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ugal\Downloads\"/>
    </mc:Choice>
  </mc:AlternateContent>
  <xr:revisionPtr revIDLastSave="0" documentId="13_ncr:1_{CBA45F13-67F3-44DB-B242-5A2FEA25125A}" xr6:coauthVersionLast="47" xr6:coauthVersionMax="47" xr10:uidLastSave="{00000000-0000-0000-0000-000000000000}"/>
  <bookViews>
    <workbookView xWindow="-108" yWindow="-108" windowWidth="23256" windowHeight="12456" activeTab="1" xr2:uid="{00000000-000D-0000-FFFF-FFFF00000000}"/>
  </bookViews>
  <sheets>
    <sheet name="Master" sheetId="4" r:id="rId1"/>
    <sheet name="Sheet1" sheetId="16" r:id="rId2"/>
    <sheet name="Copy of Master" sheetId="5" r:id="rId3"/>
    <sheet name="ag data" sheetId="17" r:id="rId4"/>
    <sheet name="SplitInflow" sheetId="9" r:id="rId5"/>
    <sheet name="MandatoryConservation" sheetId="10" r:id="rId6"/>
    <sheet name="HydrologicScenarios" sheetId="11" r:id="rId7"/>
    <sheet name="PowellReleaseTemperature" sheetId="12" r:id="rId8"/>
    <sheet name="Powell-Elevation-Area" sheetId="13" r:id="rId9"/>
    <sheet name="Mead-Elevation-Area" sheetId="14" r:id="rId10"/>
    <sheet name="CellType" sheetId="15"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RV4XImTxq76X9chtDOj+ofP9UXvtuyo1Uwnw2aXQBHg="/>
    </ext>
  </extLst>
</workbook>
</file>

<file path=xl/calcChain.xml><?xml version="1.0" encoding="utf-8"?>
<calcChain xmlns="http://schemas.openxmlformats.org/spreadsheetml/2006/main">
  <c r="G70" i="5" l="1"/>
  <c r="F70" i="5"/>
  <c r="E70" i="5"/>
  <c r="D70" i="5"/>
  <c r="C70" i="5"/>
  <c r="G93" i="5"/>
  <c r="F93" i="5"/>
  <c r="E93" i="5"/>
  <c r="D93" i="5"/>
  <c r="C93" i="5"/>
  <c r="G82" i="5"/>
  <c r="F82" i="5"/>
  <c r="E82" i="5"/>
  <c r="D82" i="5"/>
  <c r="C82" i="5"/>
  <c r="G73" i="5"/>
  <c r="F73" i="5"/>
  <c r="E73" i="5"/>
  <c r="D73" i="5"/>
  <c r="C73" i="5"/>
  <c r="G104" i="5"/>
  <c r="F104" i="5"/>
  <c r="E104" i="5"/>
  <c r="D104" i="5"/>
  <c r="C104" i="5"/>
  <c r="B43" i="16"/>
  <c r="J16" i="17"/>
  <c r="F16" i="17"/>
  <c r="P9" i="17"/>
  <c r="P11" i="17" s="1"/>
  <c r="Q11" i="17"/>
  <c r="O11" i="17"/>
  <c r="N11" i="17"/>
  <c r="M11" i="17"/>
  <c r="L11" i="17"/>
  <c r="K11" i="17"/>
  <c r="J11" i="17"/>
  <c r="I11" i="17"/>
  <c r="H11" i="17"/>
  <c r="G11" i="17"/>
  <c r="F11" i="17"/>
  <c r="E11" i="17"/>
  <c r="D11" i="17"/>
  <c r="BF17" i="17"/>
  <c r="BE17" i="17"/>
  <c r="BD17" i="17"/>
  <c r="BC17" i="17"/>
  <c r="BB17" i="17"/>
  <c r="BA17" i="17"/>
  <c r="AZ17" i="17"/>
  <c r="AY17" i="17"/>
  <c r="AX17" i="17"/>
  <c r="AW17" i="17"/>
  <c r="AV17" i="17"/>
  <c r="AU17" i="17"/>
  <c r="AT17" i="17"/>
  <c r="AS17" i="17"/>
  <c r="AR17" i="17"/>
  <c r="AQ17" i="17"/>
  <c r="AP17" i="17"/>
  <c r="AO17" i="17"/>
  <c r="AN17" i="17"/>
  <c r="AM17" i="17"/>
  <c r="AL17" i="17"/>
  <c r="AK17" i="17"/>
  <c r="AJ17" i="17"/>
  <c r="AI17" i="17"/>
  <c r="AH17" i="17"/>
  <c r="AG17" i="17"/>
  <c r="AF17" i="17"/>
  <c r="AE17" i="17"/>
  <c r="AD17" i="17"/>
  <c r="AC17" i="17"/>
  <c r="AB17" i="17"/>
  <c r="AA17" i="17"/>
  <c r="Z17" i="17"/>
  <c r="Y17" i="17"/>
  <c r="X17" i="17"/>
  <c r="W17" i="17"/>
  <c r="V17" i="17"/>
  <c r="U17" i="17"/>
  <c r="T17" i="17"/>
  <c r="S17" i="17"/>
  <c r="R17" i="17"/>
  <c r="Q17" i="17"/>
  <c r="P17" i="17"/>
  <c r="O17" i="17"/>
  <c r="N17" i="17"/>
  <c r="M17" i="17"/>
  <c r="L17" i="17"/>
  <c r="K17" i="17"/>
  <c r="J17" i="17"/>
  <c r="I17" i="17"/>
  <c r="H17" i="17"/>
  <c r="G17" i="17"/>
  <c r="F17" i="17"/>
  <c r="E17" i="17"/>
  <c r="D17" i="17"/>
  <c r="E23" i="17"/>
  <c r="D23" i="17"/>
  <c r="G103" i="5"/>
  <c r="F103" i="5"/>
  <c r="E103" i="5"/>
  <c r="D103" i="5"/>
  <c r="C103" i="5"/>
  <c r="G92" i="5"/>
  <c r="F92" i="5"/>
  <c r="E92" i="5"/>
  <c r="D92" i="5"/>
  <c r="C92" i="5"/>
  <c r="G81" i="5"/>
  <c r="F81" i="5"/>
  <c r="E81" i="5"/>
  <c r="D81" i="5"/>
  <c r="C81" i="5"/>
  <c r="B25" i="9"/>
  <c r="A1" i="9"/>
  <c r="A1" i="5"/>
  <c r="C32" i="4"/>
  <c r="C29" i="4"/>
  <c r="H676" i="14"/>
  <c r="C676" i="14"/>
  <c r="H675" i="14"/>
  <c r="C675" i="14"/>
  <c r="H674" i="14"/>
  <c r="C674" i="14"/>
  <c r="H673" i="14"/>
  <c r="C673" i="14"/>
  <c r="H672" i="14"/>
  <c r="C672" i="14"/>
  <c r="H671" i="14"/>
  <c r="C671" i="14"/>
  <c r="H670" i="14"/>
  <c r="C670" i="14"/>
  <c r="H669" i="14"/>
  <c r="C669" i="14"/>
  <c r="H668" i="14"/>
  <c r="C668" i="14"/>
  <c r="H667" i="14"/>
  <c r="C667" i="14"/>
  <c r="H666" i="14"/>
  <c r="C666" i="14"/>
  <c r="H665" i="14"/>
  <c r="C665" i="14"/>
  <c r="H664" i="14"/>
  <c r="C664" i="14"/>
  <c r="H663" i="14"/>
  <c r="C663" i="14"/>
  <c r="H662" i="14"/>
  <c r="C662" i="14"/>
  <c r="H661" i="14"/>
  <c r="C661" i="14"/>
  <c r="H660" i="14"/>
  <c r="C660" i="14"/>
  <c r="H659" i="14"/>
  <c r="C659" i="14"/>
  <c r="H658" i="14"/>
  <c r="C658" i="14"/>
  <c r="H657" i="14"/>
  <c r="C657" i="14"/>
  <c r="H656" i="14"/>
  <c r="C656" i="14"/>
  <c r="H655" i="14"/>
  <c r="C655" i="14"/>
  <c r="H654" i="14"/>
  <c r="C654" i="14"/>
  <c r="H653" i="14"/>
  <c r="C653" i="14"/>
  <c r="H652" i="14"/>
  <c r="C652" i="14"/>
  <c r="H651" i="14"/>
  <c r="C651" i="14"/>
  <c r="H650" i="14"/>
  <c r="C650" i="14"/>
  <c r="H649" i="14"/>
  <c r="C649" i="14"/>
  <c r="H648" i="14"/>
  <c r="C648" i="14"/>
  <c r="H647" i="14"/>
  <c r="C647" i="14"/>
  <c r="H646" i="14"/>
  <c r="C646" i="14"/>
  <c r="H645" i="14"/>
  <c r="C645" i="14"/>
  <c r="H644" i="14"/>
  <c r="C644" i="14"/>
  <c r="H643" i="14"/>
  <c r="C643" i="14"/>
  <c r="H642" i="14"/>
  <c r="C642" i="14"/>
  <c r="H641" i="14"/>
  <c r="C641" i="14"/>
  <c r="H640" i="14"/>
  <c r="C640" i="14"/>
  <c r="H639" i="14"/>
  <c r="C639" i="14"/>
  <c r="H638" i="14"/>
  <c r="C638" i="14"/>
  <c r="H637" i="14"/>
  <c r="C637" i="14"/>
  <c r="H636" i="14"/>
  <c r="C636" i="14"/>
  <c r="H635" i="14"/>
  <c r="C635" i="14"/>
  <c r="H634" i="14"/>
  <c r="C634" i="14"/>
  <c r="H633" i="14"/>
  <c r="C633" i="14"/>
  <c r="H632" i="14"/>
  <c r="C632" i="14"/>
  <c r="H631" i="14"/>
  <c r="C631" i="14"/>
  <c r="H630" i="14"/>
  <c r="C630" i="14"/>
  <c r="H629" i="14"/>
  <c r="C629" i="14"/>
  <c r="H628" i="14"/>
  <c r="C628" i="14"/>
  <c r="H627" i="14"/>
  <c r="C627" i="14"/>
  <c r="H626" i="14"/>
  <c r="C626" i="14"/>
  <c r="H625" i="14"/>
  <c r="C625" i="14"/>
  <c r="H624" i="14"/>
  <c r="C624" i="14"/>
  <c r="H623" i="14"/>
  <c r="C623" i="14"/>
  <c r="H622" i="14"/>
  <c r="C622" i="14"/>
  <c r="H621" i="14"/>
  <c r="C621" i="14"/>
  <c r="H620" i="14"/>
  <c r="C620" i="14"/>
  <c r="H619" i="14"/>
  <c r="C619" i="14"/>
  <c r="H618" i="14"/>
  <c r="C618" i="14"/>
  <c r="H617" i="14"/>
  <c r="C617" i="14"/>
  <c r="H616" i="14"/>
  <c r="C616" i="14"/>
  <c r="H615" i="14"/>
  <c r="C615" i="14"/>
  <c r="H614" i="14"/>
  <c r="C614" i="14"/>
  <c r="H613" i="14"/>
  <c r="C613" i="14"/>
  <c r="H612" i="14"/>
  <c r="C612" i="14"/>
  <c r="H611" i="14"/>
  <c r="C611" i="14"/>
  <c r="H610" i="14"/>
  <c r="C610" i="14"/>
  <c r="H609" i="14"/>
  <c r="C609" i="14"/>
  <c r="H608" i="14"/>
  <c r="C608" i="14"/>
  <c r="H607" i="14"/>
  <c r="C607" i="14"/>
  <c r="H606" i="14"/>
  <c r="C606" i="14"/>
  <c r="H605" i="14"/>
  <c r="C605" i="14"/>
  <c r="H604" i="14"/>
  <c r="C604" i="14"/>
  <c r="H603" i="14"/>
  <c r="C603" i="14"/>
  <c r="H602" i="14"/>
  <c r="C602" i="14"/>
  <c r="H601" i="14"/>
  <c r="C601" i="14"/>
  <c r="H600" i="14"/>
  <c r="C600" i="14"/>
  <c r="H599" i="14"/>
  <c r="C599" i="14"/>
  <c r="H598" i="14"/>
  <c r="C598" i="14"/>
  <c r="H597" i="14"/>
  <c r="C597" i="14"/>
  <c r="H596" i="14"/>
  <c r="C596" i="14"/>
  <c r="H595" i="14"/>
  <c r="C595" i="14"/>
  <c r="H594" i="14"/>
  <c r="C594" i="14"/>
  <c r="H593" i="14"/>
  <c r="C593" i="14"/>
  <c r="H592" i="14"/>
  <c r="C592" i="14"/>
  <c r="H591" i="14"/>
  <c r="C591" i="14"/>
  <c r="H590" i="14"/>
  <c r="C590" i="14"/>
  <c r="H589" i="14"/>
  <c r="C589" i="14"/>
  <c r="H588" i="14"/>
  <c r="C588" i="14"/>
  <c r="H587" i="14"/>
  <c r="C587" i="14"/>
  <c r="H586" i="14"/>
  <c r="C586" i="14"/>
  <c r="H585" i="14"/>
  <c r="C585" i="14"/>
  <c r="H584" i="14"/>
  <c r="C584" i="14"/>
  <c r="H583" i="14"/>
  <c r="C583" i="14"/>
  <c r="H582" i="14"/>
  <c r="C582" i="14"/>
  <c r="H581" i="14"/>
  <c r="C581" i="14"/>
  <c r="H580" i="14"/>
  <c r="C580" i="14"/>
  <c r="H579" i="14"/>
  <c r="C579" i="14"/>
  <c r="H578" i="14"/>
  <c r="C578" i="14"/>
  <c r="H577" i="14"/>
  <c r="C577" i="14"/>
  <c r="H576" i="14"/>
  <c r="C576" i="14"/>
  <c r="H575" i="14"/>
  <c r="C575" i="14"/>
  <c r="H574" i="14"/>
  <c r="C574" i="14"/>
  <c r="H573" i="14"/>
  <c r="C573" i="14"/>
  <c r="H572" i="14"/>
  <c r="C572" i="14"/>
  <c r="H571" i="14"/>
  <c r="C571" i="14"/>
  <c r="H570" i="14"/>
  <c r="C570" i="14"/>
  <c r="H569" i="14"/>
  <c r="C569" i="14"/>
  <c r="H568" i="14"/>
  <c r="C568" i="14"/>
  <c r="H567" i="14"/>
  <c r="C567" i="14"/>
  <c r="H566" i="14"/>
  <c r="C566" i="14"/>
  <c r="H565" i="14"/>
  <c r="C565" i="14"/>
  <c r="H564" i="14"/>
  <c r="C564" i="14"/>
  <c r="H563" i="14"/>
  <c r="C563" i="14"/>
  <c r="H562" i="14"/>
  <c r="C562" i="14"/>
  <c r="H561" i="14"/>
  <c r="C561" i="14"/>
  <c r="H560" i="14"/>
  <c r="C560" i="14"/>
  <c r="H559" i="14"/>
  <c r="C559" i="14"/>
  <c r="H558" i="14"/>
  <c r="C558" i="14"/>
  <c r="H557" i="14"/>
  <c r="C557" i="14"/>
  <c r="H556" i="14"/>
  <c r="C556" i="14"/>
  <c r="H555" i="14"/>
  <c r="C555" i="14"/>
  <c r="H554" i="14"/>
  <c r="C554" i="14"/>
  <c r="H553" i="14"/>
  <c r="C553" i="14"/>
  <c r="H552" i="14"/>
  <c r="C552" i="14"/>
  <c r="H551" i="14"/>
  <c r="C551" i="14"/>
  <c r="H550" i="14"/>
  <c r="C550" i="14"/>
  <c r="H549" i="14"/>
  <c r="C549" i="14"/>
  <c r="H548" i="14"/>
  <c r="C548" i="14"/>
  <c r="H547" i="14"/>
  <c r="C547" i="14"/>
  <c r="H546" i="14"/>
  <c r="C546" i="14"/>
  <c r="H545" i="14"/>
  <c r="C545" i="14"/>
  <c r="H544" i="14"/>
  <c r="C544" i="14"/>
  <c r="H543" i="14"/>
  <c r="C543" i="14"/>
  <c r="H542" i="14"/>
  <c r="C542" i="14"/>
  <c r="H541" i="14"/>
  <c r="C541" i="14"/>
  <c r="H540" i="14"/>
  <c r="C540" i="14"/>
  <c r="H539" i="14"/>
  <c r="C539" i="14"/>
  <c r="H538" i="14"/>
  <c r="C538" i="14"/>
  <c r="H537" i="14"/>
  <c r="C537" i="14"/>
  <c r="H536" i="14"/>
  <c r="C536" i="14"/>
  <c r="H535" i="14"/>
  <c r="C535" i="14"/>
  <c r="H534" i="14"/>
  <c r="C534" i="14"/>
  <c r="H533" i="14"/>
  <c r="C533" i="14"/>
  <c r="H532" i="14"/>
  <c r="C532" i="14"/>
  <c r="H531" i="14"/>
  <c r="C531" i="14"/>
  <c r="H530" i="14"/>
  <c r="C530" i="14"/>
  <c r="H529" i="14"/>
  <c r="C529" i="14"/>
  <c r="H528" i="14"/>
  <c r="C528" i="14"/>
  <c r="H527" i="14"/>
  <c r="C527" i="14"/>
  <c r="H526" i="14"/>
  <c r="C526" i="14"/>
  <c r="H525" i="14"/>
  <c r="C525" i="14"/>
  <c r="H524" i="14"/>
  <c r="C524" i="14"/>
  <c r="H523" i="14"/>
  <c r="C523" i="14"/>
  <c r="H522" i="14"/>
  <c r="C522" i="14"/>
  <c r="H521" i="14"/>
  <c r="C521" i="14"/>
  <c r="H520" i="14"/>
  <c r="C520" i="14"/>
  <c r="H519" i="14"/>
  <c r="C519" i="14"/>
  <c r="H518" i="14"/>
  <c r="C518" i="14"/>
  <c r="H517" i="14"/>
  <c r="C517" i="14"/>
  <c r="H516" i="14"/>
  <c r="C516" i="14"/>
  <c r="H515" i="14"/>
  <c r="C515" i="14"/>
  <c r="H514" i="14"/>
  <c r="C514" i="14"/>
  <c r="H513" i="14"/>
  <c r="C513" i="14"/>
  <c r="H512" i="14"/>
  <c r="C512" i="14"/>
  <c r="H511" i="14"/>
  <c r="C511" i="14"/>
  <c r="H510" i="14"/>
  <c r="C510" i="14"/>
  <c r="H509" i="14"/>
  <c r="C509" i="14"/>
  <c r="H508" i="14"/>
  <c r="C508" i="14"/>
  <c r="H507" i="14"/>
  <c r="C507" i="14"/>
  <c r="H506" i="14"/>
  <c r="C506" i="14"/>
  <c r="H505" i="14"/>
  <c r="C505" i="14"/>
  <c r="H504" i="14"/>
  <c r="C504" i="14"/>
  <c r="H503" i="14"/>
  <c r="C503" i="14"/>
  <c r="H502" i="14"/>
  <c r="C502" i="14"/>
  <c r="H501" i="14"/>
  <c r="C501" i="14"/>
  <c r="H500" i="14"/>
  <c r="C500" i="14"/>
  <c r="H499" i="14"/>
  <c r="C499" i="14"/>
  <c r="H498" i="14"/>
  <c r="C498" i="14"/>
  <c r="H497" i="14"/>
  <c r="C497" i="14"/>
  <c r="H496" i="14"/>
  <c r="C496" i="14"/>
  <c r="H495" i="14"/>
  <c r="C495" i="14"/>
  <c r="H494" i="14"/>
  <c r="C494" i="14"/>
  <c r="H493" i="14"/>
  <c r="C493" i="14"/>
  <c r="H492" i="14"/>
  <c r="C492" i="14"/>
  <c r="H491" i="14"/>
  <c r="C491" i="14"/>
  <c r="H490" i="14"/>
  <c r="C490" i="14"/>
  <c r="H489" i="14"/>
  <c r="C489" i="14"/>
  <c r="H488" i="14"/>
  <c r="C488" i="14"/>
  <c r="H487" i="14"/>
  <c r="C487" i="14"/>
  <c r="H486" i="14"/>
  <c r="C486" i="14"/>
  <c r="H485" i="14"/>
  <c r="C485" i="14"/>
  <c r="H484" i="14"/>
  <c r="C484" i="14"/>
  <c r="H483" i="14"/>
  <c r="C483" i="14"/>
  <c r="H482" i="14"/>
  <c r="C482" i="14"/>
  <c r="H481" i="14"/>
  <c r="C481" i="14"/>
  <c r="H480" i="14"/>
  <c r="C480" i="14"/>
  <c r="H479" i="14"/>
  <c r="C479" i="14"/>
  <c r="H478" i="14"/>
  <c r="C478" i="14"/>
  <c r="H477" i="14"/>
  <c r="C477" i="14"/>
  <c r="H476" i="14"/>
  <c r="C476" i="14"/>
  <c r="H475" i="14"/>
  <c r="C475" i="14"/>
  <c r="H474" i="14"/>
  <c r="C474" i="14"/>
  <c r="H473" i="14"/>
  <c r="C473" i="14"/>
  <c r="H472" i="14"/>
  <c r="C472" i="14"/>
  <c r="H471" i="14"/>
  <c r="C471" i="14"/>
  <c r="H470" i="14"/>
  <c r="C470" i="14"/>
  <c r="H469" i="14"/>
  <c r="C469" i="14"/>
  <c r="H468" i="14"/>
  <c r="C468" i="14"/>
  <c r="H467" i="14"/>
  <c r="C467" i="14"/>
  <c r="H466" i="14"/>
  <c r="C466" i="14"/>
  <c r="H465" i="14"/>
  <c r="C465" i="14"/>
  <c r="H464" i="14"/>
  <c r="C464" i="14"/>
  <c r="H463" i="14"/>
  <c r="C463" i="14"/>
  <c r="H462" i="14"/>
  <c r="C462" i="14"/>
  <c r="H461" i="14"/>
  <c r="C461" i="14"/>
  <c r="H460" i="14"/>
  <c r="C460" i="14"/>
  <c r="H459" i="14"/>
  <c r="C459" i="14"/>
  <c r="H458" i="14"/>
  <c r="C458" i="14"/>
  <c r="H457" i="14"/>
  <c r="C457" i="14"/>
  <c r="H456" i="14"/>
  <c r="C456" i="14"/>
  <c r="H455" i="14"/>
  <c r="C455" i="14"/>
  <c r="H454" i="14"/>
  <c r="C454" i="14"/>
  <c r="H453" i="14"/>
  <c r="C453" i="14"/>
  <c r="H452" i="14"/>
  <c r="C452" i="14"/>
  <c r="H451" i="14"/>
  <c r="C451" i="14"/>
  <c r="H450" i="14"/>
  <c r="C450" i="14"/>
  <c r="H449" i="14"/>
  <c r="C449" i="14"/>
  <c r="H448" i="14"/>
  <c r="C448" i="14"/>
  <c r="H447" i="14"/>
  <c r="C447" i="14"/>
  <c r="H446" i="14"/>
  <c r="C446" i="14"/>
  <c r="H445" i="14"/>
  <c r="C445" i="14"/>
  <c r="H444" i="14"/>
  <c r="C444" i="14"/>
  <c r="H443" i="14"/>
  <c r="C443" i="14"/>
  <c r="H442" i="14"/>
  <c r="C442" i="14"/>
  <c r="H441" i="14"/>
  <c r="C441" i="14"/>
  <c r="H440" i="14"/>
  <c r="C440" i="14"/>
  <c r="H439" i="14"/>
  <c r="C439" i="14"/>
  <c r="H438" i="14"/>
  <c r="C438" i="14"/>
  <c r="H437" i="14"/>
  <c r="C437" i="14"/>
  <c r="H436" i="14"/>
  <c r="C436" i="14"/>
  <c r="H435" i="14"/>
  <c r="C435" i="14"/>
  <c r="H434" i="14"/>
  <c r="C434" i="14"/>
  <c r="H433" i="14"/>
  <c r="C433" i="14"/>
  <c r="H432" i="14"/>
  <c r="C432" i="14"/>
  <c r="H431" i="14"/>
  <c r="C431" i="14"/>
  <c r="H430" i="14"/>
  <c r="C430" i="14"/>
  <c r="H429" i="14"/>
  <c r="C429" i="14"/>
  <c r="H428" i="14"/>
  <c r="C428" i="14"/>
  <c r="H427" i="14"/>
  <c r="C427" i="14"/>
  <c r="H426" i="14"/>
  <c r="C426" i="14"/>
  <c r="H425" i="14"/>
  <c r="C425" i="14"/>
  <c r="H424" i="14"/>
  <c r="C424" i="14"/>
  <c r="H423" i="14"/>
  <c r="C423" i="14"/>
  <c r="H422" i="14"/>
  <c r="C422" i="14"/>
  <c r="H421" i="14"/>
  <c r="C421" i="14"/>
  <c r="H420" i="14"/>
  <c r="C420" i="14"/>
  <c r="H419" i="14"/>
  <c r="C419" i="14"/>
  <c r="H418" i="14"/>
  <c r="C418" i="14"/>
  <c r="H417" i="14"/>
  <c r="C417" i="14"/>
  <c r="H416" i="14"/>
  <c r="C416" i="14"/>
  <c r="H415" i="14"/>
  <c r="C415" i="14"/>
  <c r="H414" i="14"/>
  <c r="C414" i="14"/>
  <c r="H413" i="14"/>
  <c r="C413" i="14"/>
  <c r="H412" i="14"/>
  <c r="C412" i="14"/>
  <c r="H411" i="14"/>
  <c r="C411" i="14"/>
  <c r="H410" i="14"/>
  <c r="C410" i="14"/>
  <c r="H409" i="14"/>
  <c r="C409" i="14"/>
  <c r="H408" i="14"/>
  <c r="C408" i="14"/>
  <c r="H407" i="14"/>
  <c r="C407" i="14"/>
  <c r="H406" i="14"/>
  <c r="C406" i="14"/>
  <c r="H405" i="14"/>
  <c r="C405" i="14"/>
  <c r="H404" i="14"/>
  <c r="C404" i="14"/>
  <c r="H403" i="14"/>
  <c r="C403" i="14"/>
  <c r="H402" i="14"/>
  <c r="C402" i="14"/>
  <c r="H401" i="14"/>
  <c r="C401" i="14"/>
  <c r="H400" i="14"/>
  <c r="C400" i="14"/>
  <c r="H399" i="14"/>
  <c r="C399" i="14"/>
  <c r="H398" i="14"/>
  <c r="C398" i="14"/>
  <c r="H397" i="14"/>
  <c r="C397" i="14"/>
  <c r="H396" i="14"/>
  <c r="C396" i="14"/>
  <c r="H395" i="14"/>
  <c r="C395" i="14"/>
  <c r="H394" i="14"/>
  <c r="C394" i="14"/>
  <c r="H393" i="14"/>
  <c r="C393" i="14"/>
  <c r="H392" i="14"/>
  <c r="C392" i="14"/>
  <c r="H391" i="14"/>
  <c r="C391" i="14"/>
  <c r="H390" i="14"/>
  <c r="C390" i="14"/>
  <c r="H389" i="14"/>
  <c r="C389" i="14"/>
  <c r="H388" i="14"/>
  <c r="C388" i="14"/>
  <c r="H387" i="14"/>
  <c r="C387" i="14"/>
  <c r="H386" i="14"/>
  <c r="C386" i="14"/>
  <c r="H385" i="14"/>
  <c r="C385" i="14"/>
  <c r="H384" i="14"/>
  <c r="C384" i="14"/>
  <c r="H383" i="14"/>
  <c r="C383" i="14"/>
  <c r="H382" i="14"/>
  <c r="C382" i="14"/>
  <c r="H381" i="14"/>
  <c r="C381" i="14"/>
  <c r="H380" i="14"/>
  <c r="C380" i="14"/>
  <c r="H379" i="14"/>
  <c r="C379" i="14"/>
  <c r="H378" i="14"/>
  <c r="C378" i="14"/>
  <c r="H377" i="14"/>
  <c r="C377" i="14"/>
  <c r="H376" i="14"/>
  <c r="C376" i="14"/>
  <c r="H375" i="14"/>
  <c r="C375" i="14"/>
  <c r="H374" i="14"/>
  <c r="C374" i="14"/>
  <c r="H373" i="14"/>
  <c r="C373" i="14"/>
  <c r="H372" i="14"/>
  <c r="C372" i="14"/>
  <c r="H371" i="14"/>
  <c r="C371" i="14"/>
  <c r="H370" i="14"/>
  <c r="C370" i="14"/>
  <c r="H369" i="14"/>
  <c r="C369" i="14"/>
  <c r="H368" i="14"/>
  <c r="C368" i="14"/>
  <c r="H367" i="14"/>
  <c r="C367" i="14"/>
  <c r="H366" i="14"/>
  <c r="C366" i="14"/>
  <c r="H365" i="14"/>
  <c r="C365" i="14"/>
  <c r="H364" i="14"/>
  <c r="C364" i="14"/>
  <c r="H363" i="14"/>
  <c r="C363" i="14"/>
  <c r="H362" i="14"/>
  <c r="C362" i="14"/>
  <c r="H361" i="14"/>
  <c r="C361" i="14"/>
  <c r="H360" i="14"/>
  <c r="C360" i="14"/>
  <c r="H359" i="14"/>
  <c r="C359" i="14"/>
  <c r="H358" i="14"/>
  <c r="C358" i="14"/>
  <c r="H357" i="14"/>
  <c r="C357" i="14"/>
  <c r="H356" i="14"/>
  <c r="C356" i="14"/>
  <c r="H355" i="14"/>
  <c r="C355" i="14"/>
  <c r="H354" i="14"/>
  <c r="C354" i="14"/>
  <c r="H353" i="14"/>
  <c r="C353" i="14"/>
  <c r="H352" i="14"/>
  <c r="C352" i="14"/>
  <c r="H351" i="14"/>
  <c r="C351" i="14"/>
  <c r="H350" i="14"/>
  <c r="C350" i="14"/>
  <c r="H349" i="14"/>
  <c r="C349" i="14"/>
  <c r="H348" i="14"/>
  <c r="C348" i="14"/>
  <c r="H347" i="14"/>
  <c r="C347" i="14"/>
  <c r="H346" i="14"/>
  <c r="C346" i="14"/>
  <c r="H345" i="14"/>
  <c r="C345" i="14"/>
  <c r="H344" i="14"/>
  <c r="C344" i="14"/>
  <c r="H343" i="14"/>
  <c r="C343" i="14"/>
  <c r="H342" i="14"/>
  <c r="C342" i="14"/>
  <c r="H341" i="14"/>
  <c r="C341" i="14"/>
  <c r="H340" i="14"/>
  <c r="C340" i="14"/>
  <c r="H339" i="14"/>
  <c r="C339" i="14"/>
  <c r="H338" i="14"/>
  <c r="C338" i="14"/>
  <c r="H337" i="14"/>
  <c r="C337" i="14"/>
  <c r="H336" i="14"/>
  <c r="C336" i="14"/>
  <c r="H335" i="14"/>
  <c r="C335" i="14"/>
  <c r="H334" i="14"/>
  <c r="C334" i="14"/>
  <c r="H333" i="14"/>
  <c r="C333" i="14"/>
  <c r="H332" i="14"/>
  <c r="C332" i="14"/>
  <c r="H331" i="14"/>
  <c r="C331" i="14"/>
  <c r="H330" i="14"/>
  <c r="C330" i="14"/>
  <c r="H329" i="14"/>
  <c r="C329" i="14"/>
  <c r="H328" i="14"/>
  <c r="C328" i="14"/>
  <c r="H327" i="14"/>
  <c r="C327" i="14"/>
  <c r="H326" i="14"/>
  <c r="C326" i="14"/>
  <c r="H325" i="14"/>
  <c r="C325" i="14"/>
  <c r="H324" i="14"/>
  <c r="C324" i="14"/>
  <c r="H323" i="14"/>
  <c r="C323" i="14"/>
  <c r="H322" i="14"/>
  <c r="C322" i="14"/>
  <c r="H321" i="14"/>
  <c r="C321" i="14"/>
  <c r="H320" i="14"/>
  <c r="C320" i="14"/>
  <c r="H319" i="14"/>
  <c r="C319" i="14"/>
  <c r="H318" i="14"/>
  <c r="C318" i="14"/>
  <c r="H317" i="14"/>
  <c r="C317" i="14"/>
  <c r="H316" i="14"/>
  <c r="C316" i="14"/>
  <c r="H315" i="14"/>
  <c r="C315" i="14"/>
  <c r="H314" i="14"/>
  <c r="C314" i="14"/>
  <c r="H313" i="14"/>
  <c r="C313" i="14"/>
  <c r="H312" i="14"/>
  <c r="C312" i="14"/>
  <c r="H311" i="14"/>
  <c r="C311" i="14"/>
  <c r="H310" i="14"/>
  <c r="C310" i="14"/>
  <c r="H309" i="14"/>
  <c r="C309" i="14"/>
  <c r="H308" i="14"/>
  <c r="C308" i="14"/>
  <c r="H307" i="14"/>
  <c r="C307" i="14"/>
  <c r="H306" i="14"/>
  <c r="C306" i="14"/>
  <c r="H305" i="14"/>
  <c r="C305" i="14"/>
  <c r="H304" i="14"/>
  <c r="C304" i="14"/>
  <c r="H303" i="14"/>
  <c r="C303" i="14"/>
  <c r="H302" i="14"/>
  <c r="C302" i="14"/>
  <c r="H301" i="14"/>
  <c r="C301" i="14"/>
  <c r="H300" i="14"/>
  <c r="C300" i="14"/>
  <c r="H299" i="14"/>
  <c r="C299" i="14"/>
  <c r="H298" i="14"/>
  <c r="C298" i="14"/>
  <c r="H297" i="14"/>
  <c r="C297" i="14"/>
  <c r="H296" i="14"/>
  <c r="C296" i="14"/>
  <c r="H295" i="14"/>
  <c r="C295" i="14"/>
  <c r="H294" i="14"/>
  <c r="C294" i="14"/>
  <c r="H293" i="14"/>
  <c r="C293" i="14"/>
  <c r="H292" i="14"/>
  <c r="C292" i="14"/>
  <c r="H291" i="14"/>
  <c r="C291" i="14"/>
  <c r="H290" i="14"/>
  <c r="C290" i="14"/>
  <c r="H289" i="14"/>
  <c r="C289" i="14"/>
  <c r="H288" i="14"/>
  <c r="C288" i="14"/>
  <c r="H287" i="14"/>
  <c r="C287" i="14"/>
  <c r="H286" i="14"/>
  <c r="C286" i="14"/>
  <c r="H285" i="14"/>
  <c r="C285" i="14"/>
  <c r="H284" i="14"/>
  <c r="C284" i="14"/>
  <c r="H283" i="14"/>
  <c r="C283" i="14"/>
  <c r="H282" i="14"/>
  <c r="C282" i="14"/>
  <c r="H281" i="14"/>
  <c r="C281" i="14"/>
  <c r="H280" i="14"/>
  <c r="C280" i="14"/>
  <c r="H279" i="14"/>
  <c r="C279" i="14"/>
  <c r="H278" i="14"/>
  <c r="C278" i="14"/>
  <c r="H277" i="14"/>
  <c r="C277" i="14"/>
  <c r="H276" i="14"/>
  <c r="C276" i="14"/>
  <c r="H275" i="14"/>
  <c r="C275" i="14"/>
  <c r="H274" i="14"/>
  <c r="C274" i="14"/>
  <c r="H273" i="14"/>
  <c r="C273" i="14"/>
  <c r="H272" i="14"/>
  <c r="C272" i="14"/>
  <c r="H271" i="14"/>
  <c r="C271" i="14"/>
  <c r="H270" i="14"/>
  <c r="C270" i="14"/>
  <c r="H269" i="14"/>
  <c r="C269" i="14"/>
  <c r="H268" i="14"/>
  <c r="C268" i="14"/>
  <c r="H267" i="14"/>
  <c r="C267" i="14"/>
  <c r="H266" i="14"/>
  <c r="C266" i="14"/>
  <c r="H265" i="14"/>
  <c r="C265" i="14"/>
  <c r="H264" i="14"/>
  <c r="C264" i="14"/>
  <c r="H263" i="14"/>
  <c r="C263" i="14"/>
  <c r="H262" i="14"/>
  <c r="C262" i="14"/>
  <c r="H261" i="14"/>
  <c r="C261" i="14"/>
  <c r="H260" i="14"/>
  <c r="C260" i="14"/>
  <c r="H259" i="14"/>
  <c r="C259" i="14"/>
  <c r="H258" i="14"/>
  <c r="C258" i="14"/>
  <c r="H257" i="14"/>
  <c r="C257" i="14"/>
  <c r="H256" i="14"/>
  <c r="C256" i="14"/>
  <c r="H255" i="14"/>
  <c r="C255" i="14"/>
  <c r="H254" i="14"/>
  <c r="C254" i="14"/>
  <c r="H253" i="14"/>
  <c r="C253" i="14"/>
  <c r="H252" i="14"/>
  <c r="C252" i="14"/>
  <c r="H251" i="14"/>
  <c r="C251" i="14"/>
  <c r="H250" i="14"/>
  <c r="C250" i="14"/>
  <c r="H249" i="14"/>
  <c r="C249" i="14"/>
  <c r="H248" i="14"/>
  <c r="C248" i="14"/>
  <c r="H247" i="14"/>
  <c r="C247" i="14"/>
  <c r="H246" i="14"/>
  <c r="C246" i="14"/>
  <c r="H245" i="14"/>
  <c r="C245" i="14"/>
  <c r="H244" i="14"/>
  <c r="C244" i="14"/>
  <c r="H243" i="14"/>
  <c r="C243" i="14"/>
  <c r="H242" i="14"/>
  <c r="C242" i="14"/>
  <c r="H241" i="14"/>
  <c r="C241" i="14"/>
  <c r="H240" i="14"/>
  <c r="C240" i="14"/>
  <c r="H239" i="14"/>
  <c r="C239" i="14"/>
  <c r="H238" i="14"/>
  <c r="C238" i="14"/>
  <c r="H237" i="14"/>
  <c r="C237" i="14"/>
  <c r="H236" i="14"/>
  <c r="C236" i="14"/>
  <c r="H235" i="14"/>
  <c r="C235" i="14"/>
  <c r="H234" i="14"/>
  <c r="C234" i="14"/>
  <c r="H233" i="14"/>
  <c r="C233" i="14"/>
  <c r="H232" i="14"/>
  <c r="C232" i="14"/>
  <c r="H231" i="14"/>
  <c r="C231" i="14"/>
  <c r="H230" i="14"/>
  <c r="C230" i="14"/>
  <c r="H229" i="14"/>
  <c r="C229" i="14"/>
  <c r="H228" i="14"/>
  <c r="C228" i="14"/>
  <c r="H227" i="14"/>
  <c r="C227" i="14"/>
  <c r="H226" i="14"/>
  <c r="C226" i="14"/>
  <c r="H225" i="14"/>
  <c r="C225" i="14"/>
  <c r="H224" i="14"/>
  <c r="C224" i="14"/>
  <c r="H223" i="14"/>
  <c r="C223" i="14"/>
  <c r="H222" i="14"/>
  <c r="C222" i="14"/>
  <c r="H221" i="14"/>
  <c r="C221" i="14"/>
  <c r="H220" i="14"/>
  <c r="C220" i="14"/>
  <c r="H219" i="14"/>
  <c r="C219" i="14"/>
  <c r="H218" i="14"/>
  <c r="C218" i="14"/>
  <c r="H217" i="14"/>
  <c r="C217" i="14"/>
  <c r="H216" i="14"/>
  <c r="C216" i="14"/>
  <c r="H215" i="14"/>
  <c r="C215" i="14"/>
  <c r="H214" i="14"/>
  <c r="C214" i="14"/>
  <c r="H213" i="14"/>
  <c r="C213" i="14"/>
  <c r="H212" i="14"/>
  <c r="C212" i="14"/>
  <c r="H211" i="14"/>
  <c r="C211" i="14"/>
  <c r="H210" i="14"/>
  <c r="C210" i="14"/>
  <c r="H209" i="14"/>
  <c r="C209" i="14"/>
  <c r="H208" i="14"/>
  <c r="C208" i="14"/>
  <c r="H207" i="14"/>
  <c r="C207" i="14"/>
  <c r="H206" i="14"/>
  <c r="C206" i="14"/>
  <c r="H205" i="14"/>
  <c r="C205" i="14"/>
  <c r="H204" i="14"/>
  <c r="C204" i="14"/>
  <c r="H203" i="14"/>
  <c r="C203" i="14"/>
  <c r="H202" i="14"/>
  <c r="C202" i="14"/>
  <c r="H201" i="14"/>
  <c r="C201" i="14"/>
  <c r="H200" i="14"/>
  <c r="C200" i="14"/>
  <c r="H199" i="14"/>
  <c r="C199" i="14"/>
  <c r="H198" i="14"/>
  <c r="C198" i="14"/>
  <c r="H197" i="14"/>
  <c r="C197" i="14"/>
  <c r="H196" i="14"/>
  <c r="C196" i="14"/>
  <c r="H195" i="14"/>
  <c r="C195" i="14"/>
  <c r="H194" i="14"/>
  <c r="C194" i="14"/>
  <c r="H193" i="14"/>
  <c r="C193" i="14"/>
  <c r="H192" i="14"/>
  <c r="C192" i="14"/>
  <c r="H191" i="14"/>
  <c r="C191" i="14"/>
  <c r="H190" i="14"/>
  <c r="C190" i="14"/>
  <c r="H189" i="14"/>
  <c r="C189" i="14"/>
  <c r="H188" i="14"/>
  <c r="C188" i="14"/>
  <c r="H187" i="14"/>
  <c r="C187" i="14"/>
  <c r="H186" i="14"/>
  <c r="C186" i="14"/>
  <c r="H185" i="14"/>
  <c r="C185" i="14"/>
  <c r="H184" i="14"/>
  <c r="C184" i="14"/>
  <c r="H183" i="14"/>
  <c r="C183" i="14"/>
  <c r="H182" i="14"/>
  <c r="C182" i="14"/>
  <c r="H181" i="14"/>
  <c r="C181" i="14"/>
  <c r="H180" i="14"/>
  <c r="C180" i="14"/>
  <c r="H179" i="14"/>
  <c r="C179" i="14"/>
  <c r="H178" i="14"/>
  <c r="C178" i="14"/>
  <c r="H177" i="14"/>
  <c r="C177" i="14"/>
  <c r="H176" i="14"/>
  <c r="C176" i="14"/>
  <c r="H175" i="14"/>
  <c r="C175" i="14"/>
  <c r="H174" i="14"/>
  <c r="C174" i="14"/>
  <c r="H173" i="14"/>
  <c r="C173" i="14"/>
  <c r="H172" i="14"/>
  <c r="C172" i="14"/>
  <c r="H171" i="14"/>
  <c r="C171" i="14"/>
  <c r="H170" i="14"/>
  <c r="C170" i="14"/>
  <c r="H169" i="14"/>
  <c r="C169" i="14"/>
  <c r="H168" i="14"/>
  <c r="C168" i="14"/>
  <c r="H167" i="14"/>
  <c r="C167" i="14"/>
  <c r="H166" i="14"/>
  <c r="C166" i="14"/>
  <c r="H165" i="14"/>
  <c r="C165" i="14"/>
  <c r="H164" i="14"/>
  <c r="C164" i="14"/>
  <c r="H163" i="14"/>
  <c r="C163" i="14"/>
  <c r="H162" i="14"/>
  <c r="C162" i="14"/>
  <c r="H161" i="14"/>
  <c r="C161" i="14"/>
  <c r="H160" i="14"/>
  <c r="C160" i="14"/>
  <c r="H159" i="14"/>
  <c r="C159" i="14"/>
  <c r="H158" i="14"/>
  <c r="C158" i="14"/>
  <c r="H157" i="14"/>
  <c r="C157" i="14"/>
  <c r="H156" i="14"/>
  <c r="C156" i="14"/>
  <c r="H155" i="14"/>
  <c r="C155" i="14"/>
  <c r="H154" i="14"/>
  <c r="C154" i="14"/>
  <c r="H153" i="14"/>
  <c r="C153" i="14"/>
  <c r="H152" i="14"/>
  <c r="C152" i="14"/>
  <c r="H151" i="14"/>
  <c r="C151" i="14"/>
  <c r="H150" i="14"/>
  <c r="C150" i="14"/>
  <c r="H149" i="14"/>
  <c r="C149" i="14"/>
  <c r="H148" i="14"/>
  <c r="C148" i="14"/>
  <c r="H147" i="14"/>
  <c r="C147" i="14"/>
  <c r="H146" i="14"/>
  <c r="C146" i="14"/>
  <c r="H145" i="14"/>
  <c r="C145" i="14"/>
  <c r="H144" i="14"/>
  <c r="C144" i="14"/>
  <c r="H143" i="14"/>
  <c r="C143" i="14"/>
  <c r="H142" i="14"/>
  <c r="C142" i="14"/>
  <c r="H141" i="14"/>
  <c r="C141" i="14"/>
  <c r="H140" i="14"/>
  <c r="C140" i="14"/>
  <c r="H139" i="14"/>
  <c r="C139" i="14"/>
  <c r="H138" i="14"/>
  <c r="C138" i="14"/>
  <c r="H137" i="14"/>
  <c r="C137" i="14"/>
  <c r="H136" i="14"/>
  <c r="C136" i="14"/>
  <c r="H135" i="14"/>
  <c r="C135" i="14"/>
  <c r="H134" i="14"/>
  <c r="C134" i="14"/>
  <c r="H133" i="14"/>
  <c r="C133" i="14"/>
  <c r="H132" i="14"/>
  <c r="C132" i="14"/>
  <c r="H131" i="14"/>
  <c r="C131" i="14"/>
  <c r="H130" i="14"/>
  <c r="C130" i="14"/>
  <c r="H129" i="14"/>
  <c r="C129" i="14"/>
  <c r="H128" i="14"/>
  <c r="C128" i="14"/>
  <c r="H127" i="14"/>
  <c r="C127" i="14"/>
  <c r="H126" i="14"/>
  <c r="C126" i="14"/>
  <c r="H125" i="14"/>
  <c r="C125" i="14"/>
  <c r="H124" i="14"/>
  <c r="C124" i="14"/>
  <c r="H123" i="14"/>
  <c r="C123" i="14"/>
  <c r="H122" i="14"/>
  <c r="C122" i="14"/>
  <c r="H121" i="14"/>
  <c r="C121" i="14"/>
  <c r="H120" i="14"/>
  <c r="C120" i="14"/>
  <c r="H119" i="14"/>
  <c r="C119" i="14"/>
  <c r="H118" i="14"/>
  <c r="C118" i="14"/>
  <c r="H117" i="14"/>
  <c r="C117" i="14"/>
  <c r="H116" i="14"/>
  <c r="C116" i="14"/>
  <c r="H115" i="14"/>
  <c r="C115" i="14"/>
  <c r="H114" i="14"/>
  <c r="C114" i="14"/>
  <c r="H113" i="14"/>
  <c r="C113" i="14"/>
  <c r="H112" i="14"/>
  <c r="C112" i="14"/>
  <c r="H111" i="14"/>
  <c r="C111" i="14"/>
  <c r="H110" i="14"/>
  <c r="C110" i="14"/>
  <c r="H109" i="14"/>
  <c r="C109" i="14"/>
  <c r="H108" i="14"/>
  <c r="C108" i="14"/>
  <c r="H107" i="14"/>
  <c r="C107" i="14"/>
  <c r="H106" i="14"/>
  <c r="C106" i="14"/>
  <c r="H105" i="14"/>
  <c r="C105" i="14"/>
  <c r="H104" i="14"/>
  <c r="C104" i="14"/>
  <c r="H103" i="14"/>
  <c r="C103" i="14"/>
  <c r="H102" i="14"/>
  <c r="C102" i="14"/>
  <c r="H101" i="14"/>
  <c r="C101" i="14"/>
  <c r="H100" i="14"/>
  <c r="C100" i="14"/>
  <c r="H99" i="14"/>
  <c r="C99" i="14"/>
  <c r="H98" i="14"/>
  <c r="C98" i="14"/>
  <c r="H97" i="14"/>
  <c r="C97" i="14"/>
  <c r="H96" i="14"/>
  <c r="C96" i="14"/>
  <c r="H95" i="14"/>
  <c r="C95" i="14"/>
  <c r="H94" i="14"/>
  <c r="C94" i="14"/>
  <c r="H93" i="14"/>
  <c r="C93" i="14"/>
  <c r="H92" i="14"/>
  <c r="C92" i="14"/>
  <c r="H91" i="14"/>
  <c r="C91" i="14"/>
  <c r="H90" i="14"/>
  <c r="C90" i="14"/>
  <c r="H89" i="14"/>
  <c r="C89" i="14"/>
  <c r="H88" i="14"/>
  <c r="C88" i="14"/>
  <c r="H87" i="14"/>
  <c r="C87" i="14"/>
  <c r="H86" i="14"/>
  <c r="C86" i="14"/>
  <c r="H85" i="14"/>
  <c r="C85" i="14"/>
  <c r="H84" i="14"/>
  <c r="C84" i="14"/>
  <c r="H83" i="14"/>
  <c r="C83" i="14"/>
  <c r="H82" i="14"/>
  <c r="C82" i="14"/>
  <c r="H81" i="14"/>
  <c r="C81" i="14"/>
  <c r="H80" i="14"/>
  <c r="C80" i="14"/>
  <c r="H79" i="14"/>
  <c r="C79" i="14"/>
  <c r="H78" i="14"/>
  <c r="C78" i="14"/>
  <c r="H77" i="14"/>
  <c r="C77" i="14"/>
  <c r="H76" i="14"/>
  <c r="C76" i="14"/>
  <c r="H75" i="14"/>
  <c r="C75" i="14"/>
  <c r="H74" i="14"/>
  <c r="C74" i="14"/>
  <c r="H73" i="14"/>
  <c r="C73" i="14"/>
  <c r="H72" i="14"/>
  <c r="C72" i="14"/>
  <c r="H71" i="14"/>
  <c r="C71" i="14"/>
  <c r="H70" i="14"/>
  <c r="C70" i="14"/>
  <c r="H69" i="14"/>
  <c r="C69" i="14"/>
  <c r="H68" i="14"/>
  <c r="C68" i="14"/>
  <c r="H67" i="14"/>
  <c r="C67" i="14"/>
  <c r="H66" i="14"/>
  <c r="C66" i="14"/>
  <c r="H65" i="14"/>
  <c r="C65" i="14"/>
  <c r="H64" i="14"/>
  <c r="C64" i="14"/>
  <c r="H63" i="14"/>
  <c r="C63" i="14"/>
  <c r="H62" i="14"/>
  <c r="C62" i="14"/>
  <c r="H61" i="14"/>
  <c r="C61" i="14"/>
  <c r="H60" i="14"/>
  <c r="C60" i="14"/>
  <c r="H59" i="14"/>
  <c r="C59" i="14"/>
  <c r="H58" i="14"/>
  <c r="C58" i="14"/>
  <c r="H57" i="14"/>
  <c r="C57" i="14"/>
  <c r="H56" i="14"/>
  <c r="C56" i="14"/>
  <c r="H55" i="14"/>
  <c r="C55" i="14"/>
  <c r="H54" i="14"/>
  <c r="C54" i="14"/>
  <c r="H53" i="14"/>
  <c r="C53" i="14"/>
  <c r="H52" i="14"/>
  <c r="C52" i="14"/>
  <c r="H51" i="14"/>
  <c r="C51" i="14"/>
  <c r="H50" i="14"/>
  <c r="C50" i="14"/>
  <c r="H49" i="14"/>
  <c r="C49" i="14"/>
  <c r="H48" i="14"/>
  <c r="C48" i="14"/>
  <c r="H47" i="14"/>
  <c r="C47" i="14"/>
  <c r="H46" i="14"/>
  <c r="C46" i="14"/>
  <c r="H45" i="14"/>
  <c r="C45" i="14"/>
  <c r="H44" i="14"/>
  <c r="C44" i="14"/>
  <c r="H43" i="14"/>
  <c r="C43" i="14"/>
  <c r="H42" i="14"/>
  <c r="C42" i="14"/>
  <c r="H41" i="14"/>
  <c r="C41" i="14"/>
  <c r="H40" i="14"/>
  <c r="C40" i="14"/>
  <c r="H39" i="14"/>
  <c r="C39" i="14"/>
  <c r="H38" i="14"/>
  <c r="C38" i="14"/>
  <c r="H37" i="14"/>
  <c r="C37" i="14"/>
  <c r="H36" i="14"/>
  <c r="C36" i="14"/>
  <c r="H35" i="14"/>
  <c r="C35" i="14"/>
  <c r="H34" i="14"/>
  <c r="C34" i="14"/>
  <c r="H33" i="14"/>
  <c r="C33" i="14"/>
  <c r="H32" i="14"/>
  <c r="C32" i="14"/>
  <c r="H31" i="14"/>
  <c r="C31" i="14"/>
  <c r="H30" i="14"/>
  <c r="C30" i="14"/>
  <c r="H29" i="14"/>
  <c r="C29" i="14"/>
  <c r="H28" i="14"/>
  <c r="C28" i="14"/>
  <c r="H27" i="14"/>
  <c r="C27" i="14"/>
  <c r="H26" i="14"/>
  <c r="C26" i="14"/>
  <c r="H25" i="14"/>
  <c r="C25" i="14"/>
  <c r="H24" i="14"/>
  <c r="C24" i="14"/>
  <c r="H23" i="14"/>
  <c r="C23" i="14"/>
  <c r="H22" i="14"/>
  <c r="C22" i="14"/>
  <c r="H21" i="14"/>
  <c r="C21" i="14"/>
  <c r="H20" i="14"/>
  <c r="C20" i="14"/>
  <c r="H19" i="14"/>
  <c r="C19" i="14"/>
  <c r="H18" i="14"/>
  <c r="C18" i="14"/>
  <c r="H17" i="14"/>
  <c r="C17" i="14"/>
  <c r="H16" i="14"/>
  <c r="C16" i="14"/>
  <c r="H15" i="14"/>
  <c r="C15" i="14"/>
  <c r="H14" i="14"/>
  <c r="C14" i="14"/>
  <c r="H13" i="14"/>
  <c r="C13" i="14"/>
  <c r="H12" i="14"/>
  <c r="C12" i="14"/>
  <c r="H11" i="14"/>
  <c r="C11" i="14"/>
  <c r="H10" i="14"/>
  <c r="C10" i="14"/>
  <c r="H9" i="14"/>
  <c r="C9" i="14"/>
  <c r="H8" i="14"/>
  <c r="C8" i="14"/>
  <c r="H7" i="14"/>
  <c r="C7" i="14"/>
  <c r="H6" i="14"/>
  <c r="C6" i="14"/>
  <c r="H5" i="14"/>
  <c r="C5" i="14"/>
  <c r="H689" i="13"/>
  <c r="G689" i="13"/>
  <c r="H688" i="13"/>
  <c r="G688" i="13"/>
  <c r="H687" i="13"/>
  <c r="G687" i="13"/>
  <c r="H686" i="13"/>
  <c r="G686" i="13"/>
  <c r="H685" i="13"/>
  <c r="G685" i="13"/>
  <c r="H684" i="13"/>
  <c r="G684" i="13"/>
  <c r="H683" i="13"/>
  <c r="G683" i="13"/>
  <c r="H682" i="13"/>
  <c r="G682" i="13"/>
  <c r="H681" i="13"/>
  <c r="G681" i="13"/>
  <c r="H680" i="13"/>
  <c r="G680" i="13"/>
  <c r="H679" i="13"/>
  <c r="G679" i="13"/>
  <c r="H678" i="13"/>
  <c r="G678" i="13"/>
  <c r="H677" i="13"/>
  <c r="G677" i="13"/>
  <c r="H676" i="13"/>
  <c r="G676" i="13"/>
  <c r="H675" i="13"/>
  <c r="G675" i="13"/>
  <c r="H674" i="13"/>
  <c r="G674" i="13"/>
  <c r="H673" i="13"/>
  <c r="G673" i="13"/>
  <c r="H672" i="13"/>
  <c r="G672" i="13"/>
  <c r="H671" i="13"/>
  <c r="G671" i="13"/>
  <c r="H670" i="13"/>
  <c r="G670" i="13"/>
  <c r="H669" i="13"/>
  <c r="G669" i="13"/>
  <c r="H668" i="13"/>
  <c r="G668" i="13"/>
  <c r="H667" i="13"/>
  <c r="G667" i="13"/>
  <c r="H666" i="13"/>
  <c r="G666" i="13"/>
  <c r="H665" i="13"/>
  <c r="G665" i="13"/>
  <c r="H664" i="13"/>
  <c r="G664" i="13"/>
  <c r="H663" i="13"/>
  <c r="G663" i="13"/>
  <c r="H662" i="13"/>
  <c r="G662" i="13"/>
  <c r="H661" i="13"/>
  <c r="G661" i="13"/>
  <c r="H660" i="13"/>
  <c r="G660" i="13"/>
  <c r="H659" i="13"/>
  <c r="G659" i="13"/>
  <c r="H658" i="13"/>
  <c r="G658" i="13"/>
  <c r="H657" i="13"/>
  <c r="G657" i="13"/>
  <c r="H656" i="13"/>
  <c r="G656" i="13"/>
  <c r="H655" i="13"/>
  <c r="G655" i="13"/>
  <c r="H654" i="13"/>
  <c r="G654" i="13"/>
  <c r="H653" i="13"/>
  <c r="G653" i="13"/>
  <c r="H652" i="13"/>
  <c r="G652" i="13"/>
  <c r="H651" i="13"/>
  <c r="G651" i="13"/>
  <c r="H650" i="13"/>
  <c r="G650" i="13"/>
  <c r="H649" i="13"/>
  <c r="G649" i="13"/>
  <c r="H648" i="13"/>
  <c r="G648" i="13"/>
  <c r="H647" i="13"/>
  <c r="G647" i="13"/>
  <c r="H646" i="13"/>
  <c r="G646" i="13"/>
  <c r="H645" i="13"/>
  <c r="G645" i="13"/>
  <c r="H644" i="13"/>
  <c r="G644" i="13"/>
  <c r="H643" i="13"/>
  <c r="G643" i="13"/>
  <c r="H642" i="13"/>
  <c r="G642" i="13"/>
  <c r="H641" i="13"/>
  <c r="G641" i="13"/>
  <c r="H640" i="13"/>
  <c r="G640" i="13"/>
  <c r="H639" i="13"/>
  <c r="G639" i="13"/>
  <c r="H638" i="13"/>
  <c r="G638" i="13"/>
  <c r="H637" i="13"/>
  <c r="G637" i="13"/>
  <c r="H636" i="13"/>
  <c r="G636" i="13"/>
  <c r="H635" i="13"/>
  <c r="G635" i="13"/>
  <c r="H634" i="13"/>
  <c r="G634" i="13"/>
  <c r="H633" i="13"/>
  <c r="G633" i="13"/>
  <c r="H632" i="13"/>
  <c r="G632" i="13"/>
  <c r="H631" i="13"/>
  <c r="G631" i="13"/>
  <c r="H630" i="13"/>
  <c r="G630" i="13"/>
  <c r="H629" i="13"/>
  <c r="G629" i="13"/>
  <c r="H628" i="13"/>
  <c r="G628" i="13"/>
  <c r="H627" i="13"/>
  <c r="G627" i="13"/>
  <c r="H626" i="13"/>
  <c r="G626" i="13"/>
  <c r="H625" i="13"/>
  <c r="G625" i="13"/>
  <c r="H624" i="13"/>
  <c r="G624" i="13"/>
  <c r="H623" i="13"/>
  <c r="G623" i="13"/>
  <c r="H622" i="13"/>
  <c r="G622" i="13"/>
  <c r="H621" i="13"/>
  <c r="G621" i="13"/>
  <c r="H620" i="13"/>
  <c r="G620" i="13"/>
  <c r="H619" i="13"/>
  <c r="G619" i="13"/>
  <c r="H618" i="13"/>
  <c r="G618" i="13"/>
  <c r="H617" i="13"/>
  <c r="G617" i="13"/>
  <c r="H616" i="13"/>
  <c r="G616" i="13"/>
  <c r="H615" i="13"/>
  <c r="G615" i="13"/>
  <c r="H614" i="13"/>
  <c r="G614" i="13"/>
  <c r="H613" i="13"/>
  <c r="G613" i="13"/>
  <c r="H612" i="13"/>
  <c r="G612" i="13"/>
  <c r="H611" i="13"/>
  <c r="G611" i="13"/>
  <c r="H610" i="13"/>
  <c r="G610" i="13"/>
  <c r="H609" i="13"/>
  <c r="G609" i="13"/>
  <c r="H608" i="13"/>
  <c r="G608" i="13"/>
  <c r="H607" i="13"/>
  <c r="G607" i="13"/>
  <c r="H606" i="13"/>
  <c r="G606" i="13"/>
  <c r="H605" i="13"/>
  <c r="G605" i="13"/>
  <c r="H604" i="13"/>
  <c r="G604" i="13"/>
  <c r="H603" i="13"/>
  <c r="G603" i="13"/>
  <c r="H602" i="13"/>
  <c r="G602" i="13"/>
  <c r="H601" i="13"/>
  <c r="G601" i="13"/>
  <c r="H600" i="13"/>
  <c r="G600" i="13"/>
  <c r="H599" i="13"/>
  <c r="G599" i="13"/>
  <c r="H598" i="13"/>
  <c r="G598" i="13"/>
  <c r="H597" i="13"/>
  <c r="G597" i="13"/>
  <c r="H596" i="13"/>
  <c r="G596" i="13"/>
  <c r="H595" i="13"/>
  <c r="G595" i="13"/>
  <c r="H594" i="13"/>
  <c r="G594" i="13"/>
  <c r="H593" i="13"/>
  <c r="G593" i="13"/>
  <c r="H592" i="13"/>
  <c r="G592" i="13"/>
  <c r="H591" i="13"/>
  <c r="G591" i="13"/>
  <c r="H590" i="13"/>
  <c r="G590" i="13"/>
  <c r="H589" i="13"/>
  <c r="G589" i="13"/>
  <c r="H588" i="13"/>
  <c r="G588" i="13"/>
  <c r="H587" i="13"/>
  <c r="G587" i="13"/>
  <c r="H586" i="13"/>
  <c r="G586" i="13"/>
  <c r="H585" i="13"/>
  <c r="G585" i="13"/>
  <c r="H584" i="13"/>
  <c r="G584" i="13"/>
  <c r="H583" i="13"/>
  <c r="G583" i="13"/>
  <c r="H582" i="13"/>
  <c r="G582" i="13"/>
  <c r="H581" i="13"/>
  <c r="G581" i="13"/>
  <c r="H580" i="13"/>
  <c r="G580" i="13"/>
  <c r="H579" i="13"/>
  <c r="G579" i="13"/>
  <c r="H578" i="13"/>
  <c r="G578" i="13"/>
  <c r="H577" i="13"/>
  <c r="G577" i="13"/>
  <c r="H576" i="13"/>
  <c r="G576" i="13"/>
  <c r="H575" i="13"/>
  <c r="G575" i="13"/>
  <c r="H574" i="13"/>
  <c r="G574" i="13"/>
  <c r="H573" i="13"/>
  <c r="G573" i="13"/>
  <c r="H572" i="13"/>
  <c r="G572" i="13"/>
  <c r="H571" i="13"/>
  <c r="G571" i="13"/>
  <c r="H570" i="13"/>
  <c r="G570" i="13"/>
  <c r="H569" i="13"/>
  <c r="G569" i="13"/>
  <c r="H568" i="13"/>
  <c r="G568" i="13"/>
  <c r="H567" i="13"/>
  <c r="G567" i="13"/>
  <c r="H566" i="13"/>
  <c r="G566" i="13"/>
  <c r="H565" i="13"/>
  <c r="G565" i="13"/>
  <c r="H564" i="13"/>
  <c r="G564" i="13"/>
  <c r="H563" i="13"/>
  <c r="G563" i="13"/>
  <c r="H562" i="13"/>
  <c r="G562" i="13"/>
  <c r="H561" i="13"/>
  <c r="G561" i="13"/>
  <c r="H560" i="13"/>
  <c r="G560" i="13"/>
  <c r="H559" i="13"/>
  <c r="G559" i="13"/>
  <c r="H558" i="13"/>
  <c r="G558" i="13"/>
  <c r="H557" i="13"/>
  <c r="G557" i="13"/>
  <c r="H556" i="13"/>
  <c r="G556" i="13"/>
  <c r="H555" i="13"/>
  <c r="G555" i="13"/>
  <c r="H554" i="13"/>
  <c r="G554" i="13"/>
  <c r="H553" i="13"/>
  <c r="G553" i="13"/>
  <c r="H552" i="13"/>
  <c r="G552" i="13"/>
  <c r="H551" i="13"/>
  <c r="G551" i="13"/>
  <c r="H550" i="13"/>
  <c r="G550" i="13"/>
  <c r="H549" i="13"/>
  <c r="G549" i="13"/>
  <c r="H548" i="13"/>
  <c r="G548" i="13"/>
  <c r="H547" i="13"/>
  <c r="G547" i="13"/>
  <c r="H546" i="13"/>
  <c r="G546" i="13"/>
  <c r="H545" i="13"/>
  <c r="G545" i="13"/>
  <c r="H544" i="13"/>
  <c r="G544" i="13"/>
  <c r="H543" i="13"/>
  <c r="G543" i="13"/>
  <c r="H542" i="13"/>
  <c r="G542" i="13"/>
  <c r="H541" i="13"/>
  <c r="G541" i="13"/>
  <c r="H540" i="13"/>
  <c r="G540" i="13"/>
  <c r="H539" i="13"/>
  <c r="G539" i="13"/>
  <c r="H538" i="13"/>
  <c r="G538" i="13"/>
  <c r="H537" i="13"/>
  <c r="G537" i="13"/>
  <c r="H536" i="13"/>
  <c r="G536" i="13"/>
  <c r="H535" i="13"/>
  <c r="G535" i="13"/>
  <c r="H534" i="13"/>
  <c r="G534" i="13"/>
  <c r="H533" i="13"/>
  <c r="G533" i="13"/>
  <c r="H532" i="13"/>
  <c r="G532" i="13"/>
  <c r="H531" i="13"/>
  <c r="G531" i="13"/>
  <c r="H530" i="13"/>
  <c r="G530" i="13"/>
  <c r="H529" i="13"/>
  <c r="G529" i="13"/>
  <c r="H528" i="13"/>
  <c r="G528" i="13"/>
  <c r="H527" i="13"/>
  <c r="G527" i="13"/>
  <c r="H526" i="13"/>
  <c r="G526" i="13"/>
  <c r="H525" i="13"/>
  <c r="G525" i="13"/>
  <c r="H524" i="13"/>
  <c r="G524" i="13"/>
  <c r="H523" i="13"/>
  <c r="G523" i="13"/>
  <c r="H522" i="13"/>
  <c r="G522" i="13"/>
  <c r="H521" i="13"/>
  <c r="G521" i="13"/>
  <c r="H520" i="13"/>
  <c r="G520" i="13"/>
  <c r="H519" i="13"/>
  <c r="G519" i="13"/>
  <c r="H518" i="13"/>
  <c r="G518" i="13"/>
  <c r="H517" i="13"/>
  <c r="G517" i="13"/>
  <c r="H516" i="13"/>
  <c r="G516" i="13"/>
  <c r="H515" i="13"/>
  <c r="G515" i="13"/>
  <c r="H514" i="13"/>
  <c r="G514" i="13"/>
  <c r="H513" i="13"/>
  <c r="G513" i="13"/>
  <c r="H512" i="13"/>
  <c r="G512" i="13"/>
  <c r="H511" i="13"/>
  <c r="G511" i="13"/>
  <c r="H510" i="13"/>
  <c r="G510" i="13"/>
  <c r="H509" i="13"/>
  <c r="G509" i="13"/>
  <c r="H508" i="13"/>
  <c r="G508" i="13"/>
  <c r="H507" i="13"/>
  <c r="G507" i="13"/>
  <c r="H506" i="13"/>
  <c r="G506" i="13"/>
  <c r="H505" i="13"/>
  <c r="G505" i="13"/>
  <c r="H504" i="13"/>
  <c r="G504" i="13"/>
  <c r="H503" i="13"/>
  <c r="G503" i="13"/>
  <c r="H502" i="13"/>
  <c r="G502" i="13"/>
  <c r="H501" i="13"/>
  <c r="G501" i="13"/>
  <c r="H500" i="13"/>
  <c r="G500" i="13"/>
  <c r="H499" i="13"/>
  <c r="G499" i="13"/>
  <c r="H498" i="13"/>
  <c r="G498" i="13"/>
  <c r="H497" i="13"/>
  <c r="G497" i="13"/>
  <c r="H496" i="13"/>
  <c r="G496" i="13"/>
  <c r="H495" i="13"/>
  <c r="G495" i="13"/>
  <c r="H494" i="13"/>
  <c r="G494" i="13"/>
  <c r="H493" i="13"/>
  <c r="G493" i="13"/>
  <c r="H492" i="13"/>
  <c r="G492" i="13"/>
  <c r="H491" i="13"/>
  <c r="G491" i="13"/>
  <c r="H490" i="13"/>
  <c r="G490" i="13"/>
  <c r="H489" i="13"/>
  <c r="G489" i="13"/>
  <c r="H488" i="13"/>
  <c r="G488" i="13"/>
  <c r="H487" i="13"/>
  <c r="G487" i="13"/>
  <c r="H486" i="13"/>
  <c r="G486" i="13"/>
  <c r="H485" i="13"/>
  <c r="G485" i="13"/>
  <c r="H484" i="13"/>
  <c r="G484" i="13"/>
  <c r="H483" i="13"/>
  <c r="G483" i="13"/>
  <c r="H482" i="13"/>
  <c r="G482" i="13"/>
  <c r="H481" i="13"/>
  <c r="G481" i="13"/>
  <c r="H480" i="13"/>
  <c r="G480" i="13"/>
  <c r="H479" i="13"/>
  <c r="G479" i="13"/>
  <c r="H478" i="13"/>
  <c r="G478" i="13"/>
  <c r="H477" i="13"/>
  <c r="G477" i="13"/>
  <c r="H476" i="13"/>
  <c r="G476" i="13"/>
  <c r="H475" i="13"/>
  <c r="G475" i="13"/>
  <c r="H474" i="13"/>
  <c r="G474" i="13"/>
  <c r="H473" i="13"/>
  <c r="G473" i="13"/>
  <c r="H472" i="13"/>
  <c r="G472" i="13"/>
  <c r="H471" i="13"/>
  <c r="G471" i="13"/>
  <c r="H470" i="13"/>
  <c r="G470" i="13"/>
  <c r="H469" i="13"/>
  <c r="G469" i="13"/>
  <c r="H468" i="13"/>
  <c r="G468" i="13"/>
  <c r="H467" i="13"/>
  <c r="G467" i="13"/>
  <c r="H466" i="13"/>
  <c r="G466" i="13"/>
  <c r="H465" i="13"/>
  <c r="G465" i="13"/>
  <c r="H464" i="13"/>
  <c r="G464" i="13"/>
  <c r="H463" i="13"/>
  <c r="G463" i="13"/>
  <c r="H462" i="13"/>
  <c r="G462" i="13"/>
  <c r="H461" i="13"/>
  <c r="G461" i="13"/>
  <c r="H460" i="13"/>
  <c r="G460" i="13"/>
  <c r="H459" i="13"/>
  <c r="G459" i="13"/>
  <c r="H458" i="13"/>
  <c r="G458" i="13"/>
  <c r="H457" i="13"/>
  <c r="G457" i="13"/>
  <c r="H456" i="13"/>
  <c r="G456" i="13"/>
  <c r="H455" i="13"/>
  <c r="G455" i="13"/>
  <c r="H454" i="13"/>
  <c r="G454" i="13"/>
  <c r="H453" i="13"/>
  <c r="G453" i="13"/>
  <c r="H452" i="13"/>
  <c r="G452" i="13"/>
  <c r="H451" i="13"/>
  <c r="G451" i="13"/>
  <c r="H450" i="13"/>
  <c r="G450" i="13"/>
  <c r="H449" i="13"/>
  <c r="G449" i="13"/>
  <c r="H448" i="13"/>
  <c r="G448" i="13"/>
  <c r="H447" i="13"/>
  <c r="G447" i="13"/>
  <c r="H446" i="13"/>
  <c r="G446" i="13"/>
  <c r="H445" i="13"/>
  <c r="G445" i="13"/>
  <c r="H444" i="13"/>
  <c r="G444" i="13"/>
  <c r="H443" i="13"/>
  <c r="G443" i="13"/>
  <c r="H442" i="13"/>
  <c r="G442" i="13"/>
  <c r="H441" i="13"/>
  <c r="G441" i="13"/>
  <c r="H440" i="13"/>
  <c r="G440" i="13"/>
  <c r="H439" i="13"/>
  <c r="G439" i="13"/>
  <c r="H438" i="13"/>
  <c r="G438" i="13"/>
  <c r="H437" i="13"/>
  <c r="G437" i="13"/>
  <c r="H436" i="13"/>
  <c r="G436" i="13"/>
  <c r="H435" i="13"/>
  <c r="G435" i="13"/>
  <c r="H434" i="13"/>
  <c r="G434" i="13"/>
  <c r="H433" i="13"/>
  <c r="G433" i="13"/>
  <c r="H432" i="13"/>
  <c r="G432" i="13"/>
  <c r="H431" i="13"/>
  <c r="G431" i="13"/>
  <c r="H430" i="13"/>
  <c r="G430" i="13"/>
  <c r="H429" i="13"/>
  <c r="G429" i="13"/>
  <c r="H428" i="13"/>
  <c r="G428" i="13"/>
  <c r="H427" i="13"/>
  <c r="G427" i="13"/>
  <c r="H426" i="13"/>
  <c r="G426" i="13"/>
  <c r="H425" i="13"/>
  <c r="G425" i="13"/>
  <c r="H424" i="13"/>
  <c r="G424" i="13"/>
  <c r="H423" i="13"/>
  <c r="G423" i="13"/>
  <c r="H422" i="13"/>
  <c r="G422" i="13"/>
  <c r="H421" i="13"/>
  <c r="G421" i="13"/>
  <c r="H420" i="13"/>
  <c r="G420" i="13"/>
  <c r="H419" i="13"/>
  <c r="G419" i="13"/>
  <c r="H418" i="13"/>
  <c r="G418" i="13"/>
  <c r="H417" i="13"/>
  <c r="G417" i="13"/>
  <c r="H416" i="13"/>
  <c r="G416" i="13"/>
  <c r="H415" i="13"/>
  <c r="G415" i="13"/>
  <c r="H414" i="13"/>
  <c r="G414" i="13"/>
  <c r="H413" i="13"/>
  <c r="G413" i="13"/>
  <c r="H412" i="13"/>
  <c r="G412" i="13"/>
  <c r="H411" i="13"/>
  <c r="G411" i="13"/>
  <c r="H410" i="13"/>
  <c r="G410" i="13"/>
  <c r="H409" i="13"/>
  <c r="G409" i="13"/>
  <c r="H408" i="13"/>
  <c r="G408" i="13"/>
  <c r="H407" i="13"/>
  <c r="G407" i="13"/>
  <c r="H406" i="13"/>
  <c r="G406" i="13"/>
  <c r="H405" i="13"/>
  <c r="G405" i="13"/>
  <c r="H404" i="13"/>
  <c r="G404" i="13"/>
  <c r="H403" i="13"/>
  <c r="G403" i="13"/>
  <c r="H402" i="13"/>
  <c r="G402" i="13"/>
  <c r="H401" i="13"/>
  <c r="G401" i="13"/>
  <c r="H400" i="13"/>
  <c r="G400" i="13"/>
  <c r="H399" i="13"/>
  <c r="G399" i="13"/>
  <c r="H398" i="13"/>
  <c r="G398" i="13"/>
  <c r="H397" i="13"/>
  <c r="G397" i="13"/>
  <c r="H396" i="13"/>
  <c r="G396" i="13"/>
  <c r="H395" i="13"/>
  <c r="G395" i="13"/>
  <c r="H394" i="13"/>
  <c r="G394" i="13"/>
  <c r="H393" i="13"/>
  <c r="G393" i="13"/>
  <c r="H392" i="13"/>
  <c r="G392" i="13"/>
  <c r="H391" i="13"/>
  <c r="G391" i="13"/>
  <c r="H390" i="13"/>
  <c r="G390" i="13"/>
  <c r="H389" i="13"/>
  <c r="G389" i="13"/>
  <c r="H388" i="13"/>
  <c r="G388" i="13"/>
  <c r="H387" i="13"/>
  <c r="G387" i="13"/>
  <c r="H386" i="13"/>
  <c r="G386" i="13"/>
  <c r="H385" i="13"/>
  <c r="G385" i="13"/>
  <c r="H384" i="13"/>
  <c r="G384" i="13"/>
  <c r="H383" i="13"/>
  <c r="G383" i="13"/>
  <c r="H382" i="13"/>
  <c r="G382" i="13"/>
  <c r="H381" i="13"/>
  <c r="G381" i="13"/>
  <c r="H380" i="13"/>
  <c r="G380" i="13"/>
  <c r="H379" i="13"/>
  <c r="G379" i="13"/>
  <c r="H378" i="13"/>
  <c r="G378" i="13"/>
  <c r="H377" i="13"/>
  <c r="G377" i="13"/>
  <c r="H376" i="13"/>
  <c r="G376" i="13"/>
  <c r="H375" i="13"/>
  <c r="G375" i="13"/>
  <c r="H374" i="13"/>
  <c r="G374" i="13"/>
  <c r="H373" i="13"/>
  <c r="G373" i="13"/>
  <c r="H372" i="13"/>
  <c r="G372" i="13"/>
  <c r="H371" i="13"/>
  <c r="G371" i="13"/>
  <c r="H370" i="13"/>
  <c r="G370" i="13"/>
  <c r="H369" i="13"/>
  <c r="G369" i="13"/>
  <c r="H368" i="13"/>
  <c r="G368" i="13"/>
  <c r="H367" i="13"/>
  <c r="G367" i="13"/>
  <c r="H366" i="13"/>
  <c r="G366" i="13"/>
  <c r="H365" i="13"/>
  <c r="G365" i="13"/>
  <c r="H364" i="13"/>
  <c r="G364" i="13"/>
  <c r="H363" i="13"/>
  <c r="G363" i="13"/>
  <c r="H362" i="13"/>
  <c r="G362" i="13"/>
  <c r="H361" i="13"/>
  <c r="G361" i="13"/>
  <c r="H360" i="13"/>
  <c r="G360" i="13"/>
  <c r="H359" i="13"/>
  <c r="G359" i="13"/>
  <c r="H358" i="13"/>
  <c r="G358" i="13"/>
  <c r="H357" i="13"/>
  <c r="G357" i="13"/>
  <c r="H356" i="13"/>
  <c r="G356" i="13"/>
  <c r="H355" i="13"/>
  <c r="G355" i="13"/>
  <c r="H354" i="13"/>
  <c r="G354" i="13"/>
  <c r="H353" i="13"/>
  <c r="G353" i="13"/>
  <c r="H352" i="13"/>
  <c r="G352" i="13"/>
  <c r="H351" i="13"/>
  <c r="G351" i="13"/>
  <c r="H350" i="13"/>
  <c r="G350" i="13"/>
  <c r="H349" i="13"/>
  <c r="G349" i="13"/>
  <c r="H348" i="13"/>
  <c r="G348" i="13"/>
  <c r="H347" i="13"/>
  <c r="G347" i="13"/>
  <c r="H346" i="13"/>
  <c r="G346" i="13"/>
  <c r="H345" i="13"/>
  <c r="G345" i="13"/>
  <c r="H344" i="13"/>
  <c r="G344" i="13"/>
  <c r="H343" i="13"/>
  <c r="G343" i="13"/>
  <c r="H342" i="13"/>
  <c r="G342" i="13"/>
  <c r="H341" i="13"/>
  <c r="G341" i="13"/>
  <c r="H340" i="13"/>
  <c r="G340" i="13"/>
  <c r="H339" i="13"/>
  <c r="G339" i="13"/>
  <c r="H338" i="13"/>
  <c r="G338" i="13"/>
  <c r="H337" i="13"/>
  <c r="G337" i="13"/>
  <c r="H336" i="13"/>
  <c r="G336" i="13"/>
  <c r="H335" i="13"/>
  <c r="G335" i="13"/>
  <c r="H334" i="13"/>
  <c r="G334" i="13"/>
  <c r="H333" i="13"/>
  <c r="G333" i="13"/>
  <c r="H332" i="13"/>
  <c r="G332" i="13"/>
  <c r="H331" i="13"/>
  <c r="G331" i="13"/>
  <c r="H330" i="13"/>
  <c r="G330" i="13"/>
  <c r="H329" i="13"/>
  <c r="G329" i="13"/>
  <c r="H328" i="13"/>
  <c r="G328" i="13"/>
  <c r="H327" i="13"/>
  <c r="G327" i="13"/>
  <c r="H326" i="13"/>
  <c r="G326" i="13"/>
  <c r="H325" i="13"/>
  <c r="G325" i="13"/>
  <c r="H324" i="13"/>
  <c r="G324" i="13"/>
  <c r="H323" i="13"/>
  <c r="G323" i="13"/>
  <c r="H322" i="13"/>
  <c r="G322" i="13"/>
  <c r="H321" i="13"/>
  <c r="G321" i="13"/>
  <c r="H320" i="13"/>
  <c r="G320" i="13"/>
  <c r="H319" i="13"/>
  <c r="G319" i="13"/>
  <c r="H318" i="13"/>
  <c r="G318" i="13"/>
  <c r="H317" i="13"/>
  <c r="G317" i="13"/>
  <c r="H316" i="13"/>
  <c r="G316" i="13"/>
  <c r="H315" i="13"/>
  <c r="G315" i="13"/>
  <c r="H314" i="13"/>
  <c r="G314" i="13"/>
  <c r="H313" i="13"/>
  <c r="G313" i="13"/>
  <c r="H312" i="13"/>
  <c r="G312" i="13"/>
  <c r="H311" i="13"/>
  <c r="G311" i="13"/>
  <c r="H310" i="13"/>
  <c r="G310" i="13"/>
  <c r="H309" i="13"/>
  <c r="G309" i="13"/>
  <c r="H308" i="13"/>
  <c r="G308" i="13"/>
  <c r="H307" i="13"/>
  <c r="G307" i="13"/>
  <c r="H306" i="13"/>
  <c r="G306" i="13"/>
  <c r="H305" i="13"/>
  <c r="G305" i="13"/>
  <c r="H304" i="13"/>
  <c r="G304" i="13"/>
  <c r="H303" i="13"/>
  <c r="G303" i="13"/>
  <c r="H302" i="13"/>
  <c r="G302" i="13"/>
  <c r="H301" i="13"/>
  <c r="G301" i="13"/>
  <c r="H300" i="13"/>
  <c r="G300" i="13"/>
  <c r="H299" i="13"/>
  <c r="G299" i="13"/>
  <c r="H298" i="13"/>
  <c r="G298" i="13"/>
  <c r="H297" i="13"/>
  <c r="G297" i="13"/>
  <c r="H296" i="13"/>
  <c r="G296" i="13"/>
  <c r="H295" i="13"/>
  <c r="G295" i="13"/>
  <c r="H294" i="13"/>
  <c r="G294" i="13"/>
  <c r="H293" i="13"/>
  <c r="G293" i="13"/>
  <c r="H292" i="13"/>
  <c r="G292" i="13"/>
  <c r="H291" i="13"/>
  <c r="G291" i="13"/>
  <c r="H290" i="13"/>
  <c r="G290" i="13"/>
  <c r="H289" i="13"/>
  <c r="G289" i="13"/>
  <c r="H288" i="13"/>
  <c r="G288" i="13"/>
  <c r="H287" i="13"/>
  <c r="G287" i="13"/>
  <c r="H286" i="13"/>
  <c r="G286" i="13"/>
  <c r="H285" i="13"/>
  <c r="G285" i="13"/>
  <c r="H284" i="13"/>
  <c r="G284" i="13"/>
  <c r="H283" i="13"/>
  <c r="G283" i="13"/>
  <c r="H282" i="13"/>
  <c r="G282" i="13"/>
  <c r="H281" i="13"/>
  <c r="G281" i="13"/>
  <c r="H280" i="13"/>
  <c r="G280" i="13"/>
  <c r="H279" i="13"/>
  <c r="G279" i="13"/>
  <c r="H278" i="13"/>
  <c r="G278" i="13"/>
  <c r="H277" i="13"/>
  <c r="G277" i="13"/>
  <c r="H276" i="13"/>
  <c r="G276" i="13"/>
  <c r="H275" i="13"/>
  <c r="G275" i="13"/>
  <c r="H274" i="13"/>
  <c r="G274" i="13"/>
  <c r="H273" i="13"/>
  <c r="G273" i="13"/>
  <c r="H272" i="13"/>
  <c r="G272" i="13"/>
  <c r="H271" i="13"/>
  <c r="G271" i="13"/>
  <c r="H270" i="13"/>
  <c r="G270" i="13"/>
  <c r="H269" i="13"/>
  <c r="G269" i="13"/>
  <c r="H268" i="13"/>
  <c r="G268" i="13"/>
  <c r="H267" i="13"/>
  <c r="G267" i="13"/>
  <c r="H266" i="13"/>
  <c r="G266" i="13"/>
  <c r="H265" i="13"/>
  <c r="G265" i="13"/>
  <c r="H264" i="13"/>
  <c r="G264" i="13"/>
  <c r="H263" i="13"/>
  <c r="G263" i="13"/>
  <c r="H262" i="13"/>
  <c r="G262" i="13"/>
  <c r="H261" i="13"/>
  <c r="G261" i="13"/>
  <c r="H260" i="13"/>
  <c r="G260" i="13"/>
  <c r="H259" i="13"/>
  <c r="G259" i="13"/>
  <c r="H258" i="13"/>
  <c r="G258" i="13"/>
  <c r="H257" i="13"/>
  <c r="G257" i="13"/>
  <c r="H256" i="13"/>
  <c r="G256" i="13"/>
  <c r="H255" i="13"/>
  <c r="G255" i="13"/>
  <c r="H254" i="13"/>
  <c r="G254" i="13"/>
  <c r="H253" i="13"/>
  <c r="G253" i="13"/>
  <c r="H252" i="13"/>
  <c r="G252" i="13"/>
  <c r="H251" i="13"/>
  <c r="G251" i="13"/>
  <c r="H250" i="13"/>
  <c r="G250" i="13"/>
  <c r="H249" i="13"/>
  <c r="G249" i="13"/>
  <c r="H248" i="13"/>
  <c r="G248" i="13"/>
  <c r="H247" i="13"/>
  <c r="G247" i="13"/>
  <c r="H246" i="13"/>
  <c r="G246" i="13"/>
  <c r="H245" i="13"/>
  <c r="G245" i="13"/>
  <c r="H244" i="13"/>
  <c r="G244" i="13"/>
  <c r="H243" i="13"/>
  <c r="G243" i="13"/>
  <c r="H242" i="13"/>
  <c r="G242" i="13"/>
  <c r="H241" i="13"/>
  <c r="G241" i="13"/>
  <c r="H240" i="13"/>
  <c r="G240" i="13"/>
  <c r="H239" i="13"/>
  <c r="G239" i="13"/>
  <c r="H238" i="13"/>
  <c r="G238" i="13"/>
  <c r="H237" i="13"/>
  <c r="G237" i="13"/>
  <c r="H236" i="13"/>
  <c r="G236" i="13"/>
  <c r="H235" i="13"/>
  <c r="G235" i="13"/>
  <c r="H234" i="13"/>
  <c r="G234" i="13"/>
  <c r="H233" i="13"/>
  <c r="G233" i="13"/>
  <c r="H232" i="13"/>
  <c r="G232" i="13"/>
  <c r="H231" i="13"/>
  <c r="G231" i="13"/>
  <c r="H230" i="13"/>
  <c r="G230" i="13"/>
  <c r="H229" i="13"/>
  <c r="G229" i="13"/>
  <c r="H228" i="13"/>
  <c r="G228" i="13"/>
  <c r="H227" i="13"/>
  <c r="G227" i="13"/>
  <c r="H226" i="13"/>
  <c r="G226" i="13"/>
  <c r="H225" i="13"/>
  <c r="G225" i="13"/>
  <c r="H224" i="13"/>
  <c r="G224" i="13"/>
  <c r="H223" i="13"/>
  <c r="G223" i="13"/>
  <c r="H222" i="13"/>
  <c r="G222" i="13"/>
  <c r="H221" i="13"/>
  <c r="G221" i="13"/>
  <c r="H220" i="13"/>
  <c r="G220" i="13"/>
  <c r="H219" i="13"/>
  <c r="G219" i="13"/>
  <c r="H218" i="13"/>
  <c r="G218" i="13"/>
  <c r="H217" i="13"/>
  <c r="G217" i="13"/>
  <c r="H216" i="13"/>
  <c r="G216" i="13"/>
  <c r="H215" i="13"/>
  <c r="G215" i="13"/>
  <c r="H214" i="13"/>
  <c r="G214" i="13"/>
  <c r="H213" i="13"/>
  <c r="G213" i="13"/>
  <c r="H212" i="13"/>
  <c r="G212" i="13"/>
  <c r="H211" i="13"/>
  <c r="G211" i="13"/>
  <c r="H210" i="13"/>
  <c r="G210" i="13"/>
  <c r="H209" i="13"/>
  <c r="G209" i="13"/>
  <c r="H208" i="13"/>
  <c r="G208" i="13"/>
  <c r="H207" i="13"/>
  <c r="G207" i="13"/>
  <c r="H206" i="13"/>
  <c r="G206" i="13"/>
  <c r="H205" i="13"/>
  <c r="G205" i="13"/>
  <c r="H204" i="13"/>
  <c r="G204" i="13"/>
  <c r="H203" i="13"/>
  <c r="G203" i="13"/>
  <c r="H202" i="13"/>
  <c r="G202" i="13"/>
  <c r="H201" i="13"/>
  <c r="G201" i="13"/>
  <c r="H200" i="13"/>
  <c r="G200" i="13"/>
  <c r="H199" i="13"/>
  <c r="G199" i="13"/>
  <c r="H198" i="13"/>
  <c r="G198" i="13"/>
  <c r="H197" i="13"/>
  <c r="G197" i="13"/>
  <c r="H196" i="13"/>
  <c r="G196" i="13"/>
  <c r="H195" i="13"/>
  <c r="G195" i="13"/>
  <c r="H194" i="13"/>
  <c r="G194" i="13"/>
  <c r="H193" i="13"/>
  <c r="G193" i="13"/>
  <c r="H192" i="13"/>
  <c r="G192" i="13"/>
  <c r="H191" i="13"/>
  <c r="G191" i="13"/>
  <c r="H190" i="13"/>
  <c r="G190" i="13"/>
  <c r="H189" i="13"/>
  <c r="G189" i="13"/>
  <c r="H188" i="13"/>
  <c r="G188" i="13"/>
  <c r="H187" i="13"/>
  <c r="G187" i="13"/>
  <c r="H186" i="13"/>
  <c r="G186" i="13"/>
  <c r="H185" i="13"/>
  <c r="G185" i="13"/>
  <c r="H184" i="13"/>
  <c r="G184" i="13"/>
  <c r="H183" i="13"/>
  <c r="G183" i="13"/>
  <c r="H182" i="13"/>
  <c r="G182" i="13"/>
  <c r="H181" i="13"/>
  <c r="G181" i="13"/>
  <c r="H180" i="13"/>
  <c r="G180" i="13"/>
  <c r="H179" i="13"/>
  <c r="G179" i="13"/>
  <c r="H178" i="13"/>
  <c r="G178" i="13"/>
  <c r="H177" i="13"/>
  <c r="G177" i="13"/>
  <c r="H176" i="13"/>
  <c r="G176" i="13"/>
  <c r="H175" i="13"/>
  <c r="G175" i="13"/>
  <c r="H174" i="13"/>
  <c r="G174" i="13"/>
  <c r="H173" i="13"/>
  <c r="G173" i="13"/>
  <c r="H172" i="13"/>
  <c r="G172" i="13"/>
  <c r="H171" i="13"/>
  <c r="G171" i="13"/>
  <c r="H170" i="13"/>
  <c r="G170" i="13"/>
  <c r="H169" i="13"/>
  <c r="G169" i="13"/>
  <c r="H168" i="13"/>
  <c r="G168" i="13"/>
  <c r="H167" i="13"/>
  <c r="G167" i="13"/>
  <c r="H166" i="13"/>
  <c r="G166" i="13"/>
  <c r="H165" i="13"/>
  <c r="G165" i="13"/>
  <c r="H164" i="13"/>
  <c r="G164" i="13"/>
  <c r="H163" i="13"/>
  <c r="G163" i="13"/>
  <c r="H162" i="13"/>
  <c r="G162" i="13"/>
  <c r="H161" i="13"/>
  <c r="G161" i="13"/>
  <c r="H160" i="13"/>
  <c r="G160" i="13"/>
  <c r="H159" i="13"/>
  <c r="G159" i="13"/>
  <c r="H158" i="13"/>
  <c r="G158" i="13"/>
  <c r="H157" i="13"/>
  <c r="G157" i="13"/>
  <c r="H156" i="13"/>
  <c r="G156" i="13"/>
  <c r="H155" i="13"/>
  <c r="G155" i="13"/>
  <c r="H154" i="13"/>
  <c r="G154" i="13"/>
  <c r="H153" i="13"/>
  <c r="G153" i="13"/>
  <c r="H152" i="13"/>
  <c r="G152" i="13"/>
  <c r="H151" i="13"/>
  <c r="G151" i="13"/>
  <c r="H150" i="13"/>
  <c r="G150" i="13"/>
  <c r="H149" i="13"/>
  <c r="G149" i="13"/>
  <c r="H148" i="13"/>
  <c r="G148" i="13"/>
  <c r="H147" i="13"/>
  <c r="G147" i="13"/>
  <c r="H146" i="13"/>
  <c r="G146" i="13"/>
  <c r="H145" i="13"/>
  <c r="G145" i="13"/>
  <c r="H144" i="13"/>
  <c r="G144" i="13"/>
  <c r="H143" i="13"/>
  <c r="G143" i="13"/>
  <c r="H142" i="13"/>
  <c r="G142" i="13"/>
  <c r="H141" i="13"/>
  <c r="G141" i="13"/>
  <c r="H140" i="13"/>
  <c r="G140" i="13"/>
  <c r="H139" i="13"/>
  <c r="G139" i="13"/>
  <c r="H138" i="13"/>
  <c r="G138" i="13"/>
  <c r="H137" i="13"/>
  <c r="G137" i="13"/>
  <c r="H136" i="13"/>
  <c r="G136" i="13"/>
  <c r="H135" i="13"/>
  <c r="G135" i="13"/>
  <c r="H134" i="13"/>
  <c r="G134" i="13"/>
  <c r="H133" i="13"/>
  <c r="G133" i="13"/>
  <c r="H132" i="13"/>
  <c r="G132" i="13"/>
  <c r="H131" i="13"/>
  <c r="G131" i="13"/>
  <c r="H130" i="13"/>
  <c r="G130" i="13"/>
  <c r="H129" i="13"/>
  <c r="G129" i="13"/>
  <c r="H128" i="13"/>
  <c r="G128" i="13"/>
  <c r="H127" i="13"/>
  <c r="G127" i="13"/>
  <c r="H126" i="13"/>
  <c r="G126" i="13"/>
  <c r="H125" i="13"/>
  <c r="G125" i="13"/>
  <c r="H124" i="13"/>
  <c r="G124" i="13"/>
  <c r="H123" i="13"/>
  <c r="G123" i="13"/>
  <c r="H122" i="13"/>
  <c r="G122" i="13"/>
  <c r="H121" i="13"/>
  <c r="G121" i="13"/>
  <c r="H120" i="13"/>
  <c r="G120" i="13"/>
  <c r="H119" i="13"/>
  <c r="G119" i="13"/>
  <c r="H118" i="13"/>
  <c r="G118" i="13"/>
  <c r="H117" i="13"/>
  <c r="G117" i="13"/>
  <c r="H116" i="13"/>
  <c r="G116" i="13"/>
  <c r="H115" i="13"/>
  <c r="G115" i="13"/>
  <c r="H114" i="13"/>
  <c r="G114" i="13"/>
  <c r="H113" i="13"/>
  <c r="G113" i="13"/>
  <c r="H112" i="13"/>
  <c r="G112" i="13"/>
  <c r="H111" i="13"/>
  <c r="G111" i="13"/>
  <c r="H110" i="13"/>
  <c r="G110" i="13"/>
  <c r="H109" i="13"/>
  <c r="G109" i="13"/>
  <c r="H108" i="13"/>
  <c r="G108" i="13"/>
  <c r="H107" i="13"/>
  <c r="G107" i="13"/>
  <c r="H106" i="13"/>
  <c r="G106" i="13"/>
  <c r="H105" i="13"/>
  <c r="G105" i="13"/>
  <c r="H104" i="13"/>
  <c r="G104" i="13"/>
  <c r="H103" i="13"/>
  <c r="G103" i="13"/>
  <c r="H102" i="13"/>
  <c r="G102" i="13"/>
  <c r="H101" i="13"/>
  <c r="G101" i="13"/>
  <c r="H100" i="13"/>
  <c r="G100" i="13"/>
  <c r="H99" i="13"/>
  <c r="G99" i="13"/>
  <c r="H98" i="13"/>
  <c r="G98" i="13"/>
  <c r="H97" i="13"/>
  <c r="G97" i="13"/>
  <c r="H96" i="13"/>
  <c r="G96" i="13"/>
  <c r="H95" i="13"/>
  <c r="G95" i="13"/>
  <c r="H94" i="13"/>
  <c r="G94" i="13"/>
  <c r="H93" i="13"/>
  <c r="G93" i="13"/>
  <c r="H92" i="13"/>
  <c r="G92" i="13"/>
  <c r="H91" i="13"/>
  <c r="G91" i="13"/>
  <c r="H90" i="13"/>
  <c r="G90" i="13"/>
  <c r="H89" i="13"/>
  <c r="G89" i="13"/>
  <c r="H88" i="13"/>
  <c r="G88" i="13"/>
  <c r="H87" i="13"/>
  <c r="G87" i="13"/>
  <c r="H86" i="13"/>
  <c r="G86" i="13"/>
  <c r="H85" i="13"/>
  <c r="G85" i="13"/>
  <c r="H84" i="13"/>
  <c r="G84" i="13"/>
  <c r="H83" i="13"/>
  <c r="G83" i="13"/>
  <c r="H82" i="13"/>
  <c r="G82" i="13"/>
  <c r="H81" i="13"/>
  <c r="G81" i="13"/>
  <c r="H80" i="13"/>
  <c r="G80" i="13"/>
  <c r="H79" i="13"/>
  <c r="G79" i="13"/>
  <c r="H78" i="13"/>
  <c r="G78" i="13"/>
  <c r="H77" i="13"/>
  <c r="G77" i="13"/>
  <c r="H76" i="13"/>
  <c r="G76" i="13"/>
  <c r="H75" i="13"/>
  <c r="G75" i="13"/>
  <c r="H74" i="13"/>
  <c r="G74" i="13"/>
  <c r="H73" i="13"/>
  <c r="G73" i="13"/>
  <c r="H72" i="13"/>
  <c r="G72" i="13"/>
  <c r="H71" i="13"/>
  <c r="G71" i="13"/>
  <c r="H70" i="13"/>
  <c r="G70" i="13"/>
  <c r="H69" i="13"/>
  <c r="G69" i="13"/>
  <c r="H68" i="13"/>
  <c r="G68" i="13"/>
  <c r="H67" i="13"/>
  <c r="G67" i="13"/>
  <c r="H66" i="13"/>
  <c r="G66" i="13"/>
  <c r="H65" i="13"/>
  <c r="G65" i="13"/>
  <c r="H64" i="13"/>
  <c r="G64" i="13"/>
  <c r="H63" i="13"/>
  <c r="G63" i="13"/>
  <c r="H62" i="13"/>
  <c r="G62" i="13"/>
  <c r="H61" i="13"/>
  <c r="G61" i="13"/>
  <c r="H60" i="13"/>
  <c r="G60" i="13"/>
  <c r="H59" i="13"/>
  <c r="G59" i="13"/>
  <c r="H58" i="13"/>
  <c r="G58" i="13"/>
  <c r="H57" i="13"/>
  <c r="G57" i="13"/>
  <c r="H56" i="13"/>
  <c r="G56" i="13"/>
  <c r="H55" i="13"/>
  <c r="G55" i="13"/>
  <c r="H54" i="13"/>
  <c r="G54" i="13"/>
  <c r="H53" i="13"/>
  <c r="G53" i="13"/>
  <c r="H52" i="13"/>
  <c r="G52" i="13"/>
  <c r="H51" i="13"/>
  <c r="G51" i="13"/>
  <c r="H50" i="13"/>
  <c r="G50" i="13"/>
  <c r="H49" i="13"/>
  <c r="G49" i="13"/>
  <c r="H48" i="13"/>
  <c r="G48" i="13"/>
  <c r="H47" i="13"/>
  <c r="G47" i="13"/>
  <c r="H46" i="13"/>
  <c r="G46" i="13"/>
  <c r="H45" i="13"/>
  <c r="G45" i="13"/>
  <c r="H44" i="13"/>
  <c r="G44" i="13"/>
  <c r="H43" i="13"/>
  <c r="G43" i="13"/>
  <c r="H42" i="13"/>
  <c r="G42" i="13"/>
  <c r="H41" i="13"/>
  <c r="G41" i="13"/>
  <c r="H40" i="13"/>
  <c r="G40" i="13"/>
  <c r="H39" i="13"/>
  <c r="G39" i="13"/>
  <c r="H38" i="13"/>
  <c r="G38" i="13"/>
  <c r="H37" i="13"/>
  <c r="G37" i="13"/>
  <c r="H36" i="13"/>
  <c r="G36" i="13"/>
  <c r="H35" i="13"/>
  <c r="G35" i="13"/>
  <c r="H34" i="13"/>
  <c r="G34" i="13"/>
  <c r="H33" i="13"/>
  <c r="G33" i="13"/>
  <c r="H32" i="13"/>
  <c r="G32" i="13"/>
  <c r="H31" i="13"/>
  <c r="G31" i="13"/>
  <c r="H30" i="13"/>
  <c r="G30" i="13"/>
  <c r="H29" i="13"/>
  <c r="G29" i="13"/>
  <c r="H28" i="13"/>
  <c r="G28" i="13"/>
  <c r="H27" i="13"/>
  <c r="G27" i="13"/>
  <c r="H26" i="13"/>
  <c r="G26" i="13"/>
  <c r="H25" i="13"/>
  <c r="G25" i="13"/>
  <c r="H24" i="13"/>
  <c r="G24" i="13"/>
  <c r="H23" i="13"/>
  <c r="G23" i="13"/>
  <c r="H22" i="13"/>
  <c r="G22" i="13"/>
  <c r="H21" i="13"/>
  <c r="G21" i="13"/>
  <c r="H20" i="13"/>
  <c r="G20" i="13"/>
  <c r="H19" i="13"/>
  <c r="G19" i="13"/>
  <c r="H18" i="13"/>
  <c r="G18" i="13"/>
  <c r="H17" i="13"/>
  <c r="G17" i="13"/>
  <c r="H16" i="13"/>
  <c r="G16" i="13"/>
  <c r="H15" i="13"/>
  <c r="G15" i="13"/>
  <c r="H14" i="13"/>
  <c r="G14" i="13"/>
  <c r="J13" i="13"/>
  <c r="K13" i="13" s="1"/>
  <c r="H13" i="13"/>
  <c r="G13" i="13"/>
  <c r="H12" i="13"/>
  <c r="G12" i="13"/>
  <c r="H11" i="13"/>
  <c r="G11" i="13"/>
  <c r="H10" i="13"/>
  <c r="G10" i="13"/>
  <c r="H9" i="13"/>
  <c r="G9" i="13"/>
  <c r="S8" i="13"/>
  <c r="K8" i="13"/>
  <c r="H8" i="13"/>
  <c r="G8" i="13"/>
  <c r="H7" i="13"/>
  <c r="G7" i="13"/>
  <c r="H6" i="13"/>
  <c r="G6" i="13"/>
  <c r="H5" i="13"/>
  <c r="G5" i="13"/>
  <c r="G11" i="12"/>
  <c r="E11" i="12"/>
  <c r="D11" i="12"/>
  <c r="B11" i="12"/>
  <c r="G10" i="12"/>
  <c r="G9" i="12"/>
  <c r="F9" i="12"/>
  <c r="G8" i="12"/>
  <c r="G7" i="12"/>
  <c r="G6" i="12"/>
  <c r="E6" i="12"/>
  <c r="E7" i="12" s="1"/>
  <c r="D6" i="12"/>
  <c r="B6" i="12"/>
  <c r="D5" i="12"/>
  <c r="A5" i="12"/>
  <c r="G5" i="12" s="1"/>
  <c r="U16" i="11"/>
  <c r="T16" i="11"/>
  <c r="S16" i="11"/>
  <c r="R16" i="11"/>
  <c r="Q16" i="11"/>
  <c r="P16" i="11"/>
  <c r="O16" i="11"/>
  <c r="N16" i="11"/>
  <c r="M16" i="11"/>
  <c r="L16" i="11"/>
  <c r="K16" i="11"/>
  <c r="J16" i="11"/>
  <c r="I16" i="11"/>
  <c r="H16" i="11"/>
  <c r="G16" i="11"/>
  <c r="F16" i="11"/>
  <c r="E16" i="11"/>
  <c r="D16" i="11"/>
  <c r="C16" i="11"/>
  <c r="U15" i="11"/>
  <c r="T15" i="11"/>
  <c r="S15" i="11"/>
  <c r="R15" i="11"/>
  <c r="Q15" i="11"/>
  <c r="P15" i="11"/>
  <c r="O15" i="11"/>
  <c r="N15" i="11"/>
  <c r="M15" i="11"/>
  <c r="L15" i="11"/>
  <c r="K15" i="11"/>
  <c r="J15" i="11"/>
  <c r="I15" i="11"/>
  <c r="H15" i="11"/>
  <c r="G15" i="11"/>
  <c r="F15" i="11"/>
  <c r="E15" i="11"/>
  <c r="D15" i="11"/>
  <c r="C15" i="11"/>
  <c r="W14" i="11"/>
  <c r="V14" i="11"/>
  <c r="W13" i="11"/>
  <c r="V13" i="11"/>
  <c r="W12" i="11"/>
  <c r="V12" i="11"/>
  <c r="D11" i="11"/>
  <c r="U10" i="11"/>
  <c r="T10" i="11"/>
  <c r="S10" i="11"/>
  <c r="R10" i="11"/>
  <c r="Q10" i="11"/>
  <c r="P10" i="11"/>
  <c r="O10" i="11"/>
  <c r="N10" i="11"/>
  <c r="M10" i="11"/>
  <c r="L10" i="11"/>
  <c r="K10" i="11"/>
  <c r="J10" i="11"/>
  <c r="I10" i="11"/>
  <c r="H10" i="11"/>
  <c r="G10" i="11"/>
  <c r="F10" i="11"/>
  <c r="E10" i="11"/>
  <c r="D10" i="11"/>
  <c r="C10" i="11"/>
  <c r="U9" i="11"/>
  <c r="T9" i="11"/>
  <c r="S9" i="11"/>
  <c r="R9" i="11"/>
  <c r="Q9" i="11"/>
  <c r="P9" i="11"/>
  <c r="O9" i="11"/>
  <c r="N9" i="11"/>
  <c r="M9" i="11"/>
  <c r="L9" i="11"/>
  <c r="K9" i="11"/>
  <c r="J9" i="11"/>
  <c r="I9" i="11"/>
  <c r="H9" i="11"/>
  <c r="G9" i="11"/>
  <c r="F9" i="11"/>
  <c r="E9" i="11"/>
  <c r="D9" i="11"/>
  <c r="C9" i="11"/>
  <c r="U8" i="11"/>
  <c r="T8" i="11"/>
  <c r="S8" i="11"/>
  <c r="R8" i="11"/>
  <c r="Q8" i="11"/>
  <c r="P8" i="11"/>
  <c r="O8" i="11"/>
  <c r="N8" i="11"/>
  <c r="M8" i="11"/>
  <c r="L8" i="11"/>
  <c r="K8" i="11"/>
  <c r="J8" i="11"/>
  <c r="I8" i="11"/>
  <c r="H8" i="11"/>
  <c r="G8" i="11"/>
  <c r="F8" i="11"/>
  <c r="E8" i="11"/>
  <c r="D8" i="11"/>
  <c r="C8" i="11"/>
  <c r="W7" i="11"/>
  <c r="V7" i="11"/>
  <c r="D6" i="11"/>
  <c r="O25" i="10"/>
  <c r="K25" i="10"/>
  <c r="J25" i="10"/>
  <c r="I25" i="10"/>
  <c r="L25" i="10" s="1"/>
  <c r="P25" i="10" s="1"/>
  <c r="O24" i="10"/>
  <c r="K24" i="10"/>
  <c r="J24" i="10"/>
  <c r="I24" i="10"/>
  <c r="L24" i="10" s="1"/>
  <c r="P24" i="10" s="1"/>
  <c r="O23" i="10"/>
  <c r="K23" i="10"/>
  <c r="J23" i="10"/>
  <c r="I23" i="10"/>
  <c r="L23" i="10" s="1"/>
  <c r="P23" i="10" s="1"/>
  <c r="O22" i="10"/>
  <c r="K22" i="10"/>
  <c r="J22" i="10"/>
  <c r="I22" i="10"/>
  <c r="L22" i="10" s="1"/>
  <c r="P22" i="10" s="1"/>
  <c r="O21" i="10"/>
  <c r="K21" i="10"/>
  <c r="J21" i="10"/>
  <c r="I21" i="10"/>
  <c r="L21" i="10" s="1"/>
  <c r="P21" i="10" s="1"/>
  <c r="O20" i="10"/>
  <c r="K20" i="10"/>
  <c r="J20" i="10"/>
  <c r="I20" i="10"/>
  <c r="L20" i="10" s="1"/>
  <c r="P20" i="10" s="1"/>
  <c r="O19" i="10"/>
  <c r="K19" i="10"/>
  <c r="J19" i="10"/>
  <c r="I19" i="10"/>
  <c r="L19" i="10" s="1"/>
  <c r="P19" i="10" s="1"/>
  <c r="O18" i="10"/>
  <c r="K18" i="10"/>
  <c r="J18" i="10"/>
  <c r="I18" i="10"/>
  <c r="L18" i="10" s="1"/>
  <c r="P18" i="10" s="1"/>
  <c r="O13" i="10"/>
  <c r="K13" i="10"/>
  <c r="J13" i="10"/>
  <c r="I13" i="10"/>
  <c r="L13" i="10" s="1"/>
  <c r="P13" i="10" s="1"/>
  <c r="C13" i="10"/>
  <c r="O12" i="10"/>
  <c r="K12" i="10"/>
  <c r="J12" i="10"/>
  <c r="I12" i="10"/>
  <c r="L12" i="10" s="1"/>
  <c r="P12" i="10" s="1"/>
  <c r="C12" i="10"/>
  <c r="O11" i="10"/>
  <c r="K11" i="10"/>
  <c r="J11" i="10"/>
  <c r="I11" i="10"/>
  <c r="L11" i="10" s="1"/>
  <c r="P11" i="10" s="1"/>
  <c r="C11" i="10"/>
  <c r="O10" i="10"/>
  <c r="K10" i="10"/>
  <c r="J10" i="10"/>
  <c r="I10" i="10"/>
  <c r="L10" i="10" s="1"/>
  <c r="P10" i="10" s="1"/>
  <c r="C10" i="10"/>
  <c r="O9" i="10"/>
  <c r="K9" i="10"/>
  <c r="J9" i="10"/>
  <c r="I9" i="10"/>
  <c r="L9" i="10" s="1"/>
  <c r="P9" i="10" s="1"/>
  <c r="C9" i="10"/>
  <c r="O8" i="10"/>
  <c r="K8" i="10"/>
  <c r="J8" i="10"/>
  <c r="I8" i="10"/>
  <c r="L8" i="10" s="1"/>
  <c r="P8" i="10" s="1"/>
  <c r="C8" i="10"/>
  <c r="O7" i="10"/>
  <c r="K7" i="10"/>
  <c r="J7" i="10"/>
  <c r="I7" i="10"/>
  <c r="L7" i="10" s="1"/>
  <c r="P7" i="10" s="1"/>
  <c r="C7" i="10"/>
  <c r="O6" i="10"/>
  <c r="K6" i="10"/>
  <c r="J6" i="10"/>
  <c r="I6" i="10"/>
  <c r="L6" i="10" s="1"/>
  <c r="P6" i="10" s="1"/>
  <c r="C6" i="10"/>
  <c r="O5" i="10"/>
  <c r="K5" i="10"/>
  <c r="J5" i="10"/>
  <c r="I5" i="10"/>
  <c r="L5" i="10" s="1"/>
  <c r="P5" i="10" s="1"/>
  <c r="B56" i="9"/>
  <c r="B57" i="9" s="1"/>
  <c r="A46" i="9"/>
  <c r="A45" i="9"/>
  <c r="A44" i="9"/>
  <c r="B43" i="9"/>
  <c r="A43" i="9"/>
  <c r="A42" i="9"/>
  <c r="A41" i="9"/>
  <c r="A40" i="9"/>
  <c r="D39" i="9"/>
  <c r="C39" i="9"/>
  <c r="A37" i="9"/>
  <c r="C34" i="9"/>
  <c r="C33" i="9"/>
  <c r="L31" i="9"/>
  <c r="K31" i="9"/>
  <c r="J31" i="9"/>
  <c r="I31" i="9"/>
  <c r="H31" i="9"/>
  <c r="G31" i="9"/>
  <c r="F31" i="9"/>
  <c r="E31" i="9"/>
  <c r="D31" i="9"/>
  <c r="C31" i="9"/>
  <c r="L30" i="9"/>
  <c r="K30" i="9"/>
  <c r="J30" i="9"/>
  <c r="I30" i="9"/>
  <c r="H30" i="9"/>
  <c r="G30" i="9"/>
  <c r="F30" i="9"/>
  <c r="E30" i="9"/>
  <c r="L29" i="9"/>
  <c r="L39" i="9" s="1"/>
  <c r="K29" i="9"/>
  <c r="K39" i="9" s="1"/>
  <c r="J29" i="9"/>
  <c r="J39" i="9" s="1"/>
  <c r="I29" i="9"/>
  <c r="H29" i="9"/>
  <c r="G29" i="9"/>
  <c r="F29" i="9"/>
  <c r="E29" i="9"/>
  <c r="N27" i="9"/>
  <c r="B22" i="9"/>
  <c r="B24" i="9" s="1"/>
  <c r="C21" i="9"/>
  <c r="B21" i="9"/>
  <c r="C35" i="9" s="1"/>
  <c r="D35" i="9" s="1"/>
  <c r="E35" i="9" s="1"/>
  <c r="F35" i="9" s="1"/>
  <c r="G35" i="9" s="1"/>
  <c r="H35" i="9" s="1"/>
  <c r="I35" i="9" s="1"/>
  <c r="J35" i="9" s="1"/>
  <c r="K35" i="9" s="1"/>
  <c r="L35" i="9" s="1"/>
  <c r="L172" i="5"/>
  <c r="K172" i="5"/>
  <c r="J172" i="5"/>
  <c r="I172" i="5"/>
  <c r="H172" i="5"/>
  <c r="L171" i="5"/>
  <c r="K171" i="5"/>
  <c r="J171" i="5"/>
  <c r="I171" i="5"/>
  <c r="H171" i="5"/>
  <c r="L170" i="5"/>
  <c r="K170" i="5"/>
  <c r="J170" i="5"/>
  <c r="I170" i="5"/>
  <c r="H170" i="5"/>
  <c r="L169" i="5"/>
  <c r="K169" i="5"/>
  <c r="J169" i="5"/>
  <c r="I169" i="5"/>
  <c r="H169" i="5"/>
  <c r="L167" i="5"/>
  <c r="K167" i="5"/>
  <c r="J167" i="5"/>
  <c r="I167" i="5"/>
  <c r="H167" i="5"/>
  <c r="L166" i="5"/>
  <c r="K166" i="5"/>
  <c r="J166" i="5"/>
  <c r="I166" i="5"/>
  <c r="H166" i="5"/>
  <c r="L164" i="5"/>
  <c r="K164" i="5"/>
  <c r="J164" i="5"/>
  <c r="I164" i="5"/>
  <c r="H164" i="5"/>
  <c r="L162" i="5"/>
  <c r="K162" i="5"/>
  <c r="J162" i="5"/>
  <c r="I162" i="5"/>
  <c r="H162" i="5"/>
  <c r="A161" i="5"/>
  <c r="A160" i="5"/>
  <c r="A159" i="5"/>
  <c r="A158" i="5"/>
  <c r="A157" i="5"/>
  <c r="A156" i="5"/>
  <c r="A154" i="5"/>
  <c r="A153" i="5"/>
  <c r="A152" i="5"/>
  <c r="A151" i="5"/>
  <c r="A150" i="5"/>
  <c r="A149" i="5"/>
  <c r="L147" i="5"/>
  <c r="K147" i="5"/>
  <c r="J147" i="5"/>
  <c r="I147" i="5"/>
  <c r="H147" i="5"/>
  <c r="A146" i="5"/>
  <c r="A145" i="5"/>
  <c r="A144" i="5"/>
  <c r="A143" i="5"/>
  <c r="A142" i="5"/>
  <c r="A141" i="5"/>
  <c r="M133" i="5"/>
  <c r="M132" i="5"/>
  <c r="A131" i="5"/>
  <c r="M125" i="5"/>
  <c r="M124" i="5"/>
  <c r="A123" i="5"/>
  <c r="M117" i="5"/>
  <c r="M116" i="5"/>
  <c r="A115" i="5"/>
  <c r="M109" i="5"/>
  <c r="M108" i="5"/>
  <c r="A107" i="5"/>
  <c r="M69" i="5"/>
  <c r="A68" i="5"/>
  <c r="M62" i="5"/>
  <c r="M61" i="5"/>
  <c r="A60" i="5"/>
  <c r="A61" i="5" s="1"/>
  <c r="A62" i="5" s="1"/>
  <c r="N59" i="5"/>
  <c r="A57" i="5"/>
  <c r="A56" i="5"/>
  <c r="A55" i="5"/>
  <c r="B54" i="5"/>
  <c r="A54" i="5"/>
  <c r="A53" i="5"/>
  <c r="A52" i="5"/>
  <c r="J51" i="5" s="1"/>
  <c r="A51" i="5"/>
  <c r="P51" i="5" s="1"/>
  <c r="L50" i="5"/>
  <c r="K50" i="5"/>
  <c r="J50" i="5"/>
  <c r="I50" i="5"/>
  <c r="H50" i="5"/>
  <c r="D50" i="5"/>
  <c r="L49" i="5"/>
  <c r="K49" i="5"/>
  <c r="J49" i="5"/>
  <c r="I49" i="5"/>
  <c r="H49" i="5"/>
  <c r="A48" i="5"/>
  <c r="A47" i="5"/>
  <c r="A46" i="5"/>
  <c r="A45" i="5"/>
  <c r="A44" i="5"/>
  <c r="A43" i="5"/>
  <c r="L42" i="5"/>
  <c r="K42" i="5"/>
  <c r="J42" i="5"/>
  <c r="I42" i="5"/>
  <c r="H42" i="5"/>
  <c r="L41" i="5"/>
  <c r="K41" i="5"/>
  <c r="J41" i="5"/>
  <c r="I41" i="5"/>
  <c r="H41" i="5"/>
  <c r="C41" i="5"/>
  <c r="L40" i="5"/>
  <c r="K40" i="5"/>
  <c r="J40" i="5"/>
  <c r="I40" i="5"/>
  <c r="H40" i="5"/>
  <c r="C40" i="5"/>
  <c r="A38" i="5"/>
  <c r="A37" i="5"/>
  <c r="A36" i="5"/>
  <c r="A35" i="5"/>
  <c r="A34" i="5"/>
  <c r="A33" i="5"/>
  <c r="L32" i="5"/>
  <c r="K32" i="5"/>
  <c r="J32" i="5"/>
  <c r="I32" i="5"/>
  <c r="H32" i="5"/>
  <c r="C32" i="5"/>
  <c r="L31" i="5"/>
  <c r="K31" i="5"/>
  <c r="J31" i="5"/>
  <c r="I31" i="5"/>
  <c r="H31" i="5"/>
  <c r="G31" i="5"/>
  <c r="F31" i="5"/>
  <c r="E31" i="5"/>
  <c r="D31" i="5"/>
  <c r="C31" i="5"/>
  <c r="L30" i="5"/>
  <c r="K30" i="5"/>
  <c r="J30" i="5"/>
  <c r="I30" i="5"/>
  <c r="H30" i="5"/>
  <c r="G30" i="5"/>
  <c r="F30" i="5"/>
  <c r="E30" i="5"/>
  <c r="D30" i="5"/>
  <c r="C30" i="5"/>
  <c r="L29" i="5"/>
  <c r="L165" i="5" s="1"/>
  <c r="K29" i="5"/>
  <c r="K165" i="5" s="1"/>
  <c r="J29" i="5"/>
  <c r="J165" i="5" s="1"/>
  <c r="I29" i="5"/>
  <c r="I165" i="5" s="1"/>
  <c r="H29" i="5"/>
  <c r="H165" i="5" s="1"/>
  <c r="G29" i="5"/>
  <c r="F29" i="5"/>
  <c r="E29" i="5"/>
  <c r="D29" i="5"/>
  <c r="C29" i="5"/>
  <c r="N27" i="5"/>
  <c r="B25" i="5"/>
  <c r="B22" i="5"/>
  <c r="B24" i="5" s="1"/>
  <c r="C21" i="5"/>
  <c r="B34" i="5" s="1"/>
  <c r="B21" i="5"/>
  <c r="L141" i="4"/>
  <c r="K141" i="4"/>
  <c r="J141" i="4"/>
  <c r="I141" i="4"/>
  <c r="H141" i="4"/>
  <c r="L140" i="4"/>
  <c r="K140" i="4"/>
  <c r="J140" i="4"/>
  <c r="I140" i="4"/>
  <c r="H140" i="4"/>
  <c r="L139" i="4"/>
  <c r="K139" i="4"/>
  <c r="J139" i="4"/>
  <c r="I139" i="4"/>
  <c r="H139" i="4"/>
  <c r="L138" i="4"/>
  <c r="K138" i="4"/>
  <c r="J138" i="4"/>
  <c r="I138" i="4"/>
  <c r="H138" i="4"/>
  <c r="L136" i="4"/>
  <c r="K136" i="4"/>
  <c r="J136" i="4"/>
  <c r="I136" i="4"/>
  <c r="H136" i="4"/>
  <c r="L135" i="4"/>
  <c r="K135" i="4"/>
  <c r="J135" i="4"/>
  <c r="I135" i="4"/>
  <c r="H135" i="4"/>
  <c r="L133" i="4"/>
  <c r="K133" i="4"/>
  <c r="J133" i="4"/>
  <c r="I133" i="4"/>
  <c r="H133" i="4"/>
  <c r="L131" i="4"/>
  <c r="K131" i="4"/>
  <c r="J131" i="4"/>
  <c r="I131" i="4"/>
  <c r="H131" i="4"/>
  <c r="A130" i="4"/>
  <c r="A129" i="4"/>
  <c r="A128" i="4"/>
  <c r="A127" i="4"/>
  <c r="A126" i="4"/>
  <c r="A125" i="4"/>
  <c r="A123" i="4"/>
  <c r="A122" i="4"/>
  <c r="A121" i="4"/>
  <c r="A120" i="4"/>
  <c r="A119" i="4"/>
  <c r="A118" i="4"/>
  <c r="L116" i="4"/>
  <c r="K116" i="4"/>
  <c r="J116" i="4"/>
  <c r="I116" i="4"/>
  <c r="H116" i="4"/>
  <c r="A115" i="4"/>
  <c r="A114" i="4"/>
  <c r="A113" i="4"/>
  <c r="A112" i="4"/>
  <c r="A111" i="4"/>
  <c r="A110" i="4"/>
  <c r="M102" i="4"/>
  <c r="M101" i="4"/>
  <c r="A100" i="4"/>
  <c r="M94" i="4"/>
  <c r="M93" i="4"/>
  <c r="A92" i="4"/>
  <c r="M86" i="4"/>
  <c r="M85" i="4"/>
  <c r="A84" i="4"/>
  <c r="A76" i="4"/>
  <c r="M70" i="4"/>
  <c r="M69" i="4"/>
  <c r="A68" i="4"/>
  <c r="M62" i="4"/>
  <c r="M61" i="4"/>
  <c r="A60" i="4"/>
  <c r="A61" i="4" s="1"/>
  <c r="A62" i="4" s="1"/>
  <c r="N59" i="4"/>
  <c r="A57" i="4"/>
  <c r="A56" i="4"/>
  <c r="A55" i="4"/>
  <c r="B54" i="4"/>
  <c r="A54" i="4"/>
  <c r="A53" i="4"/>
  <c r="A52" i="4"/>
  <c r="L51" i="4"/>
  <c r="K51" i="4"/>
  <c r="J51" i="4"/>
  <c r="I51" i="4"/>
  <c r="H51" i="4"/>
  <c r="A51" i="4"/>
  <c r="P51" i="4" s="1"/>
  <c r="L50" i="4"/>
  <c r="K50" i="4"/>
  <c r="J50" i="4"/>
  <c r="I50" i="4"/>
  <c r="H50" i="4"/>
  <c r="L49" i="4"/>
  <c r="K49" i="4"/>
  <c r="J49" i="4"/>
  <c r="I49" i="4"/>
  <c r="H49" i="4"/>
  <c r="A48" i="4"/>
  <c r="A47" i="4"/>
  <c r="A46" i="4"/>
  <c r="A45" i="4"/>
  <c r="A44" i="4"/>
  <c r="A43" i="4"/>
  <c r="L42" i="4"/>
  <c r="K42" i="4"/>
  <c r="J42" i="4"/>
  <c r="I42" i="4"/>
  <c r="H42" i="4"/>
  <c r="L41" i="4"/>
  <c r="K41" i="4"/>
  <c r="J41" i="4"/>
  <c r="I41" i="4"/>
  <c r="H41" i="4"/>
  <c r="C41" i="4"/>
  <c r="L40" i="4"/>
  <c r="K40" i="4"/>
  <c r="J40" i="4"/>
  <c r="I40" i="4"/>
  <c r="H40" i="4"/>
  <c r="C40" i="4"/>
  <c r="C42" i="4" s="1"/>
  <c r="A38" i="4"/>
  <c r="A37" i="4"/>
  <c r="A36" i="4"/>
  <c r="A35" i="4"/>
  <c r="A34" i="4"/>
  <c r="A33" i="4"/>
  <c r="L32" i="4"/>
  <c r="K32" i="4"/>
  <c r="J32" i="4"/>
  <c r="I32" i="4"/>
  <c r="H32" i="4"/>
  <c r="L31" i="4"/>
  <c r="K31" i="4"/>
  <c r="J31" i="4"/>
  <c r="I31" i="4"/>
  <c r="H31" i="4"/>
  <c r="G31" i="4"/>
  <c r="F31" i="4"/>
  <c r="E31" i="4"/>
  <c r="D31" i="4"/>
  <c r="C31" i="4"/>
  <c r="L30" i="4"/>
  <c r="K30" i="4"/>
  <c r="J30" i="4"/>
  <c r="I30" i="4"/>
  <c r="H30" i="4"/>
  <c r="G30" i="4"/>
  <c r="F30" i="4"/>
  <c r="E30" i="4"/>
  <c r="D30" i="4"/>
  <c r="C30" i="4"/>
  <c r="L29" i="4"/>
  <c r="L134" i="4" s="1"/>
  <c r="K29" i="4"/>
  <c r="K134" i="4" s="1"/>
  <c r="J29" i="4"/>
  <c r="J134" i="4" s="1"/>
  <c r="I29" i="4"/>
  <c r="I134" i="4" s="1"/>
  <c r="H29" i="4"/>
  <c r="H134" i="4" s="1"/>
  <c r="G29" i="4"/>
  <c r="F29" i="4"/>
  <c r="E29" i="4"/>
  <c r="D29" i="4"/>
  <c r="N27" i="4"/>
  <c r="B25" i="4"/>
  <c r="B22" i="4"/>
  <c r="C21" i="4"/>
  <c r="B34" i="4" s="1"/>
  <c r="B21" i="4"/>
  <c r="G50" i="5" l="1"/>
  <c r="F50" i="5"/>
  <c r="E50" i="5"/>
  <c r="C42" i="5"/>
  <c r="M70" i="5"/>
  <c r="H51" i="5"/>
  <c r="I51" i="5"/>
  <c r="K51" i="5"/>
  <c r="L51" i="5"/>
  <c r="I39" i="9"/>
  <c r="E39" i="9"/>
  <c r="F39" i="9"/>
  <c r="G39" i="9"/>
  <c r="H39" i="9"/>
  <c r="G50" i="4"/>
  <c r="F50" i="4"/>
  <c r="E50" i="4"/>
  <c r="B38" i="4"/>
  <c r="B33" i="4"/>
  <c r="B24" i="4"/>
  <c r="C50" i="4"/>
  <c r="D50" i="4"/>
  <c r="B55" i="4"/>
  <c r="B52" i="4"/>
  <c r="L33" i="4"/>
  <c r="K33" i="4"/>
  <c r="J33" i="4"/>
  <c r="I33" i="4"/>
  <c r="H33" i="4"/>
  <c r="C33" i="4"/>
  <c r="L34" i="4"/>
  <c r="K34" i="4"/>
  <c r="J34" i="4"/>
  <c r="I34" i="4"/>
  <c r="H34" i="4"/>
  <c r="C34" i="4"/>
  <c r="L35" i="4"/>
  <c r="K35" i="4"/>
  <c r="J35" i="4"/>
  <c r="I35" i="4"/>
  <c r="H35" i="4"/>
  <c r="C35" i="4"/>
  <c r="L36" i="4"/>
  <c r="K36" i="4"/>
  <c r="J36" i="4"/>
  <c r="I36" i="4"/>
  <c r="H36" i="4"/>
  <c r="C36" i="4"/>
  <c r="L37" i="4"/>
  <c r="K37" i="4"/>
  <c r="J37" i="4"/>
  <c r="I37" i="4"/>
  <c r="H37" i="4"/>
  <c r="B37" i="4"/>
  <c r="C37" i="4" s="1"/>
  <c r="L38" i="4"/>
  <c r="K38" i="4"/>
  <c r="J38" i="4"/>
  <c r="I38" i="4"/>
  <c r="H38" i="4"/>
  <c r="C38" i="4"/>
  <c r="L43" i="4"/>
  <c r="K43" i="4"/>
  <c r="J43" i="4"/>
  <c r="I43" i="4"/>
  <c r="H43" i="4"/>
  <c r="C43" i="4"/>
  <c r="L44" i="4"/>
  <c r="K44" i="4"/>
  <c r="J44" i="4"/>
  <c r="I44" i="4"/>
  <c r="H44" i="4"/>
  <c r="C44" i="4"/>
  <c r="L45" i="4"/>
  <c r="K45" i="4"/>
  <c r="J45" i="4"/>
  <c r="I45" i="4"/>
  <c r="H45" i="4"/>
  <c r="C45" i="4"/>
  <c r="L46" i="4"/>
  <c r="K46" i="4"/>
  <c r="J46" i="4"/>
  <c r="I46" i="4"/>
  <c r="H46" i="4"/>
  <c r="C46" i="4"/>
  <c r="L47" i="4"/>
  <c r="K47" i="4"/>
  <c r="J47" i="4"/>
  <c r="I47" i="4"/>
  <c r="H47" i="4"/>
  <c r="C47" i="4"/>
  <c r="L48" i="4"/>
  <c r="K48" i="4"/>
  <c r="J48" i="4"/>
  <c r="I48" i="4"/>
  <c r="H48" i="4"/>
  <c r="C48" i="4"/>
  <c r="P52" i="4"/>
  <c r="L52" i="4"/>
  <c r="K52" i="4"/>
  <c r="J52" i="4"/>
  <c r="I52" i="4"/>
  <c r="H52" i="4"/>
  <c r="L53" i="4"/>
  <c r="K53" i="4"/>
  <c r="J53" i="4"/>
  <c r="I53" i="4"/>
  <c r="H53" i="4"/>
  <c r="L54" i="4"/>
  <c r="K54" i="4"/>
  <c r="J54" i="4"/>
  <c r="I54" i="4"/>
  <c r="H54" i="4"/>
  <c r="L55" i="4"/>
  <c r="K55" i="4"/>
  <c r="J55" i="4"/>
  <c r="I55" i="4"/>
  <c r="H55" i="4"/>
  <c r="L56" i="4"/>
  <c r="K56" i="4"/>
  <c r="J56" i="4"/>
  <c r="I56" i="4"/>
  <c r="H56" i="4"/>
  <c r="C56" i="4"/>
  <c r="L57" i="4"/>
  <c r="K57" i="4"/>
  <c r="J57" i="4"/>
  <c r="I57" i="4"/>
  <c r="H57" i="4"/>
  <c r="C57" i="4"/>
  <c r="A64" i="4"/>
  <c r="A63" i="4"/>
  <c r="A69" i="4"/>
  <c r="A70" i="4" s="1"/>
  <c r="A77" i="4"/>
  <c r="A78" i="4" s="1"/>
  <c r="M78" i="4"/>
  <c r="M77" i="4"/>
  <c r="A85" i="4"/>
  <c r="A86" i="4" s="1"/>
  <c r="A93" i="4"/>
  <c r="A94" i="4" s="1"/>
  <c r="A101" i="4"/>
  <c r="A102" i="4" s="1"/>
  <c r="L110" i="4"/>
  <c r="K110" i="4"/>
  <c r="J110" i="4"/>
  <c r="I110" i="4"/>
  <c r="H110" i="4"/>
  <c r="G110" i="4"/>
  <c r="F110" i="4"/>
  <c r="E110" i="4"/>
  <c r="D110" i="4"/>
  <c r="C110" i="4"/>
  <c r="L111" i="4"/>
  <c r="K111" i="4"/>
  <c r="J111" i="4"/>
  <c r="I111" i="4"/>
  <c r="H111" i="4"/>
  <c r="G111" i="4"/>
  <c r="F111" i="4"/>
  <c r="E111" i="4"/>
  <c r="D111" i="4"/>
  <c r="C111" i="4"/>
  <c r="L112" i="4"/>
  <c r="K112" i="4"/>
  <c r="J112" i="4"/>
  <c r="I112" i="4"/>
  <c r="H112" i="4"/>
  <c r="G112" i="4"/>
  <c r="F112" i="4"/>
  <c r="E112" i="4"/>
  <c r="D112" i="4"/>
  <c r="C112" i="4"/>
  <c r="L113" i="4"/>
  <c r="K113" i="4"/>
  <c r="J113" i="4"/>
  <c r="I113" i="4"/>
  <c r="H113" i="4"/>
  <c r="G113" i="4"/>
  <c r="F113" i="4"/>
  <c r="E113" i="4"/>
  <c r="D113" i="4"/>
  <c r="C113" i="4"/>
  <c r="L114" i="4"/>
  <c r="K114" i="4"/>
  <c r="J114" i="4"/>
  <c r="I114" i="4"/>
  <c r="H114" i="4"/>
  <c r="G114" i="4"/>
  <c r="F114" i="4"/>
  <c r="E114" i="4"/>
  <c r="D114" i="4"/>
  <c r="C114" i="4"/>
  <c r="L115" i="4"/>
  <c r="K115" i="4"/>
  <c r="J115" i="4"/>
  <c r="I115" i="4"/>
  <c r="H115" i="4"/>
  <c r="G115" i="4"/>
  <c r="F115" i="4"/>
  <c r="E115" i="4"/>
  <c r="D115" i="4"/>
  <c r="C115" i="4"/>
  <c r="L118" i="4"/>
  <c r="K118" i="4"/>
  <c r="J118" i="4"/>
  <c r="I118" i="4"/>
  <c r="H118" i="4"/>
  <c r="G118" i="4"/>
  <c r="F118" i="4"/>
  <c r="E118" i="4"/>
  <c r="D118" i="4"/>
  <c r="C118" i="4"/>
  <c r="L119" i="4"/>
  <c r="K119" i="4"/>
  <c r="J119" i="4"/>
  <c r="I119" i="4"/>
  <c r="H119" i="4"/>
  <c r="G119" i="4"/>
  <c r="F119" i="4"/>
  <c r="E119" i="4"/>
  <c r="D119" i="4"/>
  <c r="C119" i="4"/>
  <c r="L120" i="4"/>
  <c r="K120" i="4"/>
  <c r="J120" i="4"/>
  <c r="I120" i="4"/>
  <c r="H120" i="4"/>
  <c r="G120" i="4"/>
  <c r="F120" i="4"/>
  <c r="E120" i="4"/>
  <c r="D120" i="4"/>
  <c r="C120" i="4"/>
  <c r="L121" i="4"/>
  <c r="K121" i="4"/>
  <c r="J121" i="4"/>
  <c r="I121" i="4"/>
  <c r="H121" i="4"/>
  <c r="G121" i="4"/>
  <c r="F121" i="4"/>
  <c r="E121" i="4"/>
  <c r="D121" i="4"/>
  <c r="C121" i="4"/>
  <c r="L122" i="4"/>
  <c r="K122" i="4"/>
  <c r="J122" i="4"/>
  <c r="I122" i="4"/>
  <c r="H122" i="4"/>
  <c r="G122" i="4"/>
  <c r="F122" i="4"/>
  <c r="E122" i="4"/>
  <c r="D122" i="4"/>
  <c r="C122" i="4"/>
  <c r="L123" i="4"/>
  <c r="K123" i="4"/>
  <c r="J123" i="4"/>
  <c r="I123" i="4"/>
  <c r="H123" i="4"/>
  <c r="G123" i="4"/>
  <c r="F123" i="4"/>
  <c r="E123" i="4"/>
  <c r="D123" i="4"/>
  <c r="C123" i="4"/>
  <c r="L125" i="4"/>
  <c r="K125" i="4"/>
  <c r="J125" i="4"/>
  <c r="I125" i="4"/>
  <c r="H125" i="4"/>
  <c r="L126" i="4"/>
  <c r="K126" i="4"/>
  <c r="J126" i="4"/>
  <c r="I126" i="4"/>
  <c r="H126" i="4"/>
  <c r="L127" i="4"/>
  <c r="K127" i="4"/>
  <c r="J127" i="4"/>
  <c r="I127" i="4"/>
  <c r="H127" i="4"/>
  <c r="L128" i="4"/>
  <c r="K128" i="4"/>
  <c r="J128" i="4"/>
  <c r="I128" i="4"/>
  <c r="H128" i="4"/>
  <c r="L129" i="4"/>
  <c r="K129" i="4"/>
  <c r="J129" i="4"/>
  <c r="I129" i="4"/>
  <c r="H129" i="4"/>
  <c r="L130" i="4"/>
  <c r="K130" i="4"/>
  <c r="J130" i="4"/>
  <c r="I130" i="4"/>
  <c r="H130" i="4"/>
  <c r="B38" i="5"/>
  <c r="B33" i="5"/>
  <c r="C50" i="5"/>
  <c r="B55" i="5"/>
  <c r="B52" i="5"/>
  <c r="L33" i="5"/>
  <c r="K33" i="5"/>
  <c r="J33" i="5"/>
  <c r="I33" i="5"/>
  <c r="H33" i="5"/>
  <c r="C33" i="5"/>
  <c r="L34" i="5"/>
  <c r="K34" i="5"/>
  <c r="J34" i="5"/>
  <c r="I34" i="5"/>
  <c r="H34" i="5"/>
  <c r="C34" i="5"/>
  <c r="L35" i="5"/>
  <c r="K35" i="5"/>
  <c r="J35" i="5"/>
  <c r="I35" i="5"/>
  <c r="H35" i="5"/>
  <c r="C35" i="5"/>
  <c r="L36" i="5"/>
  <c r="K36" i="5"/>
  <c r="J36" i="5"/>
  <c r="I36" i="5"/>
  <c r="H36" i="5"/>
  <c r="C36" i="5"/>
  <c r="L37" i="5"/>
  <c r="K37" i="5"/>
  <c r="J37" i="5"/>
  <c r="I37" i="5"/>
  <c r="H37" i="5"/>
  <c r="B37" i="5"/>
  <c r="C37" i="5" s="1"/>
  <c r="L38" i="5"/>
  <c r="K38" i="5"/>
  <c r="J38" i="5"/>
  <c r="I38" i="5"/>
  <c r="H38" i="5"/>
  <c r="C38" i="5"/>
  <c r="L43" i="5"/>
  <c r="K43" i="5"/>
  <c r="J43" i="5"/>
  <c r="I43" i="5"/>
  <c r="H43" i="5"/>
  <c r="C43" i="5"/>
  <c r="L44" i="5"/>
  <c r="K44" i="5"/>
  <c r="J44" i="5"/>
  <c r="I44" i="5"/>
  <c r="H44" i="5"/>
  <c r="C44" i="5"/>
  <c r="L45" i="5"/>
  <c r="K45" i="5"/>
  <c r="J45" i="5"/>
  <c r="I45" i="5"/>
  <c r="H45" i="5"/>
  <c r="C45" i="5"/>
  <c r="L46" i="5"/>
  <c r="K46" i="5"/>
  <c r="J46" i="5"/>
  <c r="I46" i="5"/>
  <c r="H46" i="5"/>
  <c r="C46" i="5"/>
  <c r="L47" i="5"/>
  <c r="K47" i="5"/>
  <c r="J47" i="5"/>
  <c r="I47" i="5"/>
  <c r="H47" i="5"/>
  <c r="C47" i="5"/>
  <c r="L48" i="5"/>
  <c r="K48" i="5"/>
  <c r="J48" i="5"/>
  <c r="I48" i="5"/>
  <c r="H48" i="5"/>
  <c r="C48" i="5"/>
  <c r="C56" i="5" s="1"/>
  <c r="C57" i="5" s="1"/>
  <c r="C49" i="5" s="1"/>
  <c r="P52" i="5"/>
  <c r="L52" i="5"/>
  <c r="K52" i="5"/>
  <c r="J52" i="5"/>
  <c r="I52" i="5"/>
  <c r="H52" i="5"/>
  <c r="L53" i="5"/>
  <c r="K53" i="5"/>
  <c r="J53" i="5"/>
  <c r="I53" i="5"/>
  <c r="H53" i="5"/>
  <c r="L54" i="5"/>
  <c r="K54" i="5"/>
  <c r="J54" i="5"/>
  <c r="I54" i="5"/>
  <c r="H54" i="5"/>
  <c r="L55" i="5"/>
  <c r="K55" i="5"/>
  <c r="J55" i="5"/>
  <c r="I55" i="5"/>
  <c r="H55" i="5"/>
  <c r="L56" i="5"/>
  <c r="K56" i="5"/>
  <c r="J56" i="5"/>
  <c r="I56" i="5"/>
  <c r="H56" i="5"/>
  <c r="L57" i="5"/>
  <c r="K57" i="5"/>
  <c r="J57" i="5"/>
  <c r="I57" i="5"/>
  <c r="H57" i="5"/>
  <c r="A64" i="5"/>
  <c r="A63" i="5"/>
  <c r="A69" i="5"/>
  <c r="A70" i="5" s="1"/>
  <c r="A108" i="5"/>
  <c r="A109" i="5" s="1"/>
  <c r="A116" i="5"/>
  <c r="A117" i="5" s="1"/>
  <c r="A124" i="5"/>
  <c r="A125" i="5" s="1"/>
  <c r="A132" i="5"/>
  <c r="A133" i="5" s="1"/>
  <c r="L141" i="5"/>
  <c r="K141" i="5"/>
  <c r="J141" i="5"/>
  <c r="I141" i="5"/>
  <c r="H141" i="5"/>
  <c r="G141" i="5"/>
  <c r="F141" i="5"/>
  <c r="E141" i="5"/>
  <c r="D141" i="5"/>
  <c r="C141" i="5"/>
  <c r="L142" i="5"/>
  <c r="K142" i="5"/>
  <c r="J142" i="5"/>
  <c r="I142" i="5"/>
  <c r="H142" i="5"/>
  <c r="G142" i="5"/>
  <c r="F142" i="5"/>
  <c r="E142" i="5"/>
  <c r="D142" i="5"/>
  <c r="C142" i="5"/>
  <c r="L143" i="5"/>
  <c r="K143" i="5"/>
  <c r="J143" i="5"/>
  <c r="I143" i="5"/>
  <c r="H143" i="5"/>
  <c r="G143" i="5"/>
  <c r="F143" i="5"/>
  <c r="E143" i="5"/>
  <c r="D143" i="5"/>
  <c r="C143" i="5"/>
  <c r="L144" i="5"/>
  <c r="K144" i="5"/>
  <c r="J144" i="5"/>
  <c r="I144" i="5"/>
  <c r="H144" i="5"/>
  <c r="G144" i="5"/>
  <c r="F144" i="5"/>
  <c r="E144" i="5"/>
  <c r="D144" i="5"/>
  <c r="C144" i="5"/>
  <c r="L145" i="5"/>
  <c r="K145" i="5"/>
  <c r="J145" i="5"/>
  <c r="I145" i="5"/>
  <c r="H145" i="5"/>
  <c r="G145" i="5"/>
  <c r="F145" i="5"/>
  <c r="E145" i="5"/>
  <c r="D145" i="5"/>
  <c r="C145" i="5"/>
  <c r="L146" i="5"/>
  <c r="K146" i="5"/>
  <c r="J146" i="5"/>
  <c r="I146" i="5"/>
  <c r="H146" i="5"/>
  <c r="G146" i="5"/>
  <c r="F146" i="5"/>
  <c r="E146" i="5"/>
  <c r="D146" i="5"/>
  <c r="C146" i="5"/>
  <c r="L149" i="5"/>
  <c r="K149" i="5"/>
  <c r="J149" i="5"/>
  <c r="I149" i="5"/>
  <c r="H149" i="5"/>
  <c r="G149" i="5"/>
  <c r="F149" i="5"/>
  <c r="E149" i="5"/>
  <c r="D149" i="5"/>
  <c r="C149" i="5"/>
  <c r="L150" i="5"/>
  <c r="K150" i="5"/>
  <c r="J150" i="5"/>
  <c r="I150" i="5"/>
  <c r="H150" i="5"/>
  <c r="G150" i="5"/>
  <c r="F150" i="5"/>
  <c r="E150" i="5"/>
  <c r="D150" i="5"/>
  <c r="C150" i="5"/>
  <c r="L151" i="5"/>
  <c r="K151" i="5"/>
  <c r="J151" i="5"/>
  <c r="I151" i="5"/>
  <c r="H151" i="5"/>
  <c r="G151" i="5"/>
  <c r="F151" i="5"/>
  <c r="E151" i="5"/>
  <c r="D151" i="5"/>
  <c r="C151" i="5"/>
  <c r="L152" i="5"/>
  <c r="K152" i="5"/>
  <c r="J152" i="5"/>
  <c r="I152" i="5"/>
  <c r="H152" i="5"/>
  <c r="G152" i="5"/>
  <c r="F152" i="5"/>
  <c r="E152" i="5"/>
  <c r="D152" i="5"/>
  <c r="C152" i="5"/>
  <c r="L153" i="5"/>
  <c r="K153" i="5"/>
  <c r="J153" i="5"/>
  <c r="I153" i="5"/>
  <c r="H153" i="5"/>
  <c r="G153" i="5"/>
  <c r="F153" i="5"/>
  <c r="E153" i="5"/>
  <c r="D153" i="5"/>
  <c r="C153" i="5"/>
  <c r="L154" i="5"/>
  <c r="K154" i="5"/>
  <c r="J154" i="5"/>
  <c r="I154" i="5"/>
  <c r="H154" i="5"/>
  <c r="L156" i="5"/>
  <c r="K156" i="5"/>
  <c r="J156" i="5"/>
  <c r="I156" i="5"/>
  <c r="H156" i="5"/>
  <c r="L157" i="5"/>
  <c r="K157" i="5"/>
  <c r="J157" i="5"/>
  <c r="I157" i="5"/>
  <c r="H157" i="5"/>
  <c r="G157" i="5"/>
  <c r="F157" i="5"/>
  <c r="G34" i="5" s="1"/>
  <c r="E157" i="5"/>
  <c r="F34" i="5" s="1"/>
  <c r="D157" i="5"/>
  <c r="E34" i="5" s="1"/>
  <c r="L158" i="5"/>
  <c r="K158" i="5"/>
  <c r="J158" i="5"/>
  <c r="I158" i="5"/>
  <c r="H158" i="5"/>
  <c r="G158" i="5"/>
  <c r="F158" i="5"/>
  <c r="G35" i="5" s="1"/>
  <c r="E158" i="5"/>
  <c r="F35" i="5" s="1"/>
  <c r="D158" i="5"/>
  <c r="E35" i="5" s="1"/>
  <c r="L159" i="5"/>
  <c r="K159" i="5"/>
  <c r="J159" i="5"/>
  <c r="I159" i="5"/>
  <c r="H159" i="5"/>
  <c r="G159" i="5"/>
  <c r="F159" i="5"/>
  <c r="G36" i="5" s="1"/>
  <c r="E159" i="5"/>
  <c r="F36" i="5" s="1"/>
  <c r="D159" i="5"/>
  <c r="E36" i="5" s="1"/>
  <c r="L160" i="5"/>
  <c r="K160" i="5"/>
  <c r="J160" i="5"/>
  <c r="I160" i="5"/>
  <c r="H160" i="5"/>
  <c r="G160" i="5"/>
  <c r="F160" i="5"/>
  <c r="G37" i="5" s="1"/>
  <c r="E160" i="5"/>
  <c r="F37" i="5" s="1"/>
  <c r="D160" i="5"/>
  <c r="E37" i="5" s="1"/>
  <c r="L161" i="5"/>
  <c r="K161" i="5"/>
  <c r="J161" i="5"/>
  <c r="I161" i="5"/>
  <c r="H161" i="5"/>
  <c r="G161" i="5"/>
  <c r="F161" i="5"/>
  <c r="G38" i="5" s="1"/>
  <c r="E161" i="5"/>
  <c r="F38" i="5" s="1"/>
  <c r="D161" i="5"/>
  <c r="E38" i="5" s="1"/>
  <c r="B44" i="9"/>
  <c r="B41" i="9"/>
  <c r="C36" i="9"/>
  <c r="C37" i="9" s="1"/>
  <c r="C45" i="9" s="1"/>
  <c r="C46" i="9" s="1"/>
  <c r="D33" i="9"/>
  <c r="C38" i="9"/>
  <c r="D34" i="9"/>
  <c r="E6" i="11"/>
  <c r="W8" i="11"/>
  <c r="V8" i="11"/>
  <c r="W9" i="11"/>
  <c r="V9" i="11"/>
  <c r="W10" i="11"/>
  <c r="V10" i="11"/>
  <c r="E11" i="11"/>
  <c r="W15" i="11"/>
  <c r="V15" i="11"/>
  <c r="W16" i="11"/>
  <c r="V16" i="11"/>
  <c r="O13" i="13"/>
  <c r="N13" i="13"/>
  <c r="M13" i="13"/>
  <c r="L13" i="13"/>
  <c r="G147" i="5" l="1"/>
  <c r="G63" i="5" s="1"/>
  <c r="E147" i="5"/>
  <c r="E63" i="5" s="1"/>
  <c r="F147" i="5"/>
  <c r="F63" i="5" s="1"/>
  <c r="D147" i="5"/>
  <c r="D63" i="5" s="1"/>
  <c r="M115" i="4"/>
  <c r="M142" i="5"/>
  <c r="M144" i="5"/>
  <c r="M111" i="4"/>
  <c r="M112" i="4"/>
  <c r="M145" i="5"/>
  <c r="M113" i="4"/>
  <c r="M146" i="5"/>
  <c r="M114" i="4"/>
  <c r="M143" i="5"/>
  <c r="G116" i="4"/>
  <c r="F116" i="4"/>
  <c r="E116" i="4"/>
  <c r="P13" i="13"/>
  <c r="F11" i="11"/>
  <c r="G11" i="11" s="1"/>
  <c r="H11" i="11" s="1"/>
  <c r="I11" i="11" s="1"/>
  <c r="J11" i="11" s="1"/>
  <c r="K11" i="11" s="1"/>
  <c r="L11" i="11" s="1"/>
  <c r="M11" i="11" s="1"/>
  <c r="N11" i="11" s="1"/>
  <c r="O11" i="11" s="1"/>
  <c r="P11" i="11" s="1"/>
  <c r="Q11" i="11" s="1"/>
  <c r="R11" i="11" s="1"/>
  <c r="S11" i="11" s="1"/>
  <c r="T11" i="11" s="1"/>
  <c r="U11" i="11" s="1"/>
  <c r="W11" i="11"/>
  <c r="V11" i="11"/>
  <c r="F6" i="11"/>
  <c r="G6" i="11" s="1"/>
  <c r="H6" i="11" s="1"/>
  <c r="I6" i="11" s="1"/>
  <c r="J6" i="11" s="1"/>
  <c r="K6" i="11" s="1"/>
  <c r="L6" i="11" s="1"/>
  <c r="M6" i="11" s="1"/>
  <c r="N6" i="11" s="1"/>
  <c r="O6" i="11" s="1"/>
  <c r="P6" i="11" s="1"/>
  <c r="Q6" i="11" s="1"/>
  <c r="R6" i="11" s="1"/>
  <c r="S6" i="11" s="1"/>
  <c r="T6" i="11" s="1"/>
  <c r="U6" i="11" s="1"/>
  <c r="W6" i="11"/>
  <c r="V6" i="11"/>
  <c r="C44" i="9"/>
  <c r="C43" i="9" s="1"/>
  <c r="C42" i="9" s="1"/>
  <c r="C41" i="9" s="1"/>
  <c r="C40" i="9" s="1"/>
  <c r="C48" i="9" s="1"/>
  <c r="D38" i="9"/>
  <c r="E34" i="9"/>
  <c r="D36" i="9"/>
  <c r="D37" i="9" s="1"/>
  <c r="D45" i="9" s="1"/>
  <c r="E33" i="9"/>
  <c r="C147" i="5"/>
  <c r="C63" i="5" s="1"/>
  <c r="M141" i="5"/>
  <c r="A135" i="5"/>
  <c r="A134" i="5"/>
  <c r="A127" i="5"/>
  <c r="A126" i="5"/>
  <c r="A119" i="5"/>
  <c r="A118" i="5"/>
  <c r="A111" i="5"/>
  <c r="A110" i="5"/>
  <c r="A72" i="5"/>
  <c r="A71" i="5"/>
  <c r="M63" i="5"/>
  <c r="L63" i="5"/>
  <c r="K63" i="5"/>
  <c r="J63" i="5"/>
  <c r="I63" i="5"/>
  <c r="H63" i="5"/>
  <c r="A65" i="5"/>
  <c r="A66" i="5" s="1"/>
  <c r="L64" i="5"/>
  <c r="K64" i="5"/>
  <c r="J64" i="5"/>
  <c r="I64" i="5"/>
  <c r="H64" i="5"/>
  <c r="C55" i="5"/>
  <c r="C54" i="5" s="1"/>
  <c r="C53" i="5" s="1"/>
  <c r="C52" i="5" s="1"/>
  <c r="C51" i="5" s="1"/>
  <c r="C64" i="5" s="1"/>
  <c r="C116" i="4"/>
  <c r="M110" i="4"/>
  <c r="D116" i="4"/>
  <c r="A104" i="4"/>
  <c r="A103" i="4"/>
  <c r="A96" i="4"/>
  <c r="A95" i="4"/>
  <c r="A88" i="4"/>
  <c r="A87" i="4"/>
  <c r="A80" i="4"/>
  <c r="A79" i="4"/>
  <c r="A72" i="4"/>
  <c r="A71" i="4"/>
  <c r="M63" i="4"/>
  <c r="L63" i="4"/>
  <c r="K63" i="4"/>
  <c r="J63" i="4"/>
  <c r="I63" i="4"/>
  <c r="H63" i="4"/>
  <c r="G63" i="4"/>
  <c r="F63" i="4"/>
  <c r="E63" i="4"/>
  <c r="D63" i="4"/>
  <c r="C63" i="4"/>
  <c r="A65" i="4"/>
  <c r="A66" i="4" s="1"/>
  <c r="L64" i="4"/>
  <c r="K64" i="4"/>
  <c r="J64" i="4"/>
  <c r="I64" i="4"/>
  <c r="H64" i="4"/>
  <c r="M46" i="9"/>
  <c r="C49" i="4"/>
  <c r="M45" i="9"/>
  <c r="C55" i="4"/>
  <c r="M39" i="9"/>
  <c r="M44" i="9" l="1"/>
  <c r="C54" i="4"/>
  <c r="L66" i="4"/>
  <c r="K66" i="4"/>
  <c r="J66" i="4"/>
  <c r="I66" i="4"/>
  <c r="H66" i="4"/>
  <c r="M71" i="4"/>
  <c r="L71" i="4"/>
  <c r="K71" i="4"/>
  <c r="J71" i="4"/>
  <c r="I71" i="4"/>
  <c r="H71" i="4"/>
  <c r="G71" i="4"/>
  <c r="F71" i="4"/>
  <c r="E71" i="4"/>
  <c r="D71" i="4"/>
  <c r="C71" i="4"/>
  <c r="A73" i="4"/>
  <c r="A74" i="4" s="1"/>
  <c r="L72" i="4"/>
  <c r="K72" i="4"/>
  <c r="J72" i="4"/>
  <c r="I72" i="4"/>
  <c r="H72" i="4"/>
  <c r="M79" i="4"/>
  <c r="L79" i="4"/>
  <c r="K79" i="4"/>
  <c r="J79" i="4"/>
  <c r="I79" i="4"/>
  <c r="H79" i="4"/>
  <c r="G79" i="4"/>
  <c r="F79" i="4"/>
  <c r="E79" i="4"/>
  <c r="D79" i="4"/>
  <c r="C79" i="4"/>
  <c r="A81" i="4"/>
  <c r="A82" i="4" s="1"/>
  <c r="L80" i="4"/>
  <c r="K80" i="4"/>
  <c r="J80" i="4"/>
  <c r="I80" i="4"/>
  <c r="H80" i="4"/>
  <c r="M87" i="4"/>
  <c r="L87" i="4"/>
  <c r="K87" i="4"/>
  <c r="J87" i="4"/>
  <c r="I87" i="4"/>
  <c r="H87" i="4"/>
  <c r="G87" i="4"/>
  <c r="F87" i="4"/>
  <c r="E87" i="4"/>
  <c r="D87" i="4"/>
  <c r="C87" i="4"/>
  <c r="A89" i="4"/>
  <c r="A90" i="4" s="1"/>
  <c r="L88" i="4"/>
  <c r="K88" i="4"/>
  <c r="J88" i="4"/>
  <c r="I88" i="4"/>
  <c r="H88" i="4"/>
  <c r="C88" i="4"/>
  <c r="M95" i="4"/>
  <c r="L95" i="4"/>
  <c r="K95" i="4"/>
  <c r="J95" i="4"/>
  <c r="I95" i="4"/>
  <c r="H95" i="4"/>
  <c r="G95" i="4"/>
  <c r="F95" i="4"/>
  <c r="E95" i="4"/>
  <c r="D95" i="4"/>
  <c r="C95" i="4"/>
  <c r="A97" i="4"/>
  <c r="A98" i="4" s="1"/>
  <c r="L96" i="4"/>
  <c r="K96" i="4"/>
  <c r="J96" i="4"/>
  <c r="I96" i="4"/>
  <c r="H96" i="4"/>
  <c r="C96" i="4"/>
  <c r="M103" i="4"/>
  <c r="L103" i="4"/>
  <c r="K103" i="4"/>
  <c r="J103" i="4"/>
  <c r="I103" i="4"/>
  <c r="H103" i="4"/>
  <c r="G103" i="4"/>
  <c r="F103" i="4"/>
  <c r="E103" i="4"/>
  <c r="D103" i="4"/>
  <c r="C103" i="4"/>
  <c r="A105" i="4"/>
  <c r="A106" i="4" s="1"/>
  <c r="L104" i="4"/>
  <c r="K104" i="4"/>
  <c r="J104" i="4"/>
  <c r="I104" i="4"/>
  <c r="H104" i="4"/>
  <c r="C104" i="4"/>
  <c r="L66" i="5"/>
  <c r="K66" i="5"/>
  <c r="J66" i="5"/>
  <c r="I66" i="5"/>
  <c r="H66" i="5"/>
  <c r="C66" i="5"/>
  <c r="C156" i="5" s="1"/>
  <c r="D33" i="5" s="1"/>
  <c r="M71" i="5"/>
  <c r="L71" i="5"/>
  <c r="K71" i="5"/>
  <c r="J71" i="5"/>
  <c r="I71" i="5"/>
  <c r="H71" i="5"/>
  <c r="G71" i="5"/>
  <c r="F71" i="5"/>
  <c r="E71" i="5"/>
  <c r="D71" i="5"/>
  <c r="C71" i="5"/>
  <c r="A105" i="5"/>
  <c r="L72" i="5"/>
  <c r="K72" i="5"/>
  <c r="J72" i="5"/>
  <c r="I72" i="5"/>
  <c r="H72" i="5"/>
  <c r="C72" i="5"/>
  <c r="M110" i="5"/>
  <c r="L110" i="5"/>
  <c r="K110" i="5"/>
  <c r="J110" i="5"/>
  <c r="I110" i="5"/>
  <c r="H110" i="5"/>
  <c r="G110" i="5"/>
  <c r="F110" i="5"/>
  <c r="E110" i="5"/>
  <c r="D110" i="5"/>
  <c r="C110" i="5"/>
  <c r="A112" i="5"/>
  <c r="A113" i="5" s="1"/>
  <c r="L111" i="5"/>
  <c r="K111" i="5"/>
  <c r="J111" i="5"/>
  <c r="I111" i="5"/>
  <c r="H111" i="5"/>
  <c r="C111" i="5"/>
  <c r="M118" i="5"/>
  <c r="L118" i="5"/>
  <c r="K118" i="5"/>
  <c r="J118" i="5"/>
  <c r="I118" i="5"/>
  <c r="H118" i="5"/>
  <c r="G118" i="5"/>
  <c r="F118" i="5"/>
  <c r="E118" i="5"/>
  <c r="D118" i="5"/>
  <c r="C118" i="5"/>
  <c r="A120" i="5"/>
  <c r="A121" i="5" s="1"/>
  <c r="L119" i="5"/>
  <c r="K119" i="5"/>
  <c r="J119" i="5"/>
  <c r="I119" i="5"/>
  <c r="H119" i="5"/>
  <c r="C119" i="5"/>
  <c r="M126" i="5"/>
  <c r="L126" i="5"/>
  <c r="K126" i="5"/>
  <c r="J126" i="5"/>
  <c r="I126" i="5"/>
  <c r="H126" i="5"/>
  <c r="G126" i="5"/>
  <c r="F126" i="5"/>
  <c r="E126" i="5"/>
  <c r="D126" i="5"/>
  <c r="C126" i="5"/>
  <c r="A128" i="5"/>
  <c r="A129" i="5" s="1"/>
  <c r="L127" i="5"/>
  <c r="K127" i="5"/>
  <c r="J127" i="5"/>
  <c r="I127" i="5"/>
  <c r="H127" i="5"/>
  <c r="C127" i="5"/>
  <c r="M134" i="5"/>
  <c r="L134" i="5"/>
  <c r="K134" i="5"/>
  <c r="J134" i="5"/>
  <c r="I134" i="5"/>
  <c r="H134" i="5"/>
  <c r="G134" i="5"/>
  <c r="F134" i="5"/>
  <c r="E134" i="5"/>
  <c r="D134" i="5"/>
  <c r="C134" i="5"/>
  <c r="A136" i="5"/>
  <c r="A137" i="5" s="1"/>
  <c r="L135" i="5"/>
  <c r="K135" i="5"/>
  <c r="J135" i="5"/>
  <c r="I135" i="5"/>
  <c r="H135" i="5"/>
  <c r="C135" i="5"/>
  <c r="E36" i="9"/>
  <c r="E37" i="9" s="1"/>
  <c r="E45" i="9" s="1"/>
  <c r="F33" i="9"/>
  <c r="D46" i="9"/>
  <c r="D44" i="9" s="1"/>
  <c r="D43" i="9" s="1"/>
  <c r="D42" i="9" s="1"/>
  <c r="D41" i="9" s="1"/>
  <c r="D40" i="9" s="1"/>
  <c r="D48" i="9" s="1"/>
  <c r="E38" i="9"/>
  <c r="F34" i="9"/>
  <c r="F38" i="9" l="1"/>
  <c r="G34" i="9"/>
  <c r="F36" i="9"/>
  <c r="F37" i="9" s="1"/>
  <c r="F45" i="9" s="1"/>
  <c r="G33" i="9"/>
  <c r="E46" i="9"/>
  <c r="E44" i="9" s="1"/>
  <c r="E43" i="9" s="1"/>
  <c r="E42" i="9" s="1"/>
  <c r="E41" i="9" s="1"/>
  <c r="E40" i="9" s="1"/>
  <c r="E48" i="9" s="1"/>
  <c r="L137" i="5"/>
  <c r="K137" i="5"/>
  <c r="J137" i="5"/>
  <c r="I137" i="5"/>
  <c r="H137" i="5"/>
  <c r="C137" i="5"/>
  <c r="C161" i="5" s="1"/>
  <c r="D38" i="5" s="1"/>
  <c r="L129" i="5"/>
  <c r="K129" i="5"/>
  <c r="J129" i="5"/>
  <c r="I129" i="5"/>
  <c r="H129" i="5"/>
  <c r="C129" i="5"/>
  <c r="C160" i="5" s="1"/>
  <c r="D37" i="5" s="1"/>
  <c r="L121" i="5"/>
  <c r="K121" i="5"/>
  <c r="J121" i="5"/>
  <c r="I121" i="5"/>
  <c r="H121" i="5"/>
  <c r="C121" i="5"/>
  <c r="C159" i="5" s="1"/>
  <c r="D36" i="5" s="1"/>
  <c r="L113" i="5"/>
  <c r="K113" i="5"/>
  <c r="J113" i="5"/>
  <c r="I113" i="5"/>
  <c r="H113" i="5"/>
  <c r="C113" i="5"/>
  <c r="C158" i="5" s="1"/>
  <c r="D35" i="5" s="1"/>
  <c r="L105" i="5"/>
  <c r="K105" i="5"/>
  <c r="J105" i="5"/>
  <c r="I105" i="5"/>
  <c r="H105" i="5"/>
  <c r="C105" i="5"/>
  <c r="L106" i="4"/>
  <c r="K106" i="4"/>
  <c r="J106" i="4"/>
  <c r="I106" i="4"/>
  <c r="H106" i="4"/>
  <c r="C106" i="4"/>
  <c r="C130" i="4" s="1"/>
  <c r="D38" i="4" s="1"/>
  <c r="L98" i="4"/>
  <c r="K98" i="4"/>
  <c r="J98" i="4"/>
  <c r="I98" i="4"/>
  <c r="H98" i="4"/>
  <c r="C98" i="4"/>
  <c r="C129" i="4" s="1"/>
  <c r="D37" i="4" s="1"/>
  <c r="L90" i="4"/>
  <c r="K90" i="4"/>
  <c r="J90" i="4"/>
  <c r="I90" i="4"/>
  <c r="H90" i="4"/>
  <c r="C90" i="4"/>
  <c r="C128" i="4" s="1"/>
  <c r="D36" i="4" s="1"/>
  <c r="L82" i="4"/>
  <c r="K82" i="4"/>
  <c r="J82" i="4"/>
  <c r="I82" i="4"/>
  <c r="H82" i="4"/>
  <c r="L74" i="4"/>
  <c r="K74" i="4"/>
  <c r="J74" i="4"/>
  <c r="I74" i="4"/>
  <c r="H74" i="4"/>
  <c r="M43" i="9"/>
  <c r="C53" i="4"/>
  <c r="C157" i="5" l="1"/>
  <c r="C154" i="5"/>
  <c r="M42" i="9"/>
  <c r="C52" i="4"/>
  <c r="C80" i="4"/>
  <c r="C82" i="4" s="1"/>
  <c r="C127" i="4" s="1"/>
  <c r="D35" i="4" s="1"/>
  <c r="G36" i="9"/>
  <c r="G37" i="9" s="1"/>
  <c r="G45" i="9" s="1"/>
  <c r="H33" i="9"/>
  <c r="F46" i="9"/>
  <c r="F44" i="9" s="1"/>
  <c r="F43" i="9" s="1"/>
  <c r="F42" i="9" s="1"/>
  <c r="F41" i="9" s="1"/>
  <c r="F40" i="9" s="1"/>
  <c r="F48" i="9" s="1"/>
  <c r="G38" i="9"/>
  <c r="H34" i="9"/>
  <c r="C162" i="5" l="1"/>
  <c r="C165" i="5" s="1"/>
  <c r="D34" i="5"/>
  <c r="H38" i="9"/>
  <c r="I34" i="9"/>
  <c r="H36" i="9"/>
  <c r="H37" i="9" s="1"/>
  <c r="H45" i="9" s="1"/>
  <c r="I33" i="9"/>
  <c r="G46" i="9"/>
  <c r="G44" i="9" s="1"/>
  <c r="G43" i="9" s="1"/>
  <c r="G42" i="9" s="1"/>
  <c r="G41" i="9" s="1"/>
  <c r="G40" i="9" s="1"/>
  <c r="G48" i="9" s="1"/>
  <c r="M41" i="9"/>
  <c r="C51" i="4"/>
  <c r="C72" i="4"/>
  <c r="C74" i="4" s="1"/>
  <c r="C126" i="4" s="1"/>
  <c r="D34" i="4" s="1"/>
  <c r="C167" i="5" l="1"/>
  <c r="D41" i="5"/>
  <c r="C164" i="5"/>
  <c r="D32" i="5"/>
  <c r="M40" i="9"/>
  <c r="C64" i="4"/>
  <c r="C66" i="4" s="1"/>
  <c r="C125" i="4" s="1"/>
  <c r="I36" i="9"/>
  <c r="I37" i="9" s="1"/>
  <c r="I45" i="9" s="1"/>
  <c r="J33" i="9"/>
  <c r="H46" i="9"/>
  <c r="H44" i="9" s="1"/>
  <c r="H43" i="9" s="1"/>
  <c r="H42" i="9" s="1"/>
  <c r="H41" i="9" s="1"/>
  <c r="H40" i="9" s="1"/>
  <c r="H48" i="9" s="1"/>
  <c r="I38" i="9"/>
  <c r="J34" i="9"/>
  <c r="D40" i="5" l="1"/>
  <c r="D42" i="5" s="1"/>
  <c r="C169" i="5"/>
  <c r="C166" i="5"/>
  <c r="J38" i="9"/>
  <c r="K34" i="9"/>
  <c r="J36" i="9"/>
  <c r="J37" i="9" s="1"/>
  <c r="J45" i="9" s="1"/>
  <c r="K33" i="9"/>
  <c r="I46" i="9"/>
  <c r="I44" i="9" s="1"/>
  <c r="I43" i="9" s="1"/>
  <c r="I42" i="9" s="1"/>
  <c r="C131" i="4"/>
  <c r="D33" i="4"/>
  <c r="D45" i="5" l="1"/>
  <c r="D44" i="5"/>
  <c r="D43" i="5"/>
  <c r="D47" i="5"/>
  <c r="D46" i="5"/>
  <c r="D48" i="5"/>
  <c r="D56" i="5" s="1"/>
  <c r="C172" i="5"/>
  <c r="C171" i="5"/>
  <c r="C170" i="5"/>
  <c r="C133" i="4"/>
  <c r="D32" i="4"/>
  <c r="C134" i="4"/>
  <c r="H50" i="9"/>
  <c r="I41" i="9"/>
  <c r="I40" i="9" s="1"/>
  <c r="I48" i="9" s="1"/>
  <c r="K36" i="9"/>
  <c r="K37" i="9" s="1"/>
  <c r="K45" i="9" s="1"/>
  <c r="L33" i="9"/>
  <c r="J46" i="9"/>
  <c r="J44" i="9" s="1"/>
  <c r="J43" i="9" s="1"/>
  <c r="J42" i="9" s="1"/>
  <c r="J41" i="9" s="1"/>
  <c r="J40" i="9" s="1"/>
  <c r="J48" i="9" s="1"/>
  <c r="K38" i="9"/>
  <c r="L34" i="9"/>
  <c r="L38" i="9" s="1"/>
  <c r="D57" i="5" l="1"/>
  <c r="D49" i="5" s="1"/>
  <c r="D135" i="5"/>
  <c r="D137" i="5" s="1"/>
  <c r="L36" i="9"/>
  <c r="L37" i="9" s="1"/>
  <c r="L45" i="9" s="1"/>
  <c r="K46" i="9"/>
  <c r="K44" i="9" s="1"/>
  <c r="K43" i="9" s="1"/>
  <c r="K42" i="9" s="1"/>
  <c r="K41" i="9" s="1"/>
  <c r="K40" i="9" s="1"/>
  <c r="K48" i="9" s="1"/>
  <c r="C136" i="4"/>
  <c r="D41" i="4"/>
  <c r="C138" i="4"/>
  <c r="C135" i="4"/>
  <c r="D40" i="4"/>
  <c r="D42" i="4" s="1"/>
  <c r="D55" i="5" l="1"/>
  <c r="D127" i="5" s="1"/>
  <c r="D129" i="5" s="1"/>
  <c r="D43" i="4"/>
  <c r="D44" i="4"/>
  <c r="D45" i="4"/>
  <c r="D46" i="4"/>
  <c r="D47" i="4"/>
  <c r="D48" i="4"/>
  <c r="D56" i="4" s="1"/>
  <c r="C141" i="4"/>
  <c r="C140" i="4"/>
  <c r="C139" i="4"/>
  <c r="L46" i="9"/>
  <c r="L44" i="9" s="1"/>
  <c r="L43" i="9" s="1"/>
  <c r="L42" i="9" s="1"/>
  <c r="L41" i="9" s="1"/>
  <c r="L40" i="9" s="1"/>
  <c r="L48" i="9" s="1"/>
  <c r="D54" i="5" l="1"/>
  <c r="D53" i="5" s="1"/>
  <c r="D57" i="4"/>
  <c r="D104" i="4"/>
  <c r="D106" i="4" s="1"/>
  <c r="D130" i="4" s="1"/>
  <c r="E38" i="4" s="1"/>
  <c r="D119" i="5" l="1"/>
  <c r="D121" i="5" s="1"/>
  <c r="D52" i="5"/>
  <c r="D111" i="5"/>
  <c r="D113" i="5" s="1"/>
  <c r="D49" i="4"/>
  <c r="D55" i="4"/>
  <c r="D51" i="5" l="1"/>
  <c r="D64" i="5" s="1"/>
  <c r="D66" i="5" s="1"/>
  <c r="D156" i="5" s="1"/>
  <c r="D72" i="5"/>
  <c r="D105" i="5" s="1"/>
  <c r="D154" i="5" s="1"/>
  <c r="D54" i="4"/>
  <c r="D96" i="4"/>
  <c r="D98" i="4" s="1"/>
  <c r="D129" i="4" s="1"/>
  <c r="E37" i="4" s="1"/>
  <c r="D162" i="5" l="1"/>
  <c r="E32" i="5" s="1"/>
  <c r="E33" i="5"/>
  <c r="D53" i="4"/>
  <c r="D88" i="4"/>
  <c r="D90" i="4" s="1"/>
  <c r="D128" i="4" s="1"/>
  <c r="E36" i="4" s="1"/>
  <c r="D165" i="5" l="1"/>
  <c r="E41" i="5" s="1"/>
  <c r="D164" i="5"/>
  <c r="E40" i="5" s="1"/>
  <c r="D52" i="4"/>
  <c r="D80" i="4"/>
  <c r="D82" i="4" s="1"/>
  <c r="D127" i="4" s="1"/>
  <c r="E35" i="4" s="1"/>
  <c r="D167" i="5" l="1"/>
  <c r="D169" i="5"/>
  <c r="D166" i="5"/>
  <c r="D170" i="5" s="1"/>
  <c r="E42" i="5"/>
  <c r="D51" i="4"/>
  <c r="D64" i="4" s="1"/>
  <c r="D66" i="4" s="1"/>
  <c r="D125" i="4" s="1"/>
  <c r="E33" i="4" s="1"/>
  <c r="D72" i="4"/>
  <c r="D74" i="4" s="1"/>
  <c r="D126" i="4" s="1"/>
  <c r="E34" i="4" s="1"/>
  <c r="D172" i="5" l="1"/>
  <c r="D171" i="5"/>
  <c r="E46" i="5"/>
  <c r="E48" i="5"/>
  <c r="E56" i="5" s="1"/>
  <c r="E47" i="5"/>
  <c r="E43" i="5"/>
  <c r="E44" i="5"/>
  <c r="E45" i="5"/>
  <c r="D131" i="4"/>
  <c r="E32" i="4" s="1"/>
  <c r="E57" i="5" l="1"/>
  <c r="E49" i="5" s="1"/>
  <c r="E135" i="5"/>
  <c r="E137" i="5" s="1"/>
  <c r="D133" i="4"/>
  <c r="E40" i="4" s="1"/>
  <c r="D134" i="4"/>
  <c r="E55" i="5" l="1"/>
  <c r="D136" i="4"/>
  <c r="E41" i="4"/>
  <c r="E42" i="4"/>
  <c r="D138" i="4"/>
  <c r="D135" i="4"/>
  <c r="E54" i="5" l="1"/>
  <c r="E127" i="5"/>
  <c r="E129" i="5" s="1"/>
  <c r="E43" i="4"/>
  <c r="E44" i="4"/>
  <c r="E45" i="4"/>
  <c r="E46" i="4"/>
  <c r="E47" i="4"/>
  <c r="E48" i="4"/>
  <c r="E56" i="4" s="1"/>
  <c r="D141" i="4"/>
  <c r="D140" i="4"/>
  <c r="D139" i="4"/>
  <c r="E53" i="5" l="1"/>
  <c r="E119" i="5"/>
  <c r="E121" i="5" s="1"/>
  <c r="E57" i="4"/>
  <c r="E104" i="4"/>
  <c r="E106" i="4" s="1"/>
  <c r="E130" i="4" s="1"/>
  <c r="F38" i="4" s="1"/>
  <c r="E52" i="5" l="1"/>
  <c r="E111" i="5"/>
  <c r="E113" i="5" s="1"/>
  <c r="E49" i="4"/>
  <c r="E55" i="4"/>
  <c r="E51" i="5" l="1"/>
  <c r="E64" i="5" s="1"/>
  <c r="E66" i="5" s="1"/>
  <c r="E156" i="5" s="1"/>
  <c r="E72" i="5"/>
  <c r="E105" i="5" s="1"/>
  <c r="E154" i="5" s="1"/>
  <c r="E54" i="4"/>
  <c r="E96" i="4"/>
  <c r="E98" i="4" s="1"/>
  <c r="E129" i="4" s="1"/>
  <c r="F37" i="4" s="1"/>
  <c r="E162" i="5" l="1"/>
  <c r="F32" i="5" s="1"/>
  <c r="F33" i="5"/>
  <c r="E53" i="4"/>
  <c r="E88" i="4"/>
  <c r="E90" i="4" s="1"/>
  <c r="E128" i="4" s="1"/>
  <c r="F36" i="4" s="1"/>
  <c r="E165" i="5" l="1"/>
  <c r="E167" i="5" s="1"/>
  <c r="E164" i="5"/>
  <c r="F40" i="5" s="1"/>
  <c r="E52" i="4"/>
  <c r="E80" i="4"/>
  <c r="E82" i="4" s="1"/>
  <c r="E127" i="4" s="1"/>
  <c r="F35" i="4" s="1"/>
  <c r="F41" i="5" l="1"/>
  <c r="F42" i="5" s="1"/>
  <c r="F47" i="5" s="1"/>
  <c r="E169" i="5"/>
  <c r="E166" i="5"/>
  <c r="E171" i="5" s="1"/>
  <c r="E51" i="4"/>
  <c r="E64" i="4" s="1"/>
  <c r="E66" i="4" s="1"/>
  <c r="E125" i="4" s="1"/>
  <c r="F33" i="4" s="1"/>
  <c r="E72" i="4"/>
  <c r="E74" i="4" s="1"/>
  <c r="E126" i="4" s="1"/>
  <c r="F34" i="4" s="1"/>
  <c r="F44" i="5" l="1"/>
  <c r="F48" i="5"/>
  <c r="F56" i="5" s="1"/>
  <c r="F135" i="5" s="1"/>
  <c r="F137" i="5" s="1"/>
  <c r="F45" i="5"/>
  <c r="F46" i="5"/>
  <c r="F43" i="5"/>
  <c r="E170" i="5"/>
  <c r="E172" i="5"/>
  <c r="E131" i="4"/>
  <c r="F32" i="4" s="1"/>
  <c r="F57" i="5" l="1"/>
  <c r="F49" i="5" s="1"/>
  <c r="E133" i="4"/>
  <c r="F40" i="4" s="1"/>
  <c r="E134" i="4"/>
  <c r="F55" i="5" l="1"/>
  <c r="F54" i="5" s="1"/>
  <c r="E136" i="4"/>
  <c r="F41" i="4"/>
  <c r="F42" i="4"/>
  <c r="E138" i="4"/>
  <c r="E135" i="4"/>
  <c r="F127" i="5" l="1"/>
  <c r="F129" i="5" s="1"/>
  <c r="F53" i="5"/>
  <c r="F119" i="5"/>
  <c r="F121" i="5" s="1"/>
  <c r="F43" i="4"/>
  <c r="F44" i="4"/>
  <c r="F45" i="4"/>
  <c r="F46" i="4"/>
  <c r="F47" i="4"/>
  <c r="F48" i="4"/>
  <c r="F56" i="4" s="1"/>
  <c r="E141" i="4"/>
  <c r="E140" i="4"/>
  <c r="E139" i="4"/>
  <c r="F52" i="5" l="1"/>
  <c r="F111" i="5"/>
  <c r="F113" i="5" s="1"/>
  <c r="F57" i="4"/>
  <c r="F104" i="4"/>
  <c r="F106" i="4" s="1"/>
  <c r="F130" i="4" s="1"/>
  <c r="G38" i="4" s="1"/>
  <c r="F51" i="5" l="1"/>
  <c r="F64" i="5" s="1"/>
  <c r="F66" i="5" s="1"/>
  <c r="F156" i="5" s="1"/>
  <c r="F72" i="5"/>
  <c r="F105" i="5" s="1"/>
  <c r="F154" i="5" s="1"/>
  <c r="F49" i="4"/>
  <c r="F55" i="4"/>
  <c r="F162" i="5" l="1"/>
  <c r="G32" i="5" s="1"/>
  <c r="G33" i="5"/>
  <c r="F54" i="4"/>
  <c r="F96" i="4"/>
  <c r="F98" i="4" s="1"/>
  <c r="F129" i="4" s="1"/>
  <c r="G37" i="4" s="1"/>
  <c r="F165" i="5" l="1"/>
  <c r="F167" i="5" s="1"/>
  <c r="F164" i="5"/>
  <c r="G40" i="5" s="1"/>
  <c r="F53" i="4"/>
  <c r="F88" i="4"/>
  <c r="F90" i="4" s="1"/>
  <c r="F128" i="4" s="1"/>
  <c r="G36" i="4" s="1"/>
  <c r="G41" i="5" l="1"/>
  <c r="G42" i="5" s="1"/>
  <c r="G44" i="5" s="1"/>
  <c r="F169" i="5"/>
  <c r="F166" i="5"/>
  <c r="F171" i="5" s="1"/>
  <c r="F52" i="4"/>
  <c r="F80" i="4"/>
  <c r="F82" i="4" s="1"/>
  <c r="F127" i="4" s="1"/>
  <c r="G35" i="4" s="1"/>
  <c r="G47" i="5" l="1"/>
  <c r="G45" i="5"/>
  <c r="G48" i="5"/>
  <c r="G56" i="5" s="1"/>
  <c r="G57" i="5" s="1"/>
  <c r="G49" i="5" s="1"/>
  <c r="G43" i="5"/>
  <c r="G46" i="5"/>
  <c r="F170" i="5"/>
  <c r="F172" i="5"/>
  <c r="F51" i="4"/>
  <c r="F64" i="4" s="1"/>
  <c r="F66" i="4" s="1"/>
  <c r="F125" i="4" s="1"/>
  <c r="G33" i="4" s="1"/>
  <c r="F72" i="4"/>
  <c r="F74" i="4" s="1"/>
  <c r="F126" i="4" s="1"/>
  <c r="G34" i="4" s="1"/>
  <c r="G135" i="5" l="1"/>
  <c r="G137" i="5" s="1"/>
  <c r="G55" i="5"/>
  <c r="F131" i="4"/>
  <c r="G32" i="4" s="1"/>
  <c r="G54" i="5" l="1"/>
  <c r="G127" i="5"/>
  <c r="G129" i="5" s="1"/>
  <c r="F133" i="4"/>
  <c r="G40" i="4" s="1"/>
  <c r="F134" i="4"/>
  <c r="G53" i="5" l="1"/>
  <c r="G119" i="5"/>
  <c r="G121" i="5" s="1"/>
  <c r="F136" i="4"/>
  <c r="G41" i="4"/>
  <c r="G42" i="4"/>
  <c r="F138" i="4"/>
  <c r="F135" i="4"/>
  <c r="G52" i="5" l="1"/>
  <c r="G111" i="5"/>
  <c r="G113" i="5" s="1"/>
  <c r="G43" i="4"/>
  <c r="G44" i="4"/>
  <c r="G45" i="4"/>
  <c r="G46" i="4"/>
  <c r="G47" i="4"/>
  <c r="G48" i="4"/>
  <c r="G56" i="4" s="1"/>
  <c r="F141" i="4"/>
  <c r="F140" i="4"/>
  <c r="F139" i="4"/>
  <c r="G51" i="5" l="1"/>
  <c r="G64" i="5" s="1"/>
  <c r="G66" i="5" s="1"/>
  <c r="G156" i="5" s="1"/>
  <c r="G162" i="5" s="1"/>
  <c r="G72" i="5"/>
  <c r="G105" i="5" s="1"/>
  <c r="G154" i="5" s="1"/>
  <c r="G57" i="4"/>
  <c r="G104" i="4"/>
  <c r="G106" i="4" s="1"/>
  <c r="G130" i="4" s="1"/>
  <c r="G164" i="5" l="1"/>
  <c r="G165" i="5"/>
  <c r="G167" i="5" s="1"/>
  <c r="G49" i="4"/>
  <c r="G55" i="4"/>
  <c r="G169" i="5" l="1"/>
  <c r="G166" i="5"/>
  <c r="G54" i="4"/>
  <c r="G96" i="4"/>
  <c r="G98" i="4" s="1"/>
  <c r="G129" i="4" s="1"/>
  <c r="G172" i="5" l="1"/>
  <c r="G170" i="5"/>
  <c r="G171" i="5"/>
  <c r="G53" i="4"/>
  <c r="G88" i="4"/>
  <c r="G90" i="4" s="1"/>
  <c r="G128" i="4" s="1"/>
  <c r="G52" i="4" l="1"/>
  <c r="G80" i="4"/>
  <c r="G82" i="4" s="1"/>
  <c r="G127" i="4" s="1"/>
  <c r="G51" i="4" l="1"/>
  <c r="G64" i="4" s="1"/>
  <c r="G66" i="4" s="1"/>
  <c r="G125" i="4" s="1"/>
  <c r="G72" i="4"/>
  <c r="G74" i="4" s="1"/>
  <c r="G126" i="4" s="1"/>
  <c r="G131" i="4" l="1"/>
  <c r="G133" i="4" l="1"/>
  <c r="G134" i="4"/>
  <c r="G136" i="4" s="1"/>
  <c r="G138" i="4" l="1"/>
  <c r="G135" i="4"/>
  <c r="G141" i="4" l="1"/>
  <c r="G140" i="4"/>
  <c r="G139" i="4"/>
  <c r="B9" i="16" l="1"/>
  <c r="B6" i="16"/>
  <c r="B7" i="16"/>
  <c r="B8" i="16"/>
  <c r="B10" i="16"/>
</calcChain>
</file>

<file path=xl/sharedStrings.xml><?xml version="1.0" encoding="utf-8"?>
<sst xmlns="http://schemas.openxmlformats.org/spreadsheetml/2006/main" count="742" uniqueCount="322">
  <si>
    <t>Colorado River Basin Accounts: Provoke discussion about more adaptive operations</t>
  </si>
  <si>
    <r>
      <rPr>
        <b/>
        <sz val="11"/>
        <color theme="1"/>
        <rFont val="Calibri"/>
        <family val="2"/>
      </rPr>
      <t xml:space="preserve">Participants enter values in row blocks with bold </t>
    </r>
    <r>
      <rPr>
        <b/>
        <sz val="11"/>
        <color rgb="FF0000FF"/>
        <rFont val="Calibri"/>
        <family val="2"/>
      </rPr>
      <t>blue instructions</t>
    </r>
    <r>
      <rPr>
        <b/>
        <sz val="11"/>
        <color theme="1"/>
        <rFont val="Calibri"/>
        <family val="2"/>
      </rPr>
      <t xml:space="preserve">. See help in </t>
    </r>
    <r>
      <rPr>
        <b/>
        <sz val="11"/>
        <color theme="7"/>
        <rFont val="Calibri"/>
        <family val="2"/>
      </rPr>
      <t>Column N</t>
    </r>
    <r>
      <rPr>
        <b/>
        <sz val="11"/>
        <color theme="1"/>
        <rFont val="Calibri"/>
        <family val="2"/>
      </rPr>
      <t>.</t>
    </r>
  </si>
  <si>
    <t>1. Assign participants and define strategies in Cells A5 to C10 (Up to 5 players):</t>
  </si>
  <si>
    <t>HELP, CONTEXT, and SUGGESTIONS</t>
  </si>
  <si>
    <t>Account</t>
  </si>
  <si>
    <t>Person</t>
  </si>
  <si>
    <t>Strategy</t>
  </si>
  <si>
    <t>Help assign parties</t>
  </si>
  <si>
    <t>Upper Basin</t>
  </si>
  <si>
    <t>Lower Basin</t>
  </si>
  <si>
    <t>Mexico</t>
  </si>
  <si>
    <t>Colorado River Delta</t>
  </si>
  <si>
    <t>First Nations</t>
  </si>
  <si>
    <t>Shared, Reserve</t>
  </si>
  <si>
    <t>1A. Explain Cell Types</t>
  </si>
  <si>
    <t>Physical watershed data</t>
  </si>
  <si>
    <t>Help explain cell types</t>
  </si>
  <si>
    <t>Individual decision</t>
  </si>
  <si>
    <t>Joint decision</t>
  </si>
  <si>
    <t>Calculated cell</t>
  </si>
  <si>
    <t>1B. Make reservoir assumptions</t>
  </si>
  <si>
    <t>Powell</t>
  </si>
  <si>
    <t>Mead</t>
  </si>
  <si>
    <t>Help make assumptions</t>
  </si>
  <si>
    <t xml:space="preserve">   Evaporation rate (feet/year)</t>
  </si>
  <si>
    <t>Help evaporation rate</t>
  </si>
  <si>
    <t xml:space="preserve">   Start storage (million acre feet)</t>
  </si>
  <si>
    <t>May 17, 2022 values</t>
  </si>
  <si>
    <t>Help start storage</t>
  </si>
  <si>
    <t xml:space="preserve">   Protect elevation (feet)</t>
  </si>
  <si>
    <t>Help protect elevation</t>
  </si>
  <si>
    <t xml:space="preserve">   Storage at protection elevation (maf)</t>
  </si>
  <si>
    <t>Help protect volume</t>
  </si>
  <si>
    <t xml:space="preserve">   Prior 9 year Lake Powell release (maf)</t>
  </si>
  <si>
    <t>Help 9-year prior Powell release</t>
  </si>
  <si>
    <t xml:space="preserve">   Prior 9-year Paria River flow (maf)</t>
  </si>
  <si>
    <t>Help 9-year Paria River flow</t>
  </si>
  <si>
    <t xml:space="preserve">   Delivery to meet 10-year requirement (maf)</t>
  </si>
  <si>
    <t>Help delivery to meet 10-year req.</t>
  </si>
  <si>
    <t xml:space="preserve">   Upper Basin pre-1922 water rights (maf)</t>
  </si>
  <si>
    <t>Help pre-1922 water rights</t>
  </si>
  <si>
    <t>Water Budget Component (maf unless noted)</t>
  </si>
  <si>
    <t>Initialize</t>
  </si>
  <si>
    <t>Year 1</t>
  </si>
  <si>
    <t>Year 2</t>
  </si>
  <si>
    <t>Year 3</t>
  </si>
  <si>
    <t>Year 4</t>
  </si>
  <si>
    <t>Year 5</t>
  </si>
  <si>
    <t>Year 6</t>
  </si>
  <si>
    <t>Year 7</t>
  </si>
  <si>
    <t>Year 8</t>
  </si>
  <si>
    <t>Year 9</t>
  </si>
  <si>
    <t>Year 10</t>
  </si>
  <si>
    <t>Total</t>
  </si>
  <si>
    <t>2. Specify natural inflow to Lake Powell.</t>
  </si>
  <si>
    <t>Help Lake Powell natural inflow</t>
  </si>
  <si>
    <t>Intervening (Grand Canyon) inflow</t>
  </si>
  <si>
    <t>Help intervening Grand Canyon inflow</t>
  </si>
  <si>
    <t>Mead to Imperial Dam intervening inflow</t>
  </si>
  <si>
    <t>Help Mead to Imperial intervening flow</t>
  </si>
  <si>
    <t>Havasu / Parker evaporation and ET</t>
  </si>
  <si>
    <t>Help Havasu/Parker evap. and ET</t>
  </si>
  <si>
    <t>3. Split existing reservoir storage among parties (year 1 only).</t>
  </si>
  <si>
    <t>Help split reservoir storage</t>
  </si>
  <si>
    <t>Beginning of year reservoir storage</t>
  </si>
  <si>
    <t>Help begin of year storage</t>
  </si>
  <si>
    <t xml:space="preserve">    Powell</t>
  </si>
  <si>
    <t xml:space="preserve">    Mead</t>
  </si>
  <si>
    <t>Calculate Powell + Mead Evaporation</t>
  </si>
  <si>
    <t>Help Powell + Mead evaporation</t>
  </si>
  <si>
    <t>Calculate Mexico Water Allocation</t>
  </si>
  <si>
    <t>Help Mexico water allocation</t>
  </si>
  <si>
    <t>4. Split combined natural inflow among parties</t>
  </si>
  <si>
    <t>Help split combined natural inflow</t>
  </si>
  <si>
    <t>Formulas to let Upper Basin recapture 9-year overdelivery in 10th year</t>
  </si>
  <si>
    <t>1922+Remain</t>
  </si>
  <si>
    <t>Row 49</t>
  </si>
  <si>
    <t>Evap.</t>
  </si>
  <si>
    <t>Year Value</t>
  </si>
  <si>
    <t>5. PARTICIPANT DASHBOARDS -- TRADE, CONSERVE, and CONSUME</t>
  </si>
  <si>
    <t>Help player dashboards</t>
  </si>
  <si>
    <t>Help buy or sell water</t>
  </si>
  <si>
    <t>Help compensation</t>
  </si>
  <si>
    <t>Help net trade</t>
  </si>
  <si>
    <t>Help available water</t>
  </si>
  <si>
    <t>Help withdraw/consume</t>
  </si>
  <si>
    <t>Help end of year balance</t>
  </si>
  <si>
    <t>Help shared, reserve dashboard</t>
  </si>
  <si>
    <t>6. SUMMARY of PARTICIPANT ACTIONS</t>
  </si>
  <si>
    <t>Help summary player actions</t>
  </si>
  <si>
    <t>Purchases (+) and Sales (-) [in maf]</t>
  </si>
  <si>
    <t>Total (maf)</t>
  </si>
  <si>
    <t xml:space="preserve">    Net transactions (should be zero)</t>
  </si>
  <si>
    <t>Account Withdrawals [in maf]</t>
  </si>
  <si>
    <t>Account end-of-year balance (Available water - Account Withdrawals)</t>
  </si>
  <si>
    <t>Combined Storage - End of Year [maf]</t>
  </si>
  <si>
    <t>Help combined storage end of year</t>
  </si>
  <si>
    <r>
      <rPr>
        <b/>
        <sz val="11"/>
        <color rgb="FF0000FF"/>
        <rFont val="Calibri"/>
        <family val="2"/>
      </rPr>
      <t xml:space="preserve">7. Assign combined storage to Powell and Mead </t>
    </r>
    <r>
      <rPr>
        <sz val="11"/>
        <color rgb="FF0000FF"/>
        <rFont val="Calibri"/>
        <family val="2"/>
      </rPr>
      <t>(Equalize = 50%; 75% = more in Powell)</t>
    </r>
  </si>
  <si>
    <t>Help assign combined storage</t>
  </si>
  <si>
    <t xml:space="preserve">    Powell storage (maf)</t>
  </si>
  <si>
    <t>Help Powell and Mead storage + elevations</t>
  </si>
  <si>
    <t xml:space="preserve">    Mead storage (maf)</t>
  </si>
  <si>
    <t xml:space="preserve">    Powell elevation (feet)</t>
  </si>
  <si>
    <t xml:space="preserve">    Mead elevation (feet)</t>
  </si>
  <si>
    <t>Impacts of Powell Release on Grand Canyon Endangered Fish</t>
  </si>
  <si>
    <t>Help protect endangered fish</t>
  </si>
  <si>
    <t xml:space="preserve">     Release to achieve storage in rows 131:132 (maf)</t>
  </si>
  <si>
    <t>Help Powell release to split storage</t>
  </si>
  <si>
    <t xml:space="preserve">     Turbine release water temperature (oC)</t>
  </si>
  <si>
    <t>Help turbine release temperature</t>
  </si>
  <si>
    <t xml:space="preserve">     Suitability for native, endangered fish</t>
  </si>
  <si>
    <t>Help suitability for native fish</t>
  </si>
  <si>
    <t xml:space="preserve">     Suitability for tailwater trout</t>
  </si>
  <si>
    <t>Help suitability for tailwater trout</t>
  </si>
  <si>
    <t>8. Move to next year (next Column). Goto Step 2. Specify Lake Powell natural inflow.</t>
  </si>
  <si>
    <t>Help next year</t>
  </si>
  <si>
    <r>
      <rPr>
        <b/>
        <sz val="11"/>
        <color theme="1"/>
        <rFont val="Calibri"/>
        <family val="2"/>
      </rPr>
      <t xml:space="preserve">This spreadsheet is used to calculate the split of Lake Powell Natural inflow for different inflow values. The data are visualized on the </t>
    </r>
    <r>
      <rPr>
        <b/>
        <i/>
        <sz val="11"/>
        <color theme="1"/>
        <rFont val="Calibri"/>
        <family val="2"/>
      </rPr>
      <t>SplitInflowPlot</t>
    </r>
    <r>
      <rPr>
        <b/>
        <sz val="11"/>
        <color theme="1"/>
        <rFont val="Calibri"/>
        <family val="2"/>
      </rPr>
      <t xml:space="preserve"> worksheet.</t>
    </r>
  </si>
  <si>
    <t>1. Assign the Parties, person playing, and each party's strategy in Cells A5 to C10.</t>
  </si>
  <si>
    <t>Party</t>
  </si>
  <si>
    <t>Individual party decision</t>
  </si>
  <si>
    <t>Joint party decision</t>
  </si>
  <si>
    <t>9/1/2021 values</t>
  </si>
  <si>
    <t>Reservoir Storage</t>
  </si>
  <si>
    <t xml:space="preserve">    Shared, Reserve storage</t>
  </si>
  <si>
    <t>Row 38</t>
  </si>
  <si>
    <t>Total basin inflow</t>
  </si>
  <si>
    <t>Sum Lower Basin amounts to check against Lake Powell Objective Release</t>
  </si>
  <si>
    <t>Pree 1922</t>
  </si>
  <si>
    <t>First Nations of Lower Basin</t>
  </si>
  <si>
    <t>Mexico Responsibility</t>
  </si>
  <si>
    <t>Remain</t>
  </si>
  <si>
    <t>Mandatory Cutbacks according to 2007 Interim Guidelines, 2019 Drought Contingency Plan, and Minutes 319 and 323</t>
  </si>
  <si>
    <t>2007 Interim Guidelines</t>
  </si>
  <si>
    <t>2019 Drought Contingency Plan</t>
  </si>
  <si>
    <t>Combined</t>
  </si>
  <si>
    <t>Mead Elev (ft)</t>
  </si>
  <si>
    <t>Mead Vol (maf)</t>
  </si>
  <si>
    <t>Mead Vol offset (maf)</t>
  </si>
  <si>
    <t>AZ (taf/year)</t>
  </si>
  <si>
    <t>NV (taf/year)</t>
  </si>
  <si>
    <t>CA (taf/year)</t>
  </si>
  <si>
    <t>Lower Basin Cutback (maf/year)</t>
  </si>
  <si>
    <t>MX Cutback Minute 319 (taf/year)</t>
  </si>
  <si>
    <t>MX Cutback Minute 323 (taf/year)</t>
  </si>
  <si>
    <t>MX Cutback Total (maf/year)</t>
  </si>
  <si>
    <t>Total Cutback (maf/year)</t>
  </si>
  <si>
    <t>Data from Wheeler et al (2021), Table 2.1</t>
  </si>
  <si>
    <t>Potential hydrologies to use in the  role play</t>
  </si>
  <si>
    <t>This worksheet provides potential annual hydrologies of natural inflow to Lake Powell  to use in the role play (million acre-feet per year)</t>
  </si>
  <si>
    <t>Name</t>
  </si>
  <si>
    <t>Comment</t>
  </si>
  <si>
    <t>Year 11</t>
  </si>
  <si>
    <t>Year 12</t>
  </si>
  <si>
    <t>Year 13</t>
  </si>
  <si>
    <t>Year 14</t>
  </si>
  <si>
    <t>Year 15</t>
  </si>
  <si>
    <t>Year 16</t>
  </si>
  <si>
    <t>Year 17</t>
  </si>
  <si>
    <t>Year 18</t>
  </si>
  <si>
    <t>Year 19</t>
  </si>
  <si>
    <t>10-Yr Avg</t>
  </si>
  <si>
    <t>19-Yr Avg</t>
  </si>
  <si>
    <t>Source</t>
  </si>
  <si>
    <t>Millennium Steady</t>
  </si>
  <si>
    <t>The Millennium drought average of 12.4 MAF/year each and every year.</t>
  </si>
  <si>
    <t>USBR (2020). Colorado River Basin Natural Flow and Salt Data. https://www.usbr.gov/lc/region/g4000/NaturalFlow/current.html</t>
  </si>
  <si>
    <t>Millennium Observed</t>
  </si>
  <si>
    <t>Year 1 is 2000 and Year 18 is 2018</t>
  </si>
  <si>
    <t>Millennium Scrambled</t>
  </si>
  <si>
    <t>Trace 1 - Random sample w/o replacement</t>
  </si>
  <si>
    <t>Adapted from USBR (2020). Colorado River Basin Natural Flow and Salt Data. https://www.usbr.gov/lc/region/g4000/NaturalFlow/current.html</t>
  </si>
  <si>
    <t>Trace 2 - Random sample w/o replacement</t>
  </si>
  <si>
    <t>Trace 3 - Random sample w/o replacement</t>
  </si>
  <si>
    <t>11.4 MAF/year Steady</t>
  </si>
  <si>
    <t>1 maf/yr less than Millennium</t>
  </si>
  <si>
    <t>1585 Paleoflow</t>
  </si>
  <si>
    <t>Actual sequence</t>
  </si>
  <si>
    <t>Woodhouse (2017). Skilled Reconstruciton. Downloaded from http://paleoflow.org</t>
  </si>
  <si>
    <t>1452 Paleoflow</t>
  </si>
  <si>
    <t>Wet - 1981</t>
  </si>
  <si>
    <t>Wet - 1981 Scrambled</t>
  </si>
  <si>
    <t>Random Number sequencies for Millennium and Wet Scrambles without replacement</t>
  </si>
  <si>
    <t>Trace 1</t>
  </si>
  <si>
    <t>Trace 2</t>
  </si>
  <si>
    <t>Trace 3</t>
  </si>
  <si>
    <t>Effect of water storage in Lake Powell on release temperatures and Grand Canyon Fish</t>
  </si>
  <si>
    <t>From Wheeler et al (2021), p.48, Sidebar #1. https://qcnr.usu.edu/coloradoriver/files/WhitePaper6.pdf</t>
  </si>
  <si>
    <t>Release through Turbines (elevation 3,490 feet).</t>
  </si>
  <si>
    <t>Summer Elevation (feet)</t>
  </si>
  <si>
    <t>Release Temperature (oC)</t>
  </si>
  <si>
    <t>Outlet</t>
  </si>
  <si>
    <t>Ecological interpretation</t>
  </si>
  <si>
    <t>Native fish phrase</t>
  </si>
  <si>
    <t>Tailwater trout phrase</t>
  </si>
  <si>
    <t>Storage Volume (MAF)</t>
  </si>
  <si>
    <t>&gt; 18</t>
  </si>
  <si>
    <t>River</t>
  </si>
  <si>
    <t>Highly uncertain</t>
  </si>
  <si>
    <t>Unsuitable</t>
  </si>
  <si>
    <t>Penstock</t>
  </si>
  <si>
    <t>Highest uncertainty for native fish. Also represent a substantial risk to the tailwater trout fishery, as sustained temperatures of 19oC or higher are unsuitable for trout.</t>
  </si>
  <si>
    <t>&lt; 18</t>
  </si>
  <si>
    <t>Outcomes are highly uncertain for native fish, as these temperatures have not been observed since the construction of the Glen Canyon Dam. Native fish may benefit, but they may also face invasion by warm water non-natives from Lake Mead.</t>
  </si>
  <si>
    <t>May benefit or face invasion</t>
  </si>
  <si>
    <t>Help grow + incubate</t>
  </si>
  <si>
    <t>&lt; 15</t>
  </si>
  <si>
    <t>Increased relative abundance of native fishes in  western Grand Canyon, but other factors also likely  contribute to these trends</t>
  </si>
  <si>
    <t>Increased relative abundance</t>
  </si>
  <si>
    <t>&lt; 12</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</si>
  <si>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</si>
  <si>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Help grow, reproduce, and survive</t>
  </si>
  <si>
    <t>Help all</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</si>
  <si>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</si>
  <si>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</si>
  <si>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</si>
  <si>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</si>
  <si>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</si>
  <si>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</si>
  <si>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</si>
  <si>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</si>
  <si>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</si>
  <si>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</si>
  <si>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</si>
  <si>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</si>
  <si>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</si>
  <si>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</si>
  <si>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</si>
  <si>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</si>
  <si>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</si>
  <si>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</si>
  <si>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Lake Mead Elevation-Volume-Area Relationship</t>
  </si>
  <si>
    <t>Expands on Table in the master worksheet</t>
  </si>
  <si>
    <t xml:space="preserve">Cell Type </t>
  </si>
  <si>
    <t>Explanation</t>
  </si>
  <si>
    <t>Flow and evaporation assumptions required by the model. Participants agree on this data and information.</t>
  </si>
  <si>
    <t>Individual  decision</t>
  </si>
  <si>
    <t>A participant's individual choices such as strategy, conservation, consumption, and purchaces from the account.</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</si>
  <si>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</si>
  <si>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</si>
  <si>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 xml:space="preserve">   Nevada Water Allocation</t>
  </si>
  <si>
    <t xml:space="preserve">   urban water use (Nevada)</t>
  </si>
  <si>
    <t xml:space="preserve">   agricultural use (Nevada)</t>
  </si>
  <si>
    <t xml:space="preserve">   Common Crop 1</t>
  </si>
  <si>
    <t xml:space="preserve">   Common Crop 2</t>
  </si>
  <si>
    <t xml:space="preserve">   Common Crop 3</t>
  </si>
  <si>
    <t xml:space="preserve">   Arizona Water Allocation</t>
  </si>
  <si>
    <t xml:space="preserve">   urban water use (Arizona)</t>
  </si>
  <si>
    <t xml:space="preserve">   agricultural use (Arizona)</t>
  </si>
  <si>
    <t xml:space="preserve">   California Water Allocation</t>
  </si>
  <si>
    <t xml:space="preserve">   urban water use (California)</t>
  </si>
  <si>
    <t xml:space="preserve">   agricultural use (California)</t>
  </si>
  <si>
    <t xml:space="preserve">   Urban Benefit</t>
  </si>
  <si>
    <t xml:space="preserve">   Agricultural Benefit</t>
  </si>
  <si>
    <t xml:space="preserve">   Withdraw [maf] within available water</t>
  </si>
  <si>
    <t>crop</t>
  </si>
  <si>
    <t>water demand (acre-ft/acre)</t>
  </si>
  <si>
    <t>Arizona</t>
  </si>
  <si>
    <t>California</t>
  </si>
  <si>
    <t>Nevada</t>
  </si>
  <si>
    <t>Hay</t>
  </si>
  <si>
    <t>Lettuce</t>
  </si>
  <si>
    <t>Spinach</t>
  </si>
  <si>
    <t>Broccoli</t>
  </si>
  <si>
    <t>Cauliflower</t>
  </si>
  <si>
    <t>Dates</t>
  </si>
  <si>
    <t>Cabbage</t>
  </si>
  <si>
    <t>Pecans</t>
  </si>
  <si>
    <t>Corn</t>
  </si>
  <si>
    <t>Melons</t>
  </si>
  <si>
    <t>Wheat</t>
  </si>
  <si>
    <t>Lemons</t>
  </si>
  <si>
    <t>Cotton</t>
  </si>
  <si>
    <t>Barley</t>
  </si>
  <si>
    <t>Grapes</t>
  </si>
  <si>
    <t>Almonds</t>
  </si>
  <si>
    <t>Pistachios</t>
  </si>
  <si>
    <t>Strawberries</t>
  </si>
  <si>
    <t>Tomatoes</t>
  </si>
  <si>
    <t>Rice</t>
  </si>
  <si>
    <t>Carrots</t>
  </si>
  <si>
    <t>Oranges</t>
  </si>
  <si>
    <t>Tangerines</t>
  </si>
  <si>
    <t>Walnuts</t>
  </si>
  <si>
    <t>Peaches</t>
  </si>
  <si>
    <t>Celery</t>
  </si>
  <si>
    <t>Potatoes</t>
  </si>
  <si>
    <t>Garlic</t>
  </si>
  <si>
    <t>Raspberries</t>
  </si>
  <si>
    <t>Peppers</t>
  </si>
  <si>
    <t>Sweet Potatoes</t>
  </si>
  <si>
    <t>Cherries</t>
  </si>
  <si>
    <t>Blueberries</t>
  </si>
  <si>
    <t>Nectarines</t>
  </si>
  <si>
    <t>Avacados</t>
  </si>
  <si>
    <t>Prunes</t>
  </si>
  <si>
    <t>Sweet Corn</t>
  </si>
  <si>
    <t>Plums</t>
  </si>
  <si>
    <t>Pears</t>
  </si>
  <si>
    <t>Olives</t>
  </si>
  <si>
    <t>Grapefruit</t>
  </si>
  <si>
    <t>Kiwifruit</t>
  </si>
  <si>
    <t>Artichokes</t>
  </si>
  <si>
    <t>Beans</t>
  </si>
  <si>
    <t>Apples</t>
  </si>
  <si>
    <t>Squash</t>
  </si>
  <si>
    <t>Apricots</t>
  </si>
  <si>
    <t>Cucumbers</t>
  </si>
  <si>
    <t>Pumpkins</t>
  </si>
  <si>
    <t>Safflower</t>
  </si>
  <si>
    <t>Sunflower</t>
  </si>
  <si>
    <t>Oats</t>
  </si>
  <si>
    <t>Asparagus</t>
  </si>
  <si>
    <t>Sugarbeets</t>
  </si>
  <si>
    <t>Mushrooms</t>
  </si>
  <si>
    <t>Chickpeas</t>
  </si>
  <si>
    <t>Crop Benefit ($/acre)</t>
  </si>
  <si>
    <t xml:space="preserve">   Common crop 1 proportion (%)</t>
  </si>
  <si>
    <t xml:space="preserve">   Common Crop 2 Proportion (%)</t>
  </si>
  <si>
    <t xml:space="preserve">   Common Crop 3 Proportion (%)</t>
  </si>
  <si>
    <t>Yield (unit/acre)</t>
  </si>
  <si>
    <t>Unit Price ($/Unit)</t>
  </si>
  <si>
    <t>Sample Lower Basin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</si>
</sst>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quot;$&quot;#,##0"/>
    <numFmt numFmtId="167" formatCode="0.0000"/>
    <numFmt numFmtId="168" formatCode="_(&quot;$&quot;* #,##0_);_(&quot;$&quot;* \(#,##0\);_(&quot;$&quot;* &quot;-&quot;??_);_(@_)"/>
    <numFmt numFmtId="169" formatCode="_(* #,##0_);_(* \(#,##0\);_(* &quot;-&quot;??_);_(@_)"/>
    <numFmt numFmtId="170" formatCode="_(* #,##0.0_);_(* \(#,##0.0\);_(* &quot;-&quot;??_);_(@_)"/>
    <numFmt numFmtId="171" formatCode="&quot;$&quot;#,##0.00"/>
  </numFmts>
  <fonts count="22" x14ac:knownFonts="1">
    <font>
      <sz val="11"/>
      <color theme="1"/>
      <name val="Calibri"/>
      <scheme val="minor"/>
    </font>
    <font>
      <sz val="11"/>
      <color theme="1"/>
      <name val="Calibri"/>
      <family val="2"/>
      <scheme val="minor"/>
    </font>
    <font>
      <b/>
      <sz val="12"/>
      <color rgb="FF0000FF"/>
      <name val="Calibri"/>
      <family val="2"/>
    </font>
    <font>
      <sz val="11"/>
      <name val="Calibri"/>
      <family val="2"/>
    </font>
    <font>
      <b/>
      <sz val="11"/>
      <color theme="1"/>
      <name val="Calibri"/>
      <family val="2"/>
    </font>
    <font>
      <sz val="11"/>
      <color theme="1"/>
      <name val="Calibri"/>
      <family val="2"/>
    </font>
    <font>
      <u/>
      <sz val="11"/>
      <color theme="10"/>
      <name val="Calibri"/>
      <family val="2"/>
    </font>
    <font>
      <b/>
      <u/>
      <sz val="11"/>
      <color theme="10"/>
      <name val="Calibri"/>
      <family val="2"/>
    </font>
    <font>
      <sz val="11"/>
      <color theme="1"/>
      <name val="Calibri"/>
      <family val="2"/>
      <scheme val="minor"/>
    </font>
    <font>
      <b/>
      <sz val="11"/>
      <color rgb="FF0000FF"/>
      <name val="Calibri"/>
      <family val="2"/>
    </font>
    <font>
      <b/>
      <sz val="11"/>
      <color rgb="FFFF0000"/>
      <name val="Calibri"/>
      <family val="2"/>
    </font>
    <font>
      <sz val="11"/>
      <color theme="0"/>
      <name val="Calibri"/>
      <family val="2"/>
    </font>
    <font>
      <b/>
      <sz val="11"/>
      <color theme="0"/>
      <name val="Calibri"/>
      <family val="2"/>
    </font>
    <font>
      <b/>
      <sz val="11"/>
      <color rgb="FFFA7D00"/>
      <name val="Calibri"/>
      <family val="2"/>
    </font>
    <font>
      <sz val="11"/>
      <color rgb="FF0000FF"/>
      <name val="Calibri"/>
      <family val="2"/>
    </font>
    <font>
      <sz val="11"/>
      <color rgb="FFFA7D00"/>
      <name val="Calibri"/>
      <family val="2"/>
    </font>
    <font>
      <sz val="11"/>
      <color rgb="FFFFFFFF"/>
      <name val="Calibri"/>
      <family val="2"/>
    </font>
    <font>
      <sz val="13"/>
      <color theme="1"/>
      <name val="Times New Roman"/>
      <family val="1"/>
    </font>
    <font>
      <b/>
      <sz val="11"/>
      <color theme="7"/>
      <name val="Calibri"/>
      <family val="2"/>
    </font>
    <font>
      <b/>
      <i/>
      <sz val="11"/>
      <color theme="1"/>
      <name val="Calibri"/>
      <family val="2"/>
    </font>
    <font>
      <sz val="11"/>
      <color theme="0"/>
      <name val="Calibri"/>
      <family val="2"/>
      <scheme val="minor"/>
    </font>
    <font>
      <b/>
      <sz val="11"/>
      <name val="Calibri"/>
      <family val="2"/>
    </font>
  </fonts>
  <fills count="21">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FFD965"/>
        <bgColor rgb="FFFFD965"/>
      </patternFill>
    </fill>
    <fill>
      <patternFill patternType="solid">
        <fgColor rgb="FFF7CAAC"/>
        <bgColor rgb="FFF7CAAC"/>
      </patternFill>
    </fill>
    <fill>
      <patternFill patternType="solid">
        <fgColor theme="5"/>
        <bgColor theme="5"/>
      </patternFill>
    </fill>
    <fill>
      <patternFill patternType="solid">
        <fgColor rgb="FFA8D08D"/>
        <bgColor rgb="FFA8D08D"/>
      </patternFill>
    </fill>
    <fill>
      <patternFill patternType="solid">
        <fgColor rgb="FFF2F2F2"/>
        <bgColor rgb="FFF2F2F2"/>
      </patternFill>
    </fill>
    <fill>
      <patternFill patternType="solid">
        <fgColor rgb="FFBDD6EE"/>
        <bgColor rgb="FFBDD6EE"/>
      </patternFill>
    </fill>
    <fill>
      <patternFill patternType="solid">
        <fgColor theme="4"/>
        <bgColor theme="4"/>
      </patternFill>
    </fill>
    <fill>
      <patternFill patternType="solid">
        <fgColor rgb="FFB4C6E7"/>
        <bgColor rgb="FFB4C6E7"/>
      </patternFill>
    </fill>
    <fill>
      <patternFill patternType="solid">
        <fgColor rgb="FF8EAADB"/>
        <bgColor rgb="FF8EAADB"/>
      </patternFill>
    </fill>
    <fill>
      <patternFill patternType="solid">
        <fgColor rgb="FFFF0000"/>
        <bgColor rgb="FFFF0000"/>
      </patternFill>
    </fill>
    <fill>
      <patternFill patternType="solid">
        <fgColor rgb="FFFFC7CE"/>
        <bgColor rgb="FFFFC7CE"/>
      </patternFill>
    </fill>
    <fill>
      <patternFill patternType="solid">
        <fgColor rgb="FFFFC5C5"/>
        <bgColor rgb="FFFFC5C5"/>
      </patternFill>
    </fill>
    <fill>
      <patternFill patternType="solid">
        <fgColor rgb="FFC5E0B3"/>
        <bgColor rgb="FFC5E0B3"/>
      </patternFill>
    </fill>
    <fill>
      <patternFill patternType="solid">
        <fgColor rgb="FFD9E2F3"/>
        <bgColor rgb="FFD9E2F3"/>
      </patternFill>
    </fill>
    <fill>
      <patternFill patternType="solid">
        <fgColor rgb="FFF7CAAC"/>
        <bgColor rgb="FFF2F2F2"/>
      </patternFill>
    </fill>
    <fill>
      <patternFill patternType="solid">
        <fgColor rgb="FFF2F2F2"/>
        <bgColor rgb="FFF7CAAC"/>
      </patternFill>
    </fill>
    <fill>
      <patternFill patternType="solid">
        <fgColor rgb="FF0070C0"/>
        <bgColor indexed="64"/>
      </patternFill>
    </fill>
  </fills>
  <borders count="14">
    <border>
      <left/>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rgb="FF7F7F7F"/>
      </left>
      <right/>
      <top style="thin">
        <color rgb="FF7F7F7F"/>
      </top>
      <bottom style="thin">
        <color rgb="FF7F7F7F"/>
      </bottom>
      <diagonal/>
    </border>
    <border>
      <left/>
      <right style="thin">
        <color rgb="FF7F7F7F"/>
      </right>
      <top/>
      <bottom/>
      <diagonal/>
    </border>
    <border>
      <left style="thin">
        <color rgb="FF000000"/>
      </left>
      <right style="thin">
        <color rgb="FF000000"/>
      </right>
      <top/>
      <bottom/>
      <diagonal/>
    </border>
  </borders>
  <cellStyleXfs count="1">
    <xf numFmtId="0" fontId="0" fillId="0" borderId="0"/>
  </cellStyleXfs>
  <cellXfs count="184">
    <xf numFmtId="0" fontId="0" fillId="0" borderId="0" xfId="0"/>
    <xf numFmtId="0" fontId="4" fillId="0" borderId="0" xfId="0" applyFont="1"/>
    <xf numFmtId="0" fontId="5" fillId="0" borderId="0" xfId="0" applyFont="1" applyAlignment="1">
      <alignment horizontal="center"/>
    </xf>
    <xf numFmtId="0" fontId="5" fillId="0" borderId="0" xfId="0" applyFont="1" applyAlignment="1">
      <alignment vertical="top"/>
    </xf>
    <xf numFmtId="0" fontId="4" fillId="0" borderId="0" xfId="0" applyFont="1" applyAlignment="1">
      <alignment horizontal="left" wrapText="1"/>
    </xf>
    <xf numFmtId="0" fontId="4" fillId="0" borderId="0" xfId="0" applyFont="1" applyAlignment="1">
      <alignment vertical="top"/>
    </xf>
    <xf numFmtId="0" fontId="8" fillId="0" borderId="0" xfId="0" applyFont="1"/>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0" fontId="10" fillId="4" borderId="2" xfId="0" applyFont="1" applyFill="1" applyBorder="1" applyAlignment="1">
      <alignment horizontal="center" wrapText="1"/>
    </xf>
    <xf numFmtId="0" fontId="4" fillId="2" borderId="3" xfId="0" applyFont="1" applyFill="1" applyBorder="1" applyAlignment="1">
      <alignment horizontal="center"/>
    </xf>
    <xf numFmtId="0" fontId="5" fillId="3" borderId="2" xfId="0" applyFont="1" applyFill="1" applyBorder="1" applyAlignment="1">
      <alignment horizontal="center" vertical="top"/>
    </xf>
    <xf numFmtId="0" fontId="11" fillId="6" borderId="3" xfId="0" applyFont="1" applyFill="1" applyBorder="1" applyAlignment="1">
      <alignment horizontal="center"/>
    </xf>
    <xf numFmtId="0" fontId="5"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4" fontId="5" fillId="7" borderId="3" xfId="0" applyNumberFormat="1" applyFont="1" applyFill="1" applyBorder="1" applyAlignment="1">
      <alignment horizontal="center"/>
    </xf>
    <xf numFmtId="0" fontId="5" fillId="0" borderId="0" xfId="0" applyFont="1" applyAlignment="1">
      <alignment horizontal="left"/>
    </xf>
    <xf numFmtId="14" fontId="5" fillId="0" borderId="0" xfId="0" applyNumberFormat="1" applyFont="1"/>
    <xf numFmtId="3" fontId="11" fillId="6" borderId="3" xfId="0" applyNumberFormat="1" applyFont="1" applyFill="1" applyBorder="1" applyAlignment="1">
      <alignment horizontal="center"/>
    </xf>
    <xf numFmtId="17" fontId="5" fillId="0" borderId="0" xfId="0" applyNumberFormat="1" applyFont="1"/>
    <xf numFmtId="164" fontId="5" fillId="0" borderId="0" xfId="0" applyNumberFormat="1" applyFont="1"/>
    <xf numFmtId="164" fontId="5" fillId="0" borderId="0" xfId="0" applyNumberFormat="1" applyFont="1" applyAlignment="1">
      <alignment horizontal="left"/>
    </xf>
    <xf numFmtId="2" fontId="5" fillId="7" borderId="3" xfId="0" applyNumberFormat="1" applyFont="1" applyFill="1" applyBorder="1" applyAlignment="1">
      <alignment horizontal="center"/>
    </xf>
    <xf numFmtId="0" fontId="4" fillId="9" borderId="3" xfId="0" applyFont="1" applyFill="1" applyBorder="1"/>
    <xf numFmtId="0" fontId="4" fillId="9" borderId="3" xfId="0" applyFont="1" applyFill="1" applyBorder="1" applyAlignment="1">
      <alignment horizontal="center"/>
    </xf>
    <xf numFmtId="0" fontId="10" fillId="4" borderId="3" xfId="0" applyFont="1" applyFill="1" applyBorder="1" applyAlignment="1">
      <alignment horizontal="center" vertical="top"/>
    </xf>
    <xf numFmtId="0" fontId="9" fillId="0" borderId="0" xfId="0" applyFont="1"/>
    <xf numFmtId="164" fontId="5" fillId="7" borderId="8" xfId="0" applyNumberFormat="1" applyFont="1" applyFill="1" applyBorder="1" applyAlignment="1">
      <alignment horizontal="center"/>
    </xf>
    <xf numFmtId="164" fontId="13" fillId="8" borderId="8" xfId="0" applyNumberFormat="1" applyFont="1" applyFill="1" applyBorder="1" applyAlignment="1">
      <alignment horizontal="center"/>
    </xf>
    <xf numFmtId="164" fontId="11" fillId="6" borderId="3" xfId="0" applyNumberFormat="1" applyFont="1" applyFill="1" applyBorder="1" applyAlignment="1">
      <alignment horizontal="center"/>
    </xf>
    <xf numFmtId="164" fontId="13" fillId="8" borderId="9" xfId="0" applyNumberFormat="1" applyFont="1" applyFill="1" applyBorder="1" applyAlignment="1">
      <alignment horizontal="center"/>
    </xf>
    <xf numFmtId="2" fontId="11" fillId="6" borderId="3" xfId="0" applyNumberFormat="1" applyFont="1" applyFill="1" applyBorder="1" applyAlignment="1">
      <alignment horizontal="center"/>
    </xf>
    <xf numFmtId="2" fontId="13" fillId="8" borderId="9" xfId="0" applyNumberFormat="1" applyFont="1" applyFill="1" applyBorder="1" applyAlignment="1">
      <alignment horizontal="center"/>
    </xf>
    <xf numFmtId="2" fontId="13" fillId="8" borderId="8" xfId="0" applyNumberFormat="1" applyFont="1" applyFill="1" applyBorder="1" applyAlignment="1">
      <alignment horizontal="center"/>
    </xf>
    <xf numFmtId="165" fontId="4" fillId="0" borderId="0" xfId="0" applyNumberFormat="1" applyFont="1" applyAlignment="1">
      <alignment horizontal="center"/>
    </xf>
    <xf numFmtId="2" fontId="11" fillId="6" borderId="8" xfId="0" applyNumberFormat="1" applyFont="1" applyFill="1" applyBorder="1" applyAlignment="1">
      <alignment horizontal="center"/>
    </xf>
    <xf numFmtId="9" fontId="11" fillId="6" borderId="3" xfId="0" applyNumberFormat="1" applyFont="1" applyFill="1" applyBorder="1" applyAlignment="1">
      <alignment horizontal="center"/>
    </xf>
    <xf numFmtId="164" fontId="5" fillId="0" borderId="0" xfId="0" applyNumberFormat="1" applyFont="1" applyAlignment="1">
      <alignment horizontal="center"/>
    </xf>
    <xf numFmtId="164" fontId="5" fillId="3" borderId="2" xfId="0" applyNumberFormat="1" applyFont="1" applyFill="1" applyBorder="1" applyAlignment="1">
      <alignment horizontal="center" vertical="top"/>
    </xf>
    <xf numFmtId="165" fontId="11" fillId="6" borderId="3" xfId="0" applyNumberFormat="1" applyFont="1" applyFill="1" applyBorder="1" applyAlignment="1">
      <alignment horizontal="center"/>
    </xf>
    <xf numFmtId="165" fontId="13" fillId="8" borderId="9" xfId="0" applyNumberFormat="1" applyFont="1" applyFill="1" applyBorder="1" applyAlignment="1">
      <alignment horizontal="center"/>
    </xf>
    <xf numFmtId="164" fontId="13" fillId="8" borderId="10" xfId="0" applyNumberFormat="1" applyFont="1" applyFill="1" applyBorder="1" applyAlignment="1">
      <alignment horizontal="center"/>
    </xf>
    <xf numFmtId="164" fontId="11" fillId="6" borderId="2" xfId="0" applyNumberFormat="1" applyFont="1" applyFill="1" applyBorder="1" applyAlignment="1">
      <alignment horizontal="center"/>
    </xf>
    <xf numFmtId="164" fontId="13" fillId="8" borderId="3" xfId="0" applyNumberFormat="1" applyFont="1" applyFill="1" applyBorder="1" applyAlignment="1">
      <alignment horizontal="center"/>
    </xf>
    <xf numFmtId="2" fontId="5" fillId="0" borderId="0" xfId="0" applyNumberFormat="1" applyFont="1" applyAlignment="1">
      <alignment horizontal="center"/>
    </xf>
    <xf numFmtId="2" fontId="5" fillId="0" borderId="0" xfId="0" applyNumberFormat="1" applyFont="1"/>
    <xf numFmtId="0" fontId="12" fillId="10" borderId="2" xfId="0" applyFont="1" applyFill="1" applyBorder="1"/>
    <xf numFmtId="0" fontId="11" fillId="10" borderId="2" xfId="0" applyFont="1" applyFill="1" applyBorder="1"/>
    <xf numFmtId="0" fontId="4" fillId="11" borderId="2" xfId="0" applyFont="1" applyFill="1" applyBorder="1"/>
    <xf numFmtId="0" fontId="5" fillId="11" borderId="2" xfId="0" applyFont="1" applyFill="1" applyBorder="1"/>
    <xf numFmtId="0" fontId="5" fillId="11" borderId="2" xfId="0" applyFont="1" applyFill="1" applyBorder="1" applyAlignment="1">
      <alignment horizontal="center"/>
    </xf>
    <xf numFmtId="0" fontId="14" fillId="0" borderId="0" xfId="0" applyFont="1"/>
    <xf numFmtId="166" fontId="13" fillId="8" borderId="8" xfId="0" applyNumberFormat="1" applyFont="1" applyFill="1" applyBorder="1" applyAlignment="1">
      <alignment horizontal="center"/>
    </xf>
    <xf numFmtId="0" fontId="5" fillId="0" borderId="0" xfId="0" applyFont="1"/>
    <xf numFmtId="165" fontId="13" fillId="8" borderId="8" xfId="0" applyNumberFormat="1" applyFont="1" applyFill="1" applyBorder="1" applyAlignment="1">
      <alignment horizontal="center"/>
    </xf>
    <xf numFmtId="0" fontId="11" fillId="6" borderId="8" xfId="0" applyFont="1" applyFill="1" applyBorder="1" applyAlignment="1">
      <alignment horizontal="center"/>
    </xf>
    <xf numFmtId="164" fontId="15" fillId="3" borderId="2" xfId="0" applyNumberFormat="1" applyFont="1" applyFill="1" applyBorder="1" applyAlignment="1">
      <alignment horizontal="center" vertical="top"/>
    </xf>
    <xf numFmtId="166" fontId="11" fillId="6" borderId="8" xfId="0" applyNumberFormat="1" applyFont="1" applyFill="1" applyBorder="1" applyAlignment="1">
      <alignment horizontal="center"/>
    </xf>
    <xf numFmtId="166" fontId="15" fillId="3" borderId="2" xfId="0" applyNumberFormat="1" applyFont="1" applyFill="1" applyBorder="1" applyAlignment="1">
      <alignment horizontal="center" vertical="top"/>
    </xf>
    <xf numFmtId="164" fontId="11" fillId="6" borderId="8" xfId="0" applyNumberFormat="1" applyFont="1" applyFill="1" applyBorder="1" applyAlignment="1">
      <alignment horizontal="center"/>
    </xf>
    <xf numFmtId="164" fontId="13" fillId="8" borderId="11" xfId="0" applyNumberFormat="1" applyFont="1" applyFill="1" applyBorder="1" applyAlignment="1">
      <alignment horizontal="center"/>
    </xf>
    <xf numFmtId="0" fontId="13" fillId="8" borderId="8" xfId="0" applyFont="1" applyFill="1" applyBorder="1" applyAlignment="1">
      <alignment horizontal="center"/>
    </xf>
    <xf numFmtId="168" fontId="5" fillId="0" borderId="0" xfId="0" applyNumberFormat="1" applyFont="1"/>
    <xf numFmtId="168" fontId="5" fillId="3" borderId="2" xfId="0" applyNumberFormat="1" applyFont="1" applyFill="1" applyBorder="1" applyAlignment="1">
      <alignment horizontal="center" vertical="top"/>
    </xf>
    <xf numFmtId="167" fontId="5" fillId="0" borderId="0" xfId="0" applyNumberFormat="1" applyFont="1" applyAlignment="1">
      <alignment horizontal="center"/>
    </xf>
    <xf numFmtId="9" fontId="11" fillId="6" borderId="8" xfId="0" applyNumberFormat="1" applyFont="1" applyFill="1" applyBorder="1" applyAlignment="1">
      <alignment horizontal="center" vertical="center"/>
    </xf>
    <xf numFmtId="169" fontId="13" fillId="8" borderId="8" xfId="0" applyNumberFormat="1" applyFont="1" applyFill="1" applyBorder="1" applyAlignment="1">
      <alignment horizontal="center"/>
    </xf>
    <xf numFmtId="169" fontId="13" fillId="8" borderId="8" xfId="0" applyNumberFormat="1" applyFont="1" applyFill="1" applyBorder="1" applyAlignment="1">
      <alignment horizontal="center" vertical="top" wrapText="1"/>
    </xf>
    <xf numFmtId="166" fontId="5" fillId="0" borderId="0" xfId="0" applyNumberFormat="1" applyFont="1"/>
    <xf numFmtId="0" fontId="5" fillId="5" borderId="3" xfId="0" applyFont="1" applyFill="1" applyBorder="1" applyAlignment="1">
      <alignment horizontal="center"/>
    </xf>
    <xf numFmtId="164" fontId="5" fillId="7" borderId="7" xfId="0" applyNumberFormat="1" applyFont="1" applyFill="1" applyBorder="1" applyAlignment="1">
      <alignment horizontal="center"/>
    </xf>
    <xf numFmtId="0" fontId="5" fillId="5" borderId="8" xfId="0" applyFont="1" applyFill="1" applyBorder="1" applyAlignment="1">
      <alignment horizontal="center"/>
    </xf>
    <xf numFmtId="166" fontId="5" fillId="5" borderId="8" xfId="0" applyNumberFormat="1" applyFont="1" applyFill="1" applyBorder="1" applyAlignment="1">
      <alignment horizontal="center"/>
    </xf>
    <xf numFmtId="164" fontId="5" fillId="5" borderId="8" xfId="0" applyNumberFormat="1" applyFont="1" applyFill="1" applyBorder="1" applyAlignment="1">
      <alignment horizontal="center"/>
    </xf>
    <xf numFmtId="167" fontId="5" fillId="5" borderId="8" xfId="0" applyNumberFormat="1" applyFont="1" applyFill="1" applyBorder="1" applyAlignment="1">
      <alignment horizontal="center"/>
    </xf>
    <xf numFmtId="0" fontId="16" fillId="6" borderId="8" xfId="0" applyFont="1" applyFill="1" applyBorder="1" applyAlignment="1">
      <alignment horizontal="center"/>
    </xf>
    <xf numFmtId="9" fontId="16" fillId="6" borderId="8" xfId="0" applyNumberFormat="1" applyFont="1" applyFill="1" applyBorder="1" applyAlignment="1">
      <alignment horizontal="center" vertical="center"/>
    </xf>
    <xf numFmtId="165" fontId="5" fillId="0" borderId="0" xfId="0" applyNumberFormat="1" applyFont="1" applyAlignment="1">
      <alignment horizontal="center"/>
    </xf>
    <xf numFmtId="165" fontId="5" fillId="0" borderId="0" xfId="0" applyNumberFormat="1" applyFont="1"/>
    <xf numFmtId="165" fontId="13" fillId="8" borderId="10" xfId="0" applyNumberFormat="1" applyFont="1" applyFill="1" applyBorder="1" applyAlignment="1">
      <alignment horizontal="center"/>
    </xf>
    <xf numFmtId="165" fontId="13" fillId="8" borderId="3" xfId="0" applyNumberFormat="1" applyFont="1" applyFill="1" applyBorder="1" applyAlignment="1">
      <alignment horizontal="center"/>
    </xf>
    <xf numFmtId="2" fontId="5" fillId="0" borderId="0" xfId="0" applyNumberFormat="1" applyFont="1" applyAlignment="1">
      <alignment horizontal="left"/>
    </xf>
    <xf numFmtId="0" fontId="4" fillId="0" borderId="3" xfId="0" applyFont="1" applyBorder="1"/>
    <xf numFmtId="0" fontId="4" fillId="2" borderId="3" xfId="0" applyFont="1" applyFill="1" applyBorder="1" applyAlignment="1">
      <alignment horizontal="center" wrapText="1"/>
    </xf>
    <xf numFmtId="0" fontId="4" fillId="2" borderId="2" xfId="0" applyFont="1" applyFill="1" applyBorder="1" applyAlignment="1">
      <alignment wrapText="1"/>
    </xf>
    <xf numFmtId="169" fontId="5" fillId="0" borderId="3" xfId="0" applyNumberFormat="1" applyFont="1" applyBorder="1" applyAlignment="1">
      <alignment horizontal="center"/>
    </xf>
    <xf numFmtId="170" fontId="5" fillId="0" borderId="3" xfId="0" applyNumberFormat="1" applyFont="1" applyBorder="1" applyAlignment="1">
      <alignment horizontal="center"/>
    </xf>
    <xf numFmtId="164" fontId="5" fillId="0" borderId="3" xfId="0" applyNumberFormat="1" applyFont="1" applyBorder="1" applyAlignment="1">
      <alignment horizontal="center"/>
    </xf>
    <xf numFmtId="0" fontId="5" fillId="0" borderId="3" xfId="0" applyFont="1" applyBorder="1" applyAlignment="1">
      <alignment horizontal="center"/>
    </xf>
    <xf numFmtId="1" fontId="5" fillId="0" borderId="3" xfId="0" applyNumberFormat="1" applyFont="1" applyBorder="1" applyAlignment="1">
      <alignment horizontal="center"/>
    </xf>
    <xf numFmtId="2" fontId="5" fillId="0" borderId="3" xfId="0" applyNumberFormat="1" applyFont="1" applyBorder="1" applyAlignment="1">
      <alignment horizontal="center"/>
    </xf>
    <xf numFmtId="165" fontId="5" fillId="0" borderId="3" xfId="0" applyNumberFormat="1" applyFont="1" applyBorder="1" applyAlignment="1">
      <alignment horizontal="center"/>
    </xf>
    <xf numFmtId="169" fontId="5" fillId="0" borderId="3" xfId="0" applyNumberFormat="1" applyFont="1" applyBorder="1"/>
    <xf numFmtId="170" fontId="5" fillId="0" borderId="13" xfId="0" applyNumberFormat="1" applyFont="1" applyBorder="1" applyAlignment="1">
      <alignment horizontal="center"/>
    </xf>
    <xf numFmtId="170" fontId="5" fillId="0" borderId="0" xfId="0" applyNumberFormat="1" applyFont="1" applyAlignment="1">
      <alignment horizontal="center"/>
    </xf>
    <xf numFmtId="169" fontId="5" fillId="0" borderId="0" xfId="0" applyNumberFormat="1" applyFont="1" applyAlignment="1">
      <alignment horizontal="center"/>
    </xf>
    <xf numFmtId="1" fontId="5" fillId="0" borderId="0" xfId="0" applyNumberFormat="1" applyFont="1" applyAlignment="1">
      <alignment horizontal="center"/>
    </xf>
    <xf numFmtId="0" fontId="5" fillId="0" borderId="3" xfId="0" applyFont="1" applyBorder="1"/>
    <xf numFmtId="0" fontId="5" fillId="0" borderId="0" xfId="0" applyFont="1" applyAlignment="1">
      <alignment horizontal="center" wrapText="1"/>
    </xf>
    <xf numFmtId="164" fontId="4" fillId="2" borderId="3" xfId="0" applyNumberFormat="1" applyFont="1" applyFill="1" applyBorder="1" applyAlignment="1">
      <alignment horizontal="center" vertical="center" wrapText="1"/>
    </xf>
    <xf numFmtId="0" fontId="5" fillId="0" borderId="0" xfId="0" applyFont="1" applyAlignment="1">
      <alignment wrapText="1"/>
    </xf>
    <xf numFmtId="169" fontId="5" fillId="13" borderId="3" xfId="0" applyNumberFormat="1" applyFont="1" applyFill="1" applyBorder="1" applyAlignment="1">
      <alignment horizontal="center" vertical="top" wrapText="1"/>
    </xf>
    <xf numFmtId="169" fontId="5" fillId="13" borderId="8" xfId="0" applyNumberFormat="1" applyFont="1" applyFill="1" applyBorder="1" applyAlignment="1">
      <alignment horizontal="center" vertical="top"/>
    </xf>
    <xf numFmtId="0" fontId="5" fillId="13" borderId="3" xfId="0" applyFont="1" applyFill="1" applyBorder="1" applyAlignment="1">
      <alignment horizontal="center" vertical="top" wrapText="1"/>
    </xf>
    <xf numFmtId="0" fontId="5" fillId="13" borderId="3" xfId="0" applyFont="1" applyFill="1" applyBorder="1" applyAlignment="1">
      <alignment vertical="center" wrapText="1"/>
    </xf>
    <xf numFmtId="0" fontId="5" fillId="13" borderId="3" xfId="0" applyFont="1" applyFill="1" applyBorder="1" applyAlignment="1">
      <alignment horizontal="center" vertical="center" wrapText="1"/>
    </xf>
    <xf numFmtId="164" fontId="5" fillId="13" borderId="3" xfId="0" applyNumberFormat="1" applyFont="1" applyFill="1" applyBorder="1" applyAlignment="1">
      <alignment horizontal="center" vertical="center" wrapText="1"/>
    </xf>
    <xf numFmtId="169" fontId="5" fillId="13" borderId="3" xfId="0" applyNumberFormat="1" applyFont="1" applyFill="1" applyBorder="1" applyAlignment="1">
      <alignment horizontal="center" vertical="top"/>
    </xf>
    <xf numFmtId="0" fontId="5" fillId="13" borderId="3" xfId="0" applyFont="1" applyFill="1" applyBorder="1" applyAlignment="1">
      <alignment horizontal="center" vertical="top"/>
    </xf>
    <xf numFmtId="0" fontId="5" fillId="13" borderId="3" xfId="0" applyFont="1" applyFill="1" applyBorder="1" applyAlignment="1">
      <alignment vertical="top" wrapText="1"/>
    </xf>
    <xf numFmtId="169" fontId="5" fillId="14" borderId="3" xfId="0" applyNumberFormat="1" applyFont="1" applyFill="1" applyBorder="1" applyAlignment="1">
      <alignment horizontal="center" vertical="top"/>
    </xf>
    <xf numFmtId="0" fontId="5" fillId="14" borderId="3" xfId="0" applyFont="1" applyFill="1" applyBorder="1" applyAlignment="1">
      <alignment horizontal="center" vertical="top"/>
    </xf>
    <xf numFmtId="0" fontId="5" fillId="14" borderId="3" xfId="0" applyFont="1" applyFill="1" applyBorder="1" applyAlignment="1">
      <alignment vertical="top" wrapText="1"/>
    </xf>
    <xf numFmtId="0" fontId="5" fillId="14" borderId="3" xfId="0" applyFont="1" applyFill="1" applyBorder="1" applyAlignment="1">
      <alignment horizontal="center" vertical="top" wrapText="1"/>
    </xf>
    <xf numFmtId="164" fontId="5" fillId="15" borderId="3" xfId="0" applyNumberFormat="1" applyFont="1" applyFill="1" applyBorder="1" applyAlignment="1">
      <alignment horizontal="center" vertical="center" wrapText="1"/>
    </xf>
    <xf numFmtId="169" fontId="5" fillId="12" borderId="3" xfId="0" applyNumberFormat="1" applyFont="1" applyFill="1" applyBorder="1" applyAlignment="1">
      <alignment horizontal="center" vertical="top"/>
    </xf>
    <xf numFmtId="0" fontId="5" fillId="12" borderId="3" xfId="0" applyFont="1" applyFill="1" applyBorder="1" applyAlignment="1">
      <alignment horizontal="center" vertical="top"/>
    </xf>
    <xf numFmtId="0" fontId="5" fillId="12" borderId="3" xfId="0" applyFont="1" applyFill="1" applyBorder="1" applyAlignment="1">
      <alignment vertical="top" wrapText="1"/>
    </xf>
    <xf numFmtId="0" fontId="5" fillId="12" borderId="3" xfId="0" applyFont="1" applyFill="1" applyBorder="1" applyAlignment="1">
      <alignment horizontal="center" vertical="top" wrapText="1"/>
    </xf>
    <xf numFmtId="164" fontId="5" fillId="12" borderId="3" xfId="0" applyNumberFormat="1" applyFont="1" applyFill="1" applyBorder="1" applyAlignment="1">
      <alignment horizontal="center" vertical="center" wrapText="1"/>
    </xf>
    <xf numFmtId="169" fontId="5" fillId="10" borderId="3" xfId="0" applyNumberFormat="1" applyFont="1" applyFill="1" applyBorder="1" applyAlignment="1">
      <alignment horizontal="center" vertical="top"/>
    </xf>
    <xf numFmtId="0" fontId="5" fillId="10" borderId="3" xfId="0" applyFont="1" applyFill="1" applyBorder="1" applyAlignment="1">
      <alignment horizontal="center" vertical="top"/>
    </xf>
    <xf numFmtId="0" fontId="5" fillId="10" borderId="3" xfId="0" applyFont="1" applyFill="1" applyBorder="1" applyAlignment="1">
      <alignment vertical="top" wrapText="1"/>
    </xf>
    <xf numFmtId="0" fontId="5" fillId="10" borderId="3" xfId="0" applyFont="1" applyFill="1" applyBorder="1" applyAlignment="1">
      <alignment horizontal="center" vertical="top" wrapText="1"/>
    </xf>
    <xf numFmtId="164" fontId="5" fillId="10" borderId="3" xfId="0" applyNumberFormat="1" applyFont="1" applyFill="1" applyBorder="1" applyAlignment="1">
      <alignment horizontal="center" vertical="center" wrapText="1"/>
    </xf>
    <xf numFmtId="0" fontId="5" fillId="10" borderId="3" xfId="0" applyFont="1" applyFill="1" applyBorder="1" applyAlignment="1">
      <alignment horizontal="left" vertical="top" wrapText="1"/>
    </xf>
    <xf numFmtId="0" fontId="17" fillId="0" borderId="0" xfId="0" applyFont="1"/>
    <xf numFmtId="0" fontId="4" fillId="16" borderId="2" xfId="0" applyFont="1" applyFill="1" applyBorder="1"/>
    <xf numFmtId="0" fontId="4" fillId="16" borderId="2" xfId="0" applyFont="1" applyFill="1" applyBorder="1" applyAlignment="1">
      <alignment horizontal="center"/>
    </xf>
    <xf numFmtId="170" fontId="5" fillId="0" borderId="0" xfId="0" applyNumberFormat="1" applyFont="1"/>
    <xf numFmtId="169" fontId="5" fillId="0" borderId="0" xfId="0" applyNumberFormat="1" applyFont="1"/>
    <xf numFmtId="0" fontId="4" fillId="17" borderId="3" xfId="0" applyFont="1" applyFill="1" applyBorder="1" applyAlignment="1">
      <alignment horizontal="center" vertical="top"/>
    </xf>
    <xf numFmtId="0" fontId="5" fillId="7" borderId="3" xfId="0" applyFont="1" applyFill="1" applyBorder="1" applyAlignment="1">
      <alignment vertical="top" wrapText="1"/>
    </xf>
    <xf numFmtId="0" fontId="5" fillId="5" borderId="3" xfId="0" applyFont="1" applyFill="1" applyBorder="1" applyAlignment="1">
      <alignment vertical="top" wrapText="1"/>
    </xf>
    <xf numFmtId="0" fontId="5" fillId="6" borderId="3" xfId="0" applyFont="1" applyFill="1" applyBorder="1" applyAlignment="1">
      <alignment vertical="top" wrapText="1"/>
    </xf>
    <xf numFmtId="0" fontId="5" fillId="8" borderId="3" xfId="0" applyFont="1" applyFill="1" applyBorder="1" applyAlignment="1">
      <alignment vertical="top" wrapText="1"/>
    </xf>
    <xf numFmtId="0" fontId="6" fillId="3" borderId="2" xfId="0" applyFont="1" applyFill="1" applyBorder="1" applyAlignment="1">
      <alignment horizontal="center" vertical="top"/>
    </xf>
    <xf numFmtId="0" fontId="7" fillId="3" borderId="2" xfId="0" applyFont="1" applyFill="1" applyBorder="1" applyAlignment="1">
      <alignment horizontal="center" vertical="top"/>
    </xf>
    <xf numFmtId="164" fontId="6" fillId="3" borderId="2" xfId="0" applyNumberFormat="1" applyFont="1" applyFill="1" applyBorder="1" applyAlignment="1">
      <alignment horizontal="center" vertical="top"/>
    </xf>
    <xf numFmtId="166" fontId="6" fillId="3" borderId="2" xfId="0" applyNumberFormat="1" applyFont="1" applyFill="1" applyBorder="1" applyAlignment="1">
      <alignment horizontal="center" vertical="top"/>
    </xf>
    <xf numFmtId="164" fontId="7" fillId="3" borderId="2" xfId="0" applyNumberFormat="1" applyFont="1" applyFill="1" applyBorder="1" applyAlignment="1">
      <alignment horizontal="center" vertical="top"/>
    </xf>
    <xf numFmtId="0" fontId="3" fillId="0" borderId="0" xfId="0" applyFont="1"/>
    <xf numFmtId="0" fontId="21" fillId="0" borderId="0" xfId="0" applyFont="1"/>
    <xf numFmtId="0" fontId="1" fillId="0" borderId="0" xfId="0" applyFont="1"/>
    <xf numFmtId="171" fontId="0" fillId="0" borderId="0" xfId="0" applyNumberFormat="1"/>
    <xf numFmtId="0" fontId="0" fillId="20" borderId="0" xfId="0" applyFill="1"/>
    <xf numFmtId="0" fontId="20" fillId="20" borderId="0" xfId="0" applyFont="1" applyFill="1"/>
    <xf numFmtId="164" fontId="15" fillId="19" borderId="8" xfId="0" applyNumberFormat="1" applyFont="1" applyFill="1" applyBorder="1" applyAlignment="1">
      <alignment horizontal="center"/>
    </xf>
    <xf numFmtId="164" fontId="21" fillId="18" borderId="8" xfId="0" applyNumberFormat="1" applyFont="1" applyFill="1" applyBorder="1" applyAlignment="1">
      <alignment horizontal="center"/>
    </xf>
    <xf numFmtId="10" fontId="21" fillId="18" borderId="8" xfId="0" applyNumberFormat="1" applyFont="1" applyFill="1" applyBorder="1" applyAlignment="1">
      <alignment horizontal="center"/>
    </xf>
    <xf numFmtId="171" fontId="13" fillId="8" borderId="8" xfId="0" applyNumberFormat="1" applyFont="1" applyFill="1" applyBorder="1" applyAlignment="1">
      <alignment horizontal="center"/>
    </xf>
    <xf numFmtId="0" fontId="13" fillId="8" borderId="4" xfId="0" applyFont="1" applyFill="1" applyBorder="1" applyAlignment="1">
      <alignment horizontal="center"/>
    </xf>
    <xf numFmtId="0" fontId="3" fillId="0" borderId="5" xfId="0" applyFont="1" applyBorder="1"/>
    <xf numFmtId="0" fontId="3" fillId="0" borderId="6" xfId="0" applyFont="1" applyBorder="1"/>
    <xf numFmtId="0" fontId="9" fillId="0" borderId="0" xfId="0" applyFont="1" applyAlignment="1">
      <alignment horizontal="center" wrapText="1"/>
    </xf>
    <xf numFmtId="0" fontId="3" fillId="0" borderId="12" xfId="0" applyFont="1" applyBorder="1"/>
    <xf numFmtId="0" fontId="2" fillId="0" borderId="0" xfId="0" applyFont="1" applyAlignment="1">
      <alignment horizontal="center"/>
    </xf>
    <xf numFmtId="0" fontId="9" fillId="0" borderId="0" xfId="0" applyFont="1" applyAlignment="1">
      <alignment horizontal="left" wrapText="1"/>
    </xf>
    <xf numFmtId="0" fontId="0" fillId="0" borderId="0" xfId="0"/>
    <xf numFmtId="0" fontId="5" fillId="7" borderId="4" xfId="0" applyFont="1" applyFill="1" applyBorder="1" applyAlignment="1">
      <alignment horizontal="center"/>
    </xf>
    <xf numFmtId="0" fontId="4" fillId="5" borderId="4" xfId="0" applyFont="1" applyFill="1" applyBorder="1" applyAlignment="1">
      <alignment horizontal="center"/>
    </xf>
    <xf numFmtId="0" fontId="12" fillId="6" borderId="4" xfId="0" applyFont="1" applyFill="1" applyBorder="1" applyAlignment="1">
      <alignment horizontal="center"/>
    </xf>
    <xf numFmtId="0" fontId="4" fillId="2" borderId="4" xfId="0" applyFont="1" applyFill="1" applyBorder="1" applyAlignment="1">
      <alignment horizontal="center"/>
    </xf>
    <xf numFmtId="0" fontId="5" fillId="5" borderId="4" xfId="0" applyFont="1" applyFill="1" applyBorder="1" applyAlignment="1">
      <alignment horizontal="left"/>
    </xf>
    <xf numFmtId="0" fontId="5" fillId="5" borderId="4" xfId="0" applyFont="1" applyFill="1" applyBorder="1" applyAlignment="1">
      <alignment horizontal="center"/>
    </xf>
    <xf numFmtId="0" fontId="11" fillId="6" borderId="4" xfId="0" applyFont="1" applyFill="1" applyBorder="1" applyAlignment="1">
      <alignment horizontal="left"/>
    </xf>
    <xf numFmtId="0" fontId="1" fillId="0" borderId="0" xfId="0" applyFont="1" applyAlignment="1">
      <alignment horizontal="center"/>
    </xf>
    <xf numFmtId="0" fontId="9" fillId="0" borderId="1" xfId="0" applyFont="1" applyBorder="1" applyAlignment="1">
      <alignment horizontal="left" wrapText="1"/>
    </xf>
    <xf numFmtId="0" fontId="0" fillId="0" borderId="1" xfId="0" applyBorder="1"/>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5" borderId="5" xfId="0" applyFont="1" applyFill="1" applyBorder="1" applyAlignment="1">
      <alignment horizontal="left"/>
    </xf>
    <xf numFmtId="0" fontId="5" fillId="5" borderId="6" xfId="0" applyFont="1" applyFill="1" applyBorder="1" applyAlignment="1">
      <alignment horizontal="left"/>
    </xf>
    <xf numFmtId="0" fontId="5" fillId="5" borderId="5" xfId="0" applyFont="1" applyFill="1" applyBorder="1" applyAlignment="1">
      <alignment horizontal="center"/>
    </xf>
    <xf numFmtId="0" fontId="5" fillId="5" borderId="6" xfId="0" applyFont="1" applyFill="1" applyBorder="1" applyAlignment="1">
      <alignment horizontal="center"/>
    </xf>
    <xf numFmtId="0" fontId="11" fillId="6" borderId="5" xfId="0" applyFont="1" applyFill="1" applyBorder="1" applyAlignment="1">
      <alignment horizontal="left"/>
    </xf>
    <xf numFmtId="0" fontId="11" fillId="6" borderId="6" xfId="0" applyFont="1" applyFill="1" applyBorder="1" applyAlignment="1">
      <alignment horizontal="left"/>
    </xf>
    <xf numFmtId="0" fontId="4" fillId="12" borderId="4" xfId="0" applyFont="1" applyFill="1" applyBorder="1" applyAlignment="1">
      <alignment horizontal="center"/>
    </xf>
    <xf numFmtId="0" fontId="12" fillId="6" borderId="4" xfId="0" applyFont="1" applyFill="1" applyBorder="1" applyAlignment="1">
      <alignment horizontal="center" vertical="top"/>
    </xf>
    <xf numFmtId="0" fontId="13" fillId="8" borderId="4" xfId="0" applyFont="1" applyFill="1" applyBorder="1" applyAlignment="1">
      <alignment horizontal="center" vertical="top"/>
    </xf>
    <xf numFmtId="0" fontId="4" fillId="17" borderId="4" xfId="0" applyFont="1" applyFill="1" applyBorder="1" applyAlignment="1">
      <alignment horizontal="center" vertical="top"/>
    </xf>
    <xf numFmtId="0" fontId="5" fillId="7" borderId="4" xfId="0" applyFont="1" applyFill="1" applyBorder="1" applyAlignment="1">
      <alignment horizontal="center" vertical="top"/>
    </xf>
    <xf numFmtId="0" fontId="5" fillId="5" borderId="4" xfId="0" applyFont="1" applyFill="1" applyBorder="1" applyAlignment="1">
      <alignment horizontal="center" vertical="top"/>
    </xf>
  </cellXfs>
  <cellStyles count="1">
    <cellStyle name="Normal" xfId="0" builtinId="0"/>
  </cellStyles>
  <dxfs count="103">
    <dxf>
      <fill>
        <patternFill patternType="solid">
          <fgColor rgb="FF1E4E79"/>
          <bgColor rgb="FF1E4E79"/>
        </patternFill>
      </fill>
    </dxf>
    <dxf>
      <fill>
        <patternFill patternType="solid">
          <fgColor rgb="FF8EAADB"/>
          <bgColor rgb="FF8EAADB"/>
        </patternFill>
      </fill>
    </dxf>
    <dxf>
      <font>
        <color rgb="FF9C0006"/>
      </font>
      <fill>
        <patternFill patternType="solid">
          <fgColor rgb="FFFFC7CE"/>
          <bgColor rgb="FFFFC7CE"/>
        </patternFill>
      </fill>
    </dxf>
    <dxf>
      <fill>
        <patternFill patternType="solid">
          <fgColor rgb="FFFF0000"/>
          <bgColor rgb="FFFF0000"/>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A7D00"/>
      <color rgb="FFF2F2F2"/>
      <color rgb="FF0000FF"/>
      <color rgb="FFF7CA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Elevation-Storage</c:v>
          </c:tx>
          <c:spPr>
            <a:ln>
              <a:noFill/>
            </a:ln>
          </c:spPr>
          <c:marker>
            <c:symbol val="circle"/>
            <c:size val="7"/>
            <c:spPr>
              <a:solidFill>
                <a:schemeClr val="accent1"/>
              </a:solidFill>
              <a:ln cmpd="sng">
                <a:solidFill>
                  <a:schemeClr val="accent1"/>
                </a:solidFill>
              </a:ln>
            </c:spPr>
          </c:marker>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1"/>
          <c:extLst>
            <c:ext xmlns:c16="http://schemas.microsoft.com/office/drawing/2014/chart" uri="{C3380CC4-5D6E-409C-BE32-E72D297353CC}">
              <c16:uniqueId val="{00000000-8293-4BF6-B5F1-65F21F566D48}"/>
            </c:ext>
          </c:extLst>
        </c:ser>
        <c:dLbls>
          <c:showLegendKey val="0"/>
          <c:showVal val="0"/>
          <c:showCatName val="0"/>
          <c:showSerName val="0"/>
          <c:showPercent val="0"/>
          <c:showBubbleSize val="0"/>
        </c:dLbls>
        <c:axId val="1138616997"/>
        <c:axId val="852444774"/>
      </c:scatterChart>
      <c:valAx>
        <c:axId val="1138616997"/>
        <c:scaling>
          <c:orientation val="minMax"/>
          <c:max val="3750"/>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Elevation (ft))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852444774"/>
        <c:crosses val="autoZero"/>
        <c:crossBetween val="midCat"/>
      </c:valAx>
      <c:valAx>
        <c:axId val="852444774"/>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Total Volume (ac-ft)</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138616997"/>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Storage-Area</c:v>
          </c:tx>
          <c:spPr>
            <a:ln>
              <a:noFill/>
            </a:ln>
          </c:spPr>
          <c:marker>
            <c:symbol val="circle"/>
            <c:size val="7"/>
            <c:spPr>
              <a:solidFill>
                <a:schemeClr val="accent1"/>
              </a:solidFill>
              <a:ln cmpd="sng">
                <a:solidFill>
                  <a:schemeClr val="accent1"/>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1"/>
          <c:extLst>
            <c:ext xmlns:c16="http://schemas.microsoft.com/office/drawing/2014/chart" uri="{C3380CC4-5D6E-409C-BE32-E72D297353CC}">
              <c16:uniqueId val="{00000000-8B81-492B-8F10-68B2C38B2B55}"/>
            </c:ext>
          </c:extLst>
        </c:ser>
        <c:dLbls>
          <c:showLegendKey val="0"/>
          <c:showVal val="0"/>
          <c:showCatName val="0"/>
          <c:showSerName val="0"/>
          <c:showPercent val="0"/>
          <c:showBubbleSize val="0"/>
        </c:dLbls>
        <c:axId val="1693312277"/>
        <c:axId val="1285273145"/>
      </c:scatterChart>
      <c:valAx>
        <c:axId val="1693312277"/>
        <c:scaling>
          <c:orientation val="minMax"/>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Total Storage (Acre Feet)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285273145"/>
        <c:crosses val="autoZero"/>
        <c:crossBetween val="midCat"/>
        <c:majorUnit val="10000000"/>
      </c:valAx>
      <c:valAx>
        <c:axId val="128527314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rPr lang="en-US" sz="1000" b="1" i="0">
                    <a:solidFill>
                      <a:srgbClr val="000000"/>
                    </a:solidFill>
                    <a:latin typeface="Calibri"/>
                  </a:rPr>
                  <a:t>Area (acres)</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693312277"/>
        <c:crosses val="autoZero"/>
        <c:crossBetween val="midCat"/>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Elevation-Storage</c:v>
          </c:tx>
          <c:spPr>
            <a:ln>
              <a:noFill/>
            </a:ln>
          </c:spPr>
          <c:marker>
            <c:symbol val="circle"/>
            <c:size val="7"/>
            <c:spPr>
              <a:solidFill>
                <a:schemeClr val="accent1"/>
              </a:solidFill>
              <a:ln cmpd="sng">
                <a:solidFill>
                  <a:schemeClr val="accent1"/>
                </a:solidFill>
              </a:ln>
            </c:spPr>
          </c:marker>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1"/>
          <c:extLst>
            <c:ext xmlns:c16="http://schemas.microsoft.com/office/drawing/2014/chart" uri="{C3380CC4-5D6E-409C-BE32-E72D297353CC}">
              <c16:uniqueId val="{00000000-1E30-470F-A30F-AC3AC8D856D4}"/>
            </c:ext>
          </c:extLst>
        </c:ser>
        <c:dLbls>
          <c:showLegendKey val="0"/>
          <c:showVal val="0"/>
          <c:showCatName val="0"/>
          <c:showSerName val="0"/>
          <c:showPercent val="0"/>
          <c:showBubbleSize val="0"/>
        </c:dLbls>
        <c:axId val="725690020"/>
        <c:axId val="1451638836"/>
      </c:scatterChart>
      <c:valAx>
        <c:axId val="725690020"/>
        <c:scaling>
          <c:orientation val="minMax"/>
          <c:max val="1250"/>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Elevation (ft))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451638836"/>
        <c:crosses val="autoZero"/>
        <c:crossBetween val="midCat"/>
      </c:valAx>
      <c:valAx>
        <c:axId val="1451638836"/>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Total Volume (ac-ft)</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725690020"/>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Storage-Area</c:v>
          </c:tx>
          <c:spPr>
            <a:ln>
              <a:noFill/>
            </a:ln>
          </c:spPr>
          <c:marker>
            <c:symbol val="circle"/>
            <c:size val="7"/>
            <c:spPr>
              <a:solidFill>
                <a:schemeClr val="accent1"/>
              </a:solidFill>
              <a:ln cmpd="sng">
                <a:solidFill>
                  <a:schemeClr val="accent1"/>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1"/>
          <c:extLst>
            <c:ext xmlns:c16="http://schemas.microsoft.com/office/drawing/2014/chart" uri="{C3380CC4-5D6E-409C-BE32-E72D297353CC}">
              <c16:uniqueId val="{00000000-7273-4DB8-B3CF-5BFB15DDDE68}"/>
            </c:ext>
          </c:extLst>
        </c:ser>
        <c:dLbls>
          <c:showLegendKey val="0"/>
          <c:showVal val="0"/>
          <c:showCatName val="0"/>
          <c:showSerName val="0"/>
          <c:showPercent val="0"/>
          <c:showBubbleSize val="0"/>
        </c:dLbls>
        <c:axId val="1688921192"/>
        <c:axId val="1590995566"/>
      </c:scatterChart>
      <c:valAx>
        <c:axId val="1688921192"/>
        <c:scaling>
          <c:orientation val="minMax"/>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Total Storage (Acre Feet)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590995566"/>
        <c:crosses val="autoZero"/>
        <c:crossBetween val="midCat"/>
        <c:majorUnit val="10000000"/>
      </c:valAx>
      <c:valAx>
        <c:axId val="1590995566"/>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Area (acres)</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688921192"/>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9525</xdr:colOff>
      <xdr:row>4</xdr:row>
      <xdr:rowOff>3810</xdr:rowOff>
    </xdr:from>
    <xdr:ext cx="4543425" cy="1992630"/>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8482965" y="704850"/>
          <a:ext cx="4543425" cy="1992630"/>
        </a:xfrm>
        <a:prstGeom prst="rect">
          <a:avLst/>
        </a:prstGeom>
        <a:noFill/>
      </xdr:spPr>
    </xdr:pic>
    <xdr:clientData fLocksWithSheet="0"/>
  </xdr:oneCellAnchor>
  <xdr:oneCellAnchor>
    <xdr:from>
      <xdr:col>15</xdr:col>
      <xdr:colOff>552450</xdr:colOff>
      <xdr:row>3</xdr:row>
      <xdr:rowOff>36195</xdr:rowOff>
    </xdr:from>
    <xdr:ext cx="4724400" cy="2242185"/>
    <xdr:pic>
      <xdr:nvPicPr>
        <xdr:cNvPr id="3" name="image2.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13186410" y="561975"/>
          <a:ext cx="4724400" cy="224218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561975</xdr:colOff>
      <xdr:row>14</xdr:row>
      <xdr:rowOff>104775</xdr:rowOff>
    </xdr:from>
    <xdr:ext cx="6877050" cy="3019425"/>
    <xdr:graphicFrame macro="">
      <xdr:nvGraphicFramePr>
        <xdr:cNvPr id="614211748" name="Chart 7">
          <a:extLst>
            <a:ext uri="{FF2B5EF4-FFF2-40B4-BE49-F238E27FC236}">
              <a16:creationId xmlns:a16="http://schemas.microsoft.com/office/drawing/2014/main" id="{00000000-0008-0000-0C00-0000A420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581025</xdr:colOff>
      <xdr:row>31</xdr:row>
      <xdr:rowOff>142875</xdr:rowOff>
    </xdr:from>
    <xdr:ext cx="6848475" cy="3019425"/>
    <xdr:graphicFrame macro="">
      <xdr:nvGraphicFramePr>
        <xdr:cNvPr id="1488959223" name="Chart 8">
          <a:extLst>
            <a:ext uri="{FF2B5EF4-FFF2-40B4-BE49-F238E27FC236}">
              <a16:creationId xmlns:a16="http://schemas.microsoft.com/office/drawing/2014/main" id="{00000000-0008-0000-0C00-0000F7B6B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561975</xdr:colOff>
      <xdr:row>14</xdr:row>
      <xdr:rowOff>104775</xdr:rowOff>
    </xdr:from>
    <xdr:ext cx="4733925" cy="3019425"/>
    <xdr:graphicFrame macro="">
      <xdr:nvGraphicFramePr>
        <xdr:cNvPr id="638716273" name="Chart 9">
          <a:extLst>
            <a:ext uri="{FF2B5EF4-FFF2-40B4-BE49-F238E27FC236}">
              <a16:creationId xmlns:a16="http://schemas.microsoft.com/office/drawing/2014/main" id="{00000000-0008-0000-0D00-00007109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581025</xdr:colOff>
      <xdr:row>31</xdr:row>
      <xdr:rowOff>142875</xdr:rowOff>
    </xdr:from>
    <xdr:ext cx="4705350" cy="3019425"/>
    <xdr:graphicFrame macro="">
      <xdr:nvGraphicFramePr>
        <xdr:cNvPr id="1382427694" name="Chart 10">
          <a:extLst>
            <a:ext uri="{FF2B5EF4-FFF2-40B4-BE49-F238E27FC236}">
              <a16:creationId xmlns:a16="http://schemas.microsoft.com/office/drawing/2014/main" id="{00000000-0008-0000-0D00-00002E2C6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9" workbookViewId="0">
      <selection activeCell="B72" sqref="B72"/>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hidden="1" customWidth="1"/>
    <col min="9" max="9" width="7.6640625" hidden="1" customWidth="1"/>
    <col min="10" max="12" width="8.6640625" hidden="1"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
        <v>0</v>
      </c>
      <c r="B1" s="157"/>
      <c r="C1" s="157"/>
      <c r="D1" s="157"/>
      <c r="E1" s="157"/>
      <c r="F1" s="157"/>
      <c r="G1" s="157"/>
      <c r="N1" s="2"/>
    </row>
    <row r="2" spans="1:14" ht="14.25" customHeight="1" x14ac:dyDescent="0.3">
      <c r="A2" s="1" t="s">
        <v>1</v>
      </c>
      <c r="B2" s="1"/>
      <c r="C2" s="2"/>
      <c r="N2" s="2"/>
    </row>
    <row r="3" spans="1:14" ht="31.5" customHeight="1" x14ac:dyDescent="0.3">
      <c r="A3" s="158" t="s">
        <v>2</v>
      </c>
      <c r="B3" s="159"/>
      <c r="C3" s="159"/>
      <c r="D3" s="159"/>
      <c r="E3" s="159"/>
      <c r="F3" s="159"/>
      <c r="G3" s="159"/>
      <c r="H3" s="4"/>
      <c r="I3" s="4"/>
      <c r="J3" s="4"/>
      <c r="K3" s="4"/>
      <c r="N3" s="9" t="s">
        <v>3</v>
      </c>
    </row>
    <row r="4" spans="1:14" ht="14.25" customHeight="1" x14ac:dyDescent="0.3">
      <c r="A4" s="10" t="s">
        <v>4</v>
      </c>
      <c r="N4" s="137"/>
    </row>
    <row r="5" spans="1:14" ht="14.25" customHeight="1" x14ac:dyDescent="0.3">
      <c r="A5" s="70" t="s">
        <v>8</v>
      </c>
      <c r="N5" s="11"/>
    </row>
    <row r="6" spans="1:14" ht="14.25" customHeight="1" x14ac:dyDescent="0.3">
      <c r="A6" s="70" t="s">
        <v>9</v>
      </c>
      <c r="N6" s="11"/>
    </row>
    <row r="7" spans="1:14" ht="14.25" customHeight="1" x14ac:dyDescent="0.3">
      <c r="A7" s="70" t="s">
        <v>10</v>
      </c>
      <c r="N7" s="11"/>
    </row>
    <row r="8" spans="1:14" ht="14.25" customHeight="1" x14ac:dyDescent="0.3">
      <c r="A8" s="70" t="s">
        <v>11</v>
      </c>
      <c r="N8" s="11"/>
    </row>
    <row r="9" spans="1:14" ht="14.25" customHeight="1" x14ac:dyDescent="0.3">
      <c r="A9" s="70" t="s">
        <v>12</v>
      </c>
      <c r="N9" s="11"/>
    </row>
    <row r="10" spans="1:14" ht="14.25" customHeight="1" x14ac:dyDescent="0.3">
      <c r="A10" s="12" t="s">
        <v>13</v>
      </c>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17</v>
      </c>
      <c r="C13" s="153"/>
      <c r="D13" s="154"/>
      <c r="N13" s="11"/>
    </row>
    <row r="14" spans="1:14" ht="14.25" customHeight="1" x14ac:dyDescent="0.3">
      <c r="B14" s="162" t="s">
        <v>18</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5.94</v>
      </c>
      <c r="C19" s="16">
        <v>7.76</v>
      </c>
      <c r="D19" s="18" t="s">
        <v>27</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c r="D28" s="71"/>
      <c r="E28" s="71"/>
      <c r="F28" s="71"/>
      <c r="G28" s="71"/>
      <c r="H28" s="71"/>
      <c r="I28" s="71"/>
      <c r="J28" s="71"/>
      <c r="K28" s="71"/>
      <c r="L28" s="71"/>
      <c r="N28" s="138" t="s">
        <v>55</v>
      </c>
    </row>
    <row r="29" spans="1:26" ht="14.25" customHeight="1" x14ac:dyDescent="0.3">
      <c r="A29" s="1" t="s">
        <v>56</v>
      </c>
      <c r="B29" s="1"/>
      <c r="C29" s="28" t="str">
        <f>IF(C$28&lt;&gt;"",0.8,"")</f>
        <v/>
      </c>
      <c r="D29" s="28" t="str">
        <f t="shared" ref="D29:L29" si="0">IF(D$28&lt;&gt;"",0.8,"")</f>
        <v/>
      </c>
      <c r="E29" s="28" t="str">
        <f t="shared" si="0"/>
        <v/>
      </c>
      <c r="F29" s="28" t="str">
        <f t="shared" si="0"/>
        <v/>
      </c>
      <c r="G29" s="28" t="str">
        <f t="shared" si="0"/>
        <v/>
      </c>
      <c r="H29" s="28" t="str">
        <f t="shared" si="0"/>
        <v/>
      </c>
      <c r="I29" s="28" t="str">
        <f t="shared" si="0"/>
        <v/>
      </c>
      <c r="J29" s="28" t="str">
        <f t="shared" si="0"/>
        <v/>
      </c>
      <c r="K29" s="28" t="str">
        <f t="shared" si="0"/>
        <v/>
      </c>
      <c r="L29" s="28" t="str">
        <f t="shared" si="0"/>
        <v/>
      </c>
      <c r="N29" s="137" t="s">
        <v>57</v>
      </c>
    </row>
    <row r="30" spans="1:26" ht="14.25" customHeight="1" x14ac:dyDescent="0.3">
      <c r="A30" s="1" t="s">
        <v>58</v>
      </c>
      <c r="B30" s="1"/>
      <c r="C30" s="28" t="str">
        <f t="shared" ref="C30:L30" si="1">IF(C$28&lt;&gt;"",0.2,"")</f>
        <v/>
      </c>
      <c r="D30" s="28" t="str">
        <f t="shared" si="1"/>
        <v/>
      </c>
      <c r="E30" s="28" t="str">
        <f t="shared" si="1"/>
        <v/>
      </c>
      <c r="F30" s="28" t="str">
        <f t="shared" si="1"/>
        <v/>
      </c>
      <c r="G30" s="28" t="str">
        <f t="shared" si="1"/>
        <v/>
      </c>
      <c r="H30" s="28" t="str">
        <f t="shared" si="1"/>
        <v/>
      </c>
      <c r="I30" s="28" t="str">
        <f t="shared" si="1"/>
        <v/>
      </c>
      <c r="J30" s="28" t="str">
        <f t="shared" si="1"/>
        <v/>
      </c>
      <c r="K30" s="28" t="str">
        <f t="shared" si="1"/>
        <v/>
      </c>
      <c r="L30" s="28" t="str">
        <f t="shared" si="1"/>
        <v/>
      </c>
      <c r="N30" s="137" t="s">
        <v>59</v>
      </c>
    </row>
    <row r="31" spans="1:26" ht="14.25" customHeight="1" x14ac:dyDescent="0.3">
      <c r="A31" s="1" t="s">
        <v>60</v>
      </c>
      <c r="B31" s="1"/>
      <c r="C31" s="28" t="str">
        <f t="shared" ref="C31:L31" si="2">IF(C$28&lt;&gt;"",0.6,"")</f>
        <v/>
      </c>
      <c r="D31" s="28" t="str">
        <f t="shared" si="2"/>
        <v/>
      </c>
      <c r="E31" s="28" t="str">
        <f t="shared" si="2"/>
        <v/>
      </c>
      <c r="F31" s="28" t="str">
        <f t="shared" si="2"/>
        <v/>
      </c>
      <c r="G31" s="28" t="str">
        <f t="shared" si="2"/>
        <v/>
      </c>
      <c r="H31" s="28" t="str">
        <f t="shared" si="2"/>
        <v/>
      </c>
      <c r="I31" s="28" t="str">
        <f t="shared" si="2"/>
        <v/>
      </c>
      <c r="J31" s="28" t="str">
        <f t="shared" si="2"/>
        <v/>
      </c>
      <c r="K31" s="28" t="str">
        <f t="shared" si="2"/>
        <v/>
      </c>
      <c r="L31" s="28" t="str">
        <f t="shared" si="2"/>
        <v/>
      </c>
      <c r="N31" s="137" t="s">
        <v>61</v>
      </c>
    </row>
    <row r="32" spans="1:26" ht="14.25" customHeight="1" x14ac:dyDescent="0.3">
      <c r="A32" s="27" t="s">
        <v>62</v>
      </c>
      <c r="C32" s="29" t="str">
        <f>IF(C$28&lt;&gt;"",SUM(B19:C19),"")</f>
        <v/>
      </c>
      <c r="D32" s="29" t="str">
        <f t="shared" ref="D32:L32" si="3">IF(D$28&lt;&gt;"",C131,"")</f>
        <v/>
      </c>
      <c r="E32" s="29" t="str">
        <f t="shared" si="3"/>
        <v/>
      </c>
      <c r="F32" s="29" t="str">
        <f t="shared" si="3"/>
        <v/>
      </c>
      <c r="G32" s="29" t="str">
        <f t="shared" si="3"/>
        <v/>
      </c>
      <c r="H32" s="29" t="str">
        <f t="shared" si="3"/>
        <v/>
      </c>
      <c r="I32" s="29" t="str">
        <f t="shared" si="3"/>
        <v/>
      </c>
      <c r="J32" s="29" t="str">
        <f t="shared" si="3"/>
        <v/>
      </c>
      <c r="K32" s="29" t="str">
        <f t="shared" si="3"/>
        <v/>
      </c>
      <c r="L32" s="29" t="str">
        <f t="shared" si="3"/>
        <v/>
      </c>
      <c r="N32" s="137" t="s">
        <v>63</v>
      </c>
    </row>
    <row r="33" spans="1:14" ht="14.25" customHeight="1" x14ac:dyDescent="0.3">
      <c r="A33" s="6" t="str">
        <f t="shared" ref="A33:A38" si="4">IF(A5="","","    "&amp;A5&amp;" Balance")</f>
        <v xml:space="preserve">    Upper Basin Balance</v>
      </c>
      <c r="B33" s="30">
        <f>B19-B21</f>
        <v>1.342375000000029E-2</v>
      </c>
      <c r="C33" s="31" t="str">
        <f t="shared" ref="C33:C38" si="5">IF(OR(C$28="",$A33=""),"",B33)</f>
        <v/>
      </c>
      <c r="D33" s="29" t="str">
        <f t="shared" ref="D33:L33" si="6">IF(OR(D$28="",$A33=""),"",C125)</f>
        <v/>
      </c>
      <c r="E33" s="29" t="str">
        <f t="shared" si="6"/>
        <v/>
      </c>
      <c r="F33" s="29" t="str">
        <f t="shared" si="6"/>
        <v/>
      </c>
      <c r="G33" s="29" t="str">
        <f t="shared" si="6"/>
        <v/>
      </c>
      <c r="H33" s="29" t="str">
        <f t="shared" si="6"/>
        <v/>
      </c>
      <c r="I33" s="29" t="str">
        <f t="shared" si="6"/>
        <v/>
      </c>
      <c r="J33" s="29" t="str">
        <f t="shared" si="6"/>
        <v/>
      </c>
      <c r="K33" s="29" t="str">
        <f t="shared" si="6"/>
        <v/>
      </c>
      <c r="L33" s="29" t="str">
        <f t="shared" si="6"/>
        <v/>
      </c>
      <c r="N33" s="11"/>
    </row>
    <row r="34" spans="1:14" ht="14.25" customHeight="1" x14ac:dyDescent="0.3">
      <c r="A34" s="6" t="str">
        <f t="shared" si="4"/>
        <v xml:space="preserve">    Lower Basin Balance</v>
      </c>
      <c r="B34" s="30">
        <f>C19-C21-B35</f>
        <v>1.9214069999999999</v>
      </c>
      <c r="C34" s="31" t="str">
        <f t="shared" si="5"/>
        <v/>
      </c>
      <c r="D34" s="29" t="str">
        <f t="shared" ref="D34:L34" si="7">IF(OR(D$28="",$A34=""),"",C126)</f>
        <v/>
      </c>
      <c r="E34" s="29" t="str">
        <f t="shared" si="7"/>
        <v/>
      </c>
      <c r="F34" s="29" t="str">
        <f t="shared" si="7"/>
        <v/>
      </c>
      <c r="G34" s="29" t="str">
        <f t="shared" si="7"/>
        <v/>
      </c>
      <c r="H34" s="29" t="str">
        <f t="shared" si="7"/>
        <v/>
      </c>
      <c r="I34" s="29" t="str">
        <f t="shared" si="7"/>
        <v/>
      </c>
      <c r="J34" s="29" t="str">
        <f t="shared" si="7"/>
        <v/>
      </c>
      <c r="K34" s="29" t="str">
        <f t="shared" si="7"/>
        <v/>
      </c>
      <c r="L34" s="29" t="str">
        <f t="shared" si="7"/>
        <v/>
      </c>
      <c r="N34" s="11"/>
    </row>
    <row r="35" spans="1:14" ht="14.25" customHeight="1" x14ac:dyDescent="0.3">
      <c r="A35" s="6" t="str">
        <f t="shared" si="4"/>
        <v xml:space="preserve">    Mexico Balance</v>
      </c>
      <c r="B35" s="32">
        <v>0.17399999999999999</v>
      </c>
      <c r="C35" s="33" t="str">
        <f t="shared" si="5"/>
        <v/>
      </c>
      <c r="D35" s="34" t="str">
        <f t="shared" ref="D35:L35" si="8">IF(OR(D$28="",$A35=""),"",C127)</f>
        <v/>
      </c>
      <c r="E35" s="34" t="str">
        <f t="shared" si="8"/>
        <v/>
      </c>
      <c r="F35" s="34" t="str">
        <f t="shared" si="8"/>
        <v/>
      </c>
      <c r="G35" s="34" t="str">
        <f t="shared" si="8"/>
        <v/>
      </c>
      <c r="H35" s="29" t="str">
        <f t="shared" si="8"/>
        <v/>
      </c>
      <c r="I35" s="29" t="str">
        <f t="shared" si="8"/>
        <v/>
      </c>
      <c r="J35" s="29" t="str">
        <f t="shared" si="8"/>
        <v/>
      </c>
      <c r="K35" s="29" t="str">
        <f t="shared" si="8"/>
        <v/>
      </c>
      <c r="L35" s="29" t="str">
        <f t="shared" si="8"/>
        <v/>
      </c>
      <c r="N35" s="11"/>
    </row>
    <row r="36" spans="1:14" ht="14.25" customHeight="1" x14ac:dyDescent="0.3">
      <c r="A36" s="6" t="str">
        <f t="shared" si="4"/>
        <v xml:space="preserve">    Colorado River Delta Balance</v>
      </c>
      <c r="B36" s="30">
        <v>0</v>
      </c>
      <c r="C36" s="31" t="str">
        <f t="shared" si="5"/>
        <v/>
      </c>
      <c r="D36" s="29" t="str">
        <f t="shared" ref="D36:L36" si="9">IF(OR(D$28="",$A36=""),"",C128)</f>
        <v/>
      </c>
      <c r="E36" s="29" t="str">
        <f t="shared" si="9"/>
        <v/>
      </c>
      <c r="F36" s="29" t="str">
        <f t="shared" si="9"/>
        <v/>
      </c>
      <c r="G36" s="29" t="str">
        <f t="shared" si="9"/>
        <v/>
      </c>
      <c r="H36" s="29" t="str">
        <f t="shared" si="9"/>
        <v/>
      </c>
      <c r="I36" s="29" t="str">
        <f t="shared" si="9"/>
        <v/>
      </c>
      <c r="J36" s="29" t="str">
        <f t="shared" si="9"/>
        <v/>
      </c>
      <c r="K36" s="29" t="str">
        <f t="shared" si="9"/>
        <v/>
      </c>
      <c r="L36" s="29" t="str">
        <f t="shared" si="9"/>
        <v/>
      </c>
      <c r="N36" s="11"/>
    </row>
    <row r="37" spans="1:14" ht="14.25" customHeight="1" x14ac:dyDescent="0.3">
      <c r="A37" s="6" t="str">
        <f t="shared" si="4"/>
        <v xml:space="preserve">    First Nations Balance</v>
      </c>
      <c r="B37" s="30">
        <f>IF(A37&lt;&gt;"",0,"")</f>
        <v>0</v>
      </c>
      <c r="C37" s="31" t="str">
        <f t="shared" si="5"/>
        <v/>
      </c>
      <c r="D37" s="29" t="str">
        <f t="shared" ref="D37:L37" si="10">IF(OR(D$28="",$A37=""),"",C129)</f>
        <v/>
      </c>
      <c r="E37" s="29" t="str">
        <f t="shared" si="10"/>
        <v/>
      </c>
      <c r="F37" s="29" t="str">
        <f t="shared" si="10"/>
        <v/>
      </c>
      <c r="G37" s="29" t="str">
        <f t="shared" si="10"/>
        <v/>
      </c>
      <c r="H37" s="29" t="str">
        <f t="shared" si="10"/>
        <v/>
      </c>
      <c r="I37" s="29" t="str">
        <f t="shared" si="10"/>
        <v/>
      </c>
      <c r="J37" s="29" t="str">
        <f t="shared" si="10"/>
        <v/>
      </c>
      <c r="K37" s="29" t="str">
        <f t="shared" si="10"/>
        <v/>
      </c>
      <c r="L37" s="29" t="str">
        <f t="shared" si="10"/>
        <v/>
      </c>
      <c r="N37" s="11"/>
    </row>
    <row r="38" spans="1:14" ht="14.25" customHeight="1" x14ac:dyDescent="0.3">
      <c r="A38" s="6" t="str">
        <f t="shared" si="4"/>
        <v xml:space="preserve">    Shared, Reserve Balance</v>
      </c>
      <c r="B38" s="30">
        <f>SUM(B21:C21)</f>
        <v>11.59116925</v>
      </c>
      <c r="C38" s="31" t="str">
        <f t="shared" si="5"/>
        <v/>
      </c>
      <c r="D38" s="29" t="str">
        <f t="shared" ref="D38:L38" si="11">IF(OR(D$28="",$A38=""),"",C130)</f>
        <v/>
      </c>
      <c r="E38" s="29" t="str">
        <f t="shared" si="11"/>
        <v/>
      </c>
      <c r="F38" s="29" t="str">
        <f t="shared" si="11"/>
        <v/>
      </c>
      <c r="G38" s="29" t="str">
        <f t="shared" si="11"/>
        <v/>
      </c>
      <c r="H38" s="29" t="str">
        <f t="shared" si="11"/>
        <v/>
      </c>
      <c r="I38" s="29" t="str">
        <f t="shared" si="11"/>
        <v/>
      </c>
      <c r="J38" s="29" t="str">
        <f t="shared" si="11"/>
        <v/>
      </c>
      <c r="K38" s="29" t="str">
        <f t="shared" si="11"/>
        <v/>
      </c>
      <c r="L38" s="29" t="str">
        <f t="shared" si="11"/>
        <v/>
      </c>
      <c r="N38" s="11"/>
    </row>
    <row r="39" spans="1:14" ht="14.25" customHeight="1" x14ac:dyDescent="0.3">
      <c r="A39" s="1" t="s">
        <v>64</v>
      </c>
      <c r="N39" s="137" t="s">
        <v>65</v>
      </c>
    </row>
    <row r="40" spans="1:14" ht="14.25" customHeight="1" x14ac:dyDescent="0.3">
      <c r="A40" s="6" t="s">
        <v>66</v>
      </c>
      <c r="C40" s="29" t="str">
        <f t="shared" ref="C40:L40" si="12">IF(C$28&lt;&gt;"",IF(COLUMN(C27)=COLUMN($C27),$B$19,B133),"")</f>
        <v/>
      </c>
      <c r="D40" s="29" t="str">
        <f t="shared" si="12"/>
        <v/>
      </c>
      <c r="E40" s="29" t="str">
        <f t="shared" si="12"/>
        <v/>
      </c>
      <c r="F40" s="29" t="str">
        <f t="shared" si="12"/>
        <v/>
      </c>
      <c r="G40" s="29" t="str">
        <f t="shared" si="12"/>
        <v/>
      </c>
      <c r="H40" s="29" t="str">
        <f t="shared" si="12"/>
        <v/>
      </c>
      <c r="I40" s="29" t="str">
        <f t="shared" si="12"/>
        <v/>
      </c>
      <c r="J40" s="29" t="str">
        <f t="shared" si="12"/>
        <v/>
      </c>
      <c r="K40" s="29" t="str">
        <f t="shared" si="12"/>
        <v/>
      </c>
      <c r="L40" s="29" t="str">
        <f t="shared" si="12"/>
        <v/>
      </c>
      <c r="N40" s="11"/>
    </row>
    <row r="41" spans="1:14" ht="14.25" customHeight="1" x14ac:dyDescent="0.3">
      <c r="A41" s="6" t="s">
        <v>67</v>
      </c>
      <c r="C41" s="29" t="str">
        <f t="shared" ref="C41:L41" si="13">IF(C$28&lt;&gt;"",IF(COLUMN(C28)=COLUMN($C28),$C$19,B134),"")</f>
        <v/>
      </c>
      <c r="D41" s="29" t="str">
        <f t="shared" si="13"/>
        <v/>
      </c>
      <c r="E41" s="29" t="str">
        <f t="shared" si="13"/>
        <v/>
      </c>
      <c r="F41" s="29" t="str">
        <f t="shared" si="13"/>
        <v/>
      </c>
      <c r="G41" s="29" t="str">
        <f t="shared" si="13"/>
        <v/>
      </c>
      <c r="H41" s="29" t="str">
        <f t="shared" si="13"/>
        <v/>
      </c>
      <c r="I41" s="29" t="str">
        <f t="shared" si="13"/>
        <v/>
      </c>
      <c r="J41" s="29" t="str">
        <f t="shared" si="13"/>
        <v/>
      </c>
      <c r="K41" s="29" t="str">
        <f t="shared" si="13"/>
        <v/>
      </c>
      <c r="L41" s="29" t="str">
        <f t="shared" si="13"/>
        <v/>
      </c>
      <c r="N41" s="11"/>
    </row>
    <row r="42" spans="1:14" ht="14.25" customHeight="1" x14ac:dyDescent="0.3">
      <c r="A42" s="1" t="s">
        <v>68</v>
      </c>
      <c r="B42" s="1"/>
      <c r="C42" s="29" t="str">
        <f>IF(C$28&lt;&gt;"",VLOOKUP(C40*1000000,'Powell-Elevation-Area'!$B$5:$D$689,3)*$B$18/1000000 + VLOOKUP(C41*1000000,'Mead-Elevation-Area'!$B$5:$D$676,3)*$C$18/1000000,"")</f>
        <v/>
      </c>
      <c r="D42" s="29" t="str">
        <f>IF(D$28&lt;&gt;"",VLOOKUP(D40*1000000,'Powell-Elevation-Area'!$B$5:$D$689,3)*$B$18/1000000 + VLOOKUP(D41*1000000,'Mead-Elevation-Area'!$B$5:$D$676,3)*$C$18/1000000,"")</f>
        <v/>
      </c>
      <c r="E42" s="29" t="str">
        <f>IF(E$28&lt;&gt;"",VLOOKUP(E40*1000000,'Powell-Elevation-Area'!$B$5:$D$689,3)*$B$18/1000000 + VLOOKUP(E41*1000000,'Mead-Elevation-Area'!$B$5:$D$676,3)*$C$18/1000000,"")</f>
        <v/>
      </c>
      <c r="F42" s="29" t="str">
        <f>IF(F$28&lt;&gt;"",VLOOKUP(F40*1000000,'Powell-Elevation-Area'!$B$5:$D$689,3)*$B$18/1000000 + VLOOKUP(F41*1000000,'Mead-Elevation-Area'!$B$5:$D$676,3)*$C$18/1000000,"")</f>
        <v/>
      </c>
      <c r="G42" s="29" t="str">
        <f>IF(G$28&lt;&gt;"",VLOOKUP(G40*1000000,'Powell-Elevation-Area'!$B$5:$D$689,3)*$B$18/1000000 + VLOOKUP(G41*1000000,'Mead-Elevation-Area'!$B$5:$D$676,3)*$C$18/1000000,"")</f>
        <v/>
      </c>
      <c r="H42" s="29" t="str">
        <f>IF(H$28&lt;&gt;"",VLOOKUP(H40*1000000,'Powell-Elevation-Area'!$B$5:$D$689,3)*$B$18/1000000 + VLOOKUP(H41*1000000,'Mead-Elevation-Area'!$B$5:$D$676,3)*$C$18/1000000,"")</f>
        <v/>
      </c>
      <c r="I42" s="29" t="str">
        <f>IF(I$28&lt;&gt;"",VLOOKUP(I40*1000000,'Powell-Elevation-Area'!$B$5:$D$689,3)*$B$18/1000000 + VLOOKUP(I41*1000000,'Mead-Elevation-Area'!$B$5:$D$676,3)*$C$18/1000000,"")</f>
        <v/>
      </c>
      <c r="J42" s="29" t="str">
        <f>IF(J$28&lt;&gt;"",VLOOKUP(J40*1000000,'Powell-Elevation-Area'!$B$5:$D$689,3)*$B$18/1000000 + VLOOKUP(J41*1000000,'Mead-Elevation-Area'!$B$5:$D$676,3)*$C$18/1000000,"")</f>
        <v/>
      </c>
      <c r="K42" s="29" t="str">
        <f>IF(K$28&lt;&gt;"",VLOOKUP(K40*1000000,'Powell-Elevation-Area'!$B$5:$D$689,3)*$B$18/1000000 + VLOOKUP(K41*1000000,'Mead-Elevation-Area'!$B$5:$D$676,3)*$C$18/1000000,"")</f>
        <v/>
      </c>
      <c r="L42" s="29" t="str">
        <f>IF(L$28&lt;&gt;"",VLOOKUP(L40*1000000,'Powell-Elevation-Area'!$B$5:$D$689,3)*$B$18/1000000 + VLOOKUP(L41*1000000,'Mead-Elevation-Area'!$B$5:$D$676,3)*$C$18/1000000,"")</f>
        <v/>
      </c>
      <c r="N42" s="137" t="s">
        <v>69</v>
      </c>
    </row>
    <row r="43" spans="1:14" ht="14.25" customHeight="1" x14ac:dyDescent="0.3">
      <c r="A43" s="6" t="str">
        <f t="shared" ref="A43:A48" si="14">IF(A5="","","    "&amp;A5&amp;" Share")</f>
        <v xml:space="preserve">    Upper Basin Share</v>
      </c>
      <c r="B43" s="1"/>
      <c r="C43" s="29" t="str">
        <f t="shared" ref="C43:L43" si="15">IF(OR(C$28="",$A43=""),"",C$42*C33/C$32)</f>
        <v/>
      </c>
      <c r="D43" s="29" t="str">
        <f t="shared" si="15"/>
        <v/>
      </c>
      <c r="E43" s="29" t="str">
        <f t="shared" si="15"/>
        <v/>
      </c>
      <c r="F43" s="29" t="str">
        <f t="shared" si="15"/>
        <v/>
      </c>
      <c r="G43" s="29" t="str">
        <f t="shared" si="15"/>
        <v/>
      </c>
      <c r="H43" s="29" t="str">
        <f t="shared" si="15"/>
        <v/>
      </c>
      <c r="I43" s="29" t="str">
        <f t="shared" si="15"/>
        <v/>
      </c>
      <c r="J43" s="29" t="str">
        <f t="shared" si="15"/>
        <v/>
      </c>
      <c r="K43" s="29" t="str">
        <f t="shared" si="15"/>
        <v/>
      </c>
      <c r="L43" s="29" t="str">
        <f t="shared" si="15"/>
        <v/>
      </c>
      <c r="N43" s="11"/>
    </row>
    <row r="44" spans="1:14" ht="14.25" customHeight="1" x14ac:dyDescent="0.3">
      <c r="A44" s="6" t="str">
        <f t="shared" si="14"/>
        <v xml:space="preserve">    Lower Basin Share</v>
      </c>
      <c r="B44" s="1"/>
      <c r="C44" s="29" t="str">
        <f t="shared" ref="C44:L44" si="16">IF(OR(C$28="",$A44=""),"",C$42*C34/C$32)</f>
        <v/>
      </c>
      <c r="D44" s="29" t="str">
        <f t="shared" si="16"/>
        <v/>
      </c>
      <c r="E44" s="29" t="str">
        <f t="shared" si="16"/>
        <v/>
      </c>
      <c r="F44" s="29" t="str">
        <f t="shared" si="16"/>
        <v/>
      </c>
      <c r="G44" s="29" t="str">
        <f t="shared" si="16"/>
        <v/>
      </c>
      <c r="H44" s="29" t="str">
        <f t="shared" si="16"/>
        <v/>
      </c>
      <c r="I44" s="29" t="str">
        <f t="shared" si="16"/>
        <v/>
      </c>
      <c r="J44" s="29" t="str">
        <f t="shared" si="16"/>
        <v/>
      </c>
      <c r="K44" s="29" t="str">
        <f t="shared" si="16"/>
        <v/>
      </c>
      <c r="L44" s="29" t="str">
        <f t="shared" si="16"/>
        <v/>
      </c>
      <c r="N44" s="11"/>
    </row>
    <row r="45" spans="1:14" ht="14.25" customHeight="1" x14ac:dyDescent="0.3">
      <c r="A45" s="6" t="str">
        <f t="shared" si="14"/>
        <v xml:space="preserve">    Mexico Share</v>
      </c>
      <c r="B45" s="1"/>
      <c r="C45" s="29" t="str">
        <f t="shared" ref="C45:L45" si="17">IF(OR(C$28="",$A45=""),"",C$42*C35/C$32)</f>
        <v/>
      </c>
      <c r="D45" s="29" t="str">
        <f t="shared" si="17"/>
        <v/>
      </c>
      <c r="E45" s="29" t="str">
        <f t="shared" si="17"/>
        <v/>
      </c>
      <c r="F45" s="29" t="str">
        <f t="shared" si="17"/>
        <v/>
      </c>
      <c r="G45" s="29" t="str">
        <f t="shared" si="17"/>
        <v/>
      </c>
      <c r="H45" s="29" t="str">
        <f t="shared" si="17"/>
        <v/>
      </c>
      <c r="I45" s="29" t="str">
        <f t="shared" si="17"/>
        <v/>
      </c>
      <c r="J45" s="29" t="str">
        <f t="shared" si="17"/>
        <v/>
      </c>
      <c r="K45" s="29" t="str">
        <f t="shared" si="17"/>
        <v/>
      </c>
      <c r="L45" s="29" t="str">
        <f t="shared" si="17"/>
        <v/>
      </c>
      <c r="N45" s="11"/>
    </row>
    <row r="46" spans="1:14" ht="14.25" customHeight="1" x14ac:dyDescent="0.3">
      <c r="A46" s="6" t="str">
        <f t="shared" si="14"/>
        <v xml:space="preserve">    Colorado River Delta Share</v>
      </c>
      <c r="B46" s="1"/>
      <c r="C46" s="29" t="str">
        <f t="shared" ref="C46:L46" si="18">IF(OR(C$28="",$A46=""),"",C$42*C36/C$32)</f>
        <v/>
      </c>
      <c r="D46" s="29" t="str">
        <f t="shared" si="18"/>
        <v/>
      </c>
      <c r="E46" s="29" t="str">
        <f t="shared" si="18"/>
        <v/>
      </c>
      <c r="F46" s="29" t="str">
        <f t="shared" si="18"/>
        <v/>
      </c>
      <c r="G46" s="29" t="str">
        <f t="shared" si="18"/>
        <v/>
      </c>
      <c r="H46" s="29" t="str">
        <f t="shared" si="18"/>
        <v/>
      </c>
      <c r="I46" s="29" t="str">
        <f t="shared" si="18"/>
        <v/>
      </c>
      <c r="J46" s="29" t="str">
        <f t="shared" si="18"/>
        <v/>
      </c>
      <c r="K46" s="29" t="str">
        <f t="shared" si="18"/>
        <v/>
      </c>
      <c r="L46" s="29" t="str">
        <f t="shared" si="18"/>
        <v/>
      </c>
      <c r="N46" s="11"/>
    </row>
    <row r="47" spans="1:14" ht="14.25" customHeight="1" x14ac:dyDescent="0.3">
      <c r="A47" s="6" t="str">
        <f t="shared" si="14"/>
        <v xml:space="preserve">    First Nations Share</v>
      </c>
      <c r="B47" s="1"/>
      <c r="C47" s="29" t="str">
        <f t="shared" ref="C47:L47" si="19">IF(OR(C$28="",$A47=""),"",C$42*C37/C$32)</f>
        <v/>
      </c>
      <c r="D47" s="29" t="str">
        <f t="shared" si="19"/>
        <v/>
      </c>
      <c r="E47" s="29" t="str">
        <f t="shared" si="19"/>
        <v/>
      </c>
      <c r="F47" s="29" t="str">
        <f t="shared" si="19"/>
        <v/>
      </c>
      <c r="G47" s="29" t="str">
        <f t="shared" si="19"/>
        <v/>
      </c>
      <c r="H47" s="29" t="str">
        <f t="shared" si="19"/>
        <v/>
      </c>
      <c r="I47" s="29" t="str">
        <f t="shared" si="19"/>
        <v/>
      </c>
      <c r="J47" s="29" t="str">
        <f t="shared" si="19"/>
        <v/>
      </c>
      <c r="K47" s="29" t="str">
        <f t="shared" si="19"/>
        <v/>
      </c>
      <c r="L47" s="29" t="str">
        <f t="shared" si="19"/>
        <v/>
      </c>
      <c r="N47" s="11"/>
    </row>
    <row r="48" spans="1:14" ht="14.25" customHeight="1" x14ac:dyDescent="0.3">
      <c r="A48" s="6" t="str">
        <f t="shared" si="14"/>
        <v xml:space="preserve">    Shared, Reserve Share</v>
      </c>
      <c r="B48" s="1"/>
      <c r="C48" s="29" t="str">
        <f t="shared" ref="C48:L48" si="20">IF(OR(C$28="",$A48=""),"",C$42*C38/C$32)</f>
        <v/>
      </c>
      <c r="D48" s="29" t="str">
        <f t="shared" si="20"/>
        <v/>
      </c>
      <c r="E48" s="29" t="str">
        <f t="shared" si="20"/>
        <v/>
      </c>
      <c r="F48" s="29" t="str">
        <f t="shared" si="20"/>
        <v/>
      </c>
      <c r="G48" s="29" t="str">
        <f t="shared" si="20"/>
        <v/>
      </c>
      <c r="H48" s="29" t="str">
        <f t="shared" si="20"/>
        <v/>
      </c>
      <c r="I48" s="29" t="str">
        <f t="shared" si="20"/>
        <v/>
      </c>
      <c r="J48" s="29" t="str">
        <f t="shared" si="20"/>
        <v/>
      </c>
      <c r="K48" s="29" t="str">
        <f t="shared" si="20"/>
        <v/>
      </c>
      <c r="L48" s="29" t="str">
        <f t="shared" si="20"/>
        <v/>
      </c>
      <c r="N48" s="11"/>
    </row>
    <row r="49" spans="1:16" ht="14.25" customHeight="1" x14ac:dyDescent="0.3">
      <c r="A49" s="1" t="s">
        <v>70</v>
      </c>
      <c r="B49" s="35"/>
      <c r="C49" s="36" t="str">
        <f>IF(C$28&lt;&gt;"",1.5-0.21/9/2-VLOOKUP(C41,MandatoryConservation!$C$5:$P$13,13)-C57*(1.5/8.7),"")</f>
        <v/>
      </c>
      <c r="D49" s="36" t="str">
        <f>IF(D$28&lt;&gt;"",1.5-0.21/9/2-VLOOKUP(D41,MandatoryConservation!$C$5:$P$13,13)-D57*(1.5/8.7),"")</f>
        <v/>
      </c>
      <c r="E49" s="36" t="str">
        <f>IF(E$28&lt;&gt;"",1.5-0.21/9/2-VLOOKUP(E41,MandatoryConservation!$C$5:$P$13,13)-E57*(1.5/8.7),"")</f>
        <v/>
      </c>
      <c r="F49" s="36" t="str">
        <f>IF(F$28&lt;&gt;"",1.5-0.21/9/2-VLOOKUP(F41,MandatoryConservation!$C$5:$P$13,13)-F57*(1.5/8.7),"")</f>
        <v/>
      </c>
      <c r="G49" s="36" t="str">
        <f>IF(G$28&lt;&gt;"",1.5-0.21/9/2-VLOOKUP(G41,MandatoryConservation!$C$5:$P$13,13)-G57*(1.5/8.7),"")</f>
        <v/>
      </c>
      <c r="H49" s="36" t="str">
        <f>IF(H$28&lt;&gt;"",1.5-0.21/9/2-VLOOKUP(H41,MandatoryConservation!$C$5:$P$13,13)-H57*(1.5/8.7),"")</f>
        <v/>
      </c>
      <c r="I49" s="36" t="str">
        <f>IF(I$28&lt;&gt;"",1.5-0.21/9/2-VLOOKUP(I41,MandatoryConservation!$C$5:$P$13,13)-I57*(1.5/8.7),"")</f>
        <v/>
      </c>
      <c r="J49" s="36" t="str">
        <f>IF(J$28&lt;&gt;"",1.5-0.21/9/2-VLOOKUP(J41,MandatoryConservation!$C$5:$P$13,13)-J57*(1.5/8.7),"")</f>
        <v/>
      </c>
      <c r="K49" s="36" t="str">
        <f>IF(K$28&lt;&gt;"",1.5-0.21/9/2-VLOOKUP(K41,MandatoryConservation!$C$5:$P$13,13)-K57*(1.5/8.7),"")</f>
        <v/>
      </c>
      <c r="L49" s="36" t="str">
        <f>IF(L$28&lt;&gt;"",1.5-0.21/9/2-VLOOKUP(L41,MandatoryConservation!$C$5:$P$13,13)-L57*(1.5/8.7),"")</f>
        <v/>
      </c>
      <c r="N49" s="137" t="s">
        <v>71</v>
      </c>
    </row>
    <row r="50" spans="1:16" ht="14.25" customHeight="1" x14ac:dyDescent="0.3">
      <c r="A50" s="27" t="s">
        <v>72</v>
      </c>
      <c r="B50" s="1"/>
      <c r="C50" s="29" t="str">
        <f t="shared" ref="C50:L50" si="21">IF(C28="","",SUM(C28:C30))</f>
        <v/>
      </c>
      <c r="D50" s="29" t="str">
        <f t="shared" si="21"/>
        <v/>
      </c>
      <c r="E50" s="29" t="str">
        <f t="shared" si="21"/>
        <v/>
      </c>
      <c r="F50" s="29" t="str">
        <f t="shared" si="21"/>
        <v/>
      </c>
      <c r="G50" s="29" t="str">
        <f t="shared" si="21"/>
        <v/>
      </c>
      <c r="H50" s="29" t="str">
        <f t="shared" si="21"/>
        <v/>
      </c>
      <c r="I50" s="29" t="str">
        <f t="shared" si="21"/>
        <v/>
      </c>
      <c r="J50" s="29" t="str">
        <f t="shared" si="21"/>
        <v/>
      </c>
      <c r="K50" s="29" t="str">
        <f t="shared" si="21"/>
        <v/>
      </c>
      <c r="L50" s="29" t="str">
        <f t="shared" si="21"/>
        <v/>
      </c>
      <c r="M50" s="21"/>
      <c r="N50" s="139" t="s">
        <v>73</v>
      </c>
      <c r="P50" s="6" t="s">
        <v>74</v>
      </c>
    </row>
    <row r="51" spans="1:16" ht="14.25" customHeight="1" x14ac:dyDescent="0.3">
      <c r="A51" s="6" t="str">
        <f t="shared" ref="A51:A56" si="22">IF(A5="","","    To "&amp;A5)</f>
        <v xml:space="preserve">    To Upper Basin</v>
      </c>
      <c r="B51" s="37" t="s">
        <v>75</v>
      </c>
      <c r="C51" s="31" t="str">
        <f t="shared" ref="C51:L51" si="23">IF(OR(C$28="",$A52=""),"",MAX(0,C50-SUM(C52:C57)))</f>
        <v/>
      </c>
      <c r="D51" s="31" t="str">
        <f t="shared" si="23"/>
        <v/>
      </c>
      <c r="E51" s="31" t="str">
        <f t="shared" si="23"/>
        <v/>
      </c>
      <c r="F51" s="31" t="str">
        <f t="shared" si="23"/>
        <v/>
      </c>
      <c r="G51" s="31" t="str">
        <f t="shared" si="23"/>
        <v/>
      </c>
      <c r="H51" s="31" t="str">
        <f t="shared" si="23"/>
        <v/>
      </c>
      <c r="I51" s="31" t="str">
        <f t="shared" si="23"/>
        <v/>
      </c>
      <c r="J51" s="31" t="str">
        <f t="shared" si="23"/>
        <v/>
      </c>
      <c r="K51" s="31" t="str">
        <f t="shared" si="23"/>
        <v/>
      </c>
      <c r="L51" s="31" t="str">
        <f t="shared" si="23"/>
        <v/>
      </c>
      <c r="M51" s="38"/>
      <c r="N51" s="39"/>
      <c r="P51" s="31" t="str">
        <f>IF(OR(P$28="",$A51=""),"",MAX(P28-($B$24)-P56*$B$21/SUM($B$21:$C$21),0))</f>
        <v/>
      </c>
    </row>
    <row r="52" spans="1:16" ht="14.25" customHeight="1" x14ac:dyDescent="0.3">
      <c r="A52" s="6" t="str">
        <f t="shared" si="22"/>
        <v xml:space="preserve">    To Lower Basin</v>
      </c>
      <c r="B52" s="30">
        <f>7.5-IF($A$9="",0,0.95)-IF(C31="",0.6,C31)*IF($A$9="",(7.2/8.7),(7.2-0.95)/8.7)-B54/2</f>
        <v>6.1111877394636007</v>
      </c>
      <c r="C52" s="31" t="str">
        <f t="shared" ref="C52:L52" si="24">IF(OR(C$28="",$A52=""),"",IF(C50&lt;=SUM(C53:C57),0,IF(C50&lt;=SUM(C53:C57)+2*$B$25,(C50-SUM(C53:C57))/2,IF(C50&lt;=SUM(C53:C57)+2*$B$25+$B$52-$B$25,C50-SUM(C53:C57)-$B$25,$B$52))))</f>
        <v/>
      </c>
      <c r="D52" s="31" t="str">
        <f t="shared" si="24"/>
        <v/>
      </c>
      <c r="E52" s="31" t="str">
        <f t="shared" si="24"/>
        <v/>
      </c>
      <c r="F52" s="31" t="str">
        <f t="shared" si="24"/>
        <v/>
      </c>
      <c r="G52" s="31" t="str">
        <f t="shared" si="24"/>
        <v/>
      </c>
      <c r="H52" s="31" t="str">
        <f t="shared" si="24"/>
        <v/>
      </c>
      <c r="I52" s="31" t="str">
        <f t="shared" si="24"/>
        <v/>
      </c>
      <c r="J52" s="31" t="str">
        <f t="shared" si="24"/>
        <v/>
      </c>
      <c r="K52" s="31" t="str">
        <f t="shared" si="24"/>
        <v/>
      </c>
      <c r="L52" s="31" t="str">
        <f t="shared" si="24"/>
        <v/>
      </c>
      <c r="M52" s="38"/>
      <c r="N52" s="39"/>
      <c r="P52" s="31" t="str">
        <f>IF(OR(P$28="",$A52=""),"",P29+P30-P31-P56*$C$21/SUM($B$21:$C$21)-P53+MIN($B$24,P28))</f>
        <v/>
      </c>
    </row>
    <row r="53" spans="1:16" ht="14.25" customHeight="1" x14ac:dyDescent="0.3">
      <c r="A53" s="6" t="str">
        <f t="shared" si="22"/>
        <v xml:space="preserve">    To Mexico</v>
      </c>
      <c r="B53" s="30" t="s">
        <v>76</v>
      </c>
      <c r="C53" s="33" t="str">
        <f t="shared" ref="C53:L53" si="25">IF(OR(C$28="",$A53=""),"",MIN(C49,C$50-SUM(C54:C57)))</f>
        <v/>
      </c>
      <c r="D53" s="33" t="str">
        <f t="shared" si="25"/>
        <v/>
      </c>
      <c r="E53" s="33" t="str">
        <f t="shared" si="25"/>
        <v/>
      </c>
      <c r="F53" s="33" t="str">
        <f t="shared" si="25"/>
        <v/>
      </c>
      <c r="G53" s="33" t="str">
        <f t="shared" si="25"/>
        <v/>
      </c>
      <c r="H53" s="33" t="str">
        <f t="shared" si="25"/>
        <v/>
      </c>
      <c r="I53" s="33" t="str">
        <f t="shared" si="25"/>
        <v/>
      </c>
      <c r="J53" s="33" t="str">
        <f t="shared" si="25"/>
        <v/>
      </c>
      <c r="K53" s="33" t="str">
        <f t="shared" si="25"/>
        <v/>
      </c>
      <c r="L53" s="33" t="str">
        <f t="shared" si="25"/>
        <v/>
      </c>
      <c r="M53" s="38"/>
      <c r="N53" s="39"/>
    </row>
    <row r="54" spans="1:16" ht="14.25" customHeight="1" x14ac:dyDescent="0.3">
      <c r="A54" s="6" t="str">
        <f t="shared" si="22"/>
        <v xml:space="preserve">    To Colorado River Delta</v>
      </c>
      <c r="B54" s="40">
        <f>0.21/9*(2/3)</f>
        <v>1.5555555555555553E-2</v>
      </c>
      <c r="C54" s="41" t="str">
        <f t="shared" ref="C54:L54" si="26">IF(OR(C$28="",$A54=""),"",MIN($B54,C$50-SUM(C55:C57)))</f>
        <v/>
      </c>
      <c r="D54" s="41" t="str">
        <f t="shared" si="26"/>
        <v/>
      </c>
      <c r="E54" s="41" t="str">
        <f t="shared" si="26"/>
        <v/>
      </c>
      <c r="F54" s="41" t="str">
        <f t="shared" si="26"/>
        <v/>
      </c>
      <c r="G54" s="41" t="str">
        <f t="shared" si="26"/>
        <v/>
      </c>
      <c r="H54" s="41" t="str">
        <f t="shared" si="26"/>
        <v/>
      </c>
      <c r="I54" s="41" t="str">
        <f t="shared" si="26"/>
        <v/>
      </c>
      <c r="J54" s="41" t="str">
        <f t="shared" si="26"/>
        <v/>
      </c>
      <c r="K54" s="41" t="str">
        <f t="shared" si="26"/>
        <v/>
      </c>
      <c r="L54" s="41" t="str">
        <f t="shared" si="26"/>
        <v/>
      </c>
      <c r="M54" s="38"/>
      <c r="N54" s="39"/>
    </row>
    <row r="55" spans="1:16" ht="14.25" customHeight="1" x14ac:dyDescent="0.3">
      <c r="A55" s="6" t="str">
        <f t="shared" si="22"/>
        <v xml:space="preserve">    To First Nations</v>
      </c>
      <c r="B55" s="30">
        <f>IF($A$9&lt;&gt;"",2.01-IF(C31="",0.6,C31)*0.95/8.7,"")</f>
        <v>1.9444827586206894</v>
      </c>
      <c r="C55" s="31" t="str">
        <f t="shared" ref="C55:L55" si="27">IF(OR(C$28="",$A55=""),"",MIN($B55,C$50-SUM(C56:C57)))</f>
        <v/>
      </c>
      <c r="D55" s="31" t="str">
        <f t="shared" si="27"/>
        <v/>
      </c>
      <c r="E55" s="31" t="str">
        <f t="shared" si="27"/>
        <v/>
      </c>
      <c r="F55" s="31" t="str">
        <f t="shared" si="27"/>
        <v/>
      </c>
      <c r="G55" s="31" t="str">
        <f t="shared" si="27"/>
        <v/>
      </c>
      <c r="H55" s="31" t="str">
        <f t="shared" si="27"/>
        <v/>
      </c>
      <c r="I55" s="31" t="str">
        <f t="shared" si="27"/>
        <v/>
      </c>
      <c r="J55" s="31" t="str">
        <f t="shared" si="27"/>
        <v/>
      </c>
      <c r="K55" s="31" t="str">
        <f t="shared" si="27"/>
        <v/>
      </c>
      <c r="L55" s="31" t="str">
        <f t="shared" si="27"/>
        <v/>
      </c>
      <c r="M55" s="38"/>
      <c r="N55" s="39"/>
    </row>
    <row r="56" spans="1:16" ht="14.25" customHeight="1" x14ac:dyDescent="0.3">
      <c r="A56" s="6" t="str">
        <f t="shared" si="22"/>
        <v xml:space="preserve">    To Shared, Reserve</v>
      </c>
      <c r="B56" s="30" t="s">
        <v>77</v>
      </c>
      <c r="C56" s="42" t="str">
        <f t="shared" ref="C56:L56" si="28">IF(OR(C$28="",$A56=""),"",IF(C$50&gt;C48,C48,C50))</f>
        <v/>
      </c>
      <c r="D56" s="42" t="str">
        <f t="shared" si="28"/>
        <v/>
      </c>
      <c r="E56" s="42" t="str">
        <f t="shared" si="28"/>
        <v/>
      </c>
      <c r="F56" s="42" t="str">
        <f t="shared" si="28"/>
        <v/>
      </c>
      <c r="G56" s="42" t="str">
        <f t="shared" si="28"/>
        <v/>
      </c>
      <c r="H56" s="42" t="str">
        <f t="shared" si="28"/>
        <v/>
      </c>
      <c r="I56" s="42" t="str">
        <f t="shared" si="28"/>
        <v/>
      </c>
      <c r="J56" s="42" t="str">
        <f t="shared" si="28"/>
        <v/>
      </c>
      <c r="K56" s="42" t="str">
        <f t="shared" si="28"/>
        <v/>
      </c>
      <c r="L56" s="42" t="str">
        <f t="shared" si="28"/>
        <v/>
      </c>
      <c r="M56" s="38"/>
      <c r="N56" s="39"/>
    </row>
    <row r="57" spans="1:16" ht="14.25" customHeight="1" x14ac:dyDescent="0.3">
      <c r="A57" s="6" t="str">
        <f>IF(A31="","","    To "&amp;A31)</f>
        <v xml:space="preserve">    To Havasu / Parker evaporation and ET</v>
      </c>
      <c r="B57" s="43" t="s">
        <v>78</v>
      </c>
      <c r="C57" s="44" t="str">
        <f t="shared" ref="C57:L57" si="29">IF(OR(C$28="",$A57=""),"",MIN(C31,C50-C56))</f>
        <v/>
      </c>
      <c r="D57" s="44" t="str">
        <f t="shared" si="29"/>
        <v/>
      </c>
      <c r="E57" s="44" t="str">
        <f t="shared" si="29"/>
        <v/>
      </c>
      <c r="F57" s="44" t="str">
        <f t="shared" si="29"/>
        <v/>
      </c>
      <c r="G57" s="44" t="str">
        <f t="shared" si="29"/>
        <v/>
      </c>
      <c r="H57" s="44" t="str">
        <f t="shared" si="29"/>
        <v/>
      </c>
      <c r="I57" s="44" t="str">
        <f t="shared" si="29"/>
        <v/>
      </c>
      <c r="J57" s="44" t="str">
        <f t="shared" si="29"/>
        <v/>
      </c>
      <c r="K57" s="44" t="str">
        <f t="shared" si="29"/>
        <v/>
      </c>
      <c r="L57" s="44" t="str">
        <f t="shared" si="29"/>
        <v/>
      </c>
      <c r="M57" s="38"/>
      <c r="N57" s="39"/>
    </row>
    <row r="58" spans="1:16" ht="14.25" customHeight="1" x14ac:dyDescent="0.3">
      <c r="B58" s="45"/>
      <c r="C58" s="38"/>
      <c r="D58" s="38"/>
      <c r="E58" s="38"/>
      <c r="F58" s="46"/>
      <c r="G58" s="21"/>
      <c r="N58" s="11"/>
    </row>
    <row r="59" spans="1:16" ht="14.25" customHeight="1" x14ac:dyDescent="0.3">
      <c r="A59" s="47" t="s">
        <v>79</v>
      </c>
      <c r="B59" s="48"/>
      <c r="C59" s="48"/>
      <c r="D59" s="48"/>
      <c r="E59" s="48"/>
      <c r="F59" s="48"/>
      <c r="G59" s="48"/>
      <c r="H59" s="48"/>
      <c r="I59" s="48"/>
      <c r="J59" s="48"/>
      <c r="K59" s="48"/>
      <c r="L59" s="48"/>
      <c r="M59" s="48"/>
      <c r="N59" s="26" t="str">
        <f>N3</f>
        <v>HELP, CONTEXT, and SUGGESTIONS</v>
      </c>
    </row>
    <row r="60" spans="1:16" ht="14.25" customHeight="1" x14ac:dyDescent="0.3">
      <c r="A60" s="49" t="str">
        <f>IF(A$5="[Unused]","",A5)</f>
        <v>Upper Basin</v>
      </c>
      <c r="B60" s="50"/>
      <c r="C60" s="50"/>
      <c r="D60" s="50"/>
      <c r="E60" s="50"/>
      <c r="F60" s="50"/>
      <c r="G60" s="50"/>
      <c r="H60" s="50"/>
      <c r="I60" s="50"/>
      <c r="J60" s="50"/>
      <c r="K60" s="50"/>
      <c r="L60" s="50"/>
      <c r="M60" s="51" t="s">
        <v>53</v>
      </c>
      <c r="N60" s="138" t="s">
        <v>80</v>
      </c>
    </row>
    <row r="61" spans="1:16" ht="14.25" customHeight="1" x14ac:dyDescent="0.3">
      <c r="A61" s="52" t="str">
        <f>IF(A60="[Unused]","","   Enter volume to Buy(+) or Sell(-) [maf]")</f>
        <v xml:space="preserve">   Enter volume to Buy(+) or Sell(-) [maf]</v>
      </c>
      <c r="C61" s="72"/>
      <c r="D61" s="72"/>
      <c r="E61" s="72"/>
      <c r="F61" s="72"/>
      <c r="G61" s="72"/>
      <c r="H61" s="72"/>
      <c r="I61" s="72"/>
      <c r="J61" s="72"/>
      <c r="K61" s="72"/>
      <c r="L61" s="72"/>
      <c r="M61" s="29">
        <f t="shared" ref="M61:M62" si="30">SUM(C61:L61)</f>
        <v>0</v>
      </c>
      <c r="N61" s="139" t="s">
        <v>81</v>
      </c>
    </row>
    <row r="62" spans="1:16" ht="14.25" customHeight="1" x14ac:dyDescent="0.3">
      <c r="A62" s="52" t="str">
        <f>IF(A61="","","   Enter compensation to Buy(-) or Sell(+) [$ Mill]")</f>
        <v xml:space="preserve">   Enter compensation to Buy(-) or Sell(+) [$ Mill]</v>
      </c>
      <c r="C62" s="73"/>
      <c r="D62" s="73"/>
      <c r="E62" s="73"/>
      <c r="F62" s="72"/>
      <c r="G62" s="73"/>
      <c r="H62" s="73"/>
      <c r="I62" s="73"/>
      <c r="J62" s="73"/>
      <c r="K62" s="73"/>
      <c r="L62" s="73"/>
      <c r="M62" s="53">
        <f t="shared" si="30"/>
        <v>0</v>
      </c>
      <c r="N62" s="140" t="s">
        <v>82</v>
      </c>
    </row>
    <row r="63" spans="1:16" ht="14.25" customHeight="1" x14ac:dyDescent="0.3">
      <c r="A63" s="54" t="str">
        <f>IF(A62="","","   Net trade volume all participants (should be zero)")</f>
        <v xml:space="preserve">   Net trade volume all participants (should be zero)</v>
      </c>
      <c r="C63" s="29" t="str">
        <f t="shared" ref="C63:M63" si="31">IF(OR(C$28="",$A63=""),"",C$116)</f>
        <v/>
      </c>
      <c r="D63" s="29" t="str">
        <f t="shared" si="31"/>
        <v/>
      </c>
      <c r="E63" s="29" t="str">
        <f t="shared" si="31"/>
        <v/>
      </c>
      <c r="F63" s="29" t="str">
        <f t="shared" si="31"/>
        <v/>
      </c>
      <c r="G63" s="29" t="str">
        <f t="shared" si="31"/>
        <v/>
      </c>
      <c r="H63" s="29" t="str">
        <f t="shared" si="31"/>
        <v/>
      </c>
      <c r="I63" s="29" t="str">
        <f t="shared" si="31"/>
        <v/>
      </c>
      <c r="J63" s="29" t="str">
        <f t="shared" si="31"/>
        <v/>
      </c>
      <c r="K63" s="29" t="str">
        <f t="shared" si="31"/>
        <v/>
      </c>
      <c r="L63" s="29" t="str">
        <f t="shared" si="31"/>
        <v/>
      </c>
      <c r="M63" s="6" t="str">
        <f t="shared" si="31"/>
        <v/>
      </c>
      <c r="N63" s="137" t="s">
        <v>83</v>
      </c>
    </row>
    <row r="64" spans="1:16" ht="14.25" customHeight="1" x14ac:dyDescent="0.3">
      <c r="A64" s="1" t="str">
        <f>IF(A62="","","   Available Water [maf]")</f>
        <v xml:space="preserve">   Available Water [maf]</v>
      </c>
      <c r="C64" s="29" t="str">
        <f t="shared" ref="C64:L64" si="32">IF(OR(C$28="",$A64=""),"",C33+C51-C43+C61)</f>
        <v/>
      </c>
      <c r="D64" s="29" t="str">
        <f t="shared" si="32"/>
        <v/>
      </c>
      <c r="E64" s="29" t="str">
        <f t="shared" si="32"/>
        <v/>
      </c>
      <c r="F64" s="29" t="str">
        <f t="shared" si="32"/>
        <v/>
      </c>
      <c r="G64" s="29" t="str">
        <f t="shared" si="32"/>
        <v/>
      </c>
      <c r="H64" s="29" t="str">
        <f t="shared" si="32"/>
        <v/>
      </c>
      <c r="I64" s="29" t="str">
        <f t="shared" si="32"/>
        <v/>
      </c>
      <c r="J64" s="29" t="str">
        <f t="shared" si="32"/>
        <v/>
      </c>
      <c r="K64" s="29" t="str">
        <f t="shared" si="32"/>
        <v/>
      </c>
      <c r="L64" s="29" t="str">
        <f t="shared" si="32"/>
        <v/>
      </c>
      <c r="N64" s="137" t="s">
        <v>84</v>
      </c>
    </row>
    <row r="65" spans="1:14" ht="14.25" customHeight="1" x14ac:dyDescent="0.3">
      <c r="A65" s="27" t="str">
        <f>IF(A64="","","   Enter withdraw [maf] within available water")</f>
        <v xml:space="preserve">   Enter withdraw [maf] within available water</v>
      </c>
      <c r="C65" s="74"/>
      <c r="D65" s="74"/>
      <c r="E65" s="74"/>
      <c r="F65" s="74"/>
      <c r="G65" s="74"/>
      <c r="H65" s="74"/>
      <c r="I65" s="74"/>
      <c r="J65" s="74"/>
      <c r="K65" s="74"/>
      <c r="L65" s="74"/>
      <c r="N65" s="137" t="s">
        <v>85</v>
      </c>
    </row>
    <row r="66" spans="1:14" ht="14.25" customHeight="1" x14ac:dyDescent="0.3">
      <c r="A66" s="54" t="str">
        <f>IF(A65="","","   End of Year Balance [maf]")</f>
        <v xml:space="preserve">   End of Year Balance [maf]</v>
      </c>
      <c r="C66" s="29" t="str">
        <f t="shared" ref="C66:L66" si="33">IF(OR(C$28="",$A66=""),"",C64-C65)</f>
        <v/>
      </c>
      <c r="D66" s="29" t="str">
        <f t="shared" si="33"/>
        <v/>
      </c>
      <c r="E66" s="29" t="str">
        <f t="shared" si="33"/>
        <v/>
      </c>
      <c r="F66" s="29" t="str">
        <f t="shared" si="33"/>
        <v/>
      </c>
      <c r="G66" s="29" t="str">
        <f t="shared" si="33"/>
        <v/>
      </c>
      <c r="H66" s="29" t="str">
        <f t="shared" si="33"/>
        <v/>
      </c>
      <c r="I66" s="29" t="str">
        <f t="shared" si="33"/>
        <v/>
      </c>
      <c r="J66" s="29" t="str">
        <f t="shared" si="33"/>
        <v/>
      </c>
      <c r="K66" s="29" t="str">
        <f t="shared" si="33"/>
        <v/>
      </c>
      <c r="L66" s="29" t="str">
        <f t="shared" si="33"/>
        <v/>
      </c>
      <c r="N66" s="137" t="s">
        <v>86</v>
      </c>
    </row>
    <row r="67" spans="1:14" ht="14.25" customHeight="1" x14ac:dyDescent="0.3">
      <c r="N67" s="11"/>
    </row>
    <row r="68" spans="1:14" ht="14.25" customHeight="1" x14ac:dyDescent="0.3">
      <c r="A68" s="49" t="str">
        <f>IF(A$6="","[Unused]",A6)</f>
        <v>Lower Basin</v>
      </c>
      <c r="B68" s="50"/>
      <c r="C68" s="50"/>
      <c r="D68" s="50"/>
      <c r="E68" s="50"/>
      <c r="F68" s="50"/>
      <c r="G68" s="50"/>
      <c r="H68" s="50"/>
      <c r="I68" s="50"/>
      <c r="J68" s="50"/>
      <c r="K68" s="50"/>
      <c r="L68" s="50"/>
      <c r="M68" s="51" t="s">
        <v>53</v>
      </c>
      <c r="N68" s="138" t="s">
        <v>80</v>
      </c>
    </row>
    <row r="69" spans="1:14" ht="14.25" customHeight="1" x14ac:dyDescent="0.3">
      <c r="A69" s="52" t="str">
        <f>IF(A68="[Unused]","",$A$61)</f>
        <v xml:space="preserve">   Enter volume to Buy(+) or Sell(-) [maf]</v>
      </c>
      <c r="C69" s="72"/>
      <c r="D69" s="72"/>
      <c r="E69" s="72"/>
      <c r="F69" s="72"/>
      <c r="G69" s="72"/>
      <c r="H69" s="72"/>
      <c r="I69" s="72"/>
      <c r="J69" s="72"/>
      <c r="K69" s="72"/>
      <c r="L69" s="72"/>
      <c r="M69" s="29">
        <f t="shared" ref="M69:M70" si="34">SUM(C69:L69)</f>
        <v>0</v>
      </c>
      <c r="N69" s="139" t="s">
        <v>81</v>
      </c>
    </row>
    <row r="70" spans="1:14" ht="14.25" customHeight="1" x14ac:dyDescent="0.3">
      <c r="A70" s="52" t="str">
        <f>IF(A69="","",$A$62)</f>
        <v xml:space="preserve">   Enter compensation to Buy(-) or Sell(+) [$ Mill]</v>
      </c>
      <c r="C70" s="73"/>
      <c r="D70" s="73"/>
      <c r="E70" s="73"/>
      <c r="F70" s="73"/>
      <c r="G70" s="73"/>
      <c r="H70" s="73"/>
      <c r="I70" s="73"/>
      <c r="J70" s="73"/>
      <c r="K70" s="73"/>
      <c r="L70" s="73"/>
      <c r="M70" s="53">
        <f t="shared" si="34"/>
        <v>0</v>
      </c>
      <c r="N70" s="140" t="s">
        <v>82</v>
      </c>
    </row>
    <row r="71" spans="1:14" ht="14.25" customHeight="1" x14ac:dyDescent="0.3">
      <c r="A71" s="54" t="str">
        <f>IF(A70="","",$A$63)</f>
        <v xml:space="preserve">   Net trade volume all participants (should be zero)</v>
      </c>
      <c r="C71" s="29" t="str">
        <f t="shared" ref="C71:M71" si="35">IF(OR(C$28="",$A71=""),"",C$116)</f>
        <v/>
      </c>
      <c r="D71" s="29" t="str">
        <f t="shared" si="35"/>
        <v/>
      </c>
      <c r="E71" s="29" t="str">
        <f t="shared" si="35"/>
        <v/>
      </c>
      <c r="F71" s="29" t="str">
        <f t="shared" si="35"/>
        <v/>
      </c>
      <c r="G71" s="29" t="str">
        <f t="shared" si="35"/>
        <v/>
      </c>
      <c r="H71" s="29" t="str">
        <f t="shared" si="35"/>
        <v/>
      </c>
      <c r="I71" s="29" t="str">
        <f t="shared" si="35"/>
        <v/>
      </c>
      <c r="J71" s="29" t="str">
        <f t="shared" si="35"/>
        <v/>
      </c>
      <c r="K71" s="29" t="str">
        <f t="shared" si="35"/>
        <v/>
      </c>
      <c r="L71" s="29" t="str">
        <f t="shared" si="35"/>
        <v/>
      </c>
      <c r="M71" s="6" t="str">
        <f t="shared" si="35"/>
        <v/>
      </c>
      <c r="N71" s="137" t="s">
        <v>83</v>
      </c>
    </row>
    <row r="72" spans="1:14" ht="14.25" customHeight="1" x14ac:dyDescent="0.3">
      <c r="A72" s="1" t="str">
        <f>IF(A70="","","   Available Water [maf]")</f>
        <v xml:space="preserve">   Available Water [maf]</v>
      </c>
      <c r="C72" s="29" t="str">
        <f t="shared" ref="C72:L72" si="36">IF(OR(C$28="",$A72=""),"",C34+C52-C44+C69)</f>
        <v/>
      </c>
      <c r="D72" s="29" t="str">
        <f t="shared" si="36"/>
        <v/>
      </c>
      <c r="E72" s="29" t="str">
        <f t="shared" si="36"/>
        <v/>
      </c>
      <c r="F72" s="29" t="str">
        <f t="shared" si="36"/>
        <v/>
      </c>
      <c r="G72" s="29" t="str">
        <f t="shared" si="36"/>
        <v/>
      </c>
      <c r="H72" s="29" t="str">
        <f t="shared" si="36"/>
        <v/>
      </c>
      <c r="I72" s="29" t="str">
        <f t="shared" si="36"/>
        <v/>
      </c>
      <c r="J72" s="29" t="str">
        <f t="shared" si="36"/>
        <v/>
      </c>
      <c r="K72" s="29" t="str">
        <f t="shared" si="36"/>
        <v/>
      </c>
      <c r="L72" s="29" t="str">
        <f t="shared" si="36"/>
        <v/>
      </c>
      <c r="N72" s="137" t="s">
        <v>84</v>
      </c>
    </row>
    <row r="73" spans="1:14" ht="14.25" customHeight="1" x14ac:dyDescent="0.3">
      <c r="A73" s="27" t="str">
        <f>IF(A72="","",$A$65)</f>
        <v xml:space="preserve">   Enter withdraw [maf] within available water</v>
      </c>
      <c r="C73" s="74"/>
      <c r="D73" s="74"/>
      <c r="E73" s="74"/>
      <c r="F73" s="74"/>
      <c r="G73" s="74"/>
      <c r="H73" s="74"/>
      <c r="I73" s="74"/>
      <c r="J73" s="74"/>
      <c r="K73" s="74"/>
      <c r="L73" s="74"/>
      <c r="N73" s="137" t="s">
        <v>85</v>
      </c>
    </row>
    <row r="74" spans="1:14" ht="14.25" customHeight="1" x14ac:dyDescent="0.3">
      <c r="A74" s="54" t="str">
        <f>IF(A73="","","   End of Year Balance [maf]")</f>
        <v xml:space="preserve">   End of Year Balance [maf]</v>
      </c>
      <c r="C74" s="29" t="str">
        <f t="shared" ref="C74:L74" si="37">IF(OR(C$28="",$A74=""),"",C72-C73)</f>
        <v/>
      </c>
      <c r="D74" s="29" t="str">
        <f t="shared" si="37"/>
        <v/>
      </c>
      <c r="E74" s="29" t="str">
        <f t="shared" si="37"/>
        <v/>
      </c>
      <c r="F74" s="29" t="str">
        <f t="shared" si="37"/>
        <v/>
      </c>
      <c r="G74" s="29" t="str">
        <f t="shared" si="37"/>
        <v/>
      </c>
      <c r="H74" s="29" t="str">
        <f t="shared" si="37"/>
        <v/>
      </c>
      <c r="I74" s="29" t="str">
        <f t="shared" si="37"/>
        <v/>
      </c>
      <c r="J74" s="29" t="str">
        <f t="shared" si="37"/>
        <v/>
      </c>
      <c r="K74" s="29" t="str">
        <f t="shared" si="37"/>
        <v/>
      </c>
      <c r="L74" s="29" t="str">
        <f t="shared" si="37"/>
        <v/>
      </c>
      <c r="N74" s="137" t="s">
        <v>86</v>
      </c>
    </row>
    <row r="75" spans="1:14" ht="14.25" customHeight="1" x14ac:dyDescent="0.3">
      <c r="N75" s="11"/>
    </row>
    <row r="76" spans="1:14" ht="14.25" customHeight="1" x14ac:dyDescent="0.3">
      <c r="A76" s="49" t="str">
        <f>IF(A$7="","[Unused]",A7)</f>
        <v>Mexico</v>
      </c>
      <c r="B76" s="50"/>
      <c r="C76" s="50"/>
      <c r="D76" s="50"/>
      <c r="E76" s="50"/>
      <c r="F76" s="50"/>
      <c r="G76" s="50"/>
      <c r="H76" s="50"/>
      <c r="I76" s="50"/>
      <c r="J76" s="50"/>
      <c r="K76" s="50"/>
      <c r="L76" s="50"/>
      <c r="M76" s="51" t="s">
        <v>53</v>
      </c>
      <c r="N76" s="138" t="s">
        <v>80</v>
      </c>
    </row>
    <row r="77" spans="1:14" ht="14.25" customHeight="1" x14ac:dyDescent="0.3">
      <c r="A77" s="52" t="str">
        <f>IF(A76="[Unused]","",$A$61)</f>
        <v xml:space="preserve">   Enter volume to Buy(+) or Sell(-) [maf]</v>
      </c>
      <c r="C77" s="72"/>
      <c r="D77" s="72"/>
      <c r="E77" s="72"/>
      <c r="F77" s="72"/>
      <c r="G77" s="72"/>
      <c r="H77" s="72"/>
      <c r="I77" s="72"/>
      <c r="J77" s="72"/>
      <c r="K77" s="72"/>
      <c r="L77" s="72"/>
      <c r="M77" s="29">
        <f t="shared" ref="M77:M78" si="38">SUM(C77:L77)</f>
        <v>0</v>
      </c>
      <c r="N77" s="139" t="s">
        <v>81</v>
      </c>
    </row>
    <row r="78" spans="1:14" ht="14.25" customHeight="1" x14ac:dyDescent="0.3">
      <c r="A78" s="52" t="str">
        <f>IF(A77="","",$A$62)</f>
        <v xml:space="preserve">   Enter compensation to Buy(-) or Sell(+) [$ Mill]</v>
      </c>
      <c r="C78" s="73"/>
      <c r="D78" s="73"/>
      <c r="E78" s="73"/>
      <c r="F78" s="73"/>
      <c r="G78" s="73"/>
      <c r="H78" s="73"/>
      <c r="I78" s="73"/>
      <c r="J78" s="73"/>
      <c r="K78" s="73"/>
      <c r="L78" s="73"/>
      <c r="M78" s="53">
        <f t="shared" si="38"/>
        <v>0</v>
      </c>
      <c r="N78" s="140" t="s">
        <v>82</v>
      </c>
    </row>
    <row r="79" spans="1:14" ht="14.25" customHeight="1" x14ac:dyDescent="0.3">
      <c r="A79" s="54" t="str">
        <f>IF(A78="","",$A$63)</f>
        <v xml:space="preserve">   Net trade volume all participants (should be zero)</v>
      </c>
      <c r="C79" s="29" t="str">
        <f t="shared" ref="C79:M79" si="39">IF(OR(C$28="",$A79=""),"",C$116)</f>
        <v/>
      </c>
      <c r="D79" s="29" t="str">
        <f t="shared" si="39"/>
        <v/>
      </c>
      <c r="E79" s="29" t="str">
        <f t="shared" si="39"/>
        <v/>
      </c>
      <c r="F79" s="29" t="str">
        <f t="shared" si="39"/>
        <v/>
      </c>
      <c r="G79" s="29" t="str">
        <f t="shared" si="39"/>
        <v/>
      </c>
      <c r="H79" s="29" t="str">
        <f t="shared" si="39"/>
        <v/>
      </c>
      <c r="I79" s="29" t="str">
        <f t="shared" si="39"/>
        <v/>
      </c>
      <c r="J79" s="29" t="str">
        <f t="shared" si="39"/>
        <v/>
      </c>
      <c r="K79" s="29" t="str">
        <f t="shared" si="39"/>
        <v/>
      </c>
      <c r="L79" s="29" t="str">
        <f t="shared" si="39"/>
        <v/>
      </c>
      <c r="M79" s="6" t="str">
        <f t="shared" si="39"/>
        <v/>
      </c>
      <c r="N79" s="137" t="s">
        <v>83</v>
      </c>
    </row>
    <row r="80" spans="1:14" ht="14.25" customHeight="1" x14ac:dyDescent="0.3">
      <c r="A80" s="1" t="str">
        <f>IF(A78="","","   Available Water [maf]")</f>
        <v xml:space="preserve">   Available Water [maf]</v>
      </c>
      <c r="C80" s="29" t="str">
        <f t="shared" ref="C80:L80" si="40">IF(OR(C$28="",$A80=""),"",C35+C53-C45+C77)</f>
        <v/>
      </c>
      <c r="D80" s="29" t="str">
        <f t="shared" si="40"/>
        <v/>
      </c>
      <c r="E80" s="29" t="str">
        <f t="shared" si="40"/>
        <v/>
      </c>
      <c r="F80" s="29" t="str">
        <f t="shared" si="40"/>
        <v/>
      </c>
      <c r="G80" s="29" t="str">
        <f t="shared" si="40"/>
        <v/>
      </c>
      <c r="H80" s="29" t="str">
        <f t="shared" si="40"/>
        <v/>
      </c>
      <c r="I80" s="29" t="str">
        <f t="shared" si="40"/>
        <v/>
      </c>
      <c r="J80" s="29" t="str">
        <f t="shared" si="40"/>
        <v/>
      </c>
      <c r="K80" s="29" t="str">
        <f t="shared" si="40"/>
        <v/>
      </c>
      <c r="L80" s="29" t="str">
        <f t="shared" si="40"/>
        <v/>
      </c>
      <c r="N80" s="137" t="s">
        <v>84</v>
      </c>
    </row>
    <row r="81" spans="1:14" ht="14.25" customHeight="1" x14ac:dyDescent="0.3">
      <c r="A81" s="27" t="str">
        <f>IF(A80="","",$A$65)</f>
        <v xml:space="preserve">   Enter withdraw [maf] within available water</v>
      </c>
      <c r="C81" s="74"/>
      <c r="D81" s="74"/>
      <c r="E81" s="74"/>
      <c r="F81" s="74"/>
      <c r="G81" s="74"/>
      <c r="H81" s="74"/>
      <c r="I81" s="74"/>
      <c r="J81" s="74"/>
      <c r="K81" s="74"/>
      <c r="L81" s="74"/>
      <c r="N81" s="137" t="s">
        <v>85</v>
      </c>
    </row>
    <row r="82" spans="1:14" ht="14.25" customHeight="1" x14ac:dyDescent="0.3">
      <c r="A82" s="54" t="str">
        <f>IF(A81="","","   End of Year Balance [maf]")</f>
        <v xml:space="preserve">   End of Year Balance [maf]</v>
      </c>
      <c r="C82" s="29" t="str">
        <f t="shared" ref="C82:L82" si="41">IF(OR(C$28="",$A82=""),"",C80-C81)</f>
        <v/>
      </c>
      <c r="D82" s="29" t="str">
        <f t="shared" si="41"/>
        <v/>
      </c>
      <c r="E82" s="29" t="str">
        <f t="shared" si="41"/>
        <v/>
      </c>
      <c r="F82" s="29" t="str">
        <f t="shared" si="41"/>
        <v/>
      </c>
      <c r="G82" s="29" t="str">
        <f t="shared" si="41"/>
        <v/>
      </c>
      <c r="H82" s="29" t="str">
        <f t="shared" si="41"/>
        <v/>
      </c>
      <c r="I82" s="29" t="str">
        <f t="shared" si="41"/>
        <v/>
      </c>
      <c r="J82" s="29" t="str">
        <f t="shared" si="41"/>
        <v/>
      </c>
      <c r="K82" s="29" t="str">
        <f t="shared" si="41"/>
        <v/>
      </c>
      <c r="L82" s="29" t="str">
        <f t="shared" si="41"/>
        <v/>
      </c>
      <c r="N82" s="137" t="s">
        <v>86</v>
      </c>
    </row>
    <row r="83" spans="1:14" ht="14.25" customHeight="1" x14ac:dyDescent="0.3">
      <c r="N83" s="11"/>
    </row>
    <row r="84" spans="1:14" ht="14.25" customHeight="1" x14ac:dyDescent="0.3">
      <c r="A84" s="49" t="str">
        <f>IF(A$8="","[Unused]",A8)</f>
        <v>Colorado River Delta</v>
      </c>
      <c r="B84" s="50"/>
      <c r="C84" s="50"/>
      <c r="D84" s="50"/>
      <c r="E84" s="50"/>
      <c r="F84" s="50"/>
      <c r="G84" s="50"/>
      <c r="H84" s="50"/>
      <c r="I84" s="50"/>
      <c r="J84" s="50"/>
      <c r="K84" s="50"/>
      <c r="L84" s="50"/>
      <c r="M84" s="51" t="s">
        <v>53</v>
      </c>
      <c r="N84" s="138" t="s">
        <v>80</v>
      </c>
    </row>
    <row r="85" spans="1:14" ht="14.25" customHeight="1" x14ac:dyDescent="0.3">
      <c r="A85" s="52" t="str">
        <f>IF(A84="[Unused]","",$A$61)</f>
        <v xml:space="preserve">   Enter volume to Buy(+) or Sell(-) [maf]</v>
      </c>
      <c r="C85" s="72"/>
      <c r="D85" s="72"/>
      <c r="E85" s="72"/>
      <c r="F85" s="72"/>
      <c r="G85" s="72"/>
      <c r="H85" s="72"/>
      <c r="I85" s="72"/>
      <c r="J85" s="72"/>
      <c r="K85" s="72"/>
      <c r="L85" s="72"/>
      <c r="M85" s="29">
        <f t="shared" ref="M85:M86" si="42">SUM(C85:L85)</f>
        <v>0</v>
      </c>
      <c r="N85" s="139" t="s">
        <v>81</v>
      </c>
    </row>
    <row r="86" spans="1:14" ht="14.25" customHeight="1" x14ac:dyDescent="0.3">
      <c r="A86" s="52" t="str">
        <f>IF(A85="","",$A$62)</f>
        <v xml:space="preserve">   Enter compensation to Buy(-) or Sell(+) [$ Mill]</v>
      </c>
      <c r="C86" s="73"/>
      <c r="D86" s="73"/>
      <c r="E86" s="73"/>
      <c r="F86" s="73"/>
      <c r="G86" s="73"/>
      <c r="H86" s="73"/>
      <c r="I86" s="73"/>
      <c r="J86" s="73"/>
      <c r="K86" s="73"/>
      <c r="L86" s="73"/>
      <c r="M86" s="53">
        <f t="shared" si="42"/>
        <v>0</v>
      </c>
      <c r="N86" s="140" t="s">
        <v>82</v>
      </c>
    </row>
    <row r="87" spans="1:14" ht="14.25" customHeight="1" x14ac:dyDescent="0.3">
      <c r="A87" s="54" t="str">
        <f>IF(A86="","",$A$63)</f>
        <v xml:space="preserve">   Net trade volume all participants (should be zero)</v>
      </c>
      <c r="C87" s="29" t="str">
        <f t="shared" ref="C87:M87" si="43">IF(OR(C$28="",$A87=""),"",C$116)</f>
        <v/>
      </c>
      <c r="D87" s="29" t="str">
        <f t="shared" si="43"/>
        <v/>
      </c>
      <c r="E87" s="29" t="str">
        <f t="shared" si="43"/>
        <v/>
      </c>
      <c r="F87" s="29" t="str">
        <f t="shared" si="43"/>
        <v/>
      </c>
      <c r="G87" s="29" t="str">
        <f t="shared" si="43"/>
        <v/>
      </c>
      <c r="H87" s="29" t="str">
        <f t="shared" si="43"/>
        <v/>
      </c>
      <c r="I87" s="29" t="str">
        <f t="shared" si="43"/>
        <v/>
      </c>
      <c r="J87" s="29" t="str">
        <f t="shared" si="43"/>
        <v/>
      </c>
      <c r="K87" s="29" t="str">
        <f t="shared" si="43"/>
        <v/>
      </c>
      <c r="L87" s="29" t="str">
        <f t="shared" si="43"/>
        <v/>
      </c>
      <c r="M87" s="6" t="str">
        <f t="shared" si="43"/>
        <v/>
      </c>
      <c r="N87" s="137" t="s">
        <v>83</v>
      </c>
    </row>
    <row r="88" spans="1:14" ht="14.25" customHeight="1" x14ac:dyDescent="0.3">
      <c r="A88" s="1" t="str">
        <f>IF(A86="","","   Available Water [maf]")</f>
        <v xml:space="preserve">   Available Water [maf]</v>
      </c>
      <c r="C88" s="55" t="str">
        <f t="shared" ref="C88:L88" si="44">IF(OR(C$28="",$A88=""),"",C36+C54-C46+C85)</f>
        <v/>
      </c>
      <c r="D88" s="55" t="str">
        <f t="shared" si="44"/>
        <v/>
      </c>
      <c r="E88" s="55" t="str">
        <f t="shared" si="44"/>
        <v/>
      </c>
      <c r="F88" s="55" t="str">
        <f t="shared" si="44"/>
        <v/>
      </c>
      <c r="G88" s="55" t="str">
        <f t="shared" si="44"/>
        <v/>
      </c>
      <c r="H88" s="55" t="str">
        <f t="shared" si="44"/>
        <v/>
      </c>
      <c r="I88" s="55" t="str">
        <f t="shared" si="44"/>
        <v/>
      </c>
      <c r="J88" s="55" t="str">
        <f t="shared" si="44"/>
        <v/>
      </c>
      <c r="K88" s="55" t="str">
        <f t="shared" si="44"/>
        <v/>
      </c>
      <c r="L88" s="55" t="str">
        <f t="shared" si="44"/>
        <v/>
      </c>
      <c r="N88" s="137" t="s">
        <v>84</v>
      </c>
    </row>
    <row r="89" spans="1:14" ht="14.25" customHeight="1" x14ac:dyDescent="0.3">
      <c r="A89" s="27" t="str">
        <f>IF(A88="","",$A$65)</f>
        <v xml:space="preserve">   Enter withdraw [maf] within available water</v>
      </c>
      <c r="C89" s="75"/>
      <c r="D89" s="75"/>
      <c r="E89" s="75"/>
      <c r="F89" s="75"/>
      <c r="G89" s="75"/>
      <c r="H89" s="75"/>
      <c r="I89" s="75"/>
      <c r="J89" s="75"/>
      <c r="K89" s="75"/>
      <c r="L89" s="75"/>
      <c r="N89" s="137" t="s">
        <v>85</v>
      </c>
    </row>
    <row r="90" spans="1:14" ht="14.25" customHeight="1" x14ac:dyDescent="0.3">
      <c r="A90" s="54" t="str">
        <f>IF(A89="","","   End of Year Balance [maf]")</f>
        <v xml:space="preserve">   End of Year Balance [maf]</v>
      </c>
      <c r="C90" s="29" t="str">
        <f t="shared" ref="C90:L90" si="45">IF(OR(C$28="",$A90=""),"",C88-C89)</f>
        <v/>
      </c>
      <c r="D90" s="29" t="str">
        <f t="shared" si="45"/>
        <v/>
      </c>
      <c r="E90" s="29" t="str">
        <f t="shared" si="45"/>
        <v/>
      </c>
      <c r="F90" s="29" t="str">
        <f t="shared" si="45"/>
        <v/>
      </c>
      <c r="G90" s="29" t="str">
        <f t="shared" si="45"/>
        <v/>
      </c>
      <c r="H90" s="29" t="str">
        <f t="shared" si="45"/>
        <v/>
      </c>
      <c r="I90" s="29" t="str">
        <f t="shared" si="45"/>
        <v/>
      </c>
      <c r="J90" s="29" t="str">
        <f t="shared" si="45"/>
        <v/>
      </c>
      <c r="K90" s="29" t="str">
        <f t="shared" si="45"/>
        <v/>
      </c>
      <c r="L90" s="29" t="str">
        <f t="shared" si="45"/>
        <v/>
      </c>
      <c r="N90" s="137" t="s">
        <v>86</v>
      </c>
    </row>
    <row r="91" spans="1:14" ht="14.25" customHeight="1" x14ac:dyDescent="0.3">
      <c r="N91" s="11"/>
    </row>
    <row r="92" spans="1:14" ht="14.25" customHeight="1" x14ac:dyDescent="0.3">
      <c r="A92" s="49" t="str">
        <f>IF(A$9="","[Unused]",A9)</f>
        <v>First Nations</v>
      </c>
      <c r="B92" s="50"/>
      <c r="C92" s="50"/>
      <c r="D92" s="50"/>
      <c r="E92" s="50"/>
      <c r="F92" s="50"/>
      <c r="G92" s="50"/>
      <c r="H92" s="50"/>
      <c r="I92" s="50"/>
      <c r="J92" s="50"/>
      <c r="K92" s="50"/>
      <c r="L92" s="50"/>
      <c r="M92" s="51" t="s">
        <v>53</v>
      </c>
      <c r="N92" s="138" t="s">
        <v>80</v>
      </c>
    </row>
    <row r="93" spans="1:14" ht="14.25" customHeight="1" x14ac:dyDescent="0.3">
      <c r="A93" s="54" t="str">
        <f>IF(A92="[Unused]","",$A$61)</f>
        <v xml:space="preserve">   Enter volume to Buy(+) or Sell(-) [maf]</v>
      </c>
      <c r="C93" s="72"/>
      <c r="D93" s="72"/>
      <c r="E93" s="72"/>
      <c r="F93" s="72"/>
      <c r="G93" s="72"/>
      <c r="H93" s="72"/>
      <c r="I93" s="72"/>
      <c r="J93" s="72"/>
      <c r="K93" s="72"/>
      <c r="L93" s="72"/>
      <c r="M93" s="29">
        <f t="shared" ref="M93:M94" si="46">SUM(C93:L93)</f>
        <v>0</v>
      </c>
      <c r="N93" s="139" t="s">
        <v>81</v>
      </c>
    </row>
    <row r="94" spans="1:14" ht="14.25" customHeight="1" x14ac:dyDescent="0.3">
      <c r="A94" s="54" t="str">
        <f>IF(A93="","",$A$62)</f>
        <v xml:space="preserve">   Enter compensation to Buy(-) or Sell(+) [$ Mill]</v>
      </c>
      <c r="C94" s="73"/>
      <c r="D94" s="73"/>
      <c r="E94" s="73"/>
      <c r="F94" s="73"/>
      <c r="G94" s="73"/>
      <c r="H94" s="73"/>
      <c r="I94" s="73"/>
      <c r="J94" s="73"/>
      <c r="K94" s="73"/>
      <c r="L94" s="73"/>
      <c r="M94" s="53">
        <f t="shared" si="46"/>
        <v>0</v>
      </c>
      <c r="N94" s="140" t="s">
        <v>82</v>
      </c>
    </row>
    <row r="95" spans="1:14" ht="14.25" customHeight="1" x14ac:dyDescent="0.3">
      <c r="A95" s="54" t="str">
        <f>IF(A94="","",$A$63)</f>
        <v xml:space="preserve">   Net trade volume all participants (should be zero)</v>
      </c>
      <c r="C95" s="29" t="str">
        <f t="shared" ref="C95:M95" si="47">IF(OR(C$28="",$A95=""),"",C$116)</f>
        <v/>
      </c>
      <c r="D95" s="29" t="str">
        <f t="shared" si="47"/>
        <v/>
      </c>
      <c r="E95" s="29" t="str">
        <f t="shared" si="47"/>
        <v/>
      </c>
      <c r="F95" s="29" t="str">
        <f t="shared" si="47"/>
        <v/>
      </c>
      <c r="G95" s="29" t="str">
        <f t="shared" si="47"/>
        <v/>
      </c>
      <c r="H95" s="29" t="str">
        <f t="shared" si="47"/>
        <v/>
      </c>
      <c r="I95" s="29" t="str">
        <f t="shared" si="47"/>
        <v/>
      </c>
      <c r="J95" s="29" t="str">
        <f t="shared" si="47"/>
        <v/>
      </c>
      <c r="K95" s="29" t="str">
        <f t="shared" si="47"/>
        <v/>
      </c>
      <c r="L95" s="29" t="str">
        <f t="shared" si="47"/>
        <v/>
      </c>
      <c r="M95" s="6" t="str">
        <f t="shared" si="47"/>
        <v/>
      </c>
      <c r="N95" s="137" t="s">
        <v>83</v>
      </c>
    </row>
    <row r="96" spans="1:14" ht="14.25" customHeight="1" x14ac:dyDescent="0.3">
      <c r="A96" s="1" t="str">
        <f>IF(A94="","","   Available Water [maf]")</f>
        <v xml:space="preserve">   Available Water [maf]</v>
      </c>
      <c r="C96" s="29" t="str">
        <f t="shared" ref="C96:L96" si="48">IF(OR(C$28="",$A96=""),"",C37+C55-C47+C93)</f>
        <v/>
      </c>
      <c r="D96" s="29" t="str">
        <f t="shared" si="48"/>
        <v/>
      </c>
      <c r="E96" s="29" t="str">
        <f t="shared" si="48"/>
        <v/>
      </c>
      <c r="F96" s="29" t="str">
        <f t="shared" si="48"/>
        <v/>
      </c>
      <c r="G96" s="29" t="str">
        <f t="shared" si="48"/>
        <v/>
      </c>
      <c r="H96" s="29" t="str">
        <f t="shared" si="48"/>
        <v/>
      </c>
      <c r="I96" s="29" t="str">
        <f t="shared" si="48"/>
        <v/>
      </c>
      <c r="J96" s="29" t="str">
        <f t="shared" si="48"/>
        <v/>
      </c>
      <c r="K96" s="29" t="str">
        <f t="shared" si="48"/>
        <v/>
      </c>
      <c r="L96" s="29" t="str">
        <f t="shared" si="48"/>
        <v/>
      </c>
      <c r="N96" s="137" t="s">
        <v>84</v>
      </c>
    </row>
    <row r="97" spans="1:14" ht="14.25" customHeight="1" x14ac:dyDescent="0.3">
      <c r="A97" s="27" t="str">
        <f>IF(A96="","",$A$65)</f>
        <v xml:space="preserve">   Enter withdraw [maf] within available water</v>
      </c>
      <c r="C97" s="74"/>
      <c r="D97" s="74"/>
      <c r="E97" s="74"/>
      <c r="F97" s="74"/>
      <c r="G97" s="74"/>
      <c r="H97" s="74"/>
      <c r="I97" s="74"/>
      <c r="J97" s="74"/>
      <c r="K97" s="74"/>
      <c r="L97" s="74"/>
      <c r="N97" s="137" t="s">
        <v>85</v>
      </c>
    </row>
    <row r="98" spans="1:14" ht="14.25" customHeight="1" x14ac:dyDescent="0.3">
      <c r="A98" s="54" t="str">
        <f>IF(A97="","","   End of Year Balance [maf]")</f>
        <v xml:space="preserve">   End of Year Balance [maf]</v>
      </c>
      <c r="C98" s="29" t="str">
        <f t="shared" ref="C98:L98" si="49">IF(OR(C$28="",$A98=""),"",C96-C97)</f>
        <v/>
      </c>
      <c r="D98" s="29" t="str">
        <f t="shared" si="49"/>
        <v/>
      </c>
      <c r="E98" s="29" t="str">
        <f t="shared" si="49"/>
        <v/>
      </c>
      <c r="F98" s="29" t="str">
        <f t="shared" si="49"/>
        <v/>
      </c>
      <c r="G98" s="29" t="str">
        <f t="shared" si="49"/>
        <v/>
      </c>
      <c r="H98" s="29" t="str">
        <f t="shared" si="49"/>
        <v/>
      </c>
      <c r="I98" s="29" t="str">
        <f t="shared" si="49"/>
        <v/>
      </c>
      <c r="J98" s="29" t="str">
        <f t="shared" si="49"/>
        <v/>
      </c>
      <c r="K98" s="29" t="str">
        <f t="shared" si="49"/>
        <v/>
      </c>
      <c r="L98" s="29" t="str">
        <f t="shared" si="49"/>
        <v/>
      </c>
      <c r="N98" s="137" t="s">
        <v>86</v>
      </c>
    </row>
    <row r="99" spans="1:14" ht="14.25" customHeight="1" x14ac:dyDescent="0.3">
      <c r="N99" s="11"/>
    </row>
    <row r="100" spans="1:14" ht="14.25" customHeight="1" x14ac:dyDescent="0.3">
      <c r="A100" s="49" t="str">
        <f>IF(A$10="","[Unused]",A10)</f>
        <v>Shared, Reserve</v>
      </c>
      <c r="B100" s="50"/>
      <c r="C100" s="50"/>
      <c r="D100" s="50"/>
      <c r="E100" s="50"/>
      <c r="F100" s="50"/>
      <c r="G100" s="50"/>
      <c r="H100" s="50"/>
      <c r="I100" s="50"/>
      <c r="J100" s="50"/>
      <c r="K100" s="50"/>
      <c r="L100" s="50"/>
      <c r="M100" s="51" t="s">
        <v>53</v>
      </c>
      <c r="N100" s="137" t="s">
        <v>87</v>
      </c>
    </row>
    <row r="101" spans="1:14" ht="14.25" customHeight="1" x14ac:dyDescent="0.3">
      <c r="A101" s="52" t="str">
        <f>IF(A100="[Unused]","",$A$61)</f>
        <v xml:space="preserve">   Enter volume to Buy(+) or Sell(-) [maf]</v>
      </c>
      <c r="C101" s="56"/>
      <c r="D101" s="76"/>
      <c r="E101" s="56"/>
      <c r="F101" s="56"/>
      <c r="G101" s="56"/>
      <c r="H101" s="56"/>
      <c r="I101" s="56"/>
      <c r="J101" s="56"/>
      <c r="K101" s="56"/>
      <c r="L101" s="56"/>
      <c r="M101" s="29">
        <f t="shared" ref="M101:M102" si="50">SUM(C101:L101)</f>
        <v>0</v>
      </c>
      <c r="N101" s="57"/>
    </row>
    <row r="102" spans="1:14" ht="14.25" customHeight="1" x14ac:dyDescent="0.3">
      <c r="A102" s="52" t="str">
        <f>IF(A101="","",$A$62)</f>
        <v xml:space="preserve">   Enter compensation to Buy(-) or Sell(+) [$ Mill]</v>
      </c>
      <c r="C102" s="58"/>
      <c r="D102" s="58"/>
      <c r="E102" s="58"/>
      <c r="F102" s="58"/>
      <c r="G102" s="58"/>
      <c r="H102" s="58"/>
      <c r="I102" s="58"/>
      <c r="J102" s="58"/>
      <c r="K102" s="58"/>
      <c r="L102" s="58"/>
      <c r="M102" s="53">
        <f t="shared" si="50"/>
        <v>0</v>
      </c>
      <c r="N102" s="59"/>
    </row>
    <row r="103" spans="1:14" ht="14.25" customHeight="1" x14ac:dyDescent="0.3">
      <c r="A103" s="54" t="str">
        <f>IF(A102="","",$A$63)</f>
        <v xml:space="preserve">   Net trade volume all participants (should be zero)</v>
      </c>
      <c r="C103" s="29" t="str">
        <f t="shared" ref="C103:M103" si="51">IF(OR(C$28="",$A103=""),"",C$116)</f>
        <v/>
      </c>
      <c r="D103" s="29" t="str">
        <f t="shared" si="51"/>
        <v/>
      </c>
      <c r="E103" s="29" t="str">
        <f t="shared" si="51"/>
        <v/>
      </c>
      <c r="F103" s="29" t="str">
        <f t="shared" si="51"/>
        <v/>
      </c>
      <c r="G103" s="29" t="str">
        <f t="shared" si="51"/>
        <v/>
      </c>
      <c r="H103" s="29" t="str">
        <f t="shared" si="51"/>
        <v/>
      </c>
      <c r="I103" s="29" t="str">
        <f t="shared" si="51"/>
        <v/>
      </c>
      <c r="J103" s="29" t="str">
        <f t="shared" si="51"/>
        <v/>
      </c>
      <c r="K103" s="29" t="str">
        <f t="shared" si="51"/>
        <v/>
      </c>
      <c r="L103" s="29" t="str">
        <f t="shared" si="51"/>
        <v/>
      </c>
      <c r="M103" s="6" t="str">
        <f t="shared" si="51"/>
        <v/>
      </c>
      <c r="N103" s="11"/>
    </row>
    <row r="104" spans="1:14" ht="14.25" customHeight="1" x14ac:dyDescent="0.3">
      <c r="A104" s="1" t="str">
        <f>IF(A102="","","   Available Water [maf]")</f>
        <v xml:space="preserve">   Available Water [maf]</v>
      </c>
      <c r="C104" s="29" t="str">
        <f t="shared" ref="C104:L104" si="52">IF(OR(C$28="",$A104=""),"",C38+C56-C48+C101)</f>
        <v/>
      </c>
      <c r="D104" s="29" t="str">
        <f t="shared" si="52"/>
        <v/>
      </c>
      <c r="E104" s="29" t="str">
        <f t="shared" si="52"/>
        <v/>
      </c>
      <c r="F104" s="29" t="str">
        <f t="shared" si="52"/>
        <v/>
      </c>
      <c r="G104" s="29" t="str">
        <f t="shared" si="52"/>
        <v/>
      </c>
      <c r="H104" s="29" t="str">
        <f t="shared" si="52"/>
        <v/>
      </c>
      <c r="I104" s="29" t="str">
        <f t="shared" si="52"/>
        <v/>
      </c>
      <c r="J104" s="29" t="str">
        <f t="shared" si="52"/>
        <v/>
      </c>
      <c r="K104" s="29" t="str">
        <f t="shared" si="52"/>
        <v/>
      </c>
      <c r="L104" s="29" t="str">
        <f t="shared" si="52"/>
        <v/>
      </c>
      <c r="N104" s="11"/>
    </row>
    <row r="105" spans="1:14" ht="14.25" customHeight="1" x14ac:dyDescent="0.3">
      <c r="A105" s="27" t="str">
        <f>IF(A104="","",$A$65)</f>
        <v xml:space="preserve">   Enter withdraw [maf] within available water</v>
      </c>
      <c r="C105" s="60"/>
      <c r="D105" s="60"/>
      <c r="E105" s="60"/>
      <c r="F105" s="60"/>
      <c r="G105" s="60"/>
      <c r="H105" s="60"/>
      <c r="I105" s="60"/>
      <c r="J105" s="60"/>
      <c r="K105" s="60"/>
      <c r="L105" s="60"/>
      <c r="N105" s="11"/>
    </row>
    <row r="106" spans="1:14" ht="14.25" customHeight="1" x14ac:dyDescent="0.3">
      <c r="A106" s="54" t="str">
        <f>IF(A105="","","   End of Year Balance [maf]")</f>
        <v xml:space="preserve">   End of Year Balance [maf]</v>
      </c>
      <c r="C106" s="29" t="str">
        <f t="shared" ref="C106:L106" si="53">IF(OR(C$28="",$A106=""),"",C104-C105)</f>
        <v/>
      </c>
      <c r="D106" s="29" t="str">
        <f t="shared" si="53"/>
        <v/>
      </c>
      <c r="E106" s="29" t="str">
        <f t="shared" si="53"/>
        <v/>
      </c>
      <c r="F106" s="29" t="str">
        <f t="shared" si="53"/>
        <v/>
      </c>
      <c r="G106" s="29" t="str">
        <f t="shared" si="53"/>
        <v/>
      </c>
      <c r="H106" s="29" t="str">
        <f t="shared" si="53"/>
        <v/>
      </c>
      <c r="I106" s="29" t="str">
        <f t="shared" si="53"/>
        <v/>
      </c>
      <c r="J106" s="29" t="str">
        <f t="shared" si="53"/>
        <v/>
      </c>
      <c r="K106" s="29" t="str">
        <f t="shared" si="53"/>
        <v/>
      </c>
      <c r="L106" s="29" t="str">
        <f t="shared" si="53"/>
        <v/>
      </c>
      <c r="N106" s="11"/>
    </row>
    <row r="107" spans="1:14" ht="14.25" customHeight="1" x14ac:dyDescent="0.3">
      <c r="N107" s="11"/>
    </row>
    <row r="108" spans="1:14" ht="14.25" customHeight="1" x14ac:dyDescent="0.3">
      <c r="A108" s="47" t="s">
        <v>88</v>
      </c>
      <c r="B108" s="47"/>
      <c r="C108" s="47"/>
      <c r="D108" s="47"/>
      <c r="E108" s="47"/>
      <c r="F108" s="47"/>
      <c r="G108" s="47"/>
      <c r="H108" s="47"/>
      <c r="I108" s="47"/>
      <c r="J108" s="47"/>
      <c r="K108" s="47"/>
      <c r="L108" s="47"/>
      <c r="M108" s="47"/>
      <c r="N108" s="137" t="s">
        <v>89</v>
      </c>
    </row>
    <row r="109" spans="1:14" ht="14.25" customHeight="1" x14ac:dyDescent="0.3">
      <c r="A109" s="1" t="s">
        <v>90</v>
      </c>
      <c r="M109" s="6" t="s">
        <v>91</v>
      </c>
      <c r="N109" s="11"/>
    </row>
    <row r="110" spans="1:14" ht="14.25" customHeight="1" x14ac:dyDescent="0.3">
      <c r="A110" s="6" t="str">
        <f t="shared" ref="A110:A115" si="54">IF(A5="","","    "&amp;A5)</f>
        <v xml:space="preserve">    Upper Basin</v>
      </c>
      <c r="B110" s="1"/>
      <c r="C110" s="29" t="str">
        <f t="shared" ref="C110:L110" ca="1" si="55">IF(OR(C$28="",$A110=""),"",OFFSET(C$61,8*(ROW(B110)-ROW(B$110)),0))</f>
        <v/>
      </c>
      <c r="D110" s="29" t="str">
        <f t="shared" ca="1" si="55"/>
        <v/>
      </c>
      <c r="E110" s="29" t="str">
        <f t="shared" ca="1" si="55"/>
        <v/>
      </c>
      <c r="F110" s="29" t="str">
        <f t="shared" ca="1" si="55"/>
        <v/>
      </c>
      <c r="G110" s="29" t="str">
        <f t="shared" ca="1" si="55"/>
        <v/>
      </c>
      <c r="H110" s="29" t="str">
        <f t="shared" ca="1" si="55"/>
        <v/>
      </c>
      <c r="I110" s="29" t="str">
        <f t="shared" ca="1" si="55"/>
        <v/>
      </c>
      <c r="J110" s="29" t="str">
        <f t="shared" ca="1" si="55"/>
        <v/>
      </c>
      <c r="K110" s="29" t="str">
        <f t="shared" ca="1" si="55"/>
        <v/>
      </c>
      <c r="L110" s="61" t="str">
        <f t="shared" ca="1" si="55"/>
        <v/>
      </c>
      <c r="M110" s="44">
        <f t="shared" ref="M110:M115" ca="1" si="56">IF(OR($A110=""),"",SUM(C110:L110))</f>
        <v>0</v>
      </c>
      <c r="N110" s="57"/>
    </row>
    <row r="111" spans="1:14" ht="14.25" customHeight="1" x14ac:dyDescent="0.3">
      <c r="A111" s="6" t="str">
        <f t="shared" si="54"/>
        <v xml:space="preserve">    Lower Basin</v>
      </c>
      <c r="B111" s="1"/>
      <c r="C111" s="29" t="str">
        <f t="shared" ref="C111:L111" ca="1" si="57">IF(OR(C$28="",$A111=""),"",OFFSET(C$61,8*(ROW(B111)-ROW(B$110)),0))</f>
        <v/>
      </c>
      <c r="D111" s="29" t="str">
        <f t="shared" ca="1" si="57"/>
        <v/>
      </c>
      <c r="E111" s="29" t="str">
        <f t="shared" ca="1" si="57"/>
        <v/>
      </c>
      <c r="F111" s="29" t="str">
        <f t="shared" ca="1" si="57"/>
        <v/>
      </c>
      <c r="G111" s="29" t="str">
        <f t="shared" ca="1" si="57"/>
        <v/>
      </c>
      <c r="H111" s="29" t="str">
        <f t="shared" ca="1" si="57"/>
        <v/>
      </c>
      <c r="I111" s="29" t="str">
        <f t="shared" ca="1" si="57"/>
        <v/>
      </c>
      <c r="J111" s="29" t="str">
        <f t="shared" ca="1" si="57"/>
        <v/>
      </c>
      <c r="K111" s="29" t="str">
        <f t="shared" ca="1" si="57"/>
        <v/>
      </c>
      <c r="L111" s="61" t="str">
        <f t="shared" ca="1" si="57"/>
        <v/>
      </c>
      <c r="M111" s="44">
        <f t="shared" ca="1" si="56"/>
        <v>0</v>
      </c>
      <c r="N111" s="57"/>
    </row>
    <row r="112" spans="1:14" ht="14.25" customHeight="1" x14ac:dyDescent="0.3">
      <c r="A112" s="6" t="str">
        <f t="shared" si="54"/>
        <v xml:space="preserve">    Mexico</v>
      </c>
      <c r="B112" s="1"/>
      <c r="C112" s="29" t="str">
        <f t="shared" ref="C112:L112" ca="1" si="58">IF(OR(C$28="",$A112=""),"",OFFSET(C$61,8*(ROW(B112)-ROW(B$110)),0))</f>
        <v/>
      </c>
      <c r="D112" s="29" t="str">
        <f t="shared" ca="1" si="58"/>
        <v/>
      </c>
      <c r="E112" s="29" t="str">
        <f t="shared" ca="1" si="58"/>
        <v/>
      </c>
      <c r="F112" s="29" t="str">
        <f t="shared" ca="1" si="58"/>
        <v/>
      </c>
      <c r="G112" s="29" t="str">
        <f t="shared" ca="1" si="58"/>
        <v/>
      </c>
      <c r="H112" s="29" t="str">
        <f t="shared" ca="1" si="58"/>
        <v/>
      </c>
      <c r="I112" s="29" t="str">
        <f t="shared" ca="1" si="58"/>
        <v/>
      </c>
      <c r="J112" s="29" t="str">
        <f t="shared" ca="1" si="58"/>
        <v/>
      </c>
      <c r="K112" s="29" t="str">
        <f t="shared" ca="1" si="58"/>
        <v/>
      </c>
      <c r="L112" s="61" t="str">
        <f t="shared" ca="1" si="58"/>
        <v/>
      </c>
      <c r="M112" s="44">
        <f t="shared" ca="1" si="56"/>
        <v>0</v>
      </c>
      <c r="N112" s="57"/>
    </row>
    <row r="113" spans="1:14" ht="14.25" customHeight="1" x14ac:dyDescent="0.3">
      <c r="A113" s="6" t="str">
        <f t="shared" si="54"/>
        <v xml:space="preserve">    Colorado River Delta</v>
      </c>
      <c r="B113" s="1"/>
      <c r="C113" s="29" t="str">
        <f t="shared" ref="C113:L113" ca="1" si="59">IF(OR(C$28="",$A113=""),"",OFFSET(C$61,8*(ROW(B113)-ROW(B$110)),0))</f>
        <v/>
      </c>
      <c r="D113" s="29" t="str">
        <f t="shared" ca="1" si="59"/>
        <v/>
      </c>
      <c r="E113" s="29" t="str">
        <f t="shared" ca="1" si="59"/>
        <v/>
      </c>
      <c r="F113" s="29" t="str">
        <f t="shared" ca="1" si="59"/>
        <v/>
      </c>
      <c r="G113" s="29" t="str">
        <f t="shared" ca="1" si="59"/>
        <v/>
      </c>
      <c r="H113" s="29" t="str">
        <f t="shared" ca="1" si="59"/>
        <v/>
      </c>
      <c r="I113" s="29" t="str">
        <f t="shared" ca="1" si="59"/>
        <v/>
      </c>
      <c r="J113" s="29" t="str">
        <f t="shared" ca="1" si="59"/>
        <v/>
      </c>
      <c r="K113" s="29" t="str">
        <f t="shared" ca="1" si="59"/>
        <v/>
      </c>
      <c r="L113" s="61" t="str">
        <f t="shared" ca="1" si="59"/>
        <v/>
      </c>
      <c r="M113" s="44">
        <f t="shared" ca="1" si="56"/>
        <v>0</v>
      </c>
      <c r="N113" s="57"/>
    </row>
    <row r="114" spans="1:14" ht="14.25" customHeight="1" x14ac:dyDescent="0.3">
      <c r="A114" s="6" t="str">
        <f t="shared" si="54"/>
        <v xml:space="preserve">    First Nations</v>
      </c>
      <c r="B114" s="1"/>
      <c r="C114" s="29" t="str">
        <f t="shared" ref="C114:L114" ca="1" si="60">IF(OR(C$28="",$A114=""),"",OFFSET(C$61,8*(ROW(B114)-ROW(B$110)),0))</f>
        <v/>
      </c>
      <c r="D114" s="29" t="str">
        <f t="shared" ca="1" si="60"/>
        <v/>
      </c>
      <c r="E114" s="29" t="str">
        <f t="shared" ca="1" si="60"/>
        <v/>
      </c>
      <c r="F114" s="29" t="str">
        <f t="shared" ca="1" si="60"/>
        <v/>
      </c>
      <c r="G114" s="29" t="str">
        <f t="shared" ca="1" si="60"/>
        <v/>
      </c>
      <c r="H114" s="29" t="str">
        <f t="shared" ca="1" si="60"/>
        <v/>
      </c>
      <c r="I114" s="29" t="str">
        <f t="shared" ca="1" si="60"/>
        <v/>
      </c>
      <c r="J114" s="29" t="str">
        <f t="shared" ca="1" si="60"/>
        <v/>
      </c>
      <c r="K114" s="29" t="str">
        <f t="shared" ca="1" si="60"/>
        <v/>
      </c>
      <c r="L114" s="61" t="str">
        <f t="shared" ca="1" si="60"/>
        <v/>
      </c>
      <c r="M114" s="44">
        <f t="shared" ca="1" si="56"/>
        <v>0</v>
      </c>
      <c r="N114" s="57"/>
    </row>
    <row r="115" spans="1:14" ht="14.25" customHeight="1" x14ac:dyDescent="0.3">
      <c r="A115" s="6" t="str">
        <f t="shared" si="54"/>
        <v xml:space="preserve">    Shared, Reserve</v>
      </c>
      <c r="B115" s="1"/>
      <c r="C115" s="29" t="str">
        <f t="shared" ref="C115:L115" ca="1" si="61">IF(OR(C$28="",$A115=""),"",OFFSET(C$61,8*(ROW(B115)-ROW(B$110)),0))</f>
        <v/>
      </c>
      <c r="D115" s="29" t="str">
        <f t="shared" ca="1" si="61"/>
        <v/>
      </c>
      <c r="E115" s="29" t="str">
        <f t="shared" ca="1" si="61"/>
        <v/>
      </c>
      <c r="F115" s="29" t="str">
        <f t="shared" ca="1" si="61"/>
        <v/>
      </c>
      <c r="G115" s="29" t="str">
        <f t="shared" ca="1" si="61"/>
        <v/>
      </c>
      <c r="H115" s="29" t="str">
        <f t="shared" ca="1" si="61"/>
        <v/>
      </c>
      <c r="I115" s="29" t="str">
        <f t="shared" ca="1" si="61"/>
        <v/>
      </c>
      <c r="J115" s="29" t="str">
        <f t="shared" ca="1" si="61"/>
        <v/>
      </c>
      <c r="K115" s="29" t="str">
        <f t="shared" ca="1" si="61"/>
        <v/>
      </c>
      <c r="L115" s="61" t="str">
        <f t="shared" ca="1" si="61"/>
        <v/>
      </c>
      <c r="M115" s="44">
        <f t="shared" ca="1" si="56"/>
        <v>0</v>
      </c>
      <c r="N115" s="57"/>
    </row>
    <row r="116" spans="1:14" ht="14.25" customHeight="1" x14ac:dyDescent="0.3">
      <c r="A116" s="6" t="s">
        <v>92</v>
      </c>
      <c r="B116" s="1"/>
      <c r="C116" s="29" t="str">
        <f t="shared" ref="C116:L116" si="62">IF(C$28&lt;&gt;"",SUM(C110:C115),"")</f>
        <v/>
      </c>
      <c r="D116" s="29" t="str">
        <f t="shared" si="62"/>
        <v/>
      </c>
      <c r="E116" s="29" t="str">
        <f t="shared" si="62"/>
        <v/>
      </c>
      <c r="F116" s="29" t="str">
        <f t="shared" si="62"/>
        <v/>
      </c>
      <c r="G116" s="29" t="str">
        <f t="shared" si="62"/>
        <v/>
      </c>
      <c r="H116" s="62" t="str">
        <f t="shared" si="62"/>
        <v/>
      </c>
      <c r="I116" s="62" t="str">
        <f t="shared" si="62"/>
        <v/>
      </c>
      <c r="J116" s="62" t="str">
        <f t="shared" si="62"/>
        <v/>
      </c>
      <c r="K116" s="62" t="str">
        <f t="shared" si="62"/>
        <v/>
      </c>
      <c r="L116" s="62" t="str">
        <f t="shared" si="62"/>
        <v/>
      </c>
      <c r="M116" s="63"/>
      <c r="N116" s="64"/>
    </row>
    <row r="117" spans="1:14" ht="14.25" customHeight="1" x14ac:dyDescent="0.3">
      <c r="A117" s="1" t="s">
        <v>93</v>
      </c>
      <c r="B117" s="1"/>
      <c r="C117" s="65"/>
      <c r="D117" s="2"/>
      <c r="E117" s="65"/>
      <c r="F117" s="2"/>
      <c r="G117" s="2"/>
      <c r="H117" s="2"/>
      <c r="I117" s="2"/>
      <c r="J117" s="2"/>
      <c r="K117" s="2"/>
      <c r="L117" s="2"/>
      <c r="N117" s="11"/>
    </row>
    <row r="118" spans="1:14" ht="14.25" customHeight="1" x14ac:dyDescent="0.3">
      <c r="A118" s="6" t="str">
        <f>IF(A5="","","    "&amp;A5&amp;" - Consumptive Use and Headwaters Losses")</f>
        <v xml:space="preserve">    Upper Basin - Consumptive Use and Headwaters Losses</v>
      </c>
      <c r="C118" s="29" t="str">
        <f t="shared" ref="C118:L118" ca="1" si="63">IF(OR(C$28="",$A118=""),"",OFFSET(C$65,8*(ROW(B118)-ROW(B$118)),0))</f>
        <v/>
      </c>
      <c r="D118" s="29" t="str">
        <f t="shared" ca="1" si="63"/>
        <v/>
      </c>
      <c r="E118" s="29" t="str">
        <f t="shared" ca="1" si="63"/>
        <v/>
      </c>
      <c r="F118" s="29" t="str">
        <f t="shared" ca="1" si="63"/>
        <v/>
      </c>
      <c r="G118" s="29" t="str">
        <f t="shared" ca="1" si="63"/>
        <v/>
      </c>
      <c r="H118" s="29" t="str">
        <f t="shared" ca="1" si="63"/>
        <v/>
      </c>
      <c r="I118" s="29" t="str">
        <f t="shared" ca="1" si="63"/>
        <v/>
      </c>
      <c r="J118" s="29" t="str">
        <f t="shared" ca="1" si="63"/>
        <v/>
      </c>
      <c r="K118" s="29" t="str">
        <f t="shared" ca="1" si="63"/>
        <v/>
      </c>
      <c r="L118" s="29" t="str">
        <f t="shared" ca="1" si="63"/>
        <v/>
      </c>
      <c r="N118" s="11"/>
    </row>
    <row r="119" spans="1:14" ht="14.25" customHeight="1" x14ac:dyDescent="0.3">
      <c r="A119" s="6" t="str">
        <f t="shared" ref="A119:A123" si="64">IF(A6="","","    "&amp;A6&amp;" - Release from Mead")</f>
        <v xml:space="preserve">    Lower Basin - Release from Mead</v>
      </c>
      <c r="C119" s="29" t="str">
        <f t="shared" ref="C119:L119" ca="1" si="65">IF(OR(C$28="",$A119=""),"",OFFSET(C$65,8*(ROW(B119)-ROW(B$118)),0))</f>
        <v/>
      </c>
      <c r="D119" s="29" t="str">
        <f t="shared" ca="1" si="65"/>
        <v/>
      </c>
      <c r="E119" s="29" t="str">
        <f t="shared" ca="1" si="65"/>
        <v/>
      </c>
      <c r="F119" s="29" t="str">
        <f t="shared" ca="1" si="65"/>
        <v/>
      </c>
      <c r="G119" s="29" t="str">
        <f t="shared" ca="1" si="65"/>
        <v/>
      </c>
      <c r="H119" s="29" t="str">
        <f t="shared" ca="1" si="65"/>
        <v/>
      </c>
      <c r="I119" s="29" t="str">
        <f t="shared" ca="1" si="65"/>
        <v/>
      </c>
      <c r="J119" s="29" t="str">
        <f t="shared" ca="1" si="65"/>
        <v/>
      </c>
      <c r="K119" s="29" t="str">
        <f t="shared" ca="1" si="65"/>
        <v/>
      </c>
      <c r="L119" s="29" t="str">
        <f t="shared" ca="1" si="65"/>
        <v/>
      </c>
      <c r="N119" s="11"/>
    </row>
    <row r="120" spans="1:14" ht="14.25" customHeight="1" x14ac:dyDescent="0.3">
      <c r="A120" s="6" t="str">
        <f t="shared" si="64"/>
        <v xml:space="preserve">    Mexico - Release from Mead</v>
      </c>
      <c r="C120" s="29" t="str">
        <f t="shared" ref="C120:L120" ca="1" si="66">IF(OR(C$28="",$A120=""),"",OFFSET(C$65,8*(ROW(B120)-ROW(B$118)),0))</f>
        <v/>
      </c>
      <c r="D120" s="29" t="str">
        <f t="shared" ca="1" si="66"/>
        <v/>
      </c>
      <c r="E120" s="29" t="str">
        <f t="shared" ca="1" si="66"/>
        <v/>
      </c>
      <c r="F120" s="29" t="str">
        <f t="shared" ca="1" si="66"/>
        <v/>
      </c>
      <c r="G120" s="29" t="str">
        <f t="shared" ca="1" si="66"/>
        <v/>
      </c>
      <c r="H120" s="29" t="str">
        <f t="shared" ca="1" si="66"/>
        <v/>
      </c>
      <c r="I120" s="29" t="str">
        <f t="shared" ca="1" si="66"/>
        <v/>
      </c>
      <c r="J120" s="29" t="str">
        <f t="shared" ca="1" si="66"/>
        <v/>
      </c>
      <c r="K120" s="29" t="str">
        <f t="shared" ca="1" si="66"/>
        <v/>
      </c>
      <c r="L120" s="29" t="str">
        <f t="shared" ca="1" si="66"/>
        <v/>
      </c>
      <c r="N120" s="11"/>
    </row>
    <row r="121" spans="1:14" ht="14.25" customHeight="1" x14ac:dyDescent="0.3">
      <c r="A121" s="6" t="str">
        <f t="shared" si="64"/>
        <v xml:space="preserve">    Colorado River Delta - Release from Mead</v>
      </c>
      <c r="C121" s="29" t="str">
        <f t="shared" ref="C121:L121" ca="1" si="67">IF(OR(C$28="",$A121=""),"",OFFSET(C$65,8*(ROW(B121)-ROW(B$118)),0))</f>
        <v/>
      </c>
      <c r="D121" s="29" t="str">
        <f t="shared" ca="1" si="67"/>
        <v/>
      </c>
      <c r="E121" s="29" t="str">
        <f t="shared" ca="1" si="67"/>
        <v/>
      </c>
      <c r="F121" s="29" t="str">
        <f t="shared" ca="1" si="67"/>
        <v/>
      </c>
      <c r="G121" s="29" t="str">
        <f t="shared" ca="1" si="67"/>
        <v/>
      </c>
      <c r="H121" s="29" t="str">
        <f t="shared" ca="1" si="67"/>
        <v/>
      </c>
      <c r="I121" s="29" t="str">
        <f t="shared" ca="1" si="67"/>
        <v/>
      </c>
      <c r="J121" s="29" t="str">
        <f t="shared" ca="1" si="67"/>
        <v/>
      </c>
      <c r="K121" s="29" t="str">
        <f t="shared" ca="1" si="67"/>
        <v/>
      </c>
      <c r="L121" s="29" t="str">
        <f t="shared" ca="1" si="67"/>
        <v/>
      </c>
      <c r="N121" s="11"/>
    </row>
    <row r="122" spans="1:14" ht="14.25" customHeight="1" x14ac:dyDescent="0.3">
      <c r="A122" s="6" t="str">
        <f t="shared" si="64"/>
        <v xml:space="preserve">    First Nations - Release from Mead</v>
      </c>
      <c r="C122" s="29" t="str">
        <f t="shared" ref="C122:L122" ca="1" si="68">IF(OR(C$28="",$A122=""),"",OFFSET(C$65,8*(ROW(B122)-ROW(B$118)),0))</f>
        <v/>
      </c>
      <c r="D122" s="29" t="str">
        <f t="shared" ca="1" si="68"/>
        <v/>
      </c>
      <c r="E122" s="29" t="str">
        <f t="shared" ca="1" si="68"/>
        <v/>
      </c>
      <c r="F122" s="29" t="str">
        <f t="shared" ca="1" si="68"/>
        <v/>
      </c>
      <c r="G122" s="29" t="str">
        <f t="shared" ca="1" si="68"/>
        <v/>
      </c>
      <c r="H122" s="29" t="str">
        <f t="shared" ca="1" si="68"/>
        <v/>
      </c>
      <c r="I122" s="29" t="str">
        <f t="shared" ca="1" si="68"/>
        <v/>
      </c>
      <c r="J122" s="29" t="str">
        <f t="shared" ca="1" si="68"/>
        <v/>
      </c>
      <c r="K122" s="29" t="str">
        <f t="shared" ca="1" si="68"/>
        <v/>
      </c>
      <c r="L122" s="29" t="str">
        <f t="shared" ca="1" si="68"/>
        <v/>
      </c>
      <c r="N122" s="11"/>
    </row>
    <row r="123" spans="1:14" ht="14.25" customHeight="1" x14ac:dyDescent="0.3">
      <c r="A123" s="6" t="str">
        <f t="shared" si="64"/>
        <v xml:space="preserve">    Shared, Reserve - Release from Mead</v>
      </c>
      <c r="C123" s="29" t="str">
        <f t="shared" ref="C123:L123" ca="1" si="69">IF(OR(C$28="",$A123=""),"",OFFSET(C$65,8*(ROW(B123)-ROW(B$118)),0))</f>
        <v/>
      </c>
      <c r="D123" s="29" t="str">
        <f t="shared" ca="1" si="69"/>
        <v/>
      </c>
      <c r="E123" s="29" t="str">
        <f t="shared" ca="1" si="69"/>
        <v/>
      </c>
      <c r="F123" s="29" t="str">
        <f t="shared" ca="1" si="69"/>
        <v/>
      </c>
      <c r="G123" s="29" t="str">
        <f t="shared" ca="1" si="69"/>
        <v/>
      </c>
      <c r="H123" s="29" t="str">
        <f t="shared" ca="1" si="69"/>
        <v/>
      </c>
      <c r="I123" s="29" t="str">
        <f t="shared" ca="1" si="69"/>
        <v/>
      </c>
      <c r="J123" s="29" t="str">
        <f t="shared" ca="1" si="69"/>
        <v/>
      </c>
      <c r="K123" s="29" t="str">
        <f t="shared" ca="1" si="69"/>
        <v/>
      </c>
      <c r="L123" s="29" t="str">
        <f t="shared" ca="1" si="69"/>
        <v/>
      </c>
      <c r="N123" s="11"/>
    </row>
    <row r="124" spans="1:14" ht="14.25" customHeight="1" x14ac:dyDescent="0.3">
      <c r="A124" s="1" t="s">
        <v>94</v>
      </c>
      <c r="B124" s="1"/>
      <c r="C124" s="2"/>
      <c r="D124" s="2"/>
      <c r="E124" s="2"/>
      <c r="F124" s="2"/>
      <c r="G124" s="2"/>
      <c r="H124" s="2"/>
      <c r="I124" s="2"/>
      <c r="J124" s="2"/>
      <c r="K124" s="2"/>
      <c r="L124" s="2"/>
      <c r="N124" s="11"/>
    </row>
    <row r="125" spans="1:14" ht="14.25" customHeight="1" x14ac:dyDescent="0.3">
      <c r="A125" s="6" t="str">
        <f t="shared" ref="A125:A130" si="70">IF(A5="","","    "&amp;A5)</f>
        <v xml:space="preserve">    Upper Basin</v>
      </c>
      <c r="C125" s="29" t="str">
        <f t="shared" ref="C125:L125" ca="1" si="71">IF(OR(C$28="",$A125=""),"",OFFSET(C$66,8*(ROW(B125)-ROW(B$125)),0))</f>
        <v/>
      </c>
      <c r="D125" s="29" t="str">
        <f t="shared" ca="1" si="71"/>
        <v/>
      </c>
      <c r="E125" s="29" t="str">
        <f t="shared" ca="1" si="71"/>
        <v/>
      </c>
      <c r="F125" s="29" t="str">
        <f t="shared" ca="1" si="71"/>
        <v/>
      </c>
      <c r="G125" s="29" t="str">
        <f t="shared" ca="1" si="71"/>
        <v/>
      </c>
      <c r="H125" s="29" t="str">
        <f t="shared" ca="1" si="71"/>
        <v/>
      </c>
      <c r="I125" s="29" t="str">
        <f t="shared" ca="1" si="71"/>
        <v/>
      </c>
      <c r="J125" s="29" t="str">
        <f t="shared" ca="1" si="71"/>
        <v/>
      </c>
      <c r="K125" s="29" t="str">
        <f t="shared" ca="1" si="71"/>
        <v/>
      </c>
      <c r="L125" s="29" t="str">
        <f t="shared" ca="1" si="71"/>
        <v/>
      </c>
      <c r="N125" s="11"/>
    </row>
    <row r="126" spans="1:14" ht="14.25" customHeight="1" x14ac:dyDescent="0.3">
      <c r="A126" s="6" t="str">
        <f t="shared" si="70"/>
        <v xml:space="preserve">    Lower Basin</v>
      </c>
      <c r="C126" s="29" t="str">
        <f t="shared" ref="C126:L126" ca="1" si="72">IF(OR(C$28="",$A126=""),"",OFFSET(C$66,8*(ROW(B126)-ROW(B$125)),0))</f>
        <v/>
      </c>
      <c r="D126" s="29" t="str">
        <f t="shared" ca="1" si="72"/>
        <v/>
      </c>
      <c r="E126" s="29" t="str">
        <f t="shared" ca="1" si="72"/>
        <v/>
      </c>
      <c r="F126" s="29" t="str">
        <f t="shared" ca="1" si="72"/>
        <v/>
      </c>
      <c r="G126" s="29" t="str">
        <f t="shared" ca="1" si="72"/>
        <v/>
      </c>
      <c r="H126" s="29" t="str">
        <f t="shared" ca="1" si="72"/>
        <v/>
      </c>
      <c r="I126" s="29" t="str">
        <f t="shared" ca="1" si="72"/>
        <v/>
      </c>
      <c r="J126" s="29" t="str">
        <f t="shared" ca="1" si="72"/>
        <v/>
      </c>
      <c r="K126" s="29" t="str">
        <f t="shared" ca="1" si="72"/>
        <v/>
      </c>
      <c r="L126" s="29" t="str">
        <f t="shared" ca="1" si="72"/>
        <v/>
      </c>
      <c r="N126" s="11"/>
    </row>
    <row r="127" spans="1:14" ht="14.25" customHeight="1" x14ac:dyDescent="0.3">
      <c r="A127" s="6" t="str">
        <f t="shared" si="70"/>
        <v xml:space="preserve">    Mexico</v>
      </c>
      <c r="C127" s="29" t="str">
        <f t="shared" ref="C127:L127" ca="1" si="73">IF(OR(C$28="",$A127=""),"",OFFSET(C$66,8*(ROW(B127)-ROW(B$125)),0))</f>
        <v/>
      </c>
      <c r="D127" s="29" t="str">
        <f t="shared" ca="1" si="73"/>
        <v/>
      </c>
      <c r="E127" s="29" t="str">
        <f t="shared" ca="1" si="73"/>
        <v/>
      </c>
      <c r="F127" s="29" t="str">
        <f t="shared" ca="1" si="73"/>
        <v/>
      </c>
      <c r="G127" s="29" t="str">
        <f t="shared" ca="1" si="73"/>
        <v/>
      </c>
      <c r="H127" s="29" t="str">
        <f t="shared" ca="1" si="73"/>
        <v/>
      </c>
      <c r="I127" s="29" t="str">
        <f t="shared" ca="1" si="73"/>
        <v/>
      </c>
      <c r="J127" s="29" t="str">
        <f t="shared" ca="1" si="73"/>
        <v/>
      </c>
      <c r="K127" s="29" t="str">
        <f t="shared" ca="1" si="73"/>
        <v/>
      </c>
      <c r="L127" s="29" t="str">
        <f t="shared" ca="1" si="73"/>
        <v/>
      </c>
      <c r="N127" s="11"/>
    </row>
    <row r="128" spans="1:14" ht="14.25" customHeight="1" x14ac:dyDescent="0.3">
      <c r="A128" s="6" t="str">
        <f t="shared" si="70"/>
        <v xml:space="preserve">    Colorado River Delta</v>
      </c>
      <c r="C128" s="29" t="str">
        <f t="shared" ref="C128:L128" ca="1" si="74">IF(OR(C$28="",$A128=""),"",OFFSET(C$66,8*(ROW(B128)-ROW(B$125)),0))</f>
        <v/>
      </c>
      <c r="D128" s="29" t="str">
        <f t="shared" ca="1" si="74"/>
        <v/>
      </c>
      <c r="E128" s="29" t="str">
        <f t="shared" ca="1" si="74"/>
        <v/>
      </c>
      <c r="F128" s="29" t="str">
        <f t="shared" ca="1" si="74"/>
        <v/>
      </c>
      <c r="G128" s="29" t="str">
        <f t="shared" ca="1" si="74"/>
        <v/>
      </c>
      <c r="H128" s="29" t="str">
        <f t="shared" ca="1" si="74"/>
        <v/>
      </c>
      <c r="I128" s="29" t="str">
        <f t="shared" ca="1" si="74"/>
        <v/>
      </c>
      <c r="J128" s="29" t="str">
        <f t="shared" ca="1" si="74"/>
        <v/>
      </c>
      <c r="K128" s="29" t="str">
        <f t="shared" ca="1" si="74"/>
        <v/>
      </c>
      <c r="L128" s="29" t="str">
        <f t="shared" ca="1" si="74"/>
        <v/>
      </c>
      <c r="N128" s="11"/>
    </row>
    <row r="129" spans="1:26" ht="14.25" customHeight="1" x14ac:dyDescent="0.3">
      <c r="A129" s="6" t="str">
        <f t="shared" si="70"/>
        <v xml:space="preserve">    First Nations</v>
      </c>
      <c r="C129" s="29" t="str">
        <f t="shared" ref="C129:L129" ca="1" si="75">IF(OR(C$28="",$A129=""),"",OFFSET(C$66,8*(ROW(B129)-ROW(B$125)),0))</f>
        <v/>
      </c>
      <c r="D129" s="29" t="str">
        <f t="shared" ca="1" si="75"/>
        <v/>
      </c>
      <c r="E129" s="29" t="str">
        <f t="shared" ca="1" si="75"/>
        <v/>
      </c>
      <c r="F129" s="29" t="str">
        <f t="shared" ca="1" si="75"/>
        <v/>
      </c>
      <c r="G129" s="29" t="str">
        <f t="shared" ca="1" si="75"/>
        <v/>
      </c>
      <c r="H129" s="29" t="str">
        <f t="shared" ca="1" si="75"/>
        <v/>
      </c>
      <c r="I129" s="29" t="str">
        <f t="shared" ca="1" si="75"/>
        <v/>
      </c>
      <c r="J129" s="29" t="str">
        <f t="shared" ca="1" si="75"/>
        <v/>
      </c>
      <c r="K129" s="29" t="str">
        <f t="shared" ca="1" si="75"/>
        <v/>
      </c>
      <c r="L129" s="29" t="str">
        <f t="shared" ca="1" si="75"/>
        <v/>
      </c>
      <c r="N129" s="11"/>
    </row>
    <row r="130" spans="1:26" ht="14.25" customHeight="1" x14ac:dyDescent="0.3">
      <c r="A130" s="6" t="str">
        <f t="shared" si="70"/>
        <v xml:space="preserve">    Shared, Reserve</v>
      </c>
      <c r="C130" s="29" t="str">
        <f t="shared" ref="C130:L130" ca="1" si="76">IF(OR(C$28="",$A130=""),"",OFFSET(C$66,8*(ROW(B130)-ROW(B$125)),0))</f>
        <v/>
      </c>
      <c r="D130" s="29" t="str">
        <f t="shared" ca="1" si="76"/>
        <v/>
      </c>
      <c r="E130" s="29" t="str">
        <f t="shared" ca="1" si="76"/>
        <v/>
      </c>
      <c r="F130" s="29" t="str">
        <f t="shared" ca="1" si="76"/>
        <v/>
      </c>
      <c r="G130" s="29" t="str">
        <f t="shared" ca="1" si="76"/>
        <v/>
      </c>
      <c r="H130" s="29" t="str">
        <f t="shared" ca="1" si="76"/>
        <v/>
      </c>
      <c r="I130" s="29" t="str">
        <f t="shared" ca="1" si="76"/>
        <v/>
      </c>
      <c r="J130" s="29" t="str">
        <f t="shared" ca="1" si="76"/>
        <v/>
      </c>
      <c r="K130" s="29" t="str">
        <f t="shared" ca="1" si="76"/>
        <v/>
      </c>
      <c r="L130" s="29" t="str">
        <f t="shared" ca="1" si="76"/>
        <v/>
      </c>
      <c r="N130" s="11"/>
    </row>
    <row r="131" spans="1:26" ht="14.25" customHeight="1" x14ac:dyDescent="0.3">
      <c r="A131" s="1" t="s">
        <v>95</v>
      </c>
      <c r="B131" s="1"/>
      <c r="C131" s="29" t="str">
        <f t="shared" ref="C131:L131" si="77">IF(C$28&lt;&gt;"",SUM(C125:C130),"")</f>
        <v/>
      </c>
      <c r="D131" s="29" t="str">
        <f t="shared" si="77"/>
        <v/>
      </c>
      <c r="E131" s="29" t="str">
        <f t="shared" si="77"/>
        <v/>
      </c>
      <c r="F131" s="29" t="str">
        <f t="shared" si="77"/>
        <v/>
      </c>
      <c r="G131" s="29" t="str">
        <f t="shared" si="77"/>
        <v/>
      </c>
      <c r="H131" s="29" t="str">
        <f t="shared" si="77"/>
        <v/>
      </c>
      <c r="I131" s="29" t="str">
        <f t="shared" si="77"/>
        <v/>
      </c>
      <c r="J131" s="29" t="str">
        <f t="shared" si="77"/>
        <v/>
      </c>
      <c r="K131" s="29" t="str">
        <f t="shared" si="77"/>
        <v/>
      </c>
      <c r="L131" s="29" t="str">
        <f t="shared" si="77"/>
        <v/>
      </c>
      <c r="N131" s="137" t="s">
        <v>96</v>
      </c>
    </row>
    <row r="132" spans="1:26" ht="29.25" customHeight="1" x14ac:dyDescent="0.3">
      <c r="A132" s="155" t="s">
        <v>97</v>
      </c>
      <c r="B132" s="156"/>
      <c r="C132" s="77"/>
      <c r="D132" s="66"/>
      <c r="E132" s="66"/>
      <c r="F132" s="66"/>
      <c r="G132" s="66"/>
      <c r="H132" s="66"/>
      <c r="I132" s="66"/>
      <c r="J132" s="66"/>
      <c r="K132" s="66"/>
      <c r="L132" s="66"/>
      <c r="N132" s="138" t="s">
        <v>98</v>
      </c>
    </row>
    <row r="133" spans="1:26" ht="14.25" customHeight="1" x14ac:dyDescent="0.3">
      <c r="A133" s="1" t="s">
        <v>99</v>
      </c>
      <c r="B133" s="1"/>
      <c r="C133" s="29" t="str">
        <f t="shared" ref="C133:L133" si="78">IF(C28="","",C$132*C$131)</f>
        <v/>
      </c>
      <c r="D133" s="29" t="str">
        <f t="shared" si="78"/>
        <v/>
      </c>
      <c r="E133" s="29" t="str">
        <f t="shared" si="78"/>
        <v/>
      </c>
      <c r="F133" s="29" t="str">
        <f t="shared" si="78"/>
        <v/>
      </c>
      <c r="G133" s="29" t="str">
        <f t="shared" si="78"/>
        <v/>
      </c>
      <c r="H133" s="29" t="str">
        <f t="shared" si="78"/>
        <v/>
      </c>
      <c r="I133" s="29" t="str">
        <f t="shared" si="78"/>
        <v/>
      </c>
      <c r="J133" s="29" t="str">
        <f t="shared" si="78"/>
        <v/>
      </c>
      <c r="K133" s="29" t="str">
        <f t="shared" si="78"/>
        <v/>
      </c>
      <c r="L133" s="29" t="str">
        <f t="shared" si="78"/>
        <v/>
      </c>
      <c r="N133" s="137" t="s">
        <v>100</v>
      </c>
    </row>
    <row r="134" spans="1:26" ht="14.25" customHeight="1" x14ac:dyDescent="0.3">
      <c r="A134" s="1" t="s">
        <v>101</v>
      </c>
      <c r="B134" s="1"/>
      <c r="C134" s="29" t="str">
        <f t="shared" ref="C134:L134" si="79">IF(C29="","",(1-C$132)*C$131)</f>
        <v/>
      </c>
      <c r="D134" s="29" t="str">
        <f t="shared" si="79"/>
        <v/>
      </c>
      <c r="E134" s="29" t="str">
        <f t="shared" si="79"/>
        <v/>
      </c>
      <c r="F134" s="29" t="str">
        <f t="shared" si="79"/>
        <v/>
      </c>
      <c r="G134" s="29" t="str">
        <f t="shared" si="79"/>
        <v/>
      </c>
      <c r="H134" s="29" t="str">
        <f t="shared" si="79"/>
        <v/>
      </c>
      <c r="I134" s="29" t="str">
        <f t="shared" si="79"/>
        <v/>
      </c>
      <c r="J134" s="29" t="str">
        <f t="shared" si="79"/>
        <v/>
      </c>
      <c r="K134" s="29" t="str">
        <f t="shared" si="79"/>
        <v/>
      </c>
      <c r="L134" s="29" t="str">
        <f t="shared" si="79"/>
        <v/>
      </c>
      <c r="N134" s="137" t="s">
        <v>100</v>
      </c>
    </row>
    <row r="135" spans="1:26" ht="14.25" customHeight="1" x14ac:dyDescent="0.3">
      <c r="A135" s="54" t="s">
        <v>102</v>
      </c>
      <c r="B135" s="1"/>
      <c r="C135" s="67" t="str">
        <f>IF(C$28&lt;&gt;"",VLOOKUP(C133*1000000,'Powell-Elevation-Area'!$B$5:$H$689,7),"")</f>
        <v/>
      </c>
      <c r="D135" s="67" t="str">
        <f>IF(D$28&lt;&gt;"",VLOOKUP(D133*1000000,'Powell-Elevation-Area'!$B$5:$H$689,7),"")</f>
        <v/>
      </c>
      <c r="E135" s="67" t="str">
        <f>IF(E$28&lt;&gt;"",VLOOKUP(E133*1000000,'Powell-Elevation-Area'!$B$5:$H$689,7),"")</f>
        <v/>
      </c>
      <c r="F135" s="67" t="str">
        <f>IF(F$28&lt;&gt;"",VLOOKUP(F133*1000000,'Powell-Elevation-Area'!$B$5:$H$689,7),"")</f>
        <v/>
      </c>
      <c r="G135" s="67" t="str">
        <f>IF(G$28&lt;&gt;"",VLOOKUP(G133*1000000,'Powell-Elevation-Area'!$B$5:$H$689,7),"")</f>
        <v/>
      </c>
      <c r="H135" s="67" t="str">
        <f>IF(H$28&lt;&gt;"",VLOOKUP(H133*1000000,'Powell-Elevation-Area'!$B$5:$H$689,7),"")</f>
        <v/>
      </c>
      <c r="I135" s="67" t="str">
        <f>IF(I$28&lt;&gt;"",VLOOKUP(I133*1000000,'Powell-Elevation-Area'!$B$5:$H$689,7),"")</f>
        <v/>
      </c>
      <c r="J135" s="67" t="str">
        <f>IF(J$28&lt;&gt;"",VLOOKUP(J133*1000000,'Powell-Elevation-Area'!$B$5:$H$689,7),"")</f>
        <v/>
      </c>
      <c r="K135" s="67" t="str">
        <f>IF(K$28&lt;&gt;"",VLOOKUP(K133*1000000,'Powell-Elevation-Area'!$B$5:$H$689,7),"")</f>
        <v/>
      </c>
      <c r="L135" s="67" t="str">
        <f>IF(L$28&lt;&gt;"",VLOOKUP(L133*1000000,'Powell-Elevation-Area'!$B$5:$H$689,7),"")</f>
        <v/>
      </c>
      <c r="N135" s="137" t="s">
        <v>100</v>
      </c>
    </row>
    <row r="136" spans="1:26" ht="14.25" customHeight="1" x14ac:dyDescent="0.3">
      <c r="A136" s="54" t="s">
        <v>103</v>
      </c>
      <c r="B136" s="1"/>
      <c r="C136" s="67" t="str">
        <f>IF(C$28&lt;&gt;"",VLOOKUP(C134*1000000,'Mead-Elevation-Area'!$B$5:$H$689,7),"")</f>
        <v/>
      </c>
      <c r="D136" s="67" t="str">
        <f>IF(D$28&lt;&gt;"",VLOOKUP(D134*1000000,'Mead-Elevation-Area'!$B$5:$H$689,7),"")</f>
        <v/>
      </c>
      <c r="E136" s="67" t="str">
        <f>IF(E$28&lt;&gt;"",VLOOKUP(E134*1000000,'Mead-Elevation-Area'!$B$5:$H$689,7),"")</f>
        <v/>
      </c>
      <c r="F136" s="67" t="str">
        <f>IF(F$28&lt;&gt;"",VLOOKUP(F134*1000000,'Mead-Elevation-Area'!$B$5:$H$689,7),"")</f>
        <v/>
      </c>
      <c r="G136" s="67" t="str">
        <f>IF(G$28&lt;&gt;"",VLOOKUP(G134*1000000,'Mead-Elevation-Area'!$B$5:$H$689,7),"")</f>
        <v/>
      </c>
      <c r="H136" s="67" t="str">
        <f>IF(H$28&lt;&gt;"",VLOOKUP(H134*1000000,'Mead-Elevation-Area'!$B$5:$H$689,7),"")</f>
        <v/>
      </c>
      <c r="I136" s="67" t="str">
        <f>IF(I$28&lt;&gt;"",VLOOKUP(I134*1000000,'Mead-Elevation-Area'!$B$5:$H$689,7),"")</f>
        <v/>
      </c>
      <c r="J136" s="67" t="str">
        <f>IF(J$28&lt;&gt;"",VLOOKUP(J134*1000000,'Mead-Elevation-Area'!$B$5:$H$689,7),"")</f>
        <v/>
      </c>
      <c r="K136" s="67" t="str">
        <f>IF(K$28&lt;&gt;"",VLOOKUP(K134*1000000,'Mead-Elevation-Area'!$B$5:$H$689,7),"")</f>
        <v/>
      </c>
      <c r="L136" s="67" t="str">
        <f>IF(L$28&lt;&gt;"",VLOOKUP(L134*1000000,'Mead-Elevation-Area'!$B$5:$H$689,7),"")</f>
        <v/>
      </c>
      <c r="N136" s="137" t="s">
        <v>100</v>
      </c>
    </row>
    <row r="137" spans="1:26" ht="14.25" customHeight="1" x14ac:dyDescent="0.3">
      <c r="A137" s="1" t="s">
        <v>104</v>
      </c>
      <c r="B137" s="1"/>
      <c r="C137" s="2"/>
      <c r="N137" s="137" t="s">
        <v>105</v>
      </c>
    </row>
    <row r="138" spans="1:26" ht="14.25" customHeight="1" x14ac:dyDescent="0.3">
      <c r="A138" s="54" t="s">
        <v>106</v>
      </c>
      <c r="B138" s="1"/>
      <c r="C138" s="29" t="str">
        <f>IF(C$28&lt;&gt;"",-C133+C40+C28-C65-VLOOKUP(C40*1000000,'Powell-Elevation-Area'!$B$5:$D$689,3)*$B$18/1000000,"")</f>
        <v/>
      </c>
      <c r="D138" s="29" t="str">
        <f>IF(D$28&lt;&gt;"",-D133+D40+D28-D65-VLOOKUP(D40*1000000,'Powell-Elevation-Area'!$B$5:$D$689,3)*$B$18/1000000,"")</f>
        <v/>
      </c>
      <c r="E138" s="29" t="str">
        <f>IF(E$28&lt;&gt;"",-E133+E40+E28-E65-VLOOKUP(E40*1000000,'Powell-Elevation-Area'!$B$5:$D$689,3)*$B$18/1000000,"")</f>
        <v/>
      </c>
      <c r="F138" s="29" t="str">
        <f>IF(F$28&lt;&gt;"",-F133+F40+F28-F65-VLOOKUP(F40*1000000,'Powell-Elevation-Area'!$B$5:$D$689,3)*$B$18/1000000,"")</f>
        <v/>
      </c>
      <c r="G138" s="29" t="str">
        <f>IF(G$28&lt;&gt;"",-G133+G40+G28-G65-VLOOKUP(G40*1000000,'Powell-Elevation-Area'!$B$5:$D$689,3)*$B$18/1000000,"")</f>
        <v/>
      </c>
      <c r="H138" s="29" t="str">
        <f>IF(H$28&lt;&gt;"",-H133+H40+H28-H65-VLOOKUP(H40*1000000,'Powell-Elevation-Area'!$B$5:$D$689,3)*$B$18/1000000,"")</f>
        <v/>
      </c>
      <c r="I138" s="29" t="str">
        <f>IF(I$28&lt;&gt;"",-I133+I40+I28-I65-VLOOKUP(I40*1000000,'Powell-Elevation-Area'!$B$5:$D$689,3)*$B$18/1000000,"")</f>
        <v/>
      </c>
      <c r="J138" s="29" t="str">
        <f>IF(J$28&lt;&gt;"",-J133+J40+J28-J65-VLOOKUP(J40*1000000,'Powell-Elevation-Area'!$B$5:$D$689,3)*$B$18/1000000,"")</f>
        <v/>
      </c>
      <c r="K138" s="29" t="str">
        <f>IF(K$28&lt;&gt;"",-K133+K40+K28-K65-VLOOKUP(K40*1000000,'Powell-Elevation-Area'!$B$5:$D$689,3)*$B$18/1000000,"")</f>
        <v/>
      </c>
      <c r="L138" s="29" t="str">
        <f>IF(L$28&lt;&gt;"",-L133+L40+L28-L65-VLOOKUP(L40*1000000,'Powell-Elevation-Area'!$B$5:$D$689,3)*$B$18/1000000,"")</f>
        <v/>
      </c>
      <c r="N138" s="137" t="s">
        <v>107</v>
      </c>
    </row>
    <row r="139" spans="1:26" ht="14.25" customHeight="1" x14ac:dyDescent="0.3">
      <c r="A139" s="54" t="s">
        <v>108</v>
      </c>
      <c r="B139" s="1"/>
      <c r="C139" s="67" t="str">
        <f>IF(C$28&lt;&gt;"",VLOOKUP(C135,PowellReleaseTemperature!$A$5:$B$11,2),"")</f>
        <v/>
      </c>
      <c r="D139" s="67" t="str">
        <f>IF(D$28&lt;&gt;"",VLOOKUP(D135,PowellReleaseTemperature!$A$5:$B$11,2),"")</f>
        <v/>
      </c>
      <c r="E139" s="67" t="str">
        <f>IF(E$28&lt;&gt;"",VLOOKUP(E135,PowellReleaseTemperature!$A$5:$B$11,2),"")</f>
        <v/>
      </c>
      <c r="F139" s="67" t="str">
        <f>IF(F$28&lt;&gt;"",VLOOKUP(F135,PowellReleaseTemperature!$A$5:$B$11,2),"")</f>
        <v/>
      </c>
      <c r="G139" s="67" t="str">
        <f>IF(G$28&lt;&gt;"",VLOOKUP(G135,PowellReleaseTemperature!$A$5:$B$11,2),"")</f>
        <v/>
      </c>
      <c r="H139" s="67" t="str">
        <f>IF(H$28&lt;&gt;"",VLOOKUP(H135,PowellReleaseTemperature!$A$5:$B$11,2),"")</f>
        <v/>
      </c>
      <c r="I139" s="67" t="str">
        <f>IF(I$28&lt;&gt;"",VLOOKUP(I135,PowellReleaseTemperature!$A$5:$B$11,2),"")</f>
        <v/>
      </c>
      <c r="J139" s="67" t="str">
        <f>IF(J$28&lt;&gt;"",VLOOKUP(J135,PowellReleaseTemperature!$A$5:$B$11,2),"")</f>
        <v/>
      </c>
      <c r="K139" s="67" t="str">
        <f>IF(K$28&lt;&gt;"",VLOOKUP(K135,PowellReleaseTemperature!$A$5:$B$11,2),"")</f>
        <v/>
      </c>
      <c r="L139" s="67" t="str">
        <f>IF(L$28&lt;&gt;"",VLOOKUP(L135,PowellReleaseTemperature!$A$5:$B$11,2),"")</f>
        <v/>
      </c>
      <c r="N139" s="137" t="s">
        <v>109</v>
      </c>
    </row>
    <row r="140" spans="1:26" ht="62.25" customHeight="1" x14ac:dyDescent="0.3">
      <c r="A140" s="3" t="s">
        <v>110</v>
      </c>
      <c r="B140" s="5"/>
      <c r="C140" s="68" t="str">
        <f>IF(C$28&lt;&gt;"",VLOOKUP(C$135,PowellReleaseTemperature!$A$5:$E$11,5),"")</f>
        <v/>
      </c>
      <c r="D140" s="68" t="str">
        <f>IF(D$28&lt;&gt;"",VLOOKUP(D$135,PowellReleaseTemperature!$A$5:$E$11,5),"")</f>
        <v/>
      </c>
      <c r="E140" s="68" t="str">
        <f>IF(E$28&lt;&gt;"",VLOOKUP(E$135,PowellReleaseTemperature!$A$5:$E$11,5),"")</f>
        <v/>
      </c>
      <c r="F140" s="68" t="str">
        <f>IF(F$28&lt;&gt;"",VLOOKUP(F$135,PowellReleaseTemperature!$A$5:$E$11,5),"")</f>
        <v/>
      </c>
      <c r="G140" s="68" t="str">
        <f>IF(G$28&lt;&gt;"",VLOOKUP(G$135,PowellReleaseTemperature!$A$5:$E$11,5),"")</f>
        <v/>
      </c>
      <c r="H140" s="68" t="str">
        <f>IF(H$28&lt;&gt;"",VLOOKUP(H$135,PowellReleaseTemperature!$A$5:$E$11,5),"")</f>
        <v/>
      </c>
      <c r="I140" s="68" t="str">
        <f>IF(I$28&lt;&gt;"",VLOOKUP(I$135,PowellReleaseTemperature!$A$5:$E$11,5),"")</f>
        <v/>
      </c>
      <c r="J140" s="68" t="str">
        <f>IF(J$28&lt;&gt;"",VLOOKUP(J$135,PowellReleaseTemperature!$A$5:$E$11,5),"")</f>
        <v/>
      </c>
      <c r="K140" s="68" t="str">
        <f>IF(K$28&lt;&gt;"",VLOOKUP(K$135,PowellReleaseTemperature!$A$5:$E$11,5),"")</f>
        <v/>
      </c>
      <c r="L140" s="68" t="str">
        <f>IF(L$28&lt;&gt;"",VLOOKUP(L$135,PowellReleaseTemperature!$A$5:$E$11,5),"")</f>
        <v/>
      </c>
      <c r="M140" s="3"/>
      <c r="N140" s="137" t="s">
        <v>111</v>
      </c>
      <c r="O140" s="3"/>
      <c r="P140" s="3"/>
      <c r="Q140" s="3"/>
      <c r="R140" s="3"/>
      <c r="S140" s="3"/>
      <c r="T140" s="3"/>
      <c r="U140" s="3"/>
      <c r="V140" s="3"/>
      <c r="W140" s="3"/>
      <c r="X140" s="3"/>
      <c r="Y140" s="3"/>
      <c r="Z140" s="3"/>
    </row>
    <row r="141" spans="1:26" ht="31.5" customHeight="1" x14ac:dyDescent="0.3">
      <c r="A141" s="3" t="s">
        <v>112</v>
      </c>
      <c r="B141" s="5"/>
      <c r="C141" s="68" t="str">
        <f>IF(C$28&lt;&gt;"",VLOOKUP(C$135,PowellReleaseTemperature!$A$5:$F$11,6),"")</f>
        <v/>
      </c>
      <c r="D141" s="68" t="str">
        <f>IF(D$28&lt;&gt;"",VLOOKUP(D$135,PowellReleaseTemperature!$A$5:$F$11,6),"")</f>
        <v/>
      </c>
      <c r="E141" s="68" t="str">
        <f>IF(E$28&lt;&gt;"",VLOOKUP(E$135,PowellReleaseTemperature!$A$5:$F$11,6),"")</f>
        <v/>
      </c>
      <c r="F141" s="68" t="str">
        <f>IF(F$28&lt;&gt;"",VLOOKUP(F$135,PowellReleaseTemperature!$A$5:$F$11,6),"")</f>
        <v/>
      </c>
      <c r="G141" s="68" t="str">
        <f>IF(G$28&lt;&gt;"",VLOOKUP(G$135,PowellReleaseTemperature!$A$5:$F$11,6),"")</f>
        <v/>
      </c>
      <c r="H141" s="68" t="str">
        <f>IF(H$28&lt;&gt;"",VLOOKUP(H$135,PowellReleaseTemperature!$A$5:$F$11,6),"")</f>
        <v/>
      </c>
      <c r="I141" s="68" t="str">
        <f>IF(I$28&lt;&gt;"",VLOOKUP(I$135,PowellReleaseTemperature!$A$5:$F$11,6),"")</f>
        <v/>
      </c>
      <c r="J141" s="68" t="str">
        <f>IF(J$28&lt;&gt;"",VLOOKUP(J$135,PowellReleaseTemperature!$A$5:$F$11,6),"")</f>
        <v/>
      </c>
      <c r="K141" s="68" t="str">
        <f>IF(K$28&lt;&gt;"",VLOOKUP(K$135,PowellReleaseTemperature!$A$5:$F$11,6),"")</f>
        <v/>
      </c>
      <c r="L141" s="68" t="str">
        <f>IF(L$28&lt;&gt;"",VLOOKUP(L$135,PowellReleaseTemperature!$A$5:$F$11,6),"")</f>
        <v/>
      </c>
      <c r="M141" s="3"/>
      <c r="N141" s="137" t="s">
        <v>113</v>
      </c>
      <c r="O141" s="3"/>
      <c r="P141" s="3"/>
      <c r="Q141" s="3"/>
      <c r="R141" s="3"/>
      <c r="S141" s="3"/>
      <c r="T141" s="3"/>
      <c r="U141" s="3"/>
      <c r="V141" s="3"/>
      <c r="W141" s="3"/>
      <c r="X141" s="3"/>
      <c r="Y141" s="3"/>
      <c r="Z141" s="3"/>
    </row>
    <row r="142" spans="1:26" ht="14.25" customHeight="1" x14ac:dyDescent="0.3">
      <c r="A142" s="27" t="s">
        <v>114</v>
      </c>
      <c r="C142" s="38"/>
      <c r="N142" s="137" t="s">
        <v>115</v>
      </c>
    </row>
    <row r="143" spans="1:26" ht="14.25" customHeight="1" x14ac:dyDescent="0.3">
      <c r="C143" s="2"/>
      <c r="N143" s="2"/>
    </row>
    <row r="144" spans="1:26" ht="14.25" customHeight="1" x14ac:dyDescent="0.3">
      <c r="C144" s="2"/>
      <c r="D144" s="69"/>
      <c r="N144" s="2"/>
    </row>
    <row r="145" spans="3:14" ht="14.25" customHeight="1" x14ac:dyDescent="0.3">
      <c r="C145" s="2"/>
      <c r="N145" s="2"/>
    </row>
    <row r="146" spans="3:14" ht="14.25" customHeight="1" x14ac:dyDescent="0.3">
      <c r="C146" s="2"/>
      <c r="N146" s="2"/>
    </row>
    <row r="147" spans="3:14" ht="14.25" customHeight="1" x14ac:dyDescent="0.3">
      <c r="C147" s="2"/>
      <c r="N147" s="2"/>
    </row>
    <row r="148" spans="3:14" ht="14.25" customHeight="1" x14ac:dyDescent="0.3">
      <c r="C148" s="2"/>
      <c r="N148" s="2"/>
    </row>
    <row r="149" spans="3:14" ht="14.25" customHeight="1" x14ac:dyDescent="0.3">
      <c r="C149" s="2"/>
      <c r="N149" s="2"/>
    </row>
    <row r="150" spans="3:14" ht="14.25" customHeight="1" x14ac:dyDescent="0.3">
      <c r="C150" s="2"/>
      <c r="N150" s="2"/>
    </row>
    <row r="151" spans="3:14" ht="14.25" customHeight="1" x14ac:dyDescent="0.3">
      <c r="C151" s="2"/>
      <c r="N151" s="2"/>
    </row>
    <row r="152" spans="3:14" ht="14.25" customHeight="1" x14ac:dyDescent="0.3">
      <c r="C152" s="2"/>
      <c r="N152" s="2"/>
    </row>
    <row r="153" spans="3:14" ht="14.25" customHeight="1" x14ac:dyDescent="0.3">
      <c r="C153" s="2"/>
      <c r="N153" s="2"/>
    </row>
    <row r="154" spans="3:14" ht="14.25" customHeight="1" x14ac:dyDescent="0.3">
      <c r="C154" s="2"/>
      <c r="N154" s="2"/>
    </row>
    <row r="155" spans="3:14" ht="14.25" customHeight="1" x14ac:dyDescent="0.3">
      <c r="C155" s="2"/>
      <c r="N155" s="2"/>
    </row>
    <row r="156" spans="3:14" ht="14.25" customHeight="1" x14ac:dyDescent="0.3">
      <c r="C156" s="2"/>
      <c r="N156" s="2"/>
    </row>
    <row r="157" spans="3:14" ht="14.25" customHeight="1" x14ac:dyDescent="0.3">
      <c r="C157" s="2"/>
      <c r="N157" s="2"/>
    </row>
    <row r="158" spans="3:14" ht="14.25" customHeight="1" x14ac:dyDescent="0.3">
      <c r="C158" s="2"/>
      <c r="N158" s="2"/>
    </row>
    <row r="159" spans="3:14" ht="14.25" customHeight="1" x14ac:dyDescent="0.3">
      <c r="C159" s="2"/>
      <c r="N159" s="2"/>
    </row>
    <row r="160" spans="3:14" ht="14.25" customHeight="1" x14ac:dyDescent="0.3">
      <c r="C160" s="2"/>
      <c r="N160" s="2"/>
    </row>
    <row r="161" spans="3:14" ht="14.25" customHeight="1" x14ac:dyDescent="0.3">
      <c r="C161" s="2"/>
      <c r="N161" s="2"/>
    </row>
    <row r="162" spans="3:14" ht="14.25" customHeight="1" x14ac:dyDescent="0.3">
      <c r="C162" s="2"/>
      <c r="N162" s="2"/>
    </row>
    <row r="163" spans="3:14" ht="14.25" customHeight="1" x14ac:dyDescent="0.3">
      <c r="C163" s="2"/>
      <c r="N163" s="2"/>
    </row>
    <row r="164" spans="3:14" ht="14.25" customHeight="1" x14ac:dyDescent="0.3">
      <c r="C164" s="2"/>
      <c r="N164" s="2"/>
    </row>
    <row r="165" spans="3:14" ht="14.25" customHeight="1" x14ac:dyDescent="0.3">
      <c r="C165" s="2"/>
      <c r="N165" s="2"/>
    </row>
    <row r="166" spans="3:14" ht="14.25" customHeight="1" x14ac:dyDescent="0.3">
      <c r="C166" s="2"/>
      <c r="N166" s="2"/>
    </row>
    <row r="167" spans="3:14" ht="14.25" customHeight="1" x14ac:dyDescent="0.3">
      <c r="C167" s="2"/>
      <c r="N167" s="2"/>
    </row>
    <row r="168" spans="3:14" ht="14.25" customHeight="1" x14ac:dyDescent="0.3">
      <c r="C168" s="2"/>
      <c r="N168" s="2"/>
    </row>
    <row r="169" spans="3:14" ht="14.25" customHeight="1" x14ac:dyDescent="0.3">
      <c r="C169" s="2"/>
      <c r="N169" s="2"/>
    </row>
    <row r="170" spans="3:14" ht="14.25" customHeight="1" x14ac:dyDescent="0.3">
      <c r="C170" s="2"/>
      <c r="N170" s="2"/>
    </row>
    <row r="171" spans="3:14" ht="14.25" customHeight="1" x14ac:dyDescent="0.3">
      <c r="C171" s="2"/>
      <c r="N171" s="2"/>
    </row>
    <row r="172" spans="3:14" ht="14.25" customHeight="1" x14ac:dyDescent="0.3">
      <c r="C172" s="2"/>
      <c r="N172" s="2"/>
    </row>
    <row r="173" spans="3:14" ht="14.25" customHeight="1" x14ac:dyDescent="0.3">
      <c r="C173" s="2"/>
      <c r="N173" s="2"/>
    </row>
    <row r="174" spans="3:14" ht="14.25" customHeight="1" x14ac:dyDescent="0.3">
      <c r="C174" s="2"/>
      <c r="N174" s="2"/>
    </row>
    <row r="175" spans="3:14" ht="14.25" customHeight="1" x14ac:dyDescent="0.3">
      <c r="C175" s="2"/>
      <c r="N175" s="2"/>
    </row>
    <row r="176" spans="3:14"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sheetData>
  <mergeCells count="7">
    <mergeCell ref="B15:D15"/>
    <mergeCell ref="A132:B132"/>
    <mergeCell ref="A1:G1"/>
    <mergeCell ref="A3:G3"/>
    <mergeCell ref="B12:D12"/>
    <mergeCell ref="B13:D13"/>
    <mergeCell ref="B14:D14"/>
  </mergeCells>
  <conditionalFormatting sqref="C65">
    <cfRule type="cellIs" dxfId="102" priority="38" operator="greaterThan">
      <formula>$C$64</formula>
    </cfRule>
  </conditionalFormatting>
  <conditionalFormatting sqref="C73">
    <cfRule type="cellIs" dxfId="101" priority="42" operator="greaterThan">
      <formula>$C$72</formula>
    </cfRule>
  </conditionalFormatting>
  <conditionalFormatting sqref="C81">
    <cfRule type="cellIs" dxfId="100" priority="47" operator="greaterThan">
      <formula>$C$80</formula>
    </cfRule>
  </conditionalFormatting>
  <conditionalFormatting sqref="C97">
    <cfRule type="cellIs" dxfId="99" priority="17" operator="greaterThan">
      <formula>$C$96</formula>
    </cfRule>
  </conditionalFormatting>
  <conditionalFormatting sqref="C105">
    <cfRule type="cellIs" dxfId="98" priority="27" operator="greaterThan">
      <formula>$C$104</formula>
    </cfRule>
  </conditionalFormatting>
  <conditionalFormatting sqref="C89:L89">
    <cfRule type="cellIs" dxfId="97" priority="16" operator="greaterThan">
      <formula>$C$88</formula>
    </cfRule>
  </conditionalFormatting>
  <conditionalFormatting sqref="D65">
    <cfRule type="cellIs" dxfId="96" priority="37" operator="greaterThan">
      <formula>$D$64</formula>
    </cfRule>
  </conditionalFormatting>
  <conditionalFormatting sqref="D73">
    <cfRule type="cellIs" dxfId="95" priority="43" operator="greaterThan">
      <formula>$D$72</formula>
    </cfRule>
  </conditionalFormatting>
  <conditionalFormatting sqref="D81">
    <cfRule type="cellIs" dxfId="94" priority="48" operator="greaterThan">
      <formula>$D$80</formula>
    </cfRule>
  </conditionalFormatting>
  <conditionalFormatting sqref="D97">
    <cfRule type="cellIs" dxfId="93" priority="18" operator="greaterThan">
      <formula>$D$96</formula>
    </cfRule>
  </conditionalFormatting>
  <conditionalFormatting sqref="D105">
    <cfRule type="cellIs" dxfId="92" priority="28" operator="greaterThan">
      <formula>$D$104</formula>
    </cfRule>
  </conditionalFormatting>
  <conditionalFormatting sqref="E65">
    <cfRule type="cellIs" dxfId="91" priority="39" operator="greaterThan">
      <formula>$E$64</formula>
    </cfRule>
  </conditionalFormatting>
  <conditionalFormatting sqref="E73">
    <cfRule type="cellIs" dxfId="90" priority="44" operator="greaterThan">
      <formula>$E$72</formula>
    </cfRule>
  </conditionalFormatting>
  <conditionalFormatting sqref="E81">
    <cfRule type="cellIs" dxfId="89" priority="49" operator="greaterThan">
      <formula>$E$80</formula>
    </cfRule>
  </conditionalFormatting>
  <conditionalFormatting sqref="E97">
    <cfRule type="cellIs" dxfId="88" priority="19" operator="greaterThan">
      <formula>$E$96</formula>
    </cfRule>
  </conditionalFormatting>
  <conditionalFormatting sqref="E105">
    <cfRule type="cellIs" dxfId="87" priority="29" operator="greaterThan">
      <formula>$E$104</formula>
    </cfRule>
  </conditionalFormatting>
  <conditionalFormatting sqref="F65">
    <cfRule type="cellIs" dxfId="86" priority="40" operator="greaterThan">
      <formula>$F$64</formula>
    </cfRule>
  </conditionalFormatting>
  <conditionalFormatting sqref="F73">
    <cfRule type="cellIs" dxfId="85" priority="45" operator="greaterThan">
      <formula>$F$72</formula>
    </cfRule>
  </conditionalFormatting>
  <conditionalFormatting sqref="F81">
    <cfRule type="cellIs" dxfId="84" priority="50" operator="greaterThan">
      <formula>$F$80</formula>
    </cfRule>
  </conditionalFormatting>
  <conditionalFormatting sqref="F97">
    <cfRule type="cellIs" dxfId="83" priority="20" operator="greaterThan">
      <formula>$F$96</formula>
    </cfRule>
  </conditionalFormatting>
  <conditionalFormatting sqref="F105">
    <cfRule type="cellIs" dxfId="82" priority="30" operator="greaterThan">
      <formula>$F$104</formula>
    </cfRule>
  </conditionalFormatting>
  <conditionalFormatting sqref="G65">
    <cfRule type="cellIs" dxfId="81" priority="41" operator="greaterThan">
      <formula>$G$64</formula>
    </cfRule>
  </conditionalFormatting>
  <conditionalFormatting sqref="G73">
    <cfRule type="cellIs" dxfId="80" priority="46" operator="greaterThan">
      <formula>$G$72</formula>
    </cfRule>
  </conditionalFormatting>
  <conditionalFormatting sqref="G81">
    <cfRule type="cellIs" dxfId="79" priority="51" operator="greaterThan">
      <formula>$G$80</formula>
    </cfRule>
  </conditionalFormatting>
  <conditionalFormatting sqref="G97">
    <cfRule type="cellIs" dxfId="78" priority="21" operator="greaterThan">
      <formula>$G$96</formula>
    </cfRule>
  </conditionalFormatting>
  <conditionalFormatting sqref="G105">
    <cfRule type="cellIs" dxfId="77" priority="31" operator="greaterThan">
      <formula>$G$104</formula>
    </cfRule>
  </conditionalFormatting>
  <conditionalFormatting sqref="H65">
    <cfRule type="cellIs" dxfId="76" priority="1" operator="greaterThan">
      <formula>$H$64</formula>
    </cfRule>
  </conditionalFormatting>
  <conditionalFormatting sqref="H73">
    <cfRule type="cellIs" dxfId="75" priority="6" operator="greaterThan">
      <formula>$H$72</formula>
    </cfRule>
  </conditionalFormatting>
  <conditionalFormatting sqref="H81">
    <cfRule type="cellIs" dxfId="74" priority="11" operator="greaterThan">
      <formula>$H$80</formula>
    </cfRule>
  </conditionalFormatting>
  <conditionalFormatting sqref="H97">
    <cfRule type="cellIs" dxfId="73" priority="22" operator="greaterThan">
      <formula>$H$96</formula>
    </cfRule>
  </conditionalFormatting>
  <conditionalFormatting sqref="H105">
    <cfRule type="cellIs" dxfId="72" priority="32" operator="greaterThan">
      <formula>$H$104</formula>
    </cfRule>
  </conditionalFormatting>
  <conditionalFormatting sqref="I65">
    <cfRule type="cellIs" dxfId="71" priority="2" operator="greaterThan">
      <formula>$I$64</formula>
    </cfRule>
  </conditionalFormatting>
  <conditionalFormatting sqref="I73">
    <cfRule type="cellIs" dxfId="70" priority="7" operator="greaterThan">
      <formula>$I$72</formula>
    </cfRule>
  </conditionalFormatting>
  <conditionalFormatting sqref="I81">
    <cfRule type="cellIs" dxfId="69" priority="12" operator="greaterThan">
      <formula>$I$80</formula>
    </cfRule>
  </conditionalFormatting>
  <conditionalFormatting sqref="I97">
    <cfRule type="cellIs" dxfId="68" priority="23" operator="greaterThan">
      <formula>$I$96</formula>
    </cfRule>
  </conditionalFormatting>
  <conditionalFormatting sqref="I105">
    <cfRule type="cellIs" dxfId="67" priority="33" operator="greaterThan">
      <formula>$I$104</formula>
    </cfRule>
  </conditionalFormatting>
  <conditionalFormatting sqref="J65">
    <cfRule type="cellIs" dxfId="66" priority="3" operator="greaterThan">
      <formula>$J$64</formula>
    </cfRule>
  </conditionalFormatting>
  <conditionalFormatting sqref="J73">
    <cfRule type="cellIs" dxfId="65" priority="8" operator="greaterThan">
      <formula>$J$72</formula>
    </cfRule>
  </conditionalFormatting>
  <conditionalFormatting sqref="J81">
    <cfRule type="cellIs" dxfId="64" priority="13" operator="greaterThan">
      <formula>$J$80</formula>
    </cfRule>
  </conditionalFormatting>
  <conditionalFormatting sqref="J97">
    <cfRule type="cellIs" dxfId="63" priority="24" operator="greaterThan">
      <formula>$J$96</formula>
    </cfRule>
  </conditionalFormatting>
  <conditionalFormatting sqref="J105">
    <cfRule type="cellIs" dxfId="62" priority="34" operator="greaterThan">
      <formula>$J$104</formula>
    </cfRule>
  </conditionalFormatting>
  <conditionalFormatting sqref="K65">
    <cfRule type="cellIs" dxfId="61" priority="4" operator="greaterThan">
      <formula>$K$64</formula>
    </cfRule>
  </conditionalFormatting>
  <conditionalFormatting sqref="K73">
    <cfRule type="cellIs" dxfId="60" priority="9" operator="greaterThan">
      <formula>$K$72</formula>
    </cfRule>
  </conditionalFormatting>
  <conditionalFormatting sqref="K81">
    <cfRule type="cellIs" dxfId="59" priority="14" operator="greaterThan">
      <formula>$K$80</formula>
    </cfRule>
  </conditionalFormatting>
  <conditionalFormatting sqref="K97">
    <cfRule type="cellIs" dxfId="58" priority="25" operator="greaterThan">
      <formula>$K$96</formula>
    </cfRule>
  </conditionalFormatting>
  <conditionalFormatting sqref="K105">
    <cfRule type="cellIs" dxfId="57" priority="35" operator="greaterThan">
      <formula>$K$104</formula>
    </cfRule>
  </conditionalFormatting>
  <conditionalFormatting sqref="L65">
    <cfRule type="cellIs" dxfId="56" priority="5" operator="greaterThan">
      <formula>$L$64</formula>
    </cfRule>
  </conditionalFormatting>
  <conditionalFormatting sqref="L73">
    <cfRule type="cellIs" dxfId="55" priority="10" operator="greaterThan">
      <formula>$L$72</formula>
    </cfRule>
  </conditionalFormatting>
  <conditionalFormatting sqref="L81">
    <cfRule type="cellIs" dxfId="54" priority="15" operator="greaterThan">
      <formula>$L$80</formula>
    </cfRule>
  </conditionalFormatting>
  <conditionalFormatting sqref="L97">
    <cfRule type="cellIs" dxfId="53" priority="26" operator="greaterThan">
      <formula>$L$96</formula>
    </cfRule>
  </conditionalFormatting>
  <conditionalFormatting sqref="L105">
    <cfRule type="cellIs" dxfId="52" priority="36" operator="greaterThan">
      <formula>$L$104</formula>
    </cfRule>
  </conditionalFormatting>
  <hyperlinks>
    <hyperlink ref="N12" r:id="rId1" location="1a-explain-cell-types" xr:uid="{00000000-0004-0000-0300-000001000000}"/>
    <hyperlink ref="N17" r:id="rId2" location="1b-make-assumptions" xr:uid="{00000000-0004-0000-0300-000002000000}"/>
    <hyperlink ref="N18" r:id="rId3" location="i-evaporation-rates" xr:uid="{00000000-0004-0000-0300-000003000000}"/>
    <hyperlink ref="N19" r:id="rId4" location="ii-start-storage" xr:uid="{00000000-0004-0000-0300-000004000000}"/>
    <hyperlink ref="N20" r:id="rId5" location="iii-protection-elevations" xr:uid="{00000000-0004-0000-0300-000005000000}"/>
    <hyperlink ref="N21" r:id="rId6" location="iv-the-protection-volumes" xr:uid="{00000000-0004-0000-0300-000006000000}"/>
    <hyperlink ref="N22" r:id="rId7" location="v-prior-9-year-lake-powell-release" xr:uid="{00000000-0004-0000-0300-000007000000}"/>
    <hyperlink ref="N23" r:id="rId8" location="vi-prior-9-year-paria-river-flow" xr:uid="{00000000-0004-0000-0300-000008000000}"/>
    <hyperlink ref="N24" r:id="rId9" location="vii-delivery-to-meet-10-year-requirement" xr:uid="{00000000-0004-0000-0300-000009000000}"/>
    <hyperlink ref="N25" r:id="rId10" location="upper-basin-pre-1922-water-rights" xr:uid="{00000000-0004-0000-0300-00000A000000}"/>
    <hyperlink ref="N28" r:id="rId11" location="step-2-specify-natural-inflow-to-lake-powell" xr:uid="{00000000-0004-0000-0300-00000B000000}"/>
    <hyperlink ref="N29" r:id="rId12" location="2a-intervening-grand-canyon-flow" xr:uid="{00000000-0004-0000-0300-00000C000000}"/>
    <hyperlink ref="N30" r:id="rId13" location="2b-mead-to-imperial-dam-intervening-flow" xr:uid="{00000000-0004-0000-0300-00000D000000}"/>
    <hyperlink ref="N31" r:id="rId14" location="2c-havasuparker-evaporation-and-evapotranspiration" xr:uid="{00000000-0004-0000-0300-00000E000000}"/>
    <hyperlink ref="N32" r:id="rId15" location="step-3-split-existing-reservoir-storage-among-accounts-year-1-only" xr:uid="{00000000-0004-0000-0300-00000F000000}"/>
    <hyperlink ref="N39" r:id="rId16" location="3a-begin-of-year-reservoir-storage" xr:uid="{00000000-0004-0000-0300-000010000000}"/>
    <hyperlink ref="N42" r:id="rId17" location="3b-calculate-powell--mead-evaporation" xr:uid="{00000000-0004-0000-0300-000011000000}"/>
    <hyperlink ref="N49" r:id="rId18" location="3c-calculate-mexico-water-allocation" xr:uid="{00000000-0004-0000-0300-000012000000}"/>
    <hyperlink ref="N50" r:id="rId19" location="split-combined-natural-inflow-among-accounts" xr:uid="{00000000-0004-0000-0300-000013000000}"/>
    <hyperlink ref="N60" r:id="rId20" location="step-5-participant-dashboards--conserve-consume-and-trade" xr:uid="{00000000-0004-0000-0300-000014000000}"/>
    <hyperlink ref="N61" r:id="rId21" location="i-buy-or-sell-water-from-other-participantss" xr:uid="{00000000-0004-0000-0300-000015000000}"/>
    <hyperlink ref="N62" r:id="rId22" location="ii-compensation" xr:uid="{00000000-0004-0000-0300-000016000000}"/>
    <hyperlink ref="N63" r:id="rId23" location="iii-net-trade-volume-all-participants" xr:uid="{00000000-0004-0000-0300-000017000000}"/>
    <hyperlink ref="N64" r:id="rId24" location="iv-available-water" xr:uid="{00000000-0004-0000-0300-000018000000}"/>
    <hyperlink ref="N65" r:id="rId25" location="v-enter-withdraw-within-available-water" xr:uid="{00000000-0004-0000-0300-000019000000}"/>
    <hyperlink ref="N66" r:id="rId26" location="vi-end-of-year-balance" xr:uid="{00000000-0004-0000-0300-00001A000000}"/>
    <hyperlink ref="N68" r:id="rId27" location="step-5-participant-dashboards--conserve-consume-and-trade" xr:uid="{00000000-0004-0000-0300-00001B000000}"/>
    <hyperlink ref="N69" r:id="rId28" location="i-buy-or-sell-water-from-other-participantss" xr:uid="{00000000-0004-0000-0300-00001C000000}"/>
    <hyperlink ref="N70" r:id="rId29" location="ii-compensation" xr:uid="{00000000-0004-0000-0300-00001D000000}"/>
    <hyperlink ref="N71" r:id="rId30" location="iii-net-trade-volume-all-participants" xr:uid="{00000000-0004-0000-0300-00001E000000}"/>
    <hyperlink ref="N72" r:id="rId31" location="iv-available-water" xr:uid="{00000000-0004-0000-0300-00001F000000}"/>
    <hyperlink ref="N73" r:id="rId32" location="v-enter-withdraw-within-available-water" xr:uid="{00000000-0004-0000-0300-000020000000}"/>
    <hyperlink ref="N74" r:id="rId33" location="vi-end-of-year-balance" xr:uid="{00000000-0004-0000-0300-000021000000}"/>
    <hyperlink ref="N76" r:id="rId34" location="step-5-player-dashboards--conserve-consume-and-trade" xr:uid="{00000000-0004-0000-0300-000022000000}"/>
    <hyperlink ref="N77" r:id="rId35" location="i-buy-or-sell-water-from-other-players" xr:uid="{00000000-0004-0000-0300-000023000000}"/>
    <hyperlink ref="N78" r:id="rId36" location="ii-compensation" xr:uid="{00000000-0004-0000-0300-000024000000}"/>
    <hyperlink ref="N79" r:id="rId37" location="iii-net-trade-volume-all-participants" xr:uid="{00000000-0004-0000-0300-000025000000}"/>
    <hyperlink ref="N80" r:id="rId38" location="iv-available-water" xr:uid="{00000000-0004-0000-0300-000026000000}"/>
    <hyperlink ref="N81" r:id="rId39" location="v-enter-withdraw-within-available-water" xr:uid="{00000000-0004-0000-0300-000027000000}"/>
    <hyperlink ref="N82" r:id="rId40" location="vi-end-of-year-balance" xr:uid="{00000000-0004-0000-0300-000028000000}"/>
    <hyperlink ref="N84" r:id="rId41" location="step-5-player-dashboards--conserve-consume-and-trade" xr:uid="{00000000-0004-0000-0300-000029000000}"/>
    <hyperlink ref="N85" r:id="rId42" location="i-buy-or-sell-water-from-other-players" xr:uid="{00000000-0004-0000-0300-00002A000000}"/>
    <hyperlink ref="N86" r:id="rId43" location="ii-compensation" xr:uid="{00000000-0004-0000-0300-00002B000000}"/>
    <hyperlink ref="N87" r:id="rId44" location="iii-net-trade-volume-all-participants" xr:uid="{00000000-0004-0000-0300-00002C000000}"/>
    <hyperlink ref="N88" r:id="rId45" location="iv-available-water" xr:uid="{00000000-0004-0000-0300-00002D000000}"/>
    <hyperlink ref="N89" r:id="rId46" location="v-enter-withdraw-within-available-water" xr:uid="{00000000-0004-0000-0300-00002E000000}"/>
    <hyperlink ref="N90" r:id="rId47" location="vi-end-of-year-balance" xr:uid="{00000000-0004-0000-0300-00002F000000}"/>
    <hyperlink ref="N92" r:id="rId48" location="step-5-player-dashboards--conserve-consume-and-trade" xr:uid="{00000000-0004-0000-0300-000030000000}"/>
    <hyperlink ref="N93" r:id="rId49" location="i-buy-or-sell-water-from-other-players" xr:uid="{00000000-0004-0000-0300-000031000000}"/>
    <hyperlink ref="N94" r:id="rId50" location="ii-compensation" xr:uid="{00000000-0004-0000-0300-000032000000}"/>
    <hyperlink ref="N95" r:id="rId51" location="iii-net-trade-volume-all-participants" xr:uid="{00000000-0004-0000-0300-000033000000}"/>
    <hyperlink ref="N96" r:id="rId52" location="iv-available-water" xr:uid="{00000000-0004-0000-0300-000034000000}"/>
    <hyperlink ref="N97" r:id="rId53" location="v-enter-withdraw-within-available-water" xr:uid="{00000000-0004-0000-0300-000035000000}"/>
    <hyperlink ref="N98" r:id="rId54" location="vi-end-of-year-balance" xr:uid="{00000000-0004-0000-0300-000036000000}"/>
    <hyperlink ref="N100" r:id="rId55" location="5a-shared-reserve-dashboard" xr:uid="{00000000-0004-0000-0300-000037000000}"/>
    <hyperlink ref="N108" r:id="rId56" location="step-6-summary-of-participant-actions" xr:uid="{00000000-0004-0000-0300-000038000000}"/>
    <hyperlink ref="N131" r:id="rId57" location="6a-combined-storage--end-of-year" xr:uid="{00000000-0004-0000-0300-000039000000}"/>
    <hyperlink ref="N132" r:id="rId58" location="step-7-assign-combined-storage-to-powell-and-mead" xr:uid="{00000000-0004-0000-0300-00003A000000}"/>
    <hyperlink ref="N133" r:id="rId59" location="i-powell-and-mead-storage-volumes-and-levels" xr:uid="{00000000-0004-0000-0300-00003B000000}"/>
    <hyperlink ref="N137" r:id="rId60" location="i-preserve-status-quo-for-endangered-native-fish-of-the-grand-canyon" xr:uid="{00000000-0004-0000-0300-00003C000000}"/>
    <hyperlink ref="N138" r:id="rId61" location="ii-lake-powell-release-to-achieve-powell-and-mead-storage-volumes" xr:uid="{00000000-0004-0000-0300-00003D000000}"/>
    <hyperlink ref="N139" r:id="rId62" location="iii-turbine-release-water-temperature" xr:uid="{00000000-0004-0000-0300-00003E000000}"/>
    <hyperlink ref="N140" r:id="rId63" location="iv-suitability-for-native-endangered-fish-of-the-grand-canyon" xr:uid="{00000000-0004-0000-0300-00003F000000}"/>
    <hyperlink ref="N141" r:id="rId64" location="v-suitability-for-tailwater-trout" xr:uid="{00000000-0004-0000-0300-000040000000}"/>
    <hyperlink ref="N142" r:id="rId65" location="step-8-move-to-next-year" xr:uid="{00000000-0004-0000-0300-00004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4140625" defaultRowHeight="15" customHeight="1" x14ac:dyDescent="0.3"/>
  <cols>
    <col min="1" max="1" width="12.44140625" customWidth="1"/>
    <col min="2" max="3" width="14.33203125" customWidth="1"/>
    <col min="4" max="4" width="11.5546875" customWidth="1"/>
    <col min="5" max="6" width="8.6640625" customWidth="1"/>
    <col min="7" max="7" width="13.88671875" customWidth="1"/>
    <col min="8" max="8" width="10.5546875" customWidth="1"/>
    <col min="9" max="9" width="11.5546875" customWidth="1"/>
    <col min="10" max="10" width="10.5546875" customWidth="1"/>
    <col min="11" max="11" width="11.109375" customWidth="1"/>
    <col min="12" max="12" width="12.109375" customWidth="1"/>
    <col min="13" max="13" width="10.5546875" customWidth="1"/>
    <col min="14" max="26" width="8.6640625" customWidth="1"/>
  </cols>
  <sheetData>
    <row r="1" spans="1:26" ht="14.25" customHeight="1" x14ac:dyDescent="0.3">
      <c r="A1" s="1" t="s">
        <v>230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6" t="s">
        <v>213</v>
      </c>
    </row>
    <row r="3" spans="1:26" ht="14.25" customHeight="1" x14ac:dyDescent="0.3">
      <c r="C3" s="6">
        <v>2035000</v>
      </c>
    </row>
    <row r="4" spans="1:26" ht="14.25" customHeight="1" x14ac:dyDescent="0.3">
      <c r="A4" s="128" t="s">
        <v>214</v>
      </c>
      <c r="B4" s="128" t="s">
        <v>215</v>
      </c>
      <c r="C4" s="128" t="s">
        <v>216</v>
      </c>
      <c r="D4" s="128" t="s">
        <v>217</v>
      </c>
      <c r="E4" s="129" t="s">
        <v>218</v>
      </c>
      <c r="G4" s="128"/>
    </row>
    <row r="5" spans="1:26" ht="14.25" customHeight="1" x14ac:dyDescent="0.3">
      <c r="A5" s="130">
        <v>895</v>
      </c>
      <c r="B5" s="131">
        <v>0</v>
      </c>
      <c r="C5" s="131">
        <f t="shared" ref="C5:C259" si="0">B5+$C$3</f>
        <v>2035000</v>
      </c>
      <c r="D5" s="131">
        <v>30172.000000100001</v>
      </c>
      <c r="E5" s="2">
        <v>1</v>
      </c>
      <c r="H5" s="130">
        <f t="shared" ref="H5:H259" si="1">A5</f>
        <v>895</v>
      </c>
    </row>
    <row r="6" spans="1:26" ht="14.25" customHeight="1" x14ac:dyDescent="0.3">
      <c r="A6" s="130">
        <v>895.5</v>
      </c>
      <c r="B6" s="131">
        <v>15111</v>
      </c>
      <c r="C6" s="131">
        <f t="shared" si="0"/>
        <v>2050111</v>
      </c>
      <c r="D6" s="131">
        <v>30270</v>
      </c>
      <c r="E6" s="2">
        <v>2</v>
      </c>
      <c r="H6" s="130">
        <f t="shared" si="1"/>
        <v>895.5</v>
      </c>
    </row>
    <row r="7" spans="1:26" ht="14.25" customHeight="1" x14ac:dyDescent="0.3">
      <c r="A7" s="130">
        <v>896</v>
      </c>
      <c r="B7" s="131">
        <v>30270</v>
      </c>
      <c r="C7" s="131">
        <f t="shared" si="0"/>
        <v>2065270</v>
      </c>
      <c r="D7" s="131">
        <v>30367.999999899999</v>
      </c>
      <c r="E7" s="2">
        <v>3</v>
      </c>
      <c r="H7" s="130">
        <f t="shared" si="1"/>
        <v>896</v>
      </c>
    </row>
    <row r="8" spans="1:26" ht="14.25" customHeight="1" x14ac:dyDescent="0.3">
      <c r="A8" s="130">
        <v>896.5</v>
      </c>
      <c r="B8" s="131">
        <v>45479</v>
      </c>
      <c r="C8" s="131">
        <f t="shared" si="0"/>
        <v>2080479</v>
      </c>
      <c r="D8" s="131">
        <v>30466</v>
      </c>
      <c r="E8" s="2">
        <v>4</v>
      </c>
      <c r="H8" s="130">
        <f t="shared" si="1"/>
        <v>896.5</v>
      </c>
    </row>
    <row r="9" spans="1:26" ht="14.25" customHeight="1" x14ac:dyDescent="0.3">
      <c r="A9" s="130">
        <v>897</v>
      </c>
      <c r="B9" s="96">
        <v>60736</v>
      </c>
      <c r="C9" s="131">
        <f t="shared" si="0"/>
        <v>2095736</v>
      </c>
      <c r="D9" s="131">
        <v>30563.999999899999</v>
      </c>
      <c r="E9" s="2">
        <v>5</v>
      </c>
      <c r="H9" s="130">
        <f t="shared" si="1"/>
        <v>897</v>
      </c>
    </row>
    <row r="10" spans="1:26" ht="14.25" customHeight="1" x14ac:dyDescent="0.3">
      <c r="A10" s="130">
        <v>897.5</v>
      </c>
      <c r="B10" s="96">
        <v>76043</v>
      </c>
      <c r="C10" s="131">
        <f t="shared" si="0"/>
        <v>2111043</v>
      </c>
      <c r="D10" s="131">
        <v>30662.000000100001</v>
      </c>
      <c r="E10" s="2">
        <v>6</v>
      </c>
      <c r="H10" s="130">
        <f t="shared" si="1"/>
        <v>897.5</v>
      </c>
    </row>
    <row r="11" spans="1:26" ht="14.25" customHeight="1" x14ac:dyDescent="0.3">
      <c r="A11" s="130">
        <v>898</v>
      </c>
      <c r="B11" s="131">
        <v>91397.999999899999</v>
      </c>
      <c r="C11" s="131">
        <f t="shared" si="0"/>
        <v>2126397.9999998999</v>
      </c>
      <c r="D11" s="131">
        <v>30760</v>
      </c>
      <c r="E11" s="2">
        <v>7</v>
      </c>
      <c r="H11" s="130">
        <f t="shared" si="1"/>
        <v>898</v>
      </c>
    </row>
    <row r="12" spans="1:26" ht="14.25" customHeight="1" x14ac:dyDescent="0.3">
      <c r="A12" s="130">
        <v>898.5</v>
      </c>
      <c r="B12" s="131">
        <v>106803</v>
      </c>
      <c r="C12" s="131">
        <f t="shared" si="0"/>
        <v>2141803</v>
      </c>
      <c r="D12" s="131">
        <v>30857.999999899999</v>
      </c>
      <c r="E12" s="2">
        <v>8</v>
      </c>
      <c r="H12" s="130">
        <f t="shared" si="1"/>
        <v>898.5</v>
      </c>
    </row>
    <row r="13" spans="1:26" ht="14.25" customHeight="1" x14ac:dyDescent="0.3">
      <c r="A13" s="130">
        <v>899</v>
      </c>
      <c r="B13" s="131">
        <v>122257</v>
      </c>
      <c r="C13" s="131">
        <f t="shared" si="0"/>
        <v>2157257</v>
      </c>
      <c r="D13" s="131">
        <v>30956</v>
      </c>
      <c r="E13" s="2">
        <v>9</v>
      </c>
      <c r="H13" s="130">
        <f t="shared" si="1"/>
        <v>899</v>
      </c>
      <c r="I13" s="131"/>
      <c r="J13" s="131"/>
      <c r="K13" s="131"/>
      <c r="L13" s="131"/>
      <c r="M13" s="131"/>
    </row>
    <row r="14" spans="1:26" ht="14.25" customHeight="1" x14ac:dyDescent="0.3">
      <c r="A14" s="130">
        <v>899.5</v>
      </c>
      <c r="B14" s="131">
        <v>137759</v>
      </c>
      <c r="C14" s="131">
        <f t="shared" si="0"/>
        <v>2172759</v>
      </c>
      <c r="D14" s="131">
        <v>31053.999999899999</v>
      </c>
      <c r="E14" s="2">
        <v>10</v>
      </c>
      <c r="H14" s="130">
        <f t="shared" si="1"/>
        <v>899.5</v>
      </c>
    </row>
    <row r="15" spans="1:26" ht="14.25" customHeight="1" x14ac:dyDescent="0.3">
      <c r="A15" s="130">
        <v>900</v>
      </c>
      <c r="B15" s="131">
        <v>153311</v>
      </c>
      <c r="C15" s="131">
        <f t="shared" si="0"/>
        <v>2188311</v>
      </c>
      <c r="D15" s="131">
        <v>31152.000000100001</v>
      </c>
      <c r="E15" s="2">
        <v>11</v>
      </c>
      <c r="H15" s="130">
        <f t="shared" si="1"/>
        <v>900</v>
      </c>
    </row>
    <row r="16" spans="1:26" ht="14.25" customHeight="1" x14ac:dyDescent="0.3">
      <c r="A16" s="130">
        <v>900.5</v>
      </c>
      <c r="B16" s="131">
        <v>168917</v>
      </c>
      <c r="C16" s="131">
        <f t="shared" si="0"/>
        <v>2203917</v>
      </c>
      <c r="D16" s="131">
        <v>31273.000000100001</v>
      </c>
      <c r="E16" s="2">
        <v>12</v>
      </c>
      <c r="H16" s="130">
        <f t="shared" si="1"/>
        <v>900.5</v>
      </c>
    </row>
    <row r="17" spans="1:8" ht="14.25" customHeight="1" x14ac:dyDescent="0.3">
      <c r="A17" s="130">
        <v>901</v>
      </c>
      <c r="B17" s="131">
        <v>184584</v>
      </c>
      <c r="C17" s="131">
        <f t="shared" si="0"/>
        <v>2219584</v>
      </c>
      <c r="D17" s="131">
        <v>31394</v>
      </c>
      <c r="E17" s="2">
        <v>13</v>
      </c>
      <c r="H17" s="130">
        <f t="shared" si="1"/>
        <v>901</v>
      </c>
    </row>
    <row r="18" spans="1:8" ht="14.25" customHeight="1" x14ac:dyDescent="0.3">
      <c r="A18" s="130">
        <v>901.5</v>
      </c>
      <c r="B18" s="131">
        <v>200311</v>
      </c>
      <c r="C18" s="131">
        <f t="shared" si="0"/>
        <v>2235311</v>
      </c>
      <c r="D18" s="131">
        <v>31514.000000100001</v>
      </c>
      <c r="E18" s="2">
        <v>14</v>
      </c>
      <c r="H18" s="130">
        <f t="shared" si="1"/>
        <v>901.5</v>
      </c>
    </row>
    <row r="19" spans="1:8" ht="14.25" customHeight="1" x14ac:dyDescent="0.3">
      <c r="A19" s="130">
        <v>902</v>
      </c>
      <c r="B19" s="131">
        <v>216098</v>
      </c>
      <c r="C19" s="131">
        <f t="shared" si="0"/>
        <v>2251098</v>
      </c>
      <c r="D19" s="131">
        <v>31635.000000100001</v>
      </c>
      <c r="E19" s="2">
        <v>15</v>
      </c>
      <c r="H19" s="130">
        <f t="shared" si="1"/>
        <v>902</v>
      </c>
    </row>
    <row r="20" spans="1:8" ht="14.25" customHeight="1" x14ac:dyDescent="0.3">
      <c r="A20" s="130">
        <v>902.5</v>
      </c>
      <c r="B20" s="131">
        <v>231946</v>
      </c>
      <c r="C20" s="131">
        <f t="shared" si="0"/>
        <v>2266946</v>
      </c>
      <c r="D20" s="131">
        <v>31754.999999899999</v>
      </c>
      <c r="E20" s="2">
        <v>16</v>
      </c>
      <c r="H20" s="130">
        <f t="shared" si="1"/>
        <v>902.5</v>
      </c>
    </row>
    <row r="21" spans="1:8" ht="14.25" customHeight="1" x14ac:dyDescent="0.3">
      <c r="A21" s="130">
        <v>903</v>
      </c>
      <c r="B21" s="131">
        <v>247854</v>
      </c>
      <c r="C21" s="131">
        <f t="shared" si="0"/>
        <v>2282854</v>
      </c>
      <c r="D21" s="131">
        <v>31875.999999899999</v>
      </c>
      <c r="E21" s="2">
        <v>17</v>
      </c>
      <c r="H21" s="130">
        <f t="shared" si="1"/>
        <v>903</v>
      </c>
    </row>
    <row r="22" spans="1:8" ht="14.25" customHeight="1" x14ac:dyDescent="0.3">
      <c r="A22" s="130">
        <v>903.5</v>
      </c>
      <c r="B22" s="131">
        <v>263822</v>
      </c>
      <c r="C22" s="131">
        <f t="shared" si="0"/>
        <v>2298822</v>
      </c>
      <c r="D22" s="131">
        <v>31997.000000100001</v>
      </c>
      <c r="E22" s="2">
        <v>18</v>
      </c>
      <c r="H22" s="130">
        <f t="shared" si="1"/>
        <v>903.5</v>
      </c>
    </row>
    <row r="23" spans="1:8" ht="14.25" customHeight="1" x14ac:dyDescent="0.3">
      <c r="A23" s="130">
        <v>904</v>
      </c>
      <c r="B23" s="131">
        <v>279851</v>
      </c>
      <c r="C23" s="131">
        <f t="shared" si="0"/>
        <v>2314851</v>
      </c>
      <c r="D23" s="131">
        <v>32116.999999899999</v>
      </c>
      <c r="E23" s="2">
        <v>19</v>
      </c>
      <c r="H23" s="130">
        <f t="shared" si="1"/>
        <v>904</v>
      </c>
    </row>
    <row r="24" spans="1:8" ht="14.25" customHeight="1" x14ac:dyDescent="0.3">
      <c r="A24" s="130">
        <v>904.5</v>
      </c>
      <c r="B24" s="131">
        <v>295939</v>
      </c>
      <c r="C24" s="131">
        <f t="shared" si="0"/>
        <v>2330939</v>
      </c>
      <c r="D24" s="131">
        <v>32237.999999899999</v>
      </c>
      <c r="E24" s="2">
        <v>20</v>
      </c>
      <c r="H24" s="130">
        <f t="shared" si="1"/>
        <v>904.5</v>
      </c>
    </row>
    <row r="25" spans="1:8" ht="14.25" customHeight="1" x14ac:dyDescent="0.3">
      <c r="A25" s="130">
        <v>905</v>
      </c>
      <c r="B25" s="131">
        <v>312088</v>
      </c>
      <c r="C25" s="131">
        <f t="shared" si="0"/>
        <v>2347088</v>
      </c>
      <c r="D25" s="131">
        <v>32358.999999899999</v>
      </c>
      <c r="E25" s="2">
        <v>21</v>
      </c>
      <c r="H25" s="130">
        <f t="shared" si="1"/>
        <v>905</v>
      </c>
    </row>
    <row r="26" spans="1:8" ht="14.25" customHeight="1" x14ac:dyDescent="0.3">
      <c r="A26" s="130">
        <v>905.5</v>
      </c>
      <c r="B26" s="131">
        <v>328298</v>
      </c>
      <c r="C26" s="131">
        <f t="shared" si="0"/>
        <v>2363298</v>
      </c>
      <c r="D26" s="131">
        <v>32479</v>
      </c>
      <c r="E26" s="2">
        <v>22</v>
      </c>
      <c r="H26" s="130">
        <f t="shared" si="1"/>
        <v>905.5</v>
      </c>
    </row>
    <row r="27" spans="1:8" ht="14.25" customHeight="1" x14ac:dyDescent="0.3">
      <c r="A27" s="130">
        <v>906</v>
      </c>
      <c r="B27" s="131">
        <v>344568</v>
      </c>
      <c r="C27" s="131">
        <f t="shared" si="0"/>
        <v>2379568</v>
      </c>
      <c r="D27" s="131">
        <v>32599.999999899999</v>
      </c>
      <c r="E27" s="2">
        <v>23</v>
      </c>
      <c r="H27" s="130">
        <f t="shared" si="1"/>
        <v>906</v>
      </c>
    </row>
    <row r="28" spans="1:8" ht="14.25" customHeight="1" x14ac:dyDescent="0.3">
      <c r="A28" s="130">
        <v>906.5</v>
      </c>
      <c r="B28" s="131">
        <v>360898</v>
      </c>
      <c r="C28" s="131">
        <f t="shared" si="0"/>
        <v>2395898</v>
      </c>
      <c r="D28" s="131">
        <v>32720</v>
      </c>
      <c r="E28" s="2">
        <v>24</v>
      </c>
      <c r="H28" s="130">
        <f t="shared" si="1"/>
        <v>906.5</v>
      </c>
    </row>
    <row r="29" spans="1:8" ht="14.25" customHeight="1" x14ac:dyDescent="0.3">
      <c r="A29" s="130">
        <v>907</v>
      </c>
      <c r="B29" s="131">
        <v>377288</v>
      </c>
      <c r="C29" s="131">
        <f t="shared" si="0"/>
        <v>2412288</v>
      </c>
      <c r="D29" s="131">
        <v>32841</v>
      </c>
      <c r="E29" s="2">
        <v>25</v>
      </c>
      <c r="H29" s="130">
        <f t="shared" si="1"/>
        <v>907</v>
      </c>
    </row>
    <row r="30" spans="1:8" ht="14.25" customHeight="1" x14ac:dyDescent="0.3">
      <c r="A30" s="130">
        <v>907.5</v>
      </c>
      <c r="B30" s="131">
        <v>393739</v>
      </c>
      <c r="C30" s="131">
        <f t="shared" si="0"/>
        <v>2428739</v>
      </c>
      <c r="D30" s="131">
        <v>32962</v>
      </c>
      <c r="E30" s="2">
        <v>26</v>
      </c>
      <c r="H30" s="130">
        <f t="shared" si="1"/>
        <v>907.5</v>
      </c>
    </row>
    <row r="31" spans="1:8" ht="14.25" customHeight="1" x14ac:dyDescent="0.3">
      <c r="A31" s="130">
        <v>908</v>
      </c>
      <c r="B31" s="131">
        <v>410250</v>
      </c>
      <c r="C31" s="131">
        <f t="shared" si="0"/>
        <v>2445250</v>
      </c>
      <c r="D31" s="131">
        <v>33082</v>
      </c>
      <c r="E31" s="2">
        <v>27</v>
      </c>
      <c r="H31" s="130">
        <f t="shared" si="1"/>
        <v>908</v>
      </c>
    </row>
    <row r="32" spans="1:8" ht="14.25" customHeight="1" x14ac:dyDescent="0.3">
      <c r="A32" s="130">
        <v>908.5</v>
      </c>
      <c r="B32" s="131">
        <v>426821</v>
      </c>
      <c r="C32" s="131">
        <f t="shared" si="0"/>
        <v>2461821</v>
      </c>
      <c r="D32" s="131">
        <v>33203</v>
      </c>
      <c r="E32" s="2">
        <v>28</v>
      </c>
      <c r="H32" s="130">
        <f t="shared" si="1"/>
        <v>908.5</v>
      </c>
    </row>
    <row r="33" spans="1:8" ht="14.25" customHeight="1" x14ac:dyDescent="0.3">
      <c r="A33" s="130">
        <v>909</v>
      </c>
      <c r="B33" s="131">
        <v>443452</v>
      </c>
      <c r="C33" s="131">
        <f t="shared" si="0"/>
        <v>2478452</v>
      </c>
      <c r="D33" s="131">
        <v>33323.000000100001</v>
      </c>
      <c r="E33" s="2">
        <v>29</v>
      </c>
      <c r="H33" s="130">
        <f t="shared" si="1"/>
        <v>909</v>
      </c>
    </row>
    <row r="34" spans="1:8" ht="14.25" customHeight="1" x14ac:dyDescent="0.3">
      <c r="A34" s="130">
        <v>909.5</v>
      </c>
      <c r="B34" s="131">
        <v>460144</v>
      </c>
      <c r="C34" s="131">
        <f t="shared" si="0"/>
        <v>2495144</v>
      </c>
      <c r="D34" s="131">
        <v>33444.000000100001</v>
      </c>
      <c r="E34" s="2">
        <v>30</v>
      </c>
      <c r="H34" s="130">
        <f t="shared" si="1"/>
        <v>909.5</v>
      </c>
    </row>
    <row r="35" spans="1:8" ht="14.25" customHeight="1" x14ac:dyDescent="0.3">
      <c r="A35" s="130">
        <v>910</v>
      </c>
      <c r="B35" s="131">
        <v>476896</v>
      </c>
      <c r="C35" s="131">
        <f t="shared" si="0"/>
        <v>2511896</v>
      </c>
      <c r="D35" s="131">
        <v>33565</v>
      </c>
      <c r="E35" s="2">
        <v>31</v>
      </c>
      <c r="H35" s="130">
        <f t="shared" si="1"/>
        <v>910</v>
      </c>
    </row>
    <row r="36" spans="1:8" ht="14.25" customHeight="1" x14ac:dyDescent="0.3">
      <c r="A36" s="130">
        <v>910.5</v>
      </c>
      <c r="B36" s="131">
        <v>493708</v>
      </c>
      <c r="C36" s="131">
        <f t="shared" si="0"/>
        <v>2528708</v>
      </c>
      <c r="D36" s="131">
        <v>33683.000000100001</v>
      </c>
      <c r="E36" s="2">
        <v>32</v>
      </c>
      <c r="H36" s="130">
        <f t="shared" si="1"/>
        <v>910.5</v>
      </c>
    </row>
    <row r="37" spans="1:8" ht="14.25" customHeight="1" x14ac:dyDescent="0.3">
      <c r="A37" s="130">
        <v>911</v>
      </c>
      <c r="B37" s="131">
        <v>510579</v>
      </c>
      <c r="C37" s="131">
        <f t="shared" si="0"/>
        <v>2545579</v>
      </c>
      <c r="D37" s="131">
        <v>33800</v>
      </c>
      <c r="E37" s="2">
        <v>33</v>
      </c>
      <c r="H37" s="130">
        <f t="shared" si="1"/>
        <v>911</v>
      </c>
    </row>
    <row r="38" spans="1:8" ht="14.25" customHeight="1" x14ac:dyDescent="0.3">
      <c r="A38" s="130">
        <v>911.5</v>
      </c>
      <c r="B38" s="131">
        <v>527509</v>
      </c>
      <c r="C38" s="131">
        <f t="shared" si="0"/>
        <v>2562509</v>
      </c>
      <c r="D38" s="131">
        <v>33918</v>
      </c>
      <c r="E38" s="2">
        <v>34</v>
      </c>
      <c r="H38" s="130">
        <f t="shared" si="1"/>
        <v>911.5</v>
      </c>
    </row>
    <row r="39" spans="1:8" ht="14.25" customHeight="1" x14ac:dyDescent="0.3">
      <c r="A39" s="130">
        <v>912</v>
      </c>
      <c r="B39" s="131">
        <v>544497</v>
      </c>
      <c r="C39" s="131">
        <f t="shared" si="0"/>
        <v>2579497</v>
      </c>
      <c r="D39" s="131">
        <v>34036</v>
      </c>
      <c r="E39" s="2">
        <v>35</v>
      </c>
      <c r="H39" s="130">
        <f t="shared" si="1"/>
        <v>912</v>
      </c>
    </row>
    <row r="40" spans="1:8" ht="14.25" customHeight="1" x14ac:dyDescent="0.3">
      <c r="A40" s="130">
        <v>912.5</v>
      </c>
      <c r="B40" s="131">
        <v>561545</v>
      </c>
      <c r="C40" s="131">
        <f t="shared" si="0"/>
        <v>2596545</v>
      </c>
      <c r="D40" s="131">
        <v>34154.000000100001</v>
      </c>
      <c r="E40" s="2">
        <v>36</v>
      </c>
      <c r="H40" s="130">
        <f t="shared" si="1"/>
        <v>912.5</v>
      </c>
    </row>
    <row r="41" spans="1:8" ht="14.25" customHeight="1" x14ac:dyDescent="0.3">
      <c r="A41" s="130">
        <v>913</v>
      </c>
      <c r="B41" s="131">
        <v>578651</v>
      </c>
      <c r="C41" s="131">
        <f t="shared" si="0"/>
        <v>2613651</v>
      </c>
      <c r="D41" s="131">
        <v>34271.999999899999</v>
      </c>
      <c r="E41" s="2">
        <v>37</v>
      </c>
      <c r="H41" s="130">
        <f t="shared" si="1"/>
        <v>913</v>
      </c>
    </row>
    <row r="42" spans="1:8" ht="14.25" customHeight="1" x14ac:dyDescent="0.3">
      <c r="A42" s="130">
        <v>913.5</v>
      </c>
      <c r="B42" s="131">
        <v>595817</v>
      </c>
      <c r="C42" s="131">
        <f t="shared" si="0"/>
        <v>2630817</v>
      </c>
      <c r="D42" s="131">
        <v>34389.999999899999</v>
      </c>
      <c r="E42" s="2">
        <v>38</v>
      </c>
      <c r="H42" s="130">
        <f t="shared" si="1"/>
        <v>913.5</v>
      </c>
    </row>
    <row r="43" spans="1:8" ht="14.25" customHeight="1" x14ac:dyDescent="0.3">
      <c r="A43" s="130">
        <v>914</v>
      </c>
      <c r="B43" s="131">
        <v>613041</v>
      </c>
      <c r="C43" s="131">
        <f t="shared" si="0"/>
        <v>2648041</v>
      </c>
      <c r="D43" s="131">
        <v>34508</v>
      </c>
      <c r="E43" s="2">
        <v>39</v>
      </c>
      <c r="H43" s="130">
        <f t="shared" si="1"/>
        <v>914</v>
      </c>
    </row>
    <row r="44" spans="1:8" ht="14.25" customHeight="1" x14ac:dyDescent="0.3">
      <c r="A44" s="130">
        <v>914.5</v>
      </c>
      <c r="B44" s="131">
        <v>630324</v>
      </c>
      <c r="C44" s="131">
        <f t="shared" si="0"/>
        <v>2665324</v>
      </c>
      <c r="D44" s="131">
        <v>34626</v>
      </c>
      <c r="E44" s="2">
        <v>40</v>
      </c>
      <c r="H44" s="130">
        <f t="shared" si="1"/>
        <v>914.5</v>
      </c>
    </row>
    <row r="45" spans="1:8" ht="14.25" customHeight="1" x14ac:dyDescent="0.3">
      <c r="A45" s="130">
        <v>915</v>
      </c>
      <c r="B45" s="131">
        <v>647667</v>
      </c>
      <c r="C45" s="131">
        <f t="shared" si="0"/>
        <v>2682667</v>
      </c>
      <c r="D45" s="131">
        <v>34742.999999899999</v>
      </c>
      <c r="E45" s="2">
        <v>41</v>
      </c>
      <c r="H45" s="130">
        <f t="shared" si="1"/>
        <v>915</v>
      </c>
    </row>
    <row r="46" spans="1:8" ht="14.25" customHeight="1" x14ac:dyDescent="0.3">
      <c r="A46" s="130">
        <v>915.5</v>
      </c>
      <c r="B46" s="131">
        <v>665068</v>
      </c>
      <c r="C46" s="131">
        <f t="shared" si="0"/>
        <v>2700068</v>
      </c>
      <c r="D46" s="131">
        <v>34860.999999899999</v>
      </c>
      <c r="E46" s="2">
        <v>42</v>
      </c>
      <c r="H46" s="130">
        <f t="shared" si="1"/>
        <v>915.5</v>
      </c>
    </row>
    <row r="47" spans="1:8" ht="14.25" customHeight="1" x14ac:dyDescent="0.3">
      <c r="A47" s="130">
        <v>916</v>
      </c>
      <c r="B47" s="131">
        <v>682528</v>
      </c>
      <c r="C47" s="131">
        <f t="shared" si="0"/>
        <v>2717528</v>
      </c>
      <c r="D47" s="131">
        <v>34979</v>
      </c>
      <c r="E47" s="2">
        <v>43</v>
      </c>
      <c r="H47" s="130">
        <f t="shared" si="1"/>
        <v>916</v>
      </c>
    </row>
    <row r="48" spans="1:8" ht="14.25" customHeight="1" x14ac:dyDescent="0.3">
      <c r="A48" s="130">
        <v>916.5</v>
      </c>
      <c r="B48" s="131">
        <v>700047</v>
      </c>
      <c r="C48" s="131">
        <f t="shared" si="0"/>
        <v>2735047</v>
      </c>
      <c r="D48" s="131">
        <v>35097</v>
      </c>
      <c r="E48" s="2">
        <v>44</v>
      </c>
      <c r="H48" s="130">
        <f t="shared" si="1"/>
        <v>916.5</v>
      </c>
    </row>
    <row r="49" spans="1:8" ht="14.25" customHeight="1" x14ac:dyDescent="0.3">
      <c r="A49" s="130">
        <v>917</v>
      </c>
      <c r="B49" s="131">
        <v>717625</v>
      </c>
      <c r="C49" s="131">
        <f t="shared" si="0"/>
        <v>2752625</v>
      </c>
      <c r="D49" s="131">
        <v>35215</v>
      </c>
      <c r="E49" s="2">
        <v>45</v>
      </c>
      <c r="H49" s="130">
        <f t="shared" si="1"/>
        <v>917</v>
      </c>
    </row>
    <row r="50" spans="1:8" ht="14.25" customHeight="1" x14ac:dyDescent="0.3">
      <c r="A50" s="130">
        <v>917.5</v>
      </c>
      <c r="B50" s="131">
        <v>735262</v>
      </c>
      <c r="C50" s="131">
        <f t="shared" si="0"/>
        <v>2770262</v>
      </c>
      <c r="D50" s="131">
        <v>35333.000000100001</v>
      </c>
      <c r="E50" s="2">
        <v>46</v>
      </c>
      <c r="H50" s="130">
        <f t="shared" si="1"/>
        <v>917.5</v>
      </c>
    </row>
    <row r="51" spans="1:8" ht="14.25" customHeight="1" x14ac:dyDescent="0.3">
      <c r="A51" s="130">
        <v>918</v>
      </c>
      <c r="B51" s="131">
        <v>752958</v>
      </c>
      <c r="C51" s="131">
        <f t="shared" si="0"/>
        <v>2787958</v>
      </c>
      <c r="D51" s="131">
        <v>35451.000000100001</v>
      </c>
      <c r="E51" s="2">
        <v>47</v>
      </c>
      <c r="H51" s="130">
        <f t="shared" si="1"/>
        <v>918</v>
      </c>
    </row>
    <row r="52" spans="1:8" ht="14.25" customHeight="1" x14ac:dyDescent="0.3">
      <c r="A52" s="130">
        <v>918.5</v>
      </c>
      <c r="B52" s="131">
        <v>770713</v>
      </c>
      <c r="C52" s="131">
        <f t="shared" si="0"/>
        <v>2805713</v>
      </c>
      <c r="D52" s="131">
        <v>35568.999999899999</v>
      </c>
      <c r="E52" s="2">
        <v>48</v>
      </c>
      <c r="H52" s="130">
        <f t="shared" si="1"/>
        <v>918.5</v>
      </c>
    </row>
    <row r="53" spans="1:8" ht="14.25" customHeight="1" x14ac:dyDescent="0.3">
      <c r="A53" s="130">
        <v>919</v>
      </c>
      <c r="B53" s="131">
        <v>788526</v>
      </c>
      <c r="C53" s="131">
        <f t="shared" si="0"/>
        <v>2823526</v>
      </c>
      <c r="D53" s="131">
        <v>35686.000000100001</v>
      </c>
      <c r="E53" s="2">
        <v>49</v>
      </c>
      <c r="H53" s="130">
        <f t="shared" si="1"/>
        <v>919</v>
      </c>
    </row>
    <row r="54" spans="1:8" ht="14.25" customHeight="1" x14ac:dyDescent="0.3">
      <c r="A54" s="130">
        <v>919.5</v>
      </c>
      <c r="B54" s="131">
        <v>806399</v>
      </c>
      <c r="C54" s="131">
        <f t="shared" si="0"/>
        <v>2841399</v>
      </c>
      <c r="D54" s="131">
        <v>35804.000000100001</v>
      </c>
      <c r="E54" s="2">
        <v>50</v>
      </c>
      <c r="H54" s="130">
        <f t="shared" si="1"/>
        <v>919.5</v>
      </c>
    </row>
    <row r="55" spans="1:8" ht="14.25" customHeight="1" x14ac:dyDescent="0.3">
      <c r="A55" s="130">
        <v>920</v>
      </c>
      <c r="B55" s="131">
        <v>824331.00000200002</v>
      </c>
      <c r="C55" s="131">
        <f t="shared" si="0"/>
        <v>2859331.000002</v>
      </c>
      <c r="D55" s="131">
        <v>35921.999999899999</v>
      </c>
      <c r="E55" s="2">
        <v>51</v>
      </c>
      <c r="H55" s="130">
        <f t="shared" si="1"/>
        <v>920</v>
      </c>
    </row>
    <row r="56" spans="1:8" ht="14.25" customHeight="1" x14ac:dyDescent="0.3">
      <c r="A56" s="130">
        <v>920.5</v>
      </c>
      <c r="B56" s="131">
        <v>842319.99999799998</v>
      </c>
      <c r="C56" s="131">
        <f t="shared" si="0"/>
        <v>2877319.999998</v>
      </c>
      <c r="D56" s="131">
        <v>36036.000000100001</v>
      </c>
      <c r="E56" s="2">
        <v>52</v>
      </c>
      <c r="H56" s="130">
        <f t="shared" si="1"/>
        <v>920.5</v>
      </c>
    </row>
    <row r="57" spans="1:8" ht="14.25" customHeight="1" x14ac:dyDescent="0.3">
      <c r="A57" s="130">
        <v>921</v>
      </c>
      <c r="B57" s="131">
        <v>860367.00000400003</v>
      </c>
      <c r="C57" s="131">
        <f t="shared" si="0"/>
        <v>2895367.000004</v>
      </c>
      <c r="D57" s="131">
        <v>36150.000000100001</v>
      </c>
      <c r="E57" s="2">
        <v>53</v>
      </c>
      <c r="H57" s="130">
        <f t="shared" si="1"/>
        <v>921</v>
      </c>
    </row>
    <row r="58" spans="1:8" ht="14.25" customHeight="1" x14ac:dyDescent="0.3">
      <c r="A58" s="130">
        <v>921.5</v>
      </c>
      <c r="B58" s="131">
        <v>878470.99999799998</v>
      </c>
      <c r="C58" s="131">
        <f t="shared" si="0"/>
        <v>2913470.999998</v>
      </c>
      <c r="D58" s="131">
        <v>36264</v>
      </c>
      <c r="E58" s="2">
        <v>54</v>
      </c>
      <c r="H58" s="130">
        <f t="shared" si="1"/>
        <v>921.5</v>
      </c>
    </row>
    <row r="59" spans="1:8" ht="14.25" customHeight="1" x14ac:dyDescent="0.3">
      <c r="A59" s="130">
        <v>922</v>
      </c>
      <c r="B59" s="131">
        <v>896630.99999799998</v>
      </c>
      <c r="C59" s="131">
        <f t="shared" si="0"/>
        <v>2931630.999998</v>
      </c>
      <c r="D59" s="131">
        <v>36378</v>
      </c>
      <c r="E59" s="2">
        <v>55</v>
      </c>
      <c r="H59" s="130">
        <f t="shared" si="1"/>
        <v>922</v>
      </c>
    </row>
    <row r="60" spans="1:8" ht="14.25" customHeight="1" x14ac:dyDescent="0.3">
      <c r="A60" s="130">
        <v>922.5</v>
      </c>
      <c r="B60" s="131">
        <v>914849.00000100001</v>
      </c>
      <c r="C60" s="131">
        <f t="shared" si="0"/>
        <v>2949849.0000010002</v>
      </c>
      <c r="D60" s="131">
        <v>36491.999999899999</v>
      </c>
      <c r="E60" s="2">
        <v>56</v>
      </c>
      <c r="H60" s="130">
        <f t="shared" si="1"/>
        <v>922.5</v>
      </c>
    </row>
    <row r="61" spans="1:8" ht="14.25" customHeight="1" x14ac:dyDescent="0.3">
      <c r="A61" s="130">
        <v>923</v>
      </c>
      <c r="B61" s="131">
        <v>933123.00000200002</v>
      </c>
      <c r="C61" s="131">
        <f t="shared" si="0"/>
        <v>2968123.000002</v>
      </c>
      <c r="D61" s="131">
        <v>36607.000000100001</v>
      </c>
      <c r="E61" s="2">
        <v>57</v>
      </c>
      <c r="H61" s="130">
        <f t="shared" si="1"/>
        <v>923</v>
      </c>
    </row>
    <row r="62" spans="1:8" ht="14.25" customHeight="1" x14ac:dyDescent="0.3">
      <c r="A62" s="130">
        <v>923.5</v>
      </c>
      <c r="B62" s="131">
        <v>951454.99999699998</v>
      </c>
      <c r="C62" s="131">
        <f t="shared" si="0"/>
        <v>2986454.9999970002</v>
      </c>
      <c r="D62" s="131">
        <v>36721</v>
      </c>
      <c r="E62" s="2">
        <v>58</v>
      </c>
      <c r="H62" s="130">
        <f t="shared" si="1"/>
        <v>923.5</v>
      </c>
    </row>
    <row r="63" spans="1:8" ht="14.25" customHeight="1" x14ac:dyDescent="0.3">
      <c r="A63" s="130">
        <v>924</v>
      </c>
      <c r="B63" s="131">
        <v>969843.99999599997</v>
      </c>
      <c r="C63" s="131">
        <f t="shared" si="0"/>
        <v>3004843.999996</v>
      </c>
      <c r="D63" s="131">
        <v>36835</v>
      </c>
      <c r="E63" s="2">
        <v>59</v>
      </c>
      <c r="H63" s="130">
        <f t="shared" si="1"/>
        <v>924</v>
      </c>
    </row>
    <row r="64" spans="1:8" ht="14.25" customHeight="1" x14ac:dyDescent="0.3">
      <c r="A64" s="130">
        <v>924.5</v>
      </c>
      <c r="B64" s="131">
        <v>988290</v>
      </c>
      <c r="C64" s="131">
        <f t="shared" si="0"/>
        <v>3023290</v>
      </c>
      <c r="D64" s="131">
        <v>36948.999999899999</v>
      </c>
      <c r="E64" s="2">
        <v>60</v>
      </c>
      <c r="H64" s="130">
        <f t="shared" si="1"/>
        <v>924.5</v>
      </c>
    </row>
    <row r="65" spans="1:8" ht="14.25" customHeight="1" x14ac:dyDescent="0.3">
      <c r="A65" s="130">
        <v>925</v>
      </c>
      <c r="B65" s="131">
        <v>1006793</v>
      </c>
      <c r="C65" s="131">
        <f t="shared" si="0"/>
        <v>3041793</v>
      </c>
      <c r="D65" s="131">
        <v>37062.999999899999</v>
      </c>
      <c r="E65" s="2">
        <v>61</v>
      </c>
      <c r="H65" s="130">
        <f t="shared" si="1"/>
        <v>925</v>
      </c>
    </row>
    <row r="66" spans="1:8" ht="14.25" customHeight="1" x14ac:dyDescent="0.3">
      <c r="A66" s="130">
        <v>925.5</v>
      </c>
      <c r="B66" s="131">
        <v>1025353</v>
      </c>
      <c r="C66" s="131">
        <f t="shared" si="0"/>
        <v>3060353</v>
      </c>
      <c r="D66" s="131">
        <v>37177.000000100001</v>
      </c>
      <c r="E66" s="2">
        <v>62</v>
      </c>
      <c r="H66" s="130">
        <f t="shared" si="1"/>
        <v>925.5</v>
      </c>
    </row>
    <row r="67" spans="1:8" ht="14.25" customHeight="1" x14ac:dyDescent="0.3">
      <c r="A67" s="130">
        <v>926</v>
      </c>
      <c r="B67" s="131">
        <v>1043970</v>
      </c>
      <c r="C67" s="131">
        <f t="shared" si="0"/>
        <v>3078970</v>
      </c>
      <c r="D67" s="131">
        <v>37291.000000100001</v>
      </c>
      <c r="E67" s="2">
        <v>63</v>
      </c>
      <c r="H67" s="130">
        <f t="shared" si="1"/>
        <v>926</v>
      </c>
    </row>
    <row r="68" spans="1:8" ht="14.25" customHeight="1" x14ac:dyDescent="0.3">
      <c r="A68" s="130">
        <v>926.5</v>
      </c>
      <c r="B68" s="131">
        <v>1062644</v>
      </c>
      <c r="C68" s="131">
        <f t="shared" si="0"/>
        <v>3097644</v>
      </c>
      <c r="D68" s="131">
        <v>37405</v>
      </c>
      <c r="E68" s="2">
        <v>64</v>
      </c>
      <c r="H68" s="130">
        <f t="shared" si="1"/>
        <v>926.5</v>
      </c>
    </row>
    <row r="69" spans="1:8" ht="14.25" customHeight="1" x14ac:dyDescent="0.3">
      <c r="A69" s="130">
        <v>927</v>
      </c>
      <c r="B69" s="131">
        <v>1081375</v>
      </c>
      <c r="C69" s="131">
        <f t="shared" si="0"/>
        <v>3116375</v>
      </c>
      <c r="D69" s="131">
        <v>37519</v>
      </c>
      <c r="E69" s="2">
        <v>65</v>
      </c>
      <c r="H69" s="130">
        <f t="shared" si="1"/>
        <v>927</v>
      </c>
    </row>
    <row r="70" spans="1:8" ht="14.25" customHeight="1" x14ac:dyDescent="0.3">
      <c r="A70" s="130">
        <v>927.5</v>
      </c>
      <c r="B70" s="131">
        <v>1100163</v>
      </c>
      <c r="C70" s="131">
        <f t="shared" si="0"/>
        <v>3135163</v>
      </c>
      <c r="D70" s="131">
        <v>37633</v>
      </c>
      <c r="E70" s="2">
        <v>66</v>
      </c>
      <c r="H70" s="130">
        <f t="shared" si="1"/>
        <v>927.5</v>
      </c>
    </row>
    <row r="71" spans="1:8" ht="14.25" customHeight="1" x14ac:dyDescent="0.3">
      <c r="A71" s="130">
        <v>928</v>
      </c>
      <c r="B71" s="131">
        <v>1119008</v>
      </c>
      <c r="C71" s="131">
        <f t="shared" si="0"/>
        <v>3154008</v>
      </c>
      <c r="D71" s="131">
        <v>37746.999999899999</v>
      </c>
      <c r="E71" s="2">
        <v>67</v>
      </c>
      <c r="H71" s="130">
        <f t="shared" si="1"/>
        <v>928</v>
      </c>
    </row>
    <row r="72" spans="1:8" ht="14.25" customHeight="1" x14ac:dyDescent="0.3">
      <c r="A72" s="130">
        <v>928.5</v>
      </c>
      <c r="B72" s="131">
        <v>1137910</v>
      </c>
      <c r="C72" s="131">
        <f t="shared" si="0"/>
        <v>3172910</v>
      </c>
      <c r="D72" s="131">
        <v>37860.999999899999</v>
      </c>
      <c r="E72" s="2">
        <v>68</v>
      </c>
      <c r="H72" s="130">
        <f t="shared" si="1"/>
        <v>928.5</v>
      </c>
    </row>
    <row r="73" spans="1:8" ht="14.25" customHeight="1" x14ac:dyDescent="0.3">
      <c r="A73" s="130">
        <v>929</v>
      </c>
      <c r="B73" s="131">
        <v>1156869</v>
      </c>
      <c r="C73" s="131">
        <f t="shared" si="0"/>
        <v>3191869</v>
      </c>
      <c r="D73" s="131">
        <v>37975.000000100001</v>
      </c>
      <c r="E73" s="2">
        <v>69</v>
      </c>
      <c r="H73" s="130">
        <f t="shared" si="1"/>
        <v>929</v>
      </c>
    </row>
    <row r="74" spans="1:8" ht="14.25" customHeight="1" x14ac:dyDescent="0.3">
      <c r="A74" s="130">
        <v>929.5</v>
      </c>
      <c r="B74" s="131">
        <v>1175885</v>
      </c>
      <c r="C74" s="131">
        <f t="shared" si="0"/>
        <v>3210885</v>
      </c>
      <c r="D74" s="131">
        <v>38089.000000100001</v>
      </c>
      <c r="E74" s="2">
        <v>70</v>
      </c>
      <c r="H74" s="130">
        <f t="shared" si="1"/>
        <v>929.5</v>
      </c>
    </row>
    <row r="75" spans="1:8" ht="14.25" customHeight="1" x14ac:dyDescent="0.3">
      <c r="A75" s="130">
        <v>930</v>
      </c>
      <c r="B75" s="131">
        <v>1194958</v>
      </c>
      <c r="C75" s="131">
        <f t="shared" si="0"/>
        <v>3229958</v>
      </c>
      <c r="D75" s="131">
        <v>38203</v>
      </c>
      <c r="E75" s="2">
        <v>71</v>
      </c>
      <c r="H75" s="130">
        <f t="shared" si="1"/>
        <v>930</v>
      </c>
    </row>
    <row r="76" spans="1:8" ht="14.25" customHeight="1" x14ac:dyDescent="0.3">
      <c r="A76" s="130">
        <v>930.5</v>
      </c>
      <c r="B76" s="131">
        <v>1214089</v>
      </c>
      <c r="C76" s="131">
        <f t="shared" si="0"/>
        <v>3249089</v>
      </c>
      <c r="D76" s="131">
        <v>38319.999999899999</v>
      </c>
      <c r="E76" s="2">
        <v>72</v>
      </c>
      <c r="H76" s="130">
        <f t="shared" si="1"/>
        <v>930.5</v>
      </c>
    </row>
    <row r="77" spans="1:8" ht="14.25" customHeight="1" x14ac:dyDescent="0.3">
      <c r="A77" s="130">
        <v>931</v>
      </c>
      <c r="B77" s="131">
        <v>1233278</v>
      </c>
      <c r="C77" s="131">
        <f t="shared" si="0"/>
        <v>3268278</v>
      </c>
      <c r="D77" s="131">
        <v>38435.999999899999</v>
      </c>
      <c r="E77" s="2">
        <v>73</v>
      </c>
      <c r="H77" s="130">
        <f t="shared" si="1"/>
        <v>931</v>
      </c>
    </row>
    <row r="78" spans="1:8" ht="14.25" customHeight="1" x14ac:dyDescent="0.3">
      <c r="A78" s="130">
        <v>931.5</v>
      </c>
      <c r="B78" s="131">
        <v>1252525</v>
      </c>
      <c r="C78" s="131">
        <f t="shared" si="0"/>
        <v>3287525</v>
      </c>
      <c r="D78" s="131">
        <v>38551.999999899999</v>
      </c>
      <c r="E78" s="2">
        <v>74</v>
      </c>
      <c r="H78" s="130">
        <f t="shared" si="1"/>
        <v>931.5</v>
      </c>
    </row>
    <row r="79" spans="1:8" ht="14.25" customHeight="1" x14ac:dyDescent="0.3">
      <c r="A79" s="130">
        <v>932</v>
      </c>
      <c r="B79" s="131">
        <v>1271830</v>
      </c>
      <c r="C79" s="131">
        <f t="shared" si="0"/>
        <v>3306830</v>
      </c>
      <c r="D79" s="131">
        <v>38667.999999899999</v>
      </c>
      <c r="E79" s="2">
        <v>75</v>
      </c>
      <c r="H79" s="130">
        <f t="shared" si="1"/>
        <v>932</v>
      </c>
    </row>
    <row r="80" spans="1:8" ht="14.25" customHeight="1" x14ac:dyDescent="0.3">
      <c r="A80" s="130">
        <v>932.5</v>
      </c>
      <c r="B80" s="131">
        <v>1291193</v>
      </c>
      <c r="C80" s="131">
        <f t="shared" si="0"/>
        <v>3326193</v>
      </c>
      <c r="D80" s="131">
        <v>38783.999999899999</v>
      </c>
      <c r="E80" s="2">
        <v>76</v>
      </c>
      <c r="H80" s="130">
        <f t="shared" si="1"/>
        <v>932.5</v>
      </c>
    </row>
    <row r="81" spans="1:8" ht="14.25" customHeight="1" x14ac:dyDescent="0.3">
      <c r="A81" s="130">
        <v>933</v>
      </c>
      <c r="B81" s="131">
        <v>1310614</v>
      </c>
      <c r="C81" s="131">
        <f t="shared" si="0"/>
        <v>3345614</v>
      </c>
      <c r="D81" s="131">
        <v>38899.999999899999</v>
      </c>
      <c r="E81" s="2">
        <v>77</v>
      </c>
      <c r="H81" s="130">
        <f t="shared" si="1"/>
        <v>933</v>
      </c>
    </row>
    <row r="82" spans="1:8" ht="14.25" customHeight="1" x14ac:dyDescent="0.3">
      <c r="A82" s="130">
        <v>933.5</v>
      </c>
      <c r="B82" s="131">
        <v>1330093</v>
      </c>
      <c r="C82" s="131">
        <f t="shared" si="0"/>
        <v>3365093</v>
      </c>
      <c r="D82" s="131">
        <v>39015.999999899999</v>
      </c>
      <c r="E82" s="2">
        <v>78</v>
      </c>
      <c r="H82" s="130">
        <f t="shared" si="1"/>
        <v>933.5</v>
      </c>
    </row>
    <row r="83" spans="1:8" ht="14.25" customHeight="1" x14ac:dyDescent="0.3">
      <c r="A83" s="130">
        <v>934</v>
      </c>
      <c r="B83" s="131">
        <v>1349630</v>
      </c>
      <c r="C83" s="131">
        <f t="shared" si="0"/>
        <v>3384630</v>
      </c>
      <c r="D83" s="131">
        <v>39133.000000100001</v>
      </c>
      <c r="E83" s="2">
        <v>79</v>
      </c>
      <c r="H83" s="130">
        <f t="shared" si="1"/>
        <v>934</v>
      </c>
    </row>
    <row r="84" spans="1:8" ht="14.25" customHeight="1" x14ac:dyDescent="0.3">
      <c r="A84" s="130">
        <v>934.5</v>
      </c>
      <c r="B84" s="131">
        <v>1369226</v>
      </c>
      <c r="C84" s="131">
        <f t="shared" si="0"/>
        <v>3404226</v>
      </c>
      <c r="D84" s="131">
        <v>39249.000000100001</v>
      </c>
      <c r="E84" s="2">
        <v>80</v>
      </c>
      <c r="H84" s="130">
        <f t="shared" si="1"/>
        <v>934.5</v>
      </c>
    </row>
    <row r="85" spans="1:8" ht="14.25" customHeight="1" x14ac:dyDescent="0.3">
      <c r="A85" s="130">
        <v>935</v>
      </c>
      <c r="B85" s="131">
        <v>1388879</v>
      </c>
      <c r="C85" s="131">
        <f t="shared" si="0"/>
        <v>3423879</v>
      </c>
      <c r="D85" s="131">
        <v>39365.000000100001</v>
      </c>
      <c r="E85" s="2">
        <v>81</v>
      </c>
      <c r="H85" s="130">
        <f t="shared" si="1"/>
        <v>935</v>
      </c>
    </row>
    <row r="86" spans="1:8" ht="14.25" customHeight="1" x14ac:dyDescent="0.3">
      <c r="A86" s="130">
        <v>935.5</v>
      </c>
      <c r="B86" s="131">
        <v>1408591</v>
      </c>
      <c r="C86" s="131">
        <f t="shared" si="0"/>
        <v>3443591</v>
      </c>
      <c r="D86" s="131">
        <v>39481.000000100001</v>
      </c>
      <c r="E86" s="2">
        <v>82</v>
      </c>
      <c r="H86" s="130">
        <f t="shared" si="1"/>
        <v>935.5</v>
      </c>
    </row>
    <row r="87" spans="1:8" ht="14.25" customHeight="1" x14ac:dyDescent="0.3">
      <c r="A87" s="130">
        <v>936</v>
      </c>
      <c r="B87" s="131">
        <v>1428360</v>
      </c>
      <c r="C87" s="131">
        <f t="shared" si="0"/>
        <v>3463360</v>
      </c>
      <c r="D87" s="131">
        <v>39597.000000100001</v>
      </c>
      <c r="E87" s="2">
        <v>83</v>
      </c>
      <c r="H87" s="130">
        <f t="shared" si="1"/>
        <v>936</v>
      </c>
    </row>
    <row r="88" spans="1:8" ht="14.25" customHeight="1" x14ac:dyDescent="0.3">
      <c r="A88" s="130">
        <v>936.5</v>
      </c>
      <c r="B88" s="131">
        <v>1448188</v>
      </c>
      <c r="C88" s="131">
        <f t="shared" si="0"/>
        <v>3483188</v>
      </c>
      <c r="D88" s="131">
        <v>39713.000000100001</v>
      </c>
      <c r="E88" s="2">
        <v>84</v>
      </c>
      <c r="H88" s="130">
        <f t="shared" si="1"/>
        <v>936.5</v>
      </c>
    </row>
    <row r="89" spans="1:8" ht="14.25" customHeight="1" x14ac:dyDescent="0.3">
      <c r="A89" s="130">
        <v>937</v>
      </c>
      <c r="B89" s="131">
        <v>1468074</v>
      </c>
      <c r="C89" s="131">
        <f t="shared" si="0"/>
        <v>3503074</v>
      </c>
      <c r="D89" s="131">
        <v>39830</v>
      </c>
      <c r="E89" s="2">
        <v>85</v>
      </c>
      <c r="H89" s="130">
        <f t="shared" si="1"/>
        <v>937</v>
      </c>
    </row>
    <row r="90" spans="1:8" ht="14.25" customHeight="1" x14ac:dyDescent="0.3">
      <c r="A90" s="130">
        <v>937.5</v>
      </c>
      <c r="B90" s="131">
        <v>1488018</v>
      </c>
      <c r="C90" s="131">
        <f t="shared" si="0"/>
        <v>3523018</v>
      </c>
      <c r="D90" s="131">
        <v>39946</v>
      </c>
      <c r="E90" s="2">
        <v>86</v>
      </c>
      <c r="H90" s="130">
        <f t="shared" si="1"/>
        <v>937.5</v>
      </c>
    </row>
    <row r="91" spans="1:8" ht="14.25" customHeight="1" x14ac:dyDescent="0.3">
      <c r="A91" s="130">
        <v>938</v>
      </c>
      <c r="B91" s="131">
        <v>1508019</v>
      </c>
      <c r="C91" s="131">
        <f t="shared" si="0"/>
        <v>3543019</v>
      </c>
      <c r="D91" s="131">
        <v>40062</v>
      </c>
      <c r="E91" s="2">
        <v>87</v>
      </c>
      <c r="H91" s="130">
        <f t="shared" si="1"/>
        <v>938</v>
      </c>
    </row>
    <row r="92" spans="1:8" ht="14.25" customHeight="1" x14ac:dyDescent="0.3">
      <c r="A92" s="130">
        <v>938.5</v>
      </c>
      <c r="B92" s="131">
        <v>1528079</v>
      </c>
      <c r="C92" s="131">
        <f t="shared" si="0"/>
        <v>3563079</v>
      </c>
      <c r="D92" s="131">
        <v>40178</v>
      </c>
      <c r="E92" s="2">
        <v>88</v>
      </c>
      <c r="H92" s="130">
        <f t="shared" si="1"/>
        <v>938.5</v>
      </c>
    </row>
    <row r="93" spans="1:8" ht="14.25" customHeight="1" x14ac:dyDescent="0.3">
      <c r="A93" s="130">
        <v>939</v>
      </c>
      <c r="B93" s="131">
        <v>1548198</v>
      </c>
      <c r="C93" s="131">
        <f t="shared" si="0"/>
        <v>3583198</v>
      </c>
      <c r="D93" s="131">
        <v>40294</v>
      </c>
      <c r="E93" s="2">
        <v>89</v>
      </c>
      <c r="H93" s="130">
        <f t="shared" si="1"/>
        <v>939</v>
      </c>
    </row>
    <row r="94" spans="1:8" ht="14.25" customHeight="1" x14ac:dyDescent="0.3">
      <c r="A94" s="130">
        <v>939.5</v>
      </c>
      <c r="B94" s="131">
        <v>1568374</v>
      </c>
      <c r="C94" s="131">
        <f t="shared" si="0"/>
        <v>3603374</v>
      </c>
      <c r="D94" s="131">
        <v>40410</v>
      </c>
      <c r="E94" s="2">
        <v>90</v>
      </c>
      <c r="H94" s="130">
        <f t="shared" si="1"/>
        <v>939.5</v>
      </c>
    </row>
    <row r="95" spans="1:8" ht="14.25" customHeight="1" x14ac:dyDescent="0.3">
      <c r="A95" s="130">
        <v>940</v>
      </c>
      <c r="B95" s="131">
        <v>1588608</v>
      </c>
      <c r="C95" s="131">
        <f t="shared" si="0"/>
        <v>3623608</v>
      </c>
      <c r="D95" s="131">
        <v>40527.000000100001</v>
      </c>
      <c r="E95" s="2">
        <v>91</v>
      </c>
      <c r="H95" s="130">
        <f t="shared" si="1"/>
        <v>940</v>
      </c>
    </row>
    <row r="96" spans="1:8" ht="14.25" customHeight="1" x14ac:dyDescent="0.3">
      <c r="A96" s="130">
        <v>940.5</v>
      </c>
      <c r="B96" s="131">
        <v>1608900</v>
      </c>
      <c r="C96" s="131">
        <f t="shared" si="0"/>
        <v>3643900</v>
      </c>
      <c r="D96" s="131">
        <v>40644</v>
      </c>
      <c r="E96" s="2">
        <v>92</v>
      </c>
      <c r="H96" s="130">
        <f t="shared" si="1"/>
        <v>940.5</v>
      </c>
    </row>
    <row r="97" spans="1:8" ht="14.25" customHeight="1" x14ac:dyDescent="0.3">
      <c r="A97" s="130">
        <v>941</v>
      </c>
      <c r="B97" s="131">
        <v>1629251</v>
      </c>
      <c r="C97" s="131">
        <f t="shared" si="0"/>
        <v>3664251</v>
      </c>
      <c r="D97" s="131">
        <v>40760.999999899999</v>
      </c>
      <c r="E97" s="2">
        <v>93</v>
      </c>
      <c r="H97" s="130">
        <f t="shared" si="1"/>
        <v>941</v>
      </c>
    </row>
    <row r="98" spans="1:8" ht="14.25" customHeight="1" x14ac:dyDescent="0.3">
      <c r="A98" s="130">
        <v>941.5</v>
      </c>
      <c r="B98" s="131">
        <v>1649661</v>
      </c>
      <c r="C98" s="131">
        <f t="shared" si="0"/>
        <v>3684661</v>
      </c>
      <c r="D98" s="131">
        <v>40878</v>
      </c>
      <c r="E98" s="2">
        <v>94</v>
      </c>
      <c r="H98" s="130">
        <f t="shared" si="1"/>
        <v>941.5</v>
      </c>
    </row>
    <row r="99" spans="1:8" ht="14.25" customHeight="1" x14ac:dyDescent="0.3">
      <c r="A99" s="130">
        <v>942</v>
      </c>
      <c r="B99" s="131">
        <v>1670130</v>
      </c>
      <c r="C99" s="131">
        <f t="shared" si="0"/>
        <v>3705130</v>
      </c>
      <c r="D99" s="131">
        <v>40994.999999899999</v>
      </c>
      <c r="E99" s="2">
        <v>95</v>
      </c>
      <c r="H99" s="130">
        <f t="shared" si="1"/>
        <v>942</v>
      </c>
    </row>
    <row r="100" spans="1:8" ht="14.25" customHeight="1" x14ac:dyDescent="0.3">
      <c r="A100" s="130">
        <v>942.5</v>
      </c>
      <c r="B100" s="131">
        <v>1690656</v>
      </c>
      <c r="C100" s="131">
        <f t="shared" si="0"/>
        <v>3725656</v>
      </c>
      <c r="D100" s="131">
        <v>41112.000000100001</v>
      </c>
      <c r="E100" s="2">
        <v>96</v>
      </c>
      <c r="H100" s="130">
        <f t="shared" si="1"/>
        <v>942.5</v>
      </c>
    </row>
    <row r="101" spans="1:8" ht="14.25" customHeight="1" x14ac:dyDescent="0.3">
      <c r="A101" s="130">
        <v>943</v>
      </c>
      <c r="B101" s="131">
        <v>1711242</v>
      </c>
      <c r="C101" s="131">
        <f t="shared" si="0"/>
        <v>3746242</v>
      </c>
      <c r="D101" s="131">
        <v>41229</v>
      </c>
      <c r="E101" s="2">
        <v>97</v>
      </c>
      <c r="H101" s="130">
        <f t="shared" si="1"/>
        <v>943</v>
      </c>
    </row>
    <row r="102" spans="1:8" ht="14.25" customHeight="1" x14ac:dyDescent="0.3">
      <c r="A102" s="130">
        <v>943.5</v>
      </c>
      <c r="B102" s="131">
        <v>1731886</v>
      </c>
      <c r="C102" s="131">
        <f t="shared" si="0"/>
        <v>3766886</v>
      </c>
      <c r="D102" s="131">
        <v>41346.000000100001</v>
      </c>
      <c r="E102" s="2">
        <v>98</v>
      </c>
      <c r="H102" s="130">
        <f t="shared" si="1"/>
        <v>943.5</v>
      </c>
    </row>
    <row r="103" spans="1:8" ht="14.25" customHeight="1" x14ac:dyDescent="0.3">
      <c r="A103" s="130">
        <v>944</v>
      </c>
      <c r="B103" s="131">
        <v>1752588</v>
      </c>
      <c r="C103" s="131">
        <f t="shared" si="0"/>
        <v>3787588</v>
      </c>
      <c r="D103" s="131">
        <v>41463</v>
      </c>
      <c r="E103" s="2">
        <v>99</v>
      </c>
      <c r="H103" s="130">
        <f t="shared" si="1"/>
        <v>944</v>
      </c>
    </row>
    <row r="104" spans="1:8" ht="14.25" customHeight="1" x14ac:dyDescent="0.3">
      <c r="A104" s="130">
        <v>944.5</v>
      </c>
      <c r="B104" s="131">
        <v>1773349</v>
      </c>
      <c r="C104" s="131">
        <f t="shared" si="0"/>
        <v>3808349</v>
      </c>
      <c r="D104" s="131">
        <v>41581</v>
      </c>
      <c r="E104" s="2">
        <v>100</v>
      </c>
      <c r="H104" s="130">
        <f t="shared" si="1"/>
        <v>944.5</v>
      </c>
    </row>
    <row r="105" spans="1:8" ht="14.25" customHeight="1" x14ac:dyDescent="0.3">
      <c r="A105" s="130">
        <v>945</v>
      </c>
      <c r="B105" s="131">
        <v>1794169</v>
      </c>
      <c r="C105" s="131">
        <f t="shared" si="0"/>
        <v>3829169</v>
      </c>
      <c r="D105" s="131">
        <v>41697.999999899999</v>
      </c>
      <c r="E105" s="2">
        <v>101</v>
      </c>
      <c r="H105" s="130">
        <f t="shared" si="1"/>
        <v>945</v>
      </c>
    </row>
    <row r="106" spans="1:8" ht="14.25" customHeight="1" x14ac:dyDescent="0.3">
      <c r="A106" s="130">
        <v>945.5</v>
      </c>
      <c r="B106" s="131">
        <v>1815047</v>
      </c>
      <c r="C106" s="131">
        <f t="shared" si="0"/>
        <v>3850047</v>
      </c>
      <c r="D106" s="131">
        <v>41815.000000100001</v>
      </c>
      <c r="E106" s="2">
        <v>102</v>
      </c>
      <c r="H106" s="130">
        <f t="shared" si="1"/>
        <v>945.5</v>
      </c>
    </row>
    <row r="107" spans="1:8" ht="14.25" customHeight="1" x14ac:dyDescent="0.3">
      <c r="A107" s="130">
        <v>946</v>
      </c>
      <c r="B107" s="131">
        <v>1835984</v>
      </c>
      <c r="C107" s="131">
        <f t="shared" si="0"/>
        <v>3870984</v>
      </c>
      <c r="D107" s="131">
        <v>41932</v>
      </c>
      <c r="E107" s="2">
        <v>103</v>
      </c>
      <c r="H107" s="130">
        <f t="shared" si="1"/>
        <v>946</v>
      </c>
    </row>
    <row r="108" spans="1:8" ht="14.25" customHeight="1" x14ac:dyDescent="0.3">
      <c r="A108" s="130">
        <v>946.5</v>
      </c>
      <c r="B108" s="131">
        <v>1856979</v>
      </c>
      <c r="C108" s="131">
        <f t="shared" si="0"/>
        <v>3891979</v>
      </c>
      <c r="D108" s="131">
        <v>42048.999999899999</v>
      </c>
      <c r="E108" s="2">
        <v>104</v>
      </c>
      <c r="H108" s="130">
        <f t="shared" si="1"/>
        <v>946.5</v>
      </c>
    </row>
    <row r="109" spans="1:8" ht="14.25" customHeight="1" x14ac:dyDescent="0.3">
      <c r="A109" s="130">
        <v>947</v>
      </c>
      <c r="B109" s="131">
        <v>1878033</v>
      </c>
      <c r="C109" s="131">
        <f t="shared" si="0"/>
        <v>3913033</v>
      </c>
      <c r="D109" s="131">
        <v>42166</v>
      </c>
      <c r="E109" s="2">
        <v>105</v>
      </c>
      <c r="H109" s="130">
        <f t="shared" si="1"/>
        <v>947</v>
      </c>
    </row>
    <row r="110" spans="1:8" ht="14.25" customHeight="1" x14ac:dyDescent="0.3">
      <c r="A110" s="130">
        <v>947.5</v>
      </c>
      <c r="B110" s="131">
        <v>1899145</v>
      </c>
      <c r="C110" s="131">
        <f t="shared" si="0"/>
        <v>3934145</v>
      </c>
      <c r="D110" s="131">
        <v>42282.999999899999</v>
      </c>
      <c r="E110" s="2">
        <v>106</v>
      </c>
      <c r="H110" s="130">
        <f t="shared" si="1"/>
        <v>947.5</v>
      </c>
    </row>
    <row r="111" spans="1:8" ht="14.25" customHeight="1" x14ac:dyDescent="0.3">
      <c r="A111" s="130">
        <v>948</v>
      </c>
      <c r="B111" s="131">
        <v>1920316</v>
      </c>
      <c r="C111" s="131">
        <f t="shared" si="0"/>
        <v>3955316</v>
      </c>
      <c r="D111" s="131">
        <v>42400.000000100001</v>
      </c>
      <c r="E111" s="2">
        <v>107</v>
      </c>
      <c r="H111" s="130">
        <f t="shared" si="1"/>
        <v>948</v>
      </c>
    </row>
    <row r="112" spans="1:8" ht="14.25" customHeight="1" x14ac:dyDescent="0.3">
      <c r="A112" s="130">
        <v>948.5</v>
      </c>
      <c r="B112" s="131">
        <v>1941545</v>
      </c>
      <c r="C112" s="131">
        <f t="shared" si="0"/>
        <v>3976545</v>
      </c>
      <c r="D112" s="131">
        <v>42518.000000100001</v>
      </c>
      <c r="E112" s="2">
        <v>108</v>
      </c>
      <c r="H112" s="130">
        <f t="shared" si="1"/>
        <v>948.5</v>
      </c>
    </row>
    <row r="113" spans="1:8" ht="14.25" customHeight="1" x14ac:dyDescent="0.3">
      <c r="A113" s="130">
        <v>949</v>
      </c>
      <c r="B113" s="131">
        <v>1962834</v>
      </c>
      <c r="C113" s="131">
        <f t="shared" si="0"/>
        <v>3997834</v>
      </c>
      <c r="D113" s="131">
        <v>42635</v>
      </c>
      <c r="E113" s="2">
        <v>109</v>
      </c>
      <c r="H113" s="130">
        <f t="shared" si="1"/>
        <v>949</v>
      </c>
    </row>
    <row r="114" spans="1:8" ht="14.25" customHeight="1" x14ac:dyDescent="0.3">
      <c r="A114" s="130">
        <v>949.5</v>
      </c>
      <c r="B114" s="131">
        <v>1984180</v>
      </c>
      <c r="C114" s="131">
        <f t="shared" si="0"/>
        <v>4019180</v>
      </c>
      <c r="D114" s="131">
        <v>42751.999999899999</v>
      </c>
      <c r="E114" s="2">
        <v>110</v>
      </c>
      <c r="H114" s="130">
        <f t="shared" si="1"/>
        <v>949.5</v>
      </c>
    </row>
    <row r="115" spans="1:8" ht="14.25" customHeight="1" x14ac:dyDescent="0.3">
      <c r="A115" s="130">
        <v>950</v>
      </c>
      <c r="B115" s="131">
        <v>2005585</v>
      </c>
      <c r="C115" s="131">
        <f t="shared" si="0"/>
        <v>4040585</v>
      </c>
      <c r="D115" s="131">
        <v>42869</v>
      </c>
      <c r="E115" s="2">
        <v>111</v>
      </c>
      <c r="H115" s="130">
        <f t="shared" si="1"/>
        <v>950</v>
      </c>
    </row>
    <row r="116" spans="1:8" ht="14.25" customHeight="1" x14ac:dyDescent="0.3">
      <c r="A116" s="130">
        <v>950.5</v>
      </c>
      <c r="B116" s="131">
        <v>2027052</v>
      </c>
      <c r="C116" s="131">
        <f t="shared" si="0"/>
        <v>4062052</v>
      </c>
      <c r="D116" s="131">
        <v>42999.000000100001</v>
      </c>
      <c r="E116" s="2">
        <v>112</v>
      </c>
      <c r="H116" s="130">
        <f t="shared" si="1"/>
        <v>950.5</v>
      </c>
    </row>
    <row r="117" spans="1:8" ht="14.25" customHeight="1" x14ac:dyDescent="0.3">
      <c r="A117" s="130">
        <v>951</v>
      </c>
      <c r="B117" s="131">
        <v>2048584</v>
      </c>
      <c r="C117" s="131">
        <f t="shared" si="0"/>
        <v>4083584</v>
      </c>
      <c r="D117" s="131">
        <v>43127.999999899999</v>
      </c>
      <c r="E117" s="2">
        <v>113</v>
      </c>
      <c r="H117" s="130">
        <f t="shared" si="1"/>
        <v>951</v>
      </c>
    </row>
    <row r="118" spans="1:8" ht="14.25" customHeight="1" x14ac:dyDescent="0.3">
      <c r="A118" s="130">
        <v>951.5</v>
      </c>
      <c r="B118" s="131">
        <v>2070180</v>
      </c>
      <c r="C118" s="131">
        <f t="shared" si="0"/>
        <v>4105180</v>
      </c>
      <c r="D118" s="131">
        <v>43258</v>
      </c>
      <c r="E118" s="2">
        <v>114</v>
      </c>
      <c r="H118" s="130">
        <f t="shared" si="1"/>
        <v>951.5</v>
      </c>
    </row>
    <row r="119" spans="1:8" ht="14.25" customHeight="1" x14ac:dyDescent="0.3">
      <c r="A119" s="130">
        <v>952</v>
      </c>
      <c r="B119" s="131">
        <v>2091842</v>
      </c>
      <c r="C119" s="131">
        <f t="shared" si="0"/>
        <v>4126842</v>
      </c>
      <c r="D119" s="131">
        <v>43387.000000100001</v>
      </c>
      <c r="E119" s="2">
        <v>115</v>
      </c>
      <c r="H119" s="130">
        <f t="shared" si="1"/>
        <v>952</v>
      </c>
    </row>
    <row r="120" spans="1:8" ht="14.25" customHeight="1" x14ac:dyDescent="0.3">
      <c r="A120" s="130">
        <v>952.5</v>
      </c>
      <c r="B120" s="131">
        <v>2113568</v>
      </c>
      <c r="C120" s="131">
        <f t="shared" si="0"/>
        <v>4148568</v>
      </c>
      <c r="D120" s="131">
        <v>43517.000000100001</v>
      </c>
      <c r="E120" s="2">
        <v>116</v>
      </c>
      <c r="H120" s="130">
        <f t="shared" si="1"/>
        <v>952.5</v>
      </c>
    </row>
    <row r="121" spans="1:8" ht="14.25" customHeight="1" x14ac:dyDescent="0.3">
      <c r="A121" s="130">
        <v>953</v>
      </c>
      <c r="B121" s="131">
        <v>2135358</v>
      </c>
      <c r="C121" s="131">
        <f t="shared" si="0"/>
        <v>4170358</v>
      </c>
      <c r="D121" s="131">
        <v>43646.999999899999</v>
      </c>
      <c r="E121" s="2">
        <v>117</v>
      </c>
      <c r="H121" s="130">
        <f t="shared" si="1"/>
        <v>953</v>
      </c>
    </row>
    <row r="122" spans="1:8" ht="14.25" customHeight="1" x14ac:dyDescent="0.3">
      <c r="A122" s="130">
        <v>953.5</v>
      </c>
      <c r="B122" s="131">
        <v>2157214</v>
      </c>
      <c r="C122" s="131">
        <f t="shared" si="0"/>
        <v>4192214</v>
      </c>
      <c r="D122" s="131">
        <v>43776</v>
      </c>
      <c r="E122" s="2">
        <v>118</v>
      </c>
      <c r="H122" s="130">
        <f t="shared" si="1"/>
        <v>953.5</v>
      </c>
    </row>
    <row r="123" spans="1:8" ht="14.25" customHeight="1" x14ac:dyDescent="0.3">
      <c r="A123" s="130">
        <v>954</v>
      </c>
      <c r="B123" s="131">
        <v>2179135</v>
      </c>
      <c r="C123" s="131">
        <f t="shared" si="0"/>
        <v>4214135</v>
      </c>
      <c r="D123" s="131">
        <v>43906</v>
      </c>
      <c r="E123" s="2">
        <v>119</v>
      </c>
      <c r="H123" s="130">
        <f t="shared" si="1"/>
        <v>954</v>
      </c>
    </row>
    <row r="124" spans="1:8" ht="14.25" customHeight="1" x14ac:dyDescent="0.3">
      <c r="A124" s="130">
        <v>954.5</v>
      </c>
      <c r="B124" s="131">
        <v>2201120</v>
      </c>
      <c r="C124" s="131">
        <f t="shared" si="0"/>
        <v>4236120</v>
      </c>
      <c r="D124" s="131">
        <v>44034.999999899999</v>
      </c>
      <c r="E124" s="2">
        <v>120</v>
      </c>
      <c r="H124" s="130">
        <f t="shared" si="1"/>
        <v>954.5</v>
      </c>
    </row>
    <row r="125" spans="1:8" ht="14.25" customHeight="1" x14ac:dyDescent="0.3">
      <c r="A125" s="130">
        <v>955</v>
      </c>
      <c r="B125" s="131">
        <v>2223170</v>
      </c>
      <c r="C125" s="131">
        <f t="shared" si="0"/>
        <v>4258170</v>
      </c>
      <c r="D125" s="131">
        <v>44164.999999899999</v>
      </c>
      <c r="E125" s="2">
        <v>121</v>
      </c>
      <c r="H125" s="130">
        <f t="shared" si="1"/>
        <v>955</v>
      </c>
    </row>
    <row r="126" spans="1:8" ht="14.25" customHeight="1" x14ac:dyDescent="0.3">
      <c r="A126" s="130">
        <v>955.5</v>
      </c>
      <c r="B126" s="131">
        <v>2245285</v>
      </c>
      <c r="C126" s="131">
        <f t="shared" si="0"/>
        <v>4280285</v>
      </c>
      <c r="D126" s="131">
        <v>44294.999999899999</v>
      </c>
      <c r="E126" s="2">
        <v>122</v>
      </c>
      <c r="H126" s="130">
        <f t="shared" si="1"/>
        <v>955.5</v>
      </c>
    </row>
    <row r="127" spans="1:8" ht="14.25" customHeight="1" x14ac:dyDescent="0.3">
      <c r="A127" s="130">
        <v>956</v>
      </c>
      <c r="B127" s="131">
        <v>2267464</v>
      </c>
      <c r="C127" s="131">
        <f t="shared" si="0"/>
        <v>4302464</v>
      </c>
      <c r="D127" s="131">
        <v>44424.000000100001</v>
      </c>
      <c r="E127" s="2">
        <v>123</v>
      </c>
      <c r="H127" s="130">
        <f t="shared" si="1"/>
        <v>956</v>
      </c>
    </row>
    <row r="128" spans="1:8" ht="14.25" customHeight="1" x14ac:dyDescent="0.3">
      <c r="A128" s="130">
        <v>956.5</v>
      </c>
      <c r="B128" s="131">
        <v>2289709</v>
      </c>
      <c r="C128" s="131">
        <f t="shared" si="0"/>
        <v>4324709</v>
      </c>
      <c r="D128" s="131">
        <v>44554.000000100001</v>
      </c>
      <c r="E128" s="2">
        <v>124</v>
      </c>
      <c r="H128" s="130">
        <f t="shared" si="1"/>
        <v>956.5</v>
      </c>
    </row>
    <row r="129" spans="1:8" ht="14.25" customHeight="1" x14ac:dyDescent="0.3">
      <c r="A129" s="130">
        <v>957</v>
      </c>
      <c r="B129" s="131">
        <v>2312018</v>
      </c>
      <c r="C129" s="131">
        <f t="shared" si="0"/>
        <v>4347018</v>
      </c>
      <c r="D129" s="131">
        <v>44683</v>
      </c>
      <c r="E129" s="2">
        <v>125</v>
      </c>
      <c r="H129" s="130">
        <f t="shared" si="1"/>
        <v>957</v>
      </c>
    </row>
    <row r="130" spans="1:8" ht="14.25" customHeight="1" x14ac:dyDescent="0.3">
      <c r="A130" s="130">
        <v>957.5</v>
      </c>
      <c r="B130" s="131">
        <v>2334392</v>
      </c>
      <c r="C130" s="131">
        <f t="shared" si="0"/>
        <v>4369392</v>
      </c>
      <c r="D130" s="131">
        <v>44813</v>
      </c>
      <c r="E130" s="2">
        <v>126</v>
      </c>
      <c r="H130" s="130">
        <f t="shared" si="1"/>
        <v>957.5</v>
      </c>
    </row>
    <row r="131" spans="1:8" ht="14.25" customHeight="1" x14ac:dyDescent="0.3">
      <c r="A131" s="130">
        <v>958</v>
      </c>
      <c r="B131" s="131">
        <v>2356831</v>
      </c>
      <c r="C131" s="131">
        <f t="shared" si="0"/>
        <v>4391831</v>
      </c>
      <c r="D131" s="131">
        <v>44943</v>
      </c>
      <c r="E131" s="2">
        <v>127</v>
      </c>
      <c r="H131" s="130">
        <f t="shared" si="1"/>
        <v>958</v>
      </c>
    </row>
    <row r="132" spans="1:8" ht="14.25" customHeight="1" x14ac:dyDescent="0.3">
      <c r="A132" s="130">
        <v>958.5</v>
      </c>
      <c r="B132" s="131">
        <v>2379335</v>
      </c>
      <c r="C132" s="131">
        <f t="shared" si="0"/>
        <v>4414335</v>
      </c>
      <c r="D132" s="131">
        <v>45071.999999899999</v>
      </c>
      <c r="E132" s="2">
        <v>128</v>
      </c>
      <c r="H132" s="130">
        <f t="shared" si="1"/>
        <v>958.5</v>
      </c>
    </row>
    <row r="133" spans="1:8" ht="14.25" customHeight="1" x14ac:dyDescent="0.3">
      <c r="A133" s="130">
        <v>959</v>
      </c>
      <c r="B133" s="131">
        <v>2401903</v>
      </c>
      <c r="C133" s="131">
        <f t="shared" si="0"/>
        <v>4436903</v>
      </c>
      <c r="D133" s="131">
        <v>45201.999999899999</v>
      </c>
      <c r="E133" s="2">
        <v>129</v>
      </c>
      <c r="H133" s="130">
        <f t="shared" si="1"/>
        <v>959</v>
      </c>
    </row>
    <row r="134" spans="1:8" ht="14.25" customHeight="1" x14ac:dyDescent="0.3">
      <c r="A134" s="130">
        <v>959.5</v>
      </c>
      <c r="B134" s="131">
        <v>2424536</v>
      </c>
      <c r="C134" s="131">
        <f t="shared" si="0"/>
        <v>4459536</v>
      </c>
      <c r="D134" s="131">
        <v>45331</v>
      </c>
      <c r="E134" s="2">
        <v>130</v>
      </c>
      <c r="H134" s="130">
        <f t="shared" si="1"/>
        <v>959.5</v>
      </c>
    </row>
    <row r="135" spans="1:8" ht="14.25" customHeight="1" x14ac:dyDescent="0.3">
      <c r="A135" s="130">
        <v>960</v>
      </c>
      <c r="B135" s="131">
        <v>2447235</v>
      </c>
      <c r="C135" s="131">
        <f t="shared" si="0"/>
        <v>4482235</v>
      </c>
      <c r="D135" s="131">
        <v>45461.000000100001</v>
      </c>
      <c r="E135" s="2">
        <v>131</v>
      </c>
      <c r="H135" s="130">
        <f t="shared" si="1"/>
        <v>960</v>
      </c>
    </row>
    <row r="136" spans="1:8" ht="14.25" customHeight="1" x14ac:dyDescent="0.3">
      <c r="A136" s="130">
        <v>960.5</v>
      </c>
      <c r="B136" s="131">
        <v>2469995</v>
      </c>
      <c r="C136" s="131">
        <f t="shared" si="0"/>
        <v>4504995</v>
      </c>
      <c r="D136" s="131">
        <v>45580</v>
      </c>
      <c r="E136" s="2">
        <v>132</v>
      </c>
      <c r="H136" s="130">
        <f t="shared" si="1"/>
        <v>960.5</v>
      </c>
    </row>
    <row r="137" spans="1:8" ht="14.25" customHeight="1" x14ac:dyDescent="0.3">
      <c r="A137" s="130">
        <v>961</v>
      </c>
      <c r="B137" s="131">
        <v>2492815</v>
      </c>
      <c r="C137" s="131">
        <f t="shared" si="0"/>
        <v>4527815</v>
      </c>
      <c r="D137" s="131">
        <v>45700.000000100001</v>
      </c>
      <c r="E137" s="2">
        <v>133</v>
      </c>
      <c r="H137" s="130">
        <f t="shared" si="1"/>
        <v>961</v>
      </c>
    </row>
    <row r="138" spans="1:8" ht="14.25" customHeight="1" x14ac:dyDescent="0.3">
      <c r="A138" s="130">
        <v>961.5</v>
      </c>
      <c r="B138" s="131">
        <v>2515695</v>
      </c>
      <c r="C138" s="131">
        <f t="shared" si="0"/>
        <v>4550695</v>
      </c>
      <c r="D138" s="131">
        <v>45819</v>
      </c>
      <c r="E138" s="2">
        <v>134</v>
      </c>
      <c r="H138" s="130">
        <f t="shared" si="1"/>
        <v>961.5</v>
      </c>
    </row>
    <row r="139" spans="1:8" ht="14.25" customHeight="1" x14ac:dyDescent="0.3">
      <c r="A139" s="130">
        <v>962</v>
      </c>
      <c r="B139" s="131">
        <v>2538634</v>
      </c>
      <c r="C139" s="131">
        <f t="shared" si="0"/>
        <v>4573634</v>
      </c>
      <c r="D139" s="131">
        <v>45937.999999899999</v>
      </c>
      <c r="E139" s="2">
        <v>135</v>
      </c>
      <c r="H139" s="130">
        <f t="shared" si="1"/>
        <v>962</v>
      </c>
    </row>
    <row r="140" spans="1:8" ht="14.25" customHeight="1" x14ac:dyDescent="0.3">
      <c r="A140" s="130">
        <v>962.5</v>
      </c>
      <c r="B140" s="131">
        <v>2561633</v>
      </c>
      <c r="C140" s="131">
        <f t="shared" si="0"/>
        <v>4596633</v>
      </c>
      <c r="D140" s="131">
        <v>46056.999999899999</v>
      </c>
      <c r="E140" s="2">
        <v>136</v>
      </c>
      <c r="H140" s="130">
        <f t="shared" si="1"/>
        <v>962.5</v>
      </c>
    </row>
    <row r="141" spans="1:8" ht="14.25" customHeight="1" x14ac:dyDescent="0.3">
      <c r="A141" s="130">
        <v>963</v>
      </c>
      <c r="B141" s="131">
        <v>2584691</v>
      </c>
      <c r="C141" s="131">
        <f t="shared" si="0"/>
        <v>4619691</v>
      </c>
      <c r="D141" s="131">
        <v>46177</v>
      </c>
      <c r="E141" s="2">
        <v>137</v>
      </c>
      <c r="H141" s="130">
        <f t="shared" si="1"/>
        <v>963</v>
      </c>
    </row>
    <row r="142" spans="1:8" ht="14.25" customHeight="1" x14ac:dyDescent="0.3">
      <c r="A142" s="130">
        <v>963.5</v>
      </c>
      <c r="B142" s="131">
        <v>2607809</v>
      </c>
      <c r="C142" s="131">
        <f t="shared" si="0"/>
        <v>4642809</v>
      </c>
      <c r="D142" s="131">
        <v>46295.999999899999</v>
      </c>
      <c r="E142" s="2">
        <v>138</v>
      </c>
      <c r="H142" s="130">
        <f t="shared" si="1"/>
        <v>963.5</v>
      </c>
    </row>
    <row r="143" spans="1:8" ht="14.25" customHeight="1" x14ac:dyDescent="0.3">
      <c r="A143" s="130">
        <v>964</v>
      </c>
      <c r="B143" s="131">
        <v>2630987</v>
      </c>
      <c r="C143" s="131">
        <f t="shared" si="0"/>
        <v>4665987</v>
      </c>
      <c r="D143" s="131">
        <v>46415.000000100001</v>
      </c>
      <c r="E143" s="2">
        <v>139</v>
      </c>
      <c r="H143" s="130">
        <f t="shared" si="1"/>
        <v>964</v>
      </c>
    </row>
    <row r="144" spans="1:8" ht="14.25" customHeight="1" x14ac:dyDescent="0.3">
      <c r="A144" s="130">
        <v>964.5</v>
      </c>
      <c r="B144" s="131">
        <v>2654225</v>
      </c>
      <c r="C144" s="131">
        <f t="shared" si="0"/>
        <v>4689225</v>
      </c>
      <c r="D144" s="131">
        <v>46534</v>
      </c>
      <c r="E144" s="2">
        <v>140</v>
      </c>
      <c r="H144" s="130">
        <f t="shared" si="1"/>
        <v>964.5</v>
      </c>
    </row>
    <row r="145" spans="1:8" ht="14.25" customHeight="1" x14ac:dyDescent="0.3">
      <c r="A145" s="130">
        <v>965</v>
      </c>
      <c r="B145" s="131">
        <v>2677522</v>
      </c>
      <c r="C145" s="131">
        <f t="shared" si="0"/>
        <v>4712522</v>
      </c>
      <c r="D145" s="131">
        <v>46654.000000100001</v>
      </c>
      <c r="E145" s="2">
        <v>141</v>
      </c>
      <c r="H145" s="130">
        <f t="shared" si="1"/>
        <v>965</v>
      </c>
    </row>
    <row r="146" spans="1:8" ht="14.25" customHeight="1" x14ac:dyDescent="0.3">
      <c r="A146" s="130">
        <v>965.5</v>
      </c>
      <c r="B146" s="131">
        <v>2700878</v>
      </c>
      <c r="C146" s="131">
        <f t="shared" si="0"/>
        <v>4735878</v>
      </c>
      <c r="D146" s="131">
        <v>46773</v>
      </c>
      <c r="E146" s="2">
        <v>142</v>
      </c>
      <c r="H146" s="130">
        <f t="shared" si="1"/>
        <v>965.5</v>
      </c>
    </row>
    <row r="147" spans="1:8" ht="14.25" customHeight="1" x14ac:dyDescent="0.3">
      <c r="A147" s="130">
        <v>966</v>
      </c>
      <c r="B147" s="131">
        <v>2724295</v>
      </c>
      <c r="C147" s="131">
        <f t="shared" si="0"/>
        <v>4759295</v>
      </c>
      <c r="D147" s="131">
        <v>46892</v>
      </c>
      <c r="E147" s="2">
        <v>143</v>
      </c>
      <c r="H147" s="130">
        <f t="shared" si="1"/>
        <v>966</v>
      </c>
    </row>
    <row r="148" spans="1:8" ht="14.25" customHeight="1" x14ac:dyDescent="0.3">
      <c r="A148" s="130">
        <v>966.5</v>
      </c>
      <c r="B148" s="131">
        <v>2747771</v>
      </c>
      <c r="C148" s="131">
        <f t="shared" si="0"/>
        <v>4782771</v>
      </c>
      <c r="D148" s="131">
        <v>47012</v>
      </c>
      <c r="E148" s="2">
        <v>144</v>
      </c>
      <c r="H148" s="130">
        <f t="shared" si="1"/>
        <v>966.5</v>
      </c>
    </row>
    <row r="149" spans="1:8" ht="14.25" customHeight="1" x14ac:dyDescent="0.3">
      <c r="A149" s="130">
        <v>967</v>
      </c>
      <c r="B149" s="131">
        <v>2771306</v>
      </c>
      <c r="C149" s="131">
        <f t="shared" si="0"/>
        <v>4806306</v>
      </c>
      <c r="D149" s="131">
        <v>47131</v>
      </c>
      <c r="E149" s="2">
        <v>145</v>
      </c>
      <c r="H149" s="130">
        <f t="shared" si="1"/>
        <v>967</v>
      </c>
    </row>
    <row r="150" spans="1:8" ht="14.25" customHeight="1" x14ac:dyDescent="0.3">
      <c r="A150" s="130">
        <v>967.5</v>
      </c>
      <c r="B150" s="131">
        <v>2794901</v>
      </c>
      <c r="C150" s="131">
        <f t="shared" si="0"/>
        <v>4829901</v>
      </c>
      <c r="D150" s="131">
        <v>47249.999999899999</v>
      </c>
      <c r="E150" s="2">
        <v>146</v>
      </c>
      <c r="H150" s="130">
        <f t="shared" si="1"/>
        <v>967.5</v>
      </c>
    </row>
    <row r="151" spans="1:8" ht="14.25" customHeight="1" x14ac:dyDescent="0.3">
      <c r="A151" s="130">
        <v>968</v>
      </c>
      <c r="B151" s="131">
        <v>2818556</v>
      </c>
      <c r="C151" s="131">
        <f t="shared" si="0"/>
        <v>4853556</v>
      </c>
      <c r="D151" s="131">
        <v>47369.000000100001</v>
      </c>
      <c r="E151" s="2">
        <v>147</v>
      </c>
      <c r="H151" s="130">
        <f t="shared" si="1"/>
        <v>968</v>
      </c>
    </row>
    <row r="152" spans="1:8" ht="14.25" customHeight="1" x14ac:dyDescent="0.3">
      <c r="A152" s="130">
        <v>968.5</v>
      </c>
      <c r="B152" s="131">
        <v>2842271</v>
      </c>
      <c r="C152" s="131">
        <f t="shared" si="0"/>
        <v>4877271</v>
      </c>
      <c r="D152" s="131">
        <v>47488.999999899999</v>
      </c>
      <c r="E152" s="2">
        <v>148</v>
      </c>
      <c r="H152" s="130">
        <f t="shared" si="1"/>
        <v>968.5</v>
      </c>
    </row>
    <row r="153" spans="1:8" ht="14.25" customHeight="1" x14ac:dyDescent="0.3">
      <c r="A153" s="130">
        <v>969</v>
      </c>
      <c r="B153" s="131">
        <v>2866046</v>
      </c>
      <c r="C153" s="131">
        <f t="shared" si="0"/>
        <v>4901046</v>
      </c>
      <c r="D153" s="131">
        <v>47608.000000100001</v>
      </c>
      <c r="E153" s="2">
        <v>149</v>
      </c>
      <c r="H153" s="130">
        <f t="shared" si="1"/>
        <v>969</v>
      </c>
    </row>
    <row r="154" spans="1:8" ht="14.25" customHeight="1" x14ac:dyDescent="0.3">
      <c r="A154" s="130">
        <v>969.5</v>
      </c>
      <c r="B154" s="131">
        <v>2889878</v>
      </c>
      <c r="C154" s="131">
        <f t="shared" si="0"/>
        <v>4924878</v>
      </c>
      <c r="D154" s="131">
        <v>47727</v>
      </c>
      <c r="E154" s="2">
        <v>150</v>
      </c>
      <c r="H154" s="130">
        <f t="shared" si="1"/>
        <v>969.5</v>
      </c>
    </row>
    <row r="155" spans="1:8" ht="14.25" customHeight="1" x14ac:dyDescent="0.3">
      <c r="A155" s="130">
        <v>970</v>
      </c>
      <c r="B155" s="131">
        <v>2913772</v>
      </c>
      <c r="C155" s="131">
        <f t="shared" si="0"/>
        <v>4948772</v>
      </c>
      <c r="D155" s="131">
        <v>47847.000000100001</v>
      </c>
      <c r="E155" s="2">
        <v>151</v>
      </c>
      <c r="H155" s="130">
        <f t="shared" si="1"/>
        <v>970</v>
      </c>
    </row>
    <row r="156" spans="1:8" ht="14.25" customHeight="1" x14ac:dyDescent="0.3">
      <c r="A156" s="130">
        <v>970.5</v>
      </c>
      <c r="B156" s="131">
        <v>2937729</v>
      </c>
      <c r="C156" s="131">
        <f t="shared" si="0"/>
        <v>4972729</v>
      </c>
      <c r="D156" s="131">
        <v>47981</v>
      </c>
      <c r="E156" s="2">
        <v>152</v>
      </c>
      <c r="H156" s="130">
        <f t="shared" si="1"/>
        <v>970.5</v>
      </c>
    </row>
    <row r="157" spans="1:8" ht="14.25" customHeight="1" x14ac:dyDescent="0.3">
      <c r="A157" s="130">
        <v>971</v>
      </c>
      <c r="B157" s="131">
        <v>2961753</v>
      </c>
      <c r="C157" s="131">
        <f t="shared" si="0"/>
        <v>4996753</v>
      </c>
      <c r="D157" s="131">
        <v>48113.999999899999</v>
      </c>
      <c r="E157" s="2">
        <v>153</v>
      </c>
      <c r="H157" s="130">
        <f t="shared" si="1"/>
        <v>971</v>
      </c>
    </row>
    <row r="158" spans="1:8" ht="14.25" customHeight="1" x14ac:dyDescent="0.3">
      <c r="A158" s="130">
        <v>971.5</v>
      </c>
      <c r="B158" s="131">
        <v>2985843</v>
      </c>
      <c r="C158" s="131">
        <f t="shared" si="0"/>
        <v>5020843</v>
      </c>
      <c r="D158" s="131">
        <v>48248</v>
      </c>
      <c r="E158" s="2">
        <v>154</v>
      </c>
      <c r="H158" s="130">
        <f t="shared" si="1"/>
        <v>971.5</v>
      </c>
    </row>
    <row r="159" spans="1:8" ht="14.25" customHeight="1" x14ac:dyDescent="0.3">
      <c r="A159" s="130">
        <v>972</v>
      </c>
      <c r="B159" s="131">
        <v>3010001</v>
      </c>
      <c r="C159" s="131">
        <f t="shared" si="0"/>
        <v>5045001</v>
      </c>
      <c r="D159" s="131">
        <v>48382.000000100001</v>
      </c>
      <c r="E159" s="2">
        <v>155</v>
      </c>
      <c r="H159" s="130">
        <f t="shared" si="1"/>
        <v>972</v>
      </c>
    </row>
    <row r="160" spans="1:8" ht="14.25" customHeight="1" x14ac:dyDescent="0.3">
      <c r="A160" s="130">
        <v>972.5</v>
      </c>
      <c r="B160" s="131">
        <v>3034226</v>
      </c>
      <c r="C160" s="131">
        <f t="shared" si="0"/>
        <v>5069226</v>
      </c>
      <c r="D160" s="131">
        <v>48516</v>
      </c>
      <c r="E160" s="2">
        <v>156</v>
      </c>
      <c r="H160" s="130">
        <f t="shared" si="1"/>
        <v>972.5</v>
      </c>
    </row>
    <row r="161" spans="1:8" ht="14.25" customHeight="1" x14ac:dyDescent="0.3">
      <c r="A161" s="130">
        <v>973</v>
      </c>
      <c r="B161" s="131">
        <v>3058517</v>
      </c>
      <c r="C161" s="131">
        <f t="shared" si="0"/>
        <v>5093517</v>
      </c>
      <c r="D161" s="131">
        <v>48650.000000100001</v>
      </c>
      <c r="E161" s="2">
        <v>157</v>
      </c>
      <c r="H161" s="130">
        <f t="shared" si="1"/>
        <v>973</v>
      </c>
    </row>
    <row r="162" spans="1:8" ht="14.25" customHeight="1" x14ac:dyDescent="0.3">
      <c r="A162" s="130">
        <v>973.5</v>
      </c>
      <c r="B162" s="131">
        <v>3082876</v>
      </c>
      <c r="C162" s="131">
        <f t="shared" si="0"/>
        <v>5117876</v>
      </c>
      <c r="D162" s="131">
        <v>48783.999999899999</v>
      </c>
      <c r="E162" s="2">
        <v>158</v>
      </c>
      <c r="H162" s="130">
        <f t="shared" si="1"/>
        <v>973.5</v>
      </c>
    </row>
    <row r="163" spans="1:8" ht="14.25" customHeight="1" x14ac:dyDescent="0.3">
      <c r="A163" s="130">
        <v>974</v>
      </c>
      <c r="B163" s="131">
        <v>3107301</v>
      </c>
      <c r="C163" s="131">
        <f t="shared" si="0"/>
        <v>5142301</v>
      </c>
      <c r="D163" s="131">
        <v>48918</v>
      </c>
      <c r="E163" s="2">
        <v>159</v>
      </c>
      <c r="H163" s="130">
        <f t="shared" si="1"/>
        <v>974</v>
      </c>
    </row>
    <row r="164" spans="1:8" ht="14.25" customHeight="1" x14ac:dyDescent="0.3">
      <c r="A164" s="130">
        <v>974.5</v>
      </c>
      <c r="B164" s="131">
        <v>3131794</v>
      </c>
      <c r="C164" s="131">
        <f t="shared" si="0"/>
        <v>5166794</v>
      </c>
      <c r="D164" s="131">
        <v>49052.000000100001</v>
      </c>
      <c r="E164" s="2">
        <v>160</v>
      </c>
      <c r="H164" s="130">
        <f t="shared" si="1"/>
        <v>974.5</v>
      </c>
    </row>
    <row r="165" spans="1:8" ht="14.25" customHeight="1" x14ac:dyDescent="0.3">
      <c r="A165" s="130">
        <v>975</v>
      </c>
      <c r="B165" s="131">
        <v>3156353</v>
      </c>
      <c r="C165" s="131">
        <f t="shared" si="0"/>
        <v>5191353</v>
      </c>
      <c r="D165" s="131">
        <v>49186</v>
      </c>
      <c r="E165" s="2">
        <v>161</v>
      </c>
      <c r="H165" s="130">
        <f t="shared" si="1"/>
        <v>975</v>
      </c>
    </row>
    <row r="166" spans="1:8" ht="14.25" customHeight="1" x14ac:dyDescent="0.3">
      <c r="A166" s="130">
        <v>975.5</v>
      </c>
      <c r="B166" s="131">
        <v>3180979</v>
      </c>
      <c r="C166" s="131">
        <f t="shared" si="0"/>
        <v>5215979</v>
      </c>
      <c r="D166" s="131">
        <v>49320.000000100001</v>
      </c>
      <c r="E166" s="2">
        <v>162</v>
      </c>
      <c r="H166" s="130">
        <f t="shared" si="1"/>
        <v>975.5</v>
      </c>
    </row>
    <row r="167" spans="1:8" ht="14.25" customHeight="1" x14ac:dyDescent="0.3">
      <c r="A167" s="130">
        <v>976</v>
      </c>
      <c r="B167" s="131">
        <v>3205673</v>
      </c>
      <c r="C167" s="131">
        <f t="shared" si="0"/>
        <v>5240673</v>
      </c>
      <c r="D167" s="131">
        <v>49453.999999899999</v>
      </c>
      <c r="E167" s="2">
        <v>163</v>
      </c>
      <c r="H167" s="130">
        <f t="shared" si="1"/>
        <v>976</v>
      </c>
    </row>
    <row r="168" spans="1:8" ht="14.25" customHeight="1" x14ac:dyDescent="0.3">
      <c r="A168" s="130">
        <v>976.5</v>
      </c>
      <c r="B168" s="131">
        <v>3230433</v>
      </c>
      <c r="C168" s="131">
        <f t="shared" si="0"/>
        <v>5265433</v>
      </c>
      <c r="D168" s="131">
        <v>49587.000000100001</v>
      </c>
      <c r="E168" s="2">
        <v>164</v>
      </c>
      <c r="H168" s="130">
        <f t="shared" si="1"/>
        <v>976.5</v>
      </c>
    </row>
    <row r="169" spans="1:8" ht="14.25" customHeight="1" x14ac:dyDescent="0.3">
      <c r="A169" s="130">
        <v>977</v>
      </c>
      <c r="B169" s="131">
        <v>3255260</v>
      </c>
      <c r="C169" s="131">
        <f t="shared" si="0"/>
        <v>5290260</v>
      </c>
      <c r="D169" s="131">
        <v>49721</v>
      </c>
      <c r="E169" s="2">
        <v>165</v>
      </c>
      <c r="H169" s="130">
        <f t="shared" si="1"/>
        <v>977</v>
      </c>
    </row>
    <row r="170" spans="1:8" ht="14.25" customHeight="1" x14ac:dyDescent="0.3">
      <c r="A170" s="130">
        <v>977.5</v>
      </c>
      <c r="B170" s="131">
        <v>3280154</v>
      </c>
      <c r="C170" s="131">
        <f t="shared" si="0"/>
        <v>5315154</v>
      </c>
      <c r="D170" s="131">
        <v>49855.000000100001</v>
      </c>
      <c r="E170" s="2">
        <v>166</v>
      </c>
      <c r="H170" s="130">
        <f t="shared" si="1"/>
        <v>977.5</v>
      </c>
    </row>
    <row r="171" spans="1:8" ht="14.25" customHeight="1" x14ac:dyDescent="0.3">
      <c r="A171" s="130">
        <v>978</v>
      </c>
      <c r="B171" s="131">
        <v>3305115</v>
      </c>
      <c r="C171" s="131">
        <f t="shared" si="0"/>
        <v>5340115</v>
      </c>
      <c r="D171" s="131">
        <v>49988.999999899999</v>
      </c>
      <c r="E171" s="2">
        <v>167</v>
      </c>
      <c r="H171" s="130">
        <f t="shared" si="1"/>
        <v>978</v>
      </c>
    </row>
    <row r="172" spans="1:8" ht="14.25" customHeight="1" x14ac:dyDescent="0.3">
      <c r="A172" s="130">
        <v>978.5</v>
      </c>
      <c r="B172" s="131">
        <v>3330143</v>
      </c>
      <c r="C172" s="131">
        <f t="shared" si="0"/>
        <v>5365143</v>
      </c>
      <c r="D172" s="131">
        <v>50123</v>
      </c>
      <c r="E172" s="2">
        <v>168</v>
      </c>
      <c r="H172" s="130">
        <f t="shared" si="1"/>
        <v>978.5</v>
      </c>
    </row>
    <row r="173" spans="1:8" ht="14.25" customHeight="1" x14ac:dyDescent="0.3">
      <c r="A173" s="130">
        <v>979</v>
      </c>
      <c r="B173" s="131">
        <v>3355238</v>
      </c>
      <c r="C173" s="131">
        <f t="shared" si="0"/>
        <v>5390238</v>
      </c>
      <c r="D173" s="131">
        <v>50257.000000100001</v>
      </c>
      <c r="E173" s="2">
        <v>169</v>
      </c>
      <c r="H173" s="130">
        <f t="shared" si="1"/>
        <v>979</v>
      </c>
    </row>
    <row r="174" spans="1:8" ht="14.25" customHeight="1" x14ac:dyDescent="0.3">
      <c r="A174" s="130">
        <v>979.5</v>
      </c>
      <c r="B174" s="131">
        <v>3380401</v>
      </c>
      <c r="C174" s="131">
        <f t="shared" si="0"/>
        <v>5415401</v>
      </c>
      <c r="D174" s="131">
        <v>50391</v>
      </c>
      <c r="E174" s="2">
        <v>170</v>
      </c>
      <c r="H174" s="130">
        <f t="shared" si="1"/>
        <v>979.5</v>
      </c>
    </row>
    <row r="175" spans="1:8" ht="14.25" customHeight="1" x14ac:dyDescent="0.3">
      <c r="A175" s="130">
        <v>980</v>
      </c>
      <c r="B175" s="131">
        <v>3405630</v>
      </c>
      <c r="C175" s="131">
        <f t="shared" si="0"/>
        <v>5440630</v>
      </c>
      <c r="D175" s="131">
        <v>50525.000000100001</v>
      </c>
      <c r="E175" s="2">
        <v>171</v>
      </c>
      <c r="H175" s="130">
        <f t="shared" si="1"/>
        <v>980</v>
      </c>
    </row>
    <row r="176" spans="1:8" ht="14.25" customHeight="1" x14ac:dyDescent="0.3">
      <c r="A176" s="130">
        <v>980.5</v>
      </c>
      <c r="B176" s="131">
        <v>3430929</v>
      </c>
      <c r="C176" s="131">
        <f t="shared" si="0"/>
        <v>5465929</v>
      </c>
      <c r="D176" s="131">
        <v>50674.000000100001</v>
      </c>
      <c r="E176" s="2">
        <v>172</v>
      </c>
      <c r="H176" s="130">
        <f t="shared" si="1"/>
        <v>980.5</v>
      </c>
    </row>
    <row r="177" spans="1:8" ht="14.25" customHeight="1" x14ac:dyDescent="0.3">
      <c r="A177" s="130">
        <v>981</v>
      </c>
      <c r="B177" s="131">
        <v>3456303</v>
      </c>
      <c r="C177" s="131">
        <f t="shared" si="0"/>
        <v>5491303</v>
      </c>
      <c r="D177" s="131">
        <v>50824</v>
      </c>
      <c r="E177" s="2">
        <v>173</v>
      </c>
      <c r="H177" s="130">
        <f t="shared" si="1"/>
        <v>981</v>
      </c>
    </row>
    <row r="178" spans="1:8" ht="14.25" customHeight="1" x14ac:dyDescent="0.3">
      <c r="A178" s="130">
        <v>981.5</v>
      </c>
      <c r="B178" s="131">
        <v>3481753</v>
      </c>
      <c r="C178" s="131">
        <f t="shared" si="0"/>
        <v>5516753</v>
      </c>
      <c r="D178" s="131">
        <v>50973.999999899999</v>
      </c>
      <c r="E178" s="2">
        <v>174</v>
      </c>
      <c r="H178" s="130">
        <f t="shared" si="1"/>
        <v>981.5</v>
      </c>
    </row>
    <row r="179" spans="1:8" ht="14.25" customHeight="1" x14ac:dyDescent="0.3">
      <c r="A179" s="130">
        <v>982</v>
      </c>
      <c r="B179" s="131">
        <v>3507278</v>
      </c>
      <c r="C179" s="131">
        <f t="shared" si="0"/>
        <v>5542278</v>
      </c>
      <c r="D179" s="131">
        <v>51122.999999899999</v>
      </c>
      <c r="E179" s="2">
        <v>175</v>
      </c>
      <c r="H179" s="130">
        <f t="shared" si="1"/>
        <v>982</v>
      </c>
    </row>
    <row r="180" spans="1:8" ht="14.25" customHeight="1" x14ac:dyDescent="0.3">
      <c r="A180" s="130">
        <v>982.5</v>
      </c>
      <c r="B180" s="131">
        <v>3532877</v>
      </c>
      <c r="C180" s="131">
        <f t="shared" si="0"/>
        <v>5567877</v>
      </c>
      <c r="D180" s="131">
        <v>51273.000000100001</v>
      </c>
      <c r="E180" s="2">
        <v>176</v>
      </c>
      <c r="H180" s="130">
        <f t="shared" si="1"/>
        <v>982.5</v>
      </c>
    </row>
    <row r="181" spans="1:8" ht="14.25" customHeight="1" x14ac:dyDescent="0.3">
      <c r="A181" s="130">
        <v>983</v>
      </c>
      <c r="B181" s="131">
        <v>3558550</v>
      </c>
      <c r="C181" s="131">
        <f t="shared" si="0"/>
        <v>5593550</v>
      </c>
      <c r="D181" s="131">
        <v>51423</v>
      </c>
      <c r="E181" s="2">
        <v>177</v>
      </c>
      <c r="H181" s="130">
        <f t="shared" si="1"/>
        <v>983</v>
      </c>
    </row>
    <row r="182" spans="1:8" ht="14.25" customHeight="1" x14ac:dyDescent="0.3">
      <c r="A182" s="130">
        <v>983.5</v>
      </c>
      <c r="B182" s="131">
        <v>3584299</v>
      </c>
      <c r="C182" s="131">
        <f t="shared" si="0"/>
        <v>5619299</v>
      </c>
      <c r="D182" s="131">
        <v>51572</v>
      </c>
      <c r="E182" s="2">
        <v>178</v>
      </c>
      <c r="H182" s="130">
        <f t="shared" si="1"/>
        <v>983.5</v>
      </c>
    </row>
    <row r="183" spans="1:8" ht="14.25" customHeight="1" x14ac:dyDescent="0.3">
      <c r="A183" s="130">
        <v>984</v>
      </c>
      <c r="B183" s="131">
        <v>3610123</v>
      </c>
      <c r="C183" s="131">
        <f t="shared" si="0"/>
        <v>5645123</v>
      </c>
      <c r="D183" s="131">
        <v>51721.999999899999</v>
      </c>
      <c r="E183" s="2">
        <v>179</v>
      </c>
      <c r="H183" s="130">
        <f t="shared" si="1"/>
        <v>984</v>
      </c>
    </row>
    <row r="184" spans="1:8" ht="14.25" customHeight="1" x14ac:dyDescent="0.3">
      <c r="A184" s="130">
        <v>984.5</v>
      </c>
      <c r="B184" s="131">
        <v>3636021</v>
      </c>
      <c r="C184" s="131">
        <f t="shared" si="0"/>
        <v>5671021</v>
      </c>
      <c r="D184" s="131">
        <v>51872.000000100001</v>
      </c>
      <c r="E184" s="2">
        <v>180</v>
      </c>
      <c r="H184" s="130">
        <f t="shared" si="1"/>
        <v>984.5</v>
      </c>
    </row>
    <row r="185" spans="1:8" ht="14.25" customHeight="1" x14ac:dyDescent="0.3">
      <c r="A185" s="130">
        <v>985</v>
      </c>
      <c r="B185" s="131">
        <v>3661994</v>
      </c>
      <c r="C185" s="131">
        <f t="shared" si="0"/>
        <v>5696994</v>
      </c>
      <c r="D185" s="131">
        <v>52021.000000100001</v>
      </c>
      <c r="E185" s="2">
        <v>181</v>
      </c>
      <c r="H185" s="130">
        <f t="shared" si="1"/>
        <v>985</v>
      </c>
    </row>
    <row r="186" spans="1:8" ht="14.25" customHeight="1" x14ac:dyDescent="0.3">
      <c r="A186" s="130">
        <v>985.5</v>
      </c>
      <c r="B186" s="131">
        <v>3688042</v>
      </c>
      <c r="C186" s="131">
        <f t="shared" si="0"/>
        <v>5723042</v>
      </c>
      <c r="D186" s="131">
        <v>52171</v>
      </c>
      <c r="E186" s="2">
        <v>182</v>
      </c>
      <c r="H186" s="130">
        <f t="shared" si="1"/>
        <v>985.5</v>
      </c>
    </row>
    <row r="187" spans="1:8" ht="14.25" customHeight="1" x14ac:dyDescent="0.3">
      <c r="A187" s="130">
        <v>986</v>
      </c>
      <c r="B187" s="131">
        <v>3714165</v>
      </c>
      <c r="C187" s="131">
        <f t="shared" si="0"/>
        <v>5749165</v>
      </c>
      <c r="D187" s="131">
        <v>52320.999999899999</v>
      </c>
      <c r="E187" s="2">
        <v>183</v>
      </c>
      <c r="H187" s="130">
        <f t="shared" si="1"/>
        <v>986</v>
      </c>
    </row>
    <row r="188" spans="1:8" ht="14.25" customHeight="1" x14ac:dyDescent="0.3">
      <c r="A188" s="130">
        <v>986.5</v>
      </c>
      <c r="B188" s="131">
        <v>3740363</v>
      </c>
      <c r="C188" s="131">
        <f t="shared" si="0"/>
        <v>5775363</v>
      </c>
      <c r="D188" s="131">
        <v>52469.999999899999</v>
      </c>
      <c r="E188" s="2">
        <v>184</v>
      </c>
      <c r="H188" s="130">
        <f t="shared" si="1"/>
        <v>986.5</v>
      </c>
    </row>
    <row r="189" spans="1:8" ht="14.25" customHeight="1" x14ac:dyDescent="0.3">
      <c r="A189" s="130">
        <v>987</v>
      </c>
      <c r="B189" s="131">
        <v>3766635</v>
      </c>
      <c r="C189" s="131">
        <f t="shared" si="0"/>
        <v>5801635</v>
      </c>
      <c r="D189" s="131">
        <v>52620.000000100001</v>
      </c>
      <c r="E189" s="2">
        <v>185</v>
      </c>
      <c r="H189" s="130">
        <f t="shared" si="1"/>
        <v>987</v>
      </c>
    </row>
    <row r="190" spans="1:8" ht="14.25" customHeight="1" x14ac:dyDescent="0.3">
      <c r="A190" s="130">
        <v>987.5</v>
      </c>
      <c r="B190" s="131">
        <v>3792982</v>
      </c>
      <c r="C190" s="131">
        <f t="shared" si="0"/>
        <v>5827982</v>
      </c>
      <c r="D190" s="131">
        <v>52769.000000100001</v>
      </c>
      <c r="E190" s="2">
        <v>186</v>
      </c>
      <c r="H190" s="130">
        <f t="shared" si="1"/>
        <v>987.5</v>
      </c>
    </row>
    <row r="191" spans="1:8" ht="14.25" customHeight="1" x14ac:dyDescent="0.3">
      <c r="A191" s="130">
        <v>988</v>
      </c>
      <c r="B191" s="131">
        <v>3819405</v>
      </c>
      <c r="C191" s="131">
        <f t="shared" si="0"/>
        <v>5854405</v>
      </c>
      <c r="D191" s="131">
        <v>52919</v>
      </c>
      <c r="E191" s="2">
        <v>187</v>
      </c>
      <c r="H191" s="130">
        <f t="shared" si="1"/>
        <v>988</v>
      </c>
    </row>
    <row r="192" spans="1:8" ht="14.25" customHeight="1" x14ac:dyDescent="0.3">
      <c r="A192" s="130">
        <v>988.5</v>
      </c>
      <c r="B192" s="131">
        <v>3845902</v>
      </c>
      <c r="C192" s="131">
        <f t="shared" si="0"/>
        <v>5880902</v>
      </c>
      <c r="D192" s="131">
        <v>53068.999999899999</v>
      </c>
      <c r="E192" s="2">
        <v>188</v>
      </c>
      <c r="H192" s="130">
        <f t="shared" si="1"/>
        <v>988.5</v>
      </c>
    </row>
    <row r="193" spans="1:8" ht="14.25" customHeight="1" x14ac:dyDescent="0.3">
      <c r="A193" s="130">
        <v>989</v>
      </c>
      <c r="B193" s="131">
        <v>3872474</v>
      </c>
      <c r="C193" s="131">
        <f t="shared" si="0"/>
        <v>5907474</v>
      </c>
      <c r="D193" s="131">
        <v>53217.999999899999</v>
      </c>
      <c r="E193" s="2">
        <v>189</v>
      </c>
      <c r="H193" s="130">
        <f t="shared" si="1"/>
        <v>989</v>
      </c>
    </row>
    <row r="194" spans="1:8" ht="14.25" customHeight="1" x14ac:dyDescent="0.3">
      <c r="A194" s="130">
        <v>989.5</v>
      </c>
      <c r="B194" s="131">
        <v>3899120</v>
      </c>
      <c r="C194" s="131">
        <f t="shared" si="0"/>
        <v>5934120</v>
      </c>
      <c r="D194" s="131">
        <v>53368.000000100001</v>
      </c>
      <c r="E194" s="2">
        <v>190</v>
      </c>
      <c r="H194" s="130">
        <f t="shared" si="1"/>
        <v>989.5</v>
      </c>
    </row>
    <row r="195" spans="1:8" ht="14.25" customHeight="1" x14ac:dyDescent="0.3">
      <c r="A195" s="130">
        <v>990</v>
      </c>
      <c r="B195" s="131">
        <v>3925842</v>
      </c>
      <c r="C195" s="131">
        <f t="shared" si="0"/>
        <v>5960842</v>
      </c>
      <c r="D195" s="131">
        <v>53518</v>
      </c>
      <c r="E195" s="2">
        <v>191</v>
      </c>
      <c r="H195" s="130">
        <f t="shared" si="1"/>
        <v>990</v>
      </c>
    </row>
    <row r="196" spans="1:8" ht="14.25" customHeight="1" x14ac:dyDescent="0.3">
      <c r="A196" s="130">
        <v>990.5</v>
      </c>
      <c r="B196" s="131">
        <v>3952636</v>
      </c>
      <c r="C196" s="131">
        <f t="shared" si="0"/>
        <v>5987636</v>
      </c>
      <c r="D196" s="131">
        <v>53660</v>
      </c>
      <c r="E196" s="2">
        <v>192</v>
      </c>
      <c r="H196" s="130">
        <f t="shared" si="1"/>
        <v>990.5</v>
      </c>
    </row>
    <row r="197" spans="1:8" ht="14.25" customHeight="1" x14ac:dyDescent="0.3">
      <c r="A197" s="130">
        <v>991</v>
      </c>
      <c r="B197" s="131">
        <v>3979502</v>
      </c>
      <c r="C197" s="131">
        <f t="shared" si="0"/>
        <v>6014502</v>
      </c>
      <c r="D197" s="131">
        <v>53802.999999899999</v>
      </c>
      <c r="E197" s="2">
        <v>193</v>
      </c>
      <c r="H197" s="130">
        <f t="shared" si="1"/>
        <v>991</v>
      </c>
    </row>
    <row r="198" spans="1:8" ht="14.25" customHeight="1" x14ac:dyDescent="0.3">
      <c r="A198" s="130">
        <v>991.5</v>
      </c>
      <c r="B198" s="131">
        <v>4006440</v>
      </c>
      <c r="C198" s="131">
        <f t="shared" si="0"/>
        <v>6041440</v>
      </c>
      <c r="D198" s="131">
        <v>53946.000000100001</v>
      </c>
      <c r="E198" s="2">
        <v>194</v>
      </c>
      <c r="H198" s="130">
        <f t="shared" si="1"/>
        <v>991.5</v>
      </c>
    </row>
    <row r="199" spans="1:8" ht="14.25" customHeight="1" x14ac:dyDescent="0.3">
      <c r="A199" s="130">
        <v>992</v>
      </c>
      <c r="B199" s="131">
        <v>4033448</v>
      </c>
      <c r="C199" s="131">
        <f t="shared" si="0"/>
        <v>6068448</v>
      </c>
      <c r="D199" s="131">
        <v>54089</v>
      </c>
      <c r="E199" s="2">
        <v>195</v>
      </c>
      <c r="H199" s="130">
        <f t="shared" si="1"/>
        <v>992</v>
      </c>
    </row>
    <row r="200" spans="1:8" ht="14.25" customHeight="1" x14ac:dyDescent="0.3">
      <c r="A200" s="130">
        <v>992.5</v>
      </c>
      <c r="B200" s="131">
        <v>4060528</v>
      </c>
      <c r="C200" s="131">
        <f t="shared" si="0"/>
        <v>6095528</v>
      </c>
      <c r="D200" s="131">
        <v>54232.000000100001</v>
      </c>
      <c r="E200" s="2">
        <v>196</v>
      </c>
      <c r="H200" s="130">
        <f t="shared" si="1"/>
        <v>992.5</v>
      </c>
    </row>
    <row r="201" spans="1:8" ht="14.25" customHeight="1" x14ac:dyDescent="0.3">
      <c r="A201" s="130">
        <v>993</v>
      </c>
      <c r="B201" s="131">
        <v>4087680</v>
      </c>
      <c r="C201" s="131">
        <f t="shared" si="0"/>
        <v>6122680</v>
      </c>
      <c r="D201" s="131">
        <v>54375</v>
      </c>
      <c r="E201" s="2">
        <v>197</v>
      </c>
      <c r="H201" s="130">
        <f t="shared" si="1"/>
        <v>993</v>
      </c>
    </row>
    <row r="202" spans="1:8" ht="14.25" customHeight="1" x14ac:dyDescent="0.3">
      <c r="A202" s="130">
        <v>993.5</v>
      </c>
      <c r="B202" s="131">
        <v>4114903</v>
      </c>
      <c r="C202" s="131">
        <f t="shared" si="0"/>
        <v>6149903</v>
      </c>
      <c r="D202" s="131">
        <v>54517</v>
      </c>
      <c r="E202" s="2">
        <v>198</v>
      </c>
      <c r="H202" s="130">
        <f t="shared" si="1"/>
        <v>993.5</v>
      </c>
    </row>
    <row r="203" spans="1:8" ht="14.25" customHeight="1" x14ac:dyDescent="0.3">
      <c r="A203" s="130">
        <v>994</v>
      </c>
      <c r="B203" s="131">
        <v>4142198</v>
      </c>
      <c r="C203" s="131">
        <f t="shared" si="0"/>
        <v>6177198</v>
      </c>
      <c r="D203" s="131">
        <v>54659.999999899999</v>
      </c>
      <c r="E203" s="2">
        <v>199</v>
      </c>
      <c r="H203" s="130">
        <f t="shared" si="1"/>
        <v>994</v>
      </c>
    </row>
    <row r="204" spans="1:8" ht="14.25" customHeight="1" x14ac:dyDescent="0.3">
      <c r="A204" s="130">
        <v>994.5</v>
      </c>
      <c r="B204" s="131">
        <v>4169563</v>
      </c>
      <c r="C204" s="131">
        <f t="shared" si="0"/>
        <v>6204563</v>
      </c>
      <c r="D204" s="131">
        <v>54803.000000100001</v>
      </c>
      <c r="E204" s="2">
        <v>200</v>
      </c>
      <c r="H204" s="130">
        <f t="shared" si="1"/>
        <v>994.5</v>
      </c>
    </row>
    <row r="205" spans="1:8" ht="14.25" customHeight="1" x14ac:dyDescent="0.3">
      <c r="A205" s="130">
        <v>995</v>
      </c>
      <c r="B205" s="131">
        <v>4197001</v>
      </c>
      <c r="C205" s="131">
        <f t="shared" si="0"/>
        <v>6232001</v>
      </c>
      <c r="D205" s="131">
        <v>54946</v>
      </c>
      <c r="E205" s="2">
        <v>201</v>
      </c>
      <c r="H205" s="130">
        <f t="shared" si="1"/>
        <v>995</v>
      </c>
    </row>
    <row r="206" spans="1:8" ht="14.25" customHeight="1" x14ac:dyDescent="0.3">
      <c r="A206" s="130">
        <v>995.5</v>
      </c>
      <c r="B206" s="131">
        <v>4224510</v>
      </c>
      <c r="C206" s="131">
        <f t="shared" si="0"/>
        <v>6259510</v>
      </c>
      <c r="D206" s="131">
        <v>55089.000000100001</v>
      </c>
      <c r="E206" s="2">
        <v>202</v>
      </c>
      <c r="H206" s="130">
        <f t="shared" si="1"/>
        <v>995.5</v>
      </c>
    </row>
    <row r="207" spans="1:8" ht="14.25" customHeight="1" x14ac:dyDescent="0.3">
      <c r="A207" s="130">
        <v>996</v>
      </c>
      <c r="B207" s="131">
        <v>4252089</v>
      </c>
      <c r="C207" s="131">
        <f t="shared" si="0"/>
        <v>6287089</v>
      </c>
      <c r="D207" s="131">
        <v>55232</v>
      </c>
      <c r="E207" s="2">
        <v>203</v>
      </c>
      <c r="H207" s="130">
        <f t="shared" si="1"/>
        <v>996</v>
      </c>
    </row>
    <row r="208" spans="1:8" ht="14.25" customHeight="1" x14ac:dyDescent="0.3">
      <c r="A208" s="130">
        <v>996.5</v>
      </c>
      <c r="B208" s="131">
        <v>4279741</v>
      </c>
      <c r="C208" s="131">
        <f t="shared" si="0"/>
        <v>6314741</v>
      </c>
      <c r="D208" s="131">
        <v>55374</v>
      </c>
      <c r="E208" s="2">
        <v>204</v>
      </c>
      <c r="H208" s="130">
        <f t="shared" si="1"/>
        <v>996.5</v>
      </c>
    </row>
    <row r="209" spans="1:8" ht="14.25" customHeight="1" x14ac:dyDescent="0.3">
      <c r="A209" s="130">
        <v>997</v>
      </c>
      <c r="B209" s="131">
        <v>4307464</v>
      </c>
      <c r="C209" s="131">
        <f t="shared" si="0"/>
        <v>6342464</v>
      </c>
      <c r="D209" s="131">
        <v>55516.999999899999</v>
      </c>
      <c r="E209" s="2">
        <v>205</v>
      </c>
      <c r="H209" s="130">
        <f t="shared" si="1"/>
        <v>997</v>
      </c>
    </row>
    <row r="210" spans="1:8" ht="14.25" customHeight="1" x14ac:dyDescent="0.3">
      <c r="A210" s="130">
        <v>997.5</v>
      </c>
      <c r="B210" s="131">
        <v>4335258</v>
      </c>
      <c r="C210" s="131">
        <f t="shared" si="0"/>
        <v>6370258</v>
      </c>
      <c r="D210" s="131">
        <v>55660.000000100001</v>
      </c>
      <c r="E210" s="2">
        <v>206</v>
      </c>
      <c r="H210" s="130">
        <f t="shared" si="1"/>
        <v>997.5</v>
      </c>
    </row>
    <row r="211" spans="1:8" ht="14.25" customHeight="1" x14ac:dyDescent="0.3">
      <c r="A211" s="130">
        <v>998</v>
      </c>
      <c r="B211" s="131">
        <v>4363125</v>
      </c>
      <c r="C211" s="131">
        <f t="shared" si="0"/>
        <v>6398125</v>
      </c>
      <c r="D211" s="131">
        <v>55803</v>
      </c>
      <c r="E211" s="2">
        <v>207</v>
      </c>
      <c r="H211" s="130">
        <f t="shared" si="1"/>
        <v>998</v>
      </c>
    </row>
    <row r="212" spans="1:8" ht="14.25" customHeight="1" x14ac:dyDescent="0.3">
      <c r="A212" s="130">
        <v>998.5</v>
      </c>
      <c r="B212" s="131">
        <v>4391061</v>
      </c>
      <c r="C212" s="131">
        <f t="shared" si="0"/>
        <v>6426061</v>
      </c>
      <c r="D212" s="131">
        <v>55946.000000100001</v>
      </c>
      <c r="E212" s="2">
        <v>208</v>
      </c>
      <c r="H212" s="130">
        <f t="shared" si="1"/>
        <v>998.5</v>
      </c>
    </row>
    <row r="213" spans="1:8" ht="14.25" customHeight="1" x14ac:dyDescent="0.3">
      <c r="A213" s="130">
        <v>999</v>
      </c>
      <c r="B213" s="131">
        <v>4419070</v>
      </c>
      <c r="C213" s="131">
        <f t="shared" si="0"/>
        <v>6454070</v>
      </c>
      <c r="D213" s="131">
        <v>56089</v>
      </c>
      <c r="E213" s="2">
        <v>209</v>
      </c>
      <c r="H213" s="130">
        <f t="shared" si="1"/>
        <v>999</v>
      </c>
    </row>
    <row r="214" spans="1:8" ht="14.25" customHeight="1" x14ac:dyDescent="0.3">
      <c r="A214" s="130">
        <v>999.5</v>
      </c>
      <c r="B214" s="131">
        <v>4447150</v>
      </c>
      <c r="C214" s="131">
        <f t="shared" si="0"/>
        <v>6482150</v>
      </c>
      <c r="D214" s="131">
        <v>56231</v>
      </c>
      <c r="E214" s="2">
        <v>210</v>
      </c>
      <c r="H214" s="130">
        <f t="shared" si="1"/>
        <v>999.5</v>
      </c>
    </row>
    <row r="215" spans="1:8" ht="14.25" customHeight="1" x14ac:dyDescent="0.3">
      <c r="A215" s="130">
        <v>1000</v>
      </c>
      <c r="B215" s="131">
        <v>4475301</v>
      </c>
      <c r="C215" s="131">
        <f t="shared" si="0"/>
        <v>6510301</v>
      </c>
      <c r="D215" s="131">
        <v>56373.999999899999</v>
      </c>
      <c r="E215" s="2">
        <v>211</v>
      </c>
      <c r="H215" s="130">
        <f t="shared" si="1"/>
        <v>1000</v>
      </c>
    </row>
    <row r="216" spans="1:8" ht="14.25" customHeight="1" x14ac:dyDescent="0.3">
      <c r="A216" s="130">
        <v>1000.5</v>
      </c>
      <c r="B216" s="131">
        <v>4503527</v>
      </c>
      <c r="C216" s="131">
        <f t="shared" si="0"/>
        <v>6538527</v>
      </c>
      <c r="D216" s="131">
        <v>56529</v>
      </c>
      <c r="E216" s="2">
        <v>212</v>
      </c>
      <c r="H216" s="130">
        <f t="shared" si="1"/>
        <v>1000.5</v>
      </c>
    </row>
    <row r="217" spans="1:8" ht="14.25" customHeight="1" x14ac:dyDescent="0.3">
      <c r="A217" s="130">
        <v>1001</v>
      </c>
      <c r="B217" s="131">
        <v>4531830</v>
      </c>
      <c r="C217" s="131">
        <f t="shared" si="0"/>
        <v>6566830</v>
      </c>
      <c r="D217" s="131">
        <v>56683.999999899999</v>
      </c>
      <c r="E217" s="2">
        <v>213</v>
      </c>
      <c r="H217" s="130">
        <f t="shared" si="1"/>
        <v>1001</v>
      </c>
    </row>
    <row r="218" spans="1:8" ht="14.25" customHeight="1" x14ac:dyDescent="0.3">
      <c r="A218" s="130">
        <v>1001.5</v>
      </c>
      <c r="B218" s="131">
        <v>4560212</v>
      </c>
      <c r="C218" s="131">
        <f t="shared" si="0"/>
        <v>6595212</v>
      </c>
      <c r="D218" s="131">
        <v>56839.000000100001</v>
      </c>
      <c r="E218" s="2">
        <v>214</v>
      </c>
      <c r="H218" s="130">
        <f t="shared" si="1"/>
        <v>1001.5</v>
      </c>
    </row>
    <row r="219" spans="1:8" ht="14.25" customHeight="1" x14ac:dyDescent="0.3">
      <c r="A219" s="130">
        <v>1002</v>
      </c>
      <c r="B219" s="131">
        <v>4588670</v>
      </c>
      <c r="C219" s="131">
        <f t="shared" si="0"/>
        <v>6623670</v>
      </c>
      <c r="D219" s="131">
        <v>56995.000000100001</v>
      </c>
      <c r="E219" s="2">
        <v>215</v>
      </c>
      <c r="H219" s="130">
        <f t="shared" si="1"/>
        <v>1002</v>
      </c>
    </row>
    <row r="220" spans="1:8" ht="14.25" customHeight="1" x14ac:dyDescent="0.3">
      <c r="A220" s="130">
        <v>1002.5</v>
      </c>
      <c r="B220" s="131">
        <v>4617206</v>
      </c>
      <c r="C220" s="131">
        <f t="shared" si="0"/>
        <v>6652206</v>
      </c>
      <c r="D220" s="131">
        <v>57150</v>
      </c>
      <c r="E220" s="2">
        <v>216</v>
      </c>
      <c r="H220" s="130">
        <f t="shared" si="1"/>
        <v>1002.5</v>
      </c>
    </row>
    <row r="221" spans="1:8" ht="14.25" customHeight="1" x14ac:dyDescent="0.3">
      <c r="A221" s="130">
        <v>1003</v>
      </c>
      <c r="B221" s="131">
        <v>4645820</v>
      </c>
      <c r="C221" s="131">
        <f t="shared" si="0"/>
        <v>6680820</v>
      </c>
      <c r="D221" s="131">
        <v>57305.000000100001</v>
      </c>
      <c r="E221" s="2">
        <v>217</v>
      </c>
      <c r="H221" s="130">
        <f t="shared" si="1"/>
        <v>1003</v>
      </c>
    </row>
    <row r="222" spans="1:8" ht="14.25" customHeight="1" x14ac:dyDescent="0.3">
      <c r="A222" s="130">
        <v>1003.5</v>
      </c>
      <c r="B222" s="131">
        <v>4674511</v>
      </c>
      <c r="C222" s="131">
        <f t="shared" si="0"/>
        <v>6709511</v>
      </c>
      <c r="D222" s="131">
        <v>57460</v>
      </c>
      <c r="E222" s="2">
        <v>218</v>
      </c>
      <c r="H222" s="130">
        <f t="shared" si="1"/>
        <v>1003.5</v>
      </c>
    </row>
    <row r="223" spans="1:8" ht="14.25" customHeight="1" x14ac:dyDescent="0.3">
      <c r="A223" s="130">
        <v>1004</v>
      </c>
      <c r="B223" s="131">
        <v>4703279</v>
      </c>
      <c r="C223" s="131">
        <f t="shared" si="0"/>
        <v>6738279</v>
      </c>
      <c r="D223" s="131">
        <v>57615.000000100001</v>
      </c>
      <c r="E223" s="2">
        <v>219</v>
      </c>
      <c r="H223" s="130">
        <f t="shared" si="1"/>
        <v>1004</v>
      </c>
    </row>
    <row r="224" spans="1:8" ht="14.25" customHeight="1" x14ac:dyDescent="0.3">
      <c r="A224" s="130">
        <v>1004.5</v>
      </c>
      <c r="B224" s="131">
        <v>4732126</v>
      </c>
      <c r="C224" s="131">
        <f t="shared" si="0"/>
        <v>6767126</v>
      </c>
      <c r="D224" s="131">
        <v>57770</v>
      </c>
      <c r="E224" s="2">
        <v>220</v>
      </c>
      <c r="H224" s="130">
        <f t="shared" si="1"/>
        <v>1004.5</v>
      </c>
    </row>
    <row r="225" spans="1:8" ht="14.25" customHeight="1" x14ac:dyDescent="0.3">
      <c r="A225" s="130">
        <v>1005</v>
      </c>
      <c r="B225" s="131">
        <v>4761049</v>
      </c>
      <c r="C225" s="131">
        <f t="shared" si="0"/>
        <v>6796049</v>
      </c>
      <c r="D225" s="131">
        <v>57925.000000100001</v>
      </c>
      <c r="E225" s="2">
        <v>221</v>
      </c>
      <c r="H225" s="130">
        <f t="shared" si="1"/>
        <v>1005</v>
      </c>
    </row>
    <row r="226" spans="1:8" ht="14.25" customHeight="1" x14ac:dyDescent="0.3">
      <c r="A226" s="130">
        <v>1005.5</v>
      </c>
      <c r="B226" s="131">
        <v>4790050</v>
      </c>
      <c r="C226" s="131">
        <f t="shared" si="0"/>
        <v>6825050</v>
      </c>
      <c r="D226" s="131">
        <v>58080</v>
      </c>
      <c r="E226" s="2">
        <v>222</v>
      </c>
      <c r="H226" s="130">
        <f t="shared" si="1"/>
        <v>1005.5</v>
      </c>
    </row>
    <row r="227" spans="1:8" ht="14.25" customHeight="1" x14ac:dyDescent="0.3">
      <c r="A227" s="130">
        <v>1006</v>
      </c>
      <c r="B227" s="131">
        <v>4819129</v>
      </c>
      <c r="C227" s="131">
        <f t="shared" si="0"/>
        <v>6854129</v>
      </c>
      <c r="D227" s="131">
        <v>58234.999999899999</v>
      </c>
      <c r="E227" s="2">
        <v>223</v>
      </c>
      <c r="H227" s="130">
        <f t="shared" si="1"/>
        <v>1006</v>
      </c>
    </row>
    <row r="228" spans="1:8" ht="14.25" customHeight="1" x14ac:dyDescent="0.3">
      <c r="A228" s="130">
        <v>1006.5</v>
      </c>
      <c r="B228" s="131">
        <v>4848286</v>
      </c>
      <c r="C228" s="131">
        <f t="shared" si="0"/>
        <v>6883286</v>
      </c>
      <c r="D228" s="131">
        <v>58390</v>
      </c>
      <c r="E228" s="2">
        <v>224</v>
      </c>
      <c r="H228" s="130">
        <f t="shared" si="1"/>
        <v>1006.5</v>
      </c>
    </row>
    <row r="229" spans="1:8" ht="14.25" customHeight="1" x14ac:dyDescent="0.3">
      <c r="A229" s="130">
        <v>1007</v>
      </c>
      <c r="B229" s="131">
        <v>4877519</v>
      </c>
      <c r="C229" s="131">
        <f t="shared" si="0"/>
        <v>6912519</v>
      </c>
      <c r="D229" s="131">
        <v>58544.999999899999</v>
      </c>
      <c r="E229" s="2">
        <v>225</v>
      </c>
      <c r="H229" s="130">
        <f t="shared" si="1"/>
        <v>1007</v>
      </c>
    </row>
    <row r="230" spans="1:8" ht="14.25" customHeight="1" x14ac:dyDescent="0.3">
      <c r="A230" s="130">
        <v>1007.5</v>
      </c>
      <c r="B230" s="131">
        <v>4906831</v>
      </c>
      <c r="C230" s="131">
        <f t="shared" si="0"/>
        <v>6941831</v>
      </c>
      <c r="D230" s="131">
        <v>58700</v>
      </c>
      <c r="E230" s="2">
        <v>226</v>
      </c>
      <c r="H230" s="130">
        <f t="shared" si="1"/>
        <v>1007.5</v>
      </c>
    </row>
    <row r="231" spans="1:8" ht="14.25" customHeight="1" x14ac:dyDescent="0.3">
      <c r="A231" s="130">
        <v>1008</v>
      </c>
      <c r="B231" s="131">
        <v>4936219</v>
      </c>
      <c r="C231" s="131">
        <f t="shared" si="0"/>
        <v>6971219</v>
      </c>
      <c r="D231" s="131">
        <v>58854.999999899999</v>
      </c>
      <c r="E231" s="2">
        <v>227</v>
      </c>
      <c r="H231" s="130">
        <f t="shared" si="1"/>
        <v>1008</v>
      </c>
    </row>
    <row r="232" spans="1:8" ht="14.25" customHeight="1" x14ac:dyDescent="0.3">
      <c r="A232" s="130">
        <v>1008.5</v>
      </c>
      <c r="B232" s="131">
        <v>4965686</v>
      </c>
      <c r="C232" s="131">
        <f t="shared" si="0"/>
        <v>7000686</v>
      </c>
      <c r="D232" s="131">
        <v>59010</v>
      </c>
      <c r="E232" s="2">
        <v>228</v>
      </c>
      <c r="H232" s="130">
        <f t="shared" si="1"/>
        <v>1008.5</v>
      </c>
    </row>
    <row r="233" spans="1:8" ht="14.25" customHeight="1" x14ac:dyDescent="0.3">
      <c r="A233" s="130">
        <v>1009</v>
      </c>
      <c r="B233" s="131">
        <v>4995230</v>
      </c>
      <c r="C233" s="131">
        <f t="shared" si="0"/>
        <v>7030230</v>
      </c>
      <c r="D233" s="131">
        <v>59164.999999899999</v>
      </c>
      <c r="E233" s="2">
        <v>229</v>
      </c>
      <c r="H233" s="130">
        <f t="shared" si="1"/>
        <v>1009</v>
      </c>
    </row>
    <row r="234" spans="1:8" ht="14.25" customHeight="1" x14ac:dyDescent="0.3">
      <c r="A234" s="130">
        <v>1009.5</v>
      </c>
      <c r="B234" s="131">
        <v>5024851</v>
      </c>
      <c r="C234" s="131">
        <f t="shared" si="0"/>
        <v>7059851</v>
      </c>
      <c r="D234" s="131">
        <v>59320.000000100001</v>
      </c>
      <c r="E234" s="2">
        <v>230</v>
      </c>
      <c r="H234" s="130">
        <f t="shared" si="1"/>
        <v>1009.5</v>
      </c>
    </row>
    <row r="235" spans="1:8" ht="14.25" customHeight="1" x14ac:dyDescent="0.3">
      <c r="A235" s="130">
        <v>1010</v>
      </c>
      <c r="B235" s="131">
        <v>5054550</v>
      </c>
      <c r="C235" s="131">
        <f t="shared" si="0"/>
        <v>7089550</v>
      </c>
      <c r="D235" s="131">
        <v>59474.999999899999</v>
      </c>
      <c r="E235" s="2">
        <v>231</v>
      </c>
      <c r="H235" s="130">
        <f t="shared" si="1"/>
        <v>1010</v>
      </c>
    </row>
    <row r="236" spans="1:8" ht="14.25" customHeight="1" x14ac:dyDescent="0.3">
      <c r="A236" s="130">
        <v>1010.5</v>
      </c>
      <c r="B236" s="131">
        <v>5084326</v>
      </c>
      <c r="C236" s="131">
        <f t="shared" si="0"/>
        <v>7119326</v>
      </c>
      <c r="D236" s="131">
        <v>59628</v>
      </c>
      <c r="E236" s="2">
        <v>232</v>
      </c>
      <c r="H236" s="130">
        <f t="shared" si="1"/>
        <v>1010.5</v>
      </c>
    </row>
    <row r="237" spans="1:8" ht="14.25" customHeight="1" x14ac:dyDescent="0.3">
      <c r="A237" s="130">
        <v>1011</v>
      </c>
      <c r="B237" s="131">
        <v>5114179</v>
      </c>
      <c r="C237" s="131">
        <f t="shared" si="0"/>
        <v>7149179</v>
      </c>
      <c r="D237" s="131">
        <v>59780.999999899999</v>
      </c>
      <c r="E237" s="2">
        <v>233</v>
      </c>
      <c r="H237" s="130">
        <f t="shared" si="1"/>
        <v>1011</v>
      </c>
    </row>
    <row r="238" spans="1:8" ht="14.25" customHeight="1" x14ac:dyDescent="0.3">
      <c r="A238" s="130">
        <v>1011.5</v>
      </c>
      <c r="B238" s="131">
        <v>5144107</v>
      </c>
      <c r="C238" s="131">
        <f t="shared" si="0"/>
        <v>7179107</v>
      </c>
      <c r="D238" s="131">
        <v>59934</v>
      </c>
      <c r="E238" s="2">
        <v>234</v>
      </c>
      <c r="H238" s="130">
        <f t="shared" si="1"/>
        <v>1011.5</v>
      </c>
    </row>
    <row r="239" spans="1:8" ht="14.25" customHeight="1" x14ac:dyDescent="0.3">
      <c r="A239" s="130">
        <v>1012</v>
      </c>
      <c r="B239" s="131">
        <v>5174113</v>
      </c>
      <c r="C239" s="131">
        <f t="shared" si="0"/>
        <v>7209113</v>
      </c>
      <c r="D239" s="131">
        <v>60087.000000100001</v>
      </c>
      <c r="E239" s="2">
        <v>235</v>
      </c>
      <c r="H239" s="130">
        <f t="shared" si="1"/>
        <v>1012</v>
      </c>
    </row>
    <row r="240" spans="1:8" ht="14.25" customHeight="1" x14ac:dyDescent="0.3">
      <c r="A240" s="130">
        <v>1012.5</v>
      </c>
      <c r="B240" s="131">
        <v>5204194</v>
      </c>
      <c r="C240" s="131">
        <f t="shared" si="0"/>
        <v>7239194</v>
      </c>
      <c r="D240" s="131">
        <v>60239.999999899999</v>
      </c>
      <c r="E240" s="2">
        <v>236</v>
      </c>
      <c r="H240" s="130">
        <f t="shared" si="1"/>
        <v>1012.5</v>
      </c>
    </row>
    <row r="241" spans="1:8" ht="14.25" customHeight="1" x14ac:dyDescent="0.3">
      <c r="A241" s="130">
        <v>1013</v>
      </c>
      <c r="B241" s="131">
        <v>5234353</v>
      </c>
      <c r="C241" s="131">
        <f t="shared" si="0"/>
        <v>7269353</v>
      </c>
      <c r="D241" s="131">
        <v>60393</v>
      </c>
      <c r="E241" s="2">
        <v>237</v>
      </c>
      <c r="H241" s="130">
        <f t="shared" si="1"/>
        <v>1013</v>
      </c>
    </row>
    <row r="242" spans="1:8" ht="14.25" customHeight="1" x14ac:dyDescent="0.3">
      <c r="A242" s="130">
        <v>1013.5</v>
      </c>
      <c r="B242" s="131">
        <v>5264587</v>
      </c>
      <c r="C242" s="131">
        <f t="shared" si="0"/>
        <v>7299587</v>
      </c>
      <c r="D242" s="131">
        <v>60546.000000100001</v>
      </c>
      <c r="E242" s="2">
        <v>238</v>
      </c>
      <c r="H242" s="130">
        <f t="shared" si="1"/>
        <v>1013.5</v>
      </c>
    </row>
    <row r="243" spans="1:8" ht="14.25" customHeight="1" x14ac:dyDescent="0.3">
      <c r="A243" s="130">
        <v>1014</v>
      </c>
      <c r="B243" s="131">
        <v>5294898</v>
      </c>
      <c r="C243" s="131">
        <f t="shared" si="0"/>
        <v>7329898</v>
      </c>
      <c r="D243" s="131">
        <v>60698.999999899999</v>
      </c>
      <c r="E243" s="2">
        <v>239</v>
      </c>
      <c r="H243" s="130">
        <f t="shared" si="1"/>
        <v>1014</v>
      </c>
    </row>
    <row r="244" spans="1:8" ht="14.25" customHeight="1" x14ac:dyDescent="0.3">
      <c r="A244" s="130">
        <v>1014.5</v>
      </c>
      <c r="B244" s="131">
        <v>5325286</v>
      </c>
      <c r="C244" s="131">
        <f t="shared" si="0"/>
        <v>7360286</v>
      </c>
      <c r="D244" s="131">
        <v>60850.999999899999</v>
      </c>
      <c r="E244" s="2">
        <v>240</v>
      </c>
      <c r="H244" s="130">
        <f t="shared" si="1"/>
        <v>1014.5</v>
      </c>
    </row>
    <row r="245" spans="1:8" ht="14.25" customHeight="1" x14ac:dyDescent="0.3">
      <c r="A245" s="130">
        <v>1015</v>
      </c>
      <c r="B245" s="131">
        <v>5355750</v>
      </c>
      <c r="C245" s="131">
        <f t="shared" si="0"/>
        <v>7390750</v>
      </c>
      <c r="D245" s="131">
        <v>61004</v>
      </c>
      <c r="E245" s="2">
        <v>241</v>
      </c>
      <c r="H245" s="130">
        <f t="shared" si="1"/>
        <v>1015</v>
      </c>
    </row>
    <row r="246" spans="1:8" ht="14.25" customHeight="1" x14ac:dyDescent="0.3">
      <c r="A246" s="130">
        <v>1015.5</v>
      </c>
      <c r="B246" s="131">
        <v>5386290</v>
      </c>
      <c r="C246" s="131">
        <f t="shared" si="0"/>
        <v>7421290</v>
      </c>
      <c r="D246" s="131">
        <v>61157.000000100001</v>
      </c>
      <c r="E246" s="2">
        <v>242</v>
      </c>
      <c r="H246" s="130">
        <f t="shared" si="1"/>
        <v>1015.5</v>
      </c>
    </row>
    <row r="247" spans="1:8" ht="14.25" customHeight="1" x14ac:dyDescent="0.3">
      <c r="A247" s="130">
        <v>1016</v>
      </c>
      <c r="B247" s="131">
        <v>5416907</v>
      </c>
      <c r="C247" s="131">
        <f t="shared" si="0"/>
        <v>7451907</v>
      </c>
      <c r="D247" s="131">
        <v>61309.999999899999</v>
      </c>
      <c r="E247" s="2">
        <v>243</v>
      </c>
      <c r="H247" s="130">
        <f t="shared" si="1"/>
        <v>1016</v>
      </c>
    </row>
    <row r="248" spans="1:8" ht="14.25" customHeight="1" x14ac:dyDescent="0.3">
      <c r="A248" s="130">
        <v>1016.5</v>
      </c>
      <c r="B248" s="131">
        <v>5447600</v>
      </c>
      <c r="C248" s="131">
        <f t="shared" si="0"/>
        <v>7482600</v>
      </c>
      <c r="D248" s="131">
        <v>61463</v>
      </c>
      <c r="E248" s="2">
        <v>244</v>
      </c>
      <c r="H248" s="130">
        <f t="shared" si="1"/>
        <v>1016.5</v>
      </c>
    </row>
    <row r="249" spans="1:8" ht="14.25" customHeight="1" x14ac:dyDescent="0.3">
      <c r="A249" s="130">
        <v>1017</v>
      </c>
      <c r="B249" s="131">
        <v>5478370</v>
      </c>
      <c r="C249" s="131">
        <f t="shared" si="0"/>
        <v>7513370</v>
      </c>
      <c r="D249" s="131">
        <v>61616.000000100001</v>
      </c>
      <c r="E249" s="2">
        <v>245</v>
      </c>
      <c r="H249" s="130">
        <f t="shared" si="1"/>
        <v>1017</v>
      </c>
    </row>
    <row r="250" spans="1:8" ht="14.25" customHeight="1" x14ac:dyDescent="0.3">
      <c r="A250" s="130">
        <v>1017.5</v>
      </c>
      <c r="B250" s="131">
        <v>5509216</v>
      </c>
      <c r="C250" s="131">
        <f t="shared" si="0"/>
        <v>7544216</v>
      </c>
      <c r="D250" s="131">
        <v>61768.999999899999</v>
      </c>
      <c r="E250" s="2">
        <v>246</v>
      </c>
      <c r="H250" s="130">
        <f t="shared" si="1"/>
        <v>1017.5</v>
      </c>
    </row>
    <row r="251" spans="1:8" ht="14.25" customHeight="1" x14ac:dyDescent="0.3">
      <c r="A251" s="130">
        <v>1018</v>
      </c>
      <c r="B251" s="131">
        <v>5540139</v>
      </c>
      <c r="C251" s="131">
        <f t="shared" si="0"/>
        <v>7575139</v>
      </c>
      <c r="D251" s="131">
        <v>61922</v>
      </c>
      <c r="E251" s="2">
        <v>247</v>
      </c>
      <c r="H251" s="130">
        <f t="shared" si="1"/>
        <v>1018</v>
      </c>
    </row>
    <row r="252" spans="1:8" ht="14.25" customHeight="1" x14ac:dyDescent="0.3">
      <c r="A252" s="130">
        <v>1018.5</v>
      </c>
      <c r="B252" s="131">
        <v>5571138</v>
      </c>
      <c r="C252" s="131">
        <f t="shared" si="0"/>
        <v>7606138</v>
      </c>
      <c r="D252" s="131">
        <v>62074.999999899999</v>
      </c>
      <c r="E252" s="2">
        <v>248</v>
      </c>
      <c r="H252" s="130">
        <f t="shared" si="1"/>
        <v>1018.5</v>
      </c>
    </row>
    <row r="253" spans="1:8" ht="14.25" customHeight="1" x14ac:dyDescent="0.3">
      <c r="A253" s="130">
        <v>1019</v>
      </c>
      <c r="B253" s="131">
        <v>5602213</v>
      </c>
      <c r="C253" s="131">
        <f t="shared" si="0"/>
        <v>7637213</v>
      </c>
      <c r="D253" s="131">
        <v>62227.000000100001</v>
      </c>
      <c r="E253" s="2">
        <v>249</v>
      </c>
      <c r="H253" s="130">
        <f t="shared" si="1"/>
        <v>1019</v>
      </c>
    </row>
    <row r="254" spans="1:8" ht="14.25" customHeight="1" x14ac:dyDescent="0.3">
      <c r="A254" s="130">
        <v>1019.5</v>
      </c>
      <c r="B254" s="131">
        <v>5633365</v>
      </c>
      <c r="C254" s="131">
        <f t="shared" si="0"/>
        <v>7668365</v>
      </c>
      <c r="D254" s="131">
        <v>62379.999999899999</v>
      </c>
      <c r="E254" s="2">
        <v>250</v>
      </c>
      <c r="H254" s="130">
        <f t="shared" si="1"/>
        <v>1019.5</v>
      </c>
    </row>
    <row r="255" spans="1:8" ht="14.25" customHeight="1" x14ac:dyDescent="0.3">
      <c r="A255" s="130">
        <v>1020</v>
      </c>
      <c r="B255" s="131">
        <v>5664593</v>
      </c>
      <c r="C255" s="131">
        <f t="shared" si="0"/>
        <v>7699593</v>
      </c>
      <c r="D255" s="131">
        <v>62533</v>
      </c>
      <c r="E255" s="2">
        <v>251</v>
      </c>
      <c r="H255" s="130">
        <f t="shared" si="1"/>
        <v>1020</v>
      </c>
    </row>
    <row r="256" spans="1:8" ht="14.25" customHeight="1" x14ac:dyDescent="0.3">
      <c r="A256" s="130">
        <v>1020.5</v>
      </c>
      <c r="B256" s="131">
        <v>5695898</v>
      </c>
      <c r="C256" s="131">
        <f t="shared" si="0"/>
        <v>7730898</v>
      </c>
      <c r="D256" s="131">
        <v>62687.999999899999</v>
      </c>
      <c r="E256" s="2">
        <v>252</v>
      </c>
      <c r="H256" s="130">
        <f t="shared" si="1"/>
        <v>1020.5</v>
      </c>
    </row>
    <row r="257" spans="1:8" ht="14.25" customHeight="1" x14ac:dyDescent="0.3">
      <c r="A257" s="130">
        <v>1021</v>
      </c>
      <c r="B257" s="131">
        <v>5727281</v>
      </c>
      <c r="C257" s="131">
        <f t="shared" si="0"/>
        <v>7762281</v>
      </c>
      <c r="D257" s="131">
        <v>62841.999999899999</v>
      </c>
      <c r="E257" s="2">
        <v>253</v>
      </c>
      <c r="H257" s="130">
        <f t="shared" si="1"/>
        <v>1021</v>
      </c>
    </row>
    <row r="258" spans="1:8" ht="14.25" customHeight="1" x14ac:dyDescent="0.3">
      <c r="A258" s="130">
        <v>1021.5</v>
      </c>
      <c r="B258" s="131">
        <v>5758741</v>
      </c>
      <c r="C258" s="131">
        <f t="shared" si="0"/>
        <v>7793741</v>
      </c>
      <c r="D258" s="131">
        <v>62997</v>
      </c>
      <c r="E258" s="2">
        <v>254</v>
      </c>
      <c r="H258" s="130">
        <f t="shared" si="1"/>
        <v>1021.5</v>
      </c>
    </row>
    <row r="259" spans="1:8" ht="14.25" customHeight="1" x14ac:dyDescent="0.3">
      <c r="A259" s="130">
        <v>1022</v>
      </c>
      <c r="B259" s="131">
        <v>5790278</v>
      </c>
      <c r="C259" s="131">
        <f t="shared" si="0"/>
        <v>7825278</v>
      </c>
      <c r="D259" s="131">
        <v>63151</v>
      </c>
      <c r="E259" s="2">
        <v>255</v>
      </c>
      <c r="H259" s="130">
        <f t="shared" si="1"/>
        <v>1022</v>
      </c>
    </row>
    <row r="260" spans="1:8" ht="14.25" customHeight="1" x14ac:dyDescent="0.3">
      <c r="A260" s="130">
        <v>1022.5</v>
      </c>
      <c r="B260" s="131">
        <v>5821892</v>
      </c>
      <c r="C260" s="131">
        <f t="shared" ref="C260:C514" si="2">B260+$C$3</f>
        <v>7856892</v>
      </c>
      <c r="D260" s="131">
        <v>63305.999999899999</v>
      </c>
      <c r="E260" s="2">
        <v>256</v>
      </c>
      <c r="H260" s="130">
        <f t="shared" ref="H260:H514" si="3">A260</f>
        <v>1022.5</v>
      </c>
    </row>
    <row r="261" spans="1:8" ht="14.25" customHeight="1" x14ac:dyDescent="0.3">
      <c r="A261" s="130">
        <v>1023</v>
      </c>
      <c r="B261" s="131">
        <v>5853583</v>
      </c>
      <c r="C261" s="131">
        <f t="shared" si="2"/>
        <v>7888583</v>
      </c>
      <c r="D261" s="131">
        <v>63460.000000100001</v>
      </c>
      <c r="E261" s="2">
        <v>257</v>
      </c>
      <c r="H261" s="130">
        <f t="shared" si="3"/>
        <v>1023</v>
      </c>
    </row>
    <row r="262" spans="1:8" ht="14.25" customHeight="1" x14ac:dyDescent="0.3">
      <c r="A262" s="130">
        <v>1023.5</v>
      </c>
      <c r="B262" s="131">
        <v>5885352</v>
      </c>
      <c r="C262" s="131">
        <f t="shared" si="2"/>
        <v>7920352</v>
      </c>
      <c r="D262" s="131">
        <v>63615</v>
      </c>
      <c r="E262" s="2">
        <v>258</v>
      </c>
      <c r="H262" s="130">
        <f t="shared" si="3"/>
        <v>1023.5</v>
      </c>
    </row>
    <row r="263" spans="1:8" ht="14.25" customHeight="1" x14ac:dyDescent="0.3">
      <c r="A263" s="130">
        <v>1024</v>
      </c>
      <c r="B263" s="131">
        <v>5917198</v>
      </c>
      <c r="C263" s="131">
        <f t="shared" si="2"/>
        <v>7952198</v>
      </c>
      <c r="D263" s="131">
        <v>63769</v>
      </c>
      <c r="E263" s="2">
        <v>259</v>
      </c>
      <c r="H263" s="130">
        <f t="shared" si="3"/>
        <v>1024</v>
      </c>
    </row>
    <row r="264" spans="1:8" ht="14.25" customHeight="1" x14ac:dyDescent="0.3">
      <c r="A264" s="130">
        <v>1024.5</v>
      </c>
      <c r="B264" s="131">
        <v>5949121</v>
      </c>
      <c r="C264" s="131">
        <f t="shared" si="2"/>
        <v>7984121</v>
      </c>
      <c r="D264" s="131">
        <v>63923.999999899999</v>
      </c>
      <c r="E264" s="2">
        <v>260</v>
      </c>
      <c r="H264" s="130">
        <f t="shared" si="3"/>
        <v>1024.5</v>
      </c>
    </row>
    <row r="265" spans="1:8" ht="14.25" customHeight="1" x14ac:dyDescent="0.3">
      <c r="A265" s="130">
        <v>1025</v>
      </c>
      <c r="B265" s="131">
        <v>5981122</v>
      </c>
      <c r="C265" s="131">
        <f t="shared" si="2"/>
        <v>8016122</v>
      </c>
      <c r="D265" s="131">
        <v>64078.000000100001</v>
      </c>
      <c r="E265" s="2">
        <v>261</v>
      </c>
      <c r="H265" s="130">
        <f t="shared" si="3"/>
        <v>1025</v>
      </c>
    </row>
    <row r="266" spans="1:8" ht="14.25" customHeight="1" x14ac:dyDescent="0.3">
      <c r="A266" s="130">
        <v>1025.5</v>
      </c>
      <c r="B266" s="131">
        <v>6013200</v>
      </c>
      <c r="C266" s="131">
        <f t="shared" si="2"/>
        <v>8048200</v>
      </c>
      <c r="D266" s="131">
        <v>64233</v>
      </c>
      <c r="E266" s="2">
        <v>262</v>
      </c>
      <c r="H266" s="130">
        <f t="shared" si="3"/>
        <v>1025.5</v>
      </c>
    </row>
    <row r="267" spans="1:8" ht="14.25" customHeight="1" x14ac:dyDescent="0.3">
      <c r="A267" s="130">
        <v>1026</v>
      </c>
      <c r="B267" s="131">
        <v>6045355</v>
      </c>
      <c r="C267" s="131">
        <f t="shared" si="2"/>
        <v>8080355</v>
      </c>
      <c r="D267" s="131">
        <v>64387</v>
      </c>
      <c r="E267" s="2">
        <v>263</v>
      </c>
      <c r="H267" s="130">
        <f t="shared" si="3"/>
        <v>1026</v>
      </c>
    </row>
    <row r="268" spans="1:8" ht="14.25" customHeight="1" x14ac:dyDescent="0.3">
      <c r="A268" s="130">
        <v>1026.5</v>
      </c>
      <c r="B268" s="131">
        <v>6077587</v>
      </c>
      <c r="C268" s="131">
        <f t="shared" si="2"/>
        <v>8112587</v>
      </c>
      <c r="D268" s="131">
        <v>64542.000000100001</v>
      </c>
      <c r="E268" s="2">
        <v>264</v>
      </c>
      <c r="H268" s="130">
        <f t="shared" si="3"/>
        <v>1026.5</v>
      </c>
    </row>
    <row r="269" spans="1:8" ht="14.25" customHeight="1" x14ac:dyDescent="0.3">
      <c r="A269" s="130">
        <v>1027</v>
      </c>
      <c r="B269" s="131">
        <v>6109897</v>
      </c>
      <c r="C269" s="131">
        <f t="shared" si="2"/>
        <v>8144897</v>
      </c>
      <c r="D269" s="131">
        <v>64696.000000100001</v>
      </c>
      <c r="E269" s="2">
        <v>265</v>
      </c>
      <c r="H269" s="130">
        <f t="shared" si="3"/>
        <v>1027</v>
      </c>
    </row>
    <row r="270" spans="1:8" ht="14.25" customHeight="1" x14ac:dyDescent="0.3">
      <c r="A270" s="130">
        <v>1027.5</v>
      </c>
      <c r="B270" s="131">
        <v>6142284</v>
      </c>
      <c r="C270" s="131">
        <f t="shared" si="2"/>
        <v>8177284</v>
      </c>
      <c r="D270" s="131">
        <v>64851</v>
      </c>
      <c r="E270" s="2">
        <v>266</v>
      </c>
      <c r="H270" s="130">
        <f t="shared" si="3"/>
        <v>1027.5</v>
      </c>
    </row>
    <row r="271" spans="1:8" ht="14.25" customHeight="1" x14ac:dyDescent="0.3">
      <c r="A271" s="130">
        <v>1028</v>
      </c>
      <c r="B271" s="131">
        <v>6174748</v>
      </c>
      <c r="C271" s="131">
        <f t="shared" si="2"/>
        <v>8209748</v>
      </c>
      <c r="D271" s="131">
        <v>65006.000000100001</v>
      </c>
      <c r="E271" s="2">
        <v>267</v>
      </c>
      <c r="H271" s="130">
        <f t="shared" si="3"/>
        <v>1028</v>
      </c>
    </row>
    <row r="272" spans="1:8" ht="14.25" customHeight="1" x14ac:dyDescent="0.3">
      <c r="A272" s="130">
        <v>1028.5</v>
      </c>
      <c r="B272" s="131">
        <v>6207289</v>
      </c>
      <c r="C272" s="131">
        <f t="shared" si="2"/>
        <v>8242289</v>
      </c>
      <c r="D272" s="131">
        <v>65160.000000100001</v>
      </c>
      <c r="E272" s="2">
        <v>268</v>
      </c>
      <c r="H272" s="130">
        <f t="shared" si="3"/>
        <v>1028.5</v>
      </c>
    </row>
    <row r="273" spans="1:8" ht="14.25" customHeight="1" x14ac:dyDescent="0.3">
      <c r="A273" s="130">
        <v>1029</v>
      </c>
      <c r="B273" s="131">
        <v>6239908</v>
      </c>
      <c r="C273" s="131">
        <f t="shared" si="2"/>
        <v>8274908</v>
      </c>
      <c r="D273" s="131">
        <v>65315</v>
      </c>
      <c r="E273" s="2">
        <v>269</v>
      </c>
      <c r="H273" s="130">
        <f t="shared" si="3"/>
        <v>1029</v>
      </c>
    </row>
    <row r="274" spans="1:8" ht="14.25" customHeight="1" x14ac:dyDescent="0.3">
      <c r="A274" s="130">
        <v>1029.5</v>
      </c>
      <c r="B274" s="131">
        <v>6272604</v>
      </c>
      <c r="C274" s="131">
        <f t="shared" si="2"/>
        <v>8307604</v>
      </c>
      <c r="D274" s="131">
        <v>65469</v>
      </c>
      <c r="E274" s="2">
        <v>270</v>
      </c>
      <c r="H274" s="130">
        <f t="shared" si="3"/>
        <v>1029.5</v>
      </c>
    </row>
    <row r="275" spans="1:8" ht="14.25" customHeight="1" x14ac:dyDescent="0.3">
      <c r="A275" s="130">
        <v>1030</v>
      </c>
      <c r="B275" s="131">
        <v>6305377</v>
      </c>
      <c r="C275" s="131">
        <f t="shared" si="2"/>
        <v>8340377</v>
      </c>
      <c r="D275" s="131">
        <v>65624.000000100001</v>
      </c>
      <c r="E275" s="2">
        <v>271</v>
      </c>
      <c r="H275" s="130">
        <f t="shared" si="3"/>
        <v>1030</v>
      </c>
    </row>
    <row r="276" spans="1:8" ht="14.25" customHeight="1" x14ac:dyDescent="0.3">
      <c r="A276" s="130">
        <v>1030.5</v>
      </c>
      <c r="B276" s="131">
        <v>6338229</v>
      </c>
      <c r="C276" s="131">
        <f t="shared" si="2"/>
        <v>8373229</v>
      </c>
      <c r="D276" s="131">
        <v>65784</v>
      </c>
      <c r="E276" s="2">
        <v>272</v>
      </c>
      <c r="H276" s="130">
        <f t="shared" si="3"/>
        <v>1030.5</v>
      </c>
    </row>
    <row r="277" spans="1:8" ht="14.25" customHeight="1" x14ac:dyDescent="0.3">
      <c r="A277" s="130">
        <v>1031</v>
      </c>
      <c r="B277" s="131">
        <v>6371161</v>
      </c>
      <c r="C277" s="131">
        <f t="shared" si="2"/>
        <v>8406161</v>
      </c>
      <c r="D277" s="131">
        <v>65945</v>
      </c>
      <c r="E277" s="2">
        <v>273</v>
      </c>
      <c r="H277" s="130">
        <f t="shared" si="3"/>
        <v>1031</v>
      </c>
    </row>
    <row r="278" spans="1:8" ht="14.25" customHeight="1" x14ac:dyDescent="0.3">
      <c r="A278" s="130">
        <v>1031.5</v>
      </c>
      <c r="B278" s="131">
        <v>6404174</v>
      </c>
      <c r="C278" s="131">
        <f t="shared" si="2"/>
        <v>8439174</v>
      </c>
      <c r="D278" s="131">
        <v>66105.000000100001</v>
      </c>
      <c r="E278" s="2">
        <v>274</v>
      </c>
      <c r="H278" s="130">
        <f t="shared" si="3"/>
        <v>1031.5</v>
      </c>
    </row>
    <row r="279" spans="1:8" ht="14.25" customHeight="1" x14ac:dyDescent="0.3">
      <c r="A279" s="130">
        <v>1032</v>
      </c>
      <c r="B279" s="131">
        <v>6437266</v>
      </c>
      <c r="C279" s="131">
        <f t="shared" si="2"/>
        <v>8472266</v>
      </c>
      <c r="D279" s="131">
        <v>66266.000000100001</v>
      </c>
      <c r="E279" s="2">
        <v>275</v>
      </c>
      <c r="H279" s="130">
        <f t="shared" si="3"/>
        <v>1032</v>
      </c>
    </row>
    <row r="280" spans="1:8" ht="14.25" customHeight="1" x14ac:dyDescent="0.3">
      <c r="A280" s="130">
        <v>1032.5</v>
      </c>
      <c r="B280" s="131">
        <v>6470439</v>
      </c>
      <c r="C280" s="131">
        <f t="shared" si="2"/>
        <v>8505439</v>
      </c>
      <c r="D280" s="131">
        <v>66425.999999899999</v>
      </c>
      <c r="E280" s="2">
        <v>276</v>
      </c>
      <c r="H280" s="130">
        <f t="shared" si="3"/>
        <v>1032.5</v>
      </c>
    </row>
    <row r="281" spans="1:8" ht="14.25" customHeight="1" x14ac:dyDescent="0.3">
      <c r="A281" s="130">
        <v>1033</v>
      </c>
      <c r="B281" s="131">
        <v>6503693</v>
      </c>
      <c r="C281" s="131">
        <f t="shared" si="2"/>
        <v>8538693</v>
      </c>
      <c r="D281" s="131">
        <v>66586.999999899999</v>
      </c>
      <c r="E281" s="2">
        <v>277</v>
      </c>
      <c r="H281" s="130">
        <f t="shared" si="3"/>
        <v>1033</v>
      </c>
    </row>
    <row r="282" spans="1:8" ht="14.25" customHeight="1" x14ac:dyDescent="0.3">
      <c r="A282" s="130">
        <v>1033.5</v>
      </c>
      <c r="B282" s="131">
        <v>6537026</v>
      </c>
      <c r="C282" s="131">
        <f t="shared" si="2"/>
        <v>8572026</v>
      </c>
      <c r="D282" s="131">
        <v>66747</v>
      </c>
      <c r="E282" s="2">
        <v>278</v>
      </c>
      <c r="H282" s="130">
        <f t="shared" si="3"/>
        <v>1033.5</v>
      </c>
    </row>
    <row r="283" spans="1:8" ht="14.25" customHeight="1" x14ac:dyDescent="0.3">
      <c r="A283" s="130">
        <v>1034</v>
      </c>
      <c r="B283" s="131">
        <v>6570440</v>
      </c>
      <c r="C283" s="131">
        <f t="shared" si="2"/>
        <v>8605440</v>
      </c>
      <c r="D283" s="131">
        <v>66908</v>
      </c>
      <c r="E283" s="2">
        <v>279</v>
      </c>
      <c r="H283" s="130">
        <f t="shared" si="3"/>
        <v>1034</v>
      </c>
    </row>
    <row r="284" spans="1:8" ht="14.25" customHeight="1" x14ac:dyDescent="0.3">
      <c r="A284" s="130">
        <v>1034.5</v>
      </c>
      <c r="B284" s="131">
        <v>6603934</v>
      </c>
      <c r="C284" s="131">
        <f t="shared" si="2"/>
        <v>8638934</v>
      </c>
      <c r="D284" s="131">
        <v>67068.000000100001</v>
      </c>
      <c r="E284" s="2">
        <v>280</v>
      </c>
      <c r="H284" s="130">
        <f t="shared" si="3"/>
        <v>1034.5</v>
      </c>
    </row>
    <row r="285" spans="1:8" ht="14.25" customHeight="1" x14ac:dyDescent="0.3">
      <c r="A285" s="130">
        <v>1035</v>
      </c>
      <c r="B285" s="131">
        <v>6637508</v>
      </c>
      <c r="C285" s="131">
        <f t="shared" si="2"/>
        <v>8672508</v>
      </c>
      <c r="D285" s="131">
        <v>67229.000000100001</v>
      </c>
      <c r="E285" s="2">
        <v>281</v>
      </c>
      <c r="H285" s="130">
        <f t="shared" si="3"/>
        <v>1035</v>
      </c>
    </row>
    <row r="286" spans="1:8" ht="14.25" customHeight="1" x14ac:dyDescent="0.3">
      <c r="A286" s="130">
        <v>1035.5</v>
      </c>
      <c r="B286" s="131">
        <v>6671163</v>
      </c>
      <c r="C286" s="131">
        <f t="shared" si="2"/>
        <v>8706163</v>
      </c>
      <c r="D286" s="131">
        <v>67389</v>
      </c>
      <c r="E286" s="2">
        <v>282</v>
      </c>
      <c r="H286" s="130">
        <f t="shared" si="3"/>
        <v>1035.5</v>
      </c>
    </row>
    <row r="287" spans="1:8" ht="14.25" customHeight="1" x14ac:dyDescent="0.3">
      <c r="A287" s="130">
        <v>1036</v>
      </c>
      <c r="B287" s="131">
        <v>6704897</v>
      </c>
      <c r="C287" s="131">
        <f t="shared" si="2"/>
        <v>8739897</v>
      </c>
      <c r="D287" s="131">
        <v>67550</v>
      </c>
      <c r="E287" s="2">
        <v>283</v>
      </c>
      <c r="H287" s="130">
        <f t="shared" si="3"/>
        <v>1036</v>
      </c>
    </row>
    <row r="288" spans="1:8" ht="14.25" customHeight="1" x14ac:dyDescent="0.3">
      <c r="A288" s="130">
        <v>1036.5</v>
      </c>
      <c r="B288" s="131">
        <v>6738713</v>
      </c>
      <c r="C288" s="131">
        <f t="shared" si="2"/>
        <v>8773713</v>
      </c>
      <c r="D288" s="131">
        <v>67710.000000100001</v>
      </c>
      <c r="E288" s="2">
        <v>284</v>
      </c>
      <c r="H288" s="130">
        <f t="shared" si="3"/>
        <v>1036.5</v>
      </c>
    </row>
    <row r="289" spans="1:8" ht="14.25" customHeight="1" x14ac:dyDescent="0.3">
      <c r="A289" s="130">
        <v>1037</v>
      </c>
      <c r="B289" s="131">
        <v>6772608</v>
      </c>
      <c r="C289" s="131">
        <f t="shared" si="2"/>
        <v>8807608</v>
      </c>
      <c r="D289" s="131">
        <v>67871.000000100001</v>
      </c>
      <c r="E289" s="2">
        <v>285</v>
      </c>
      <c r="H289" s="130">
        <f t="shared" si="3"/>
        <v>1037</v>
      </c>
    </row>
    <row r="290" spans="1:8" ht="14.25" customHeight="1" x14ac:dyDescent="0.3">
      <c r="A290" s="130">
        <v>1037.5</v>
      </c>
      <c r="B290" s="131">
        <v>6806583</v>
      </c>
      <c r="C290" s="131">
        <f t="shared" si="2"/>
        <v>8841583</v>
      </c>
      <c r="D290" s="131">
        <v>68030.999999899999</v>
      </c>
      <c r="E290" s="2">
        <v>286</v>
      </c>
      <c r="H290" s="130">
        <f t="shared" si="3"/>
        <v>1037.5</v>
      </c>
    </row>
    <row r="291" spans="1:8" ht="14.25" customHeight="1" x14ac:dyDescent="0.3">
      <c r="A291" s="130">
        <v>1038</v>
      </c>
      <c r="B291" s="131">
        <v>6840639</v>
      </c>
      <c r="C291" s="131">
        <f t="shared" si="2"/>
        <v>8875639</v>
      </c>
      <c r="D291" s="131">
        <v>68191.999999899999</v>
      </c>
      <c r="E291" s="2">
        <v>287</v>
      </c>
      <c r="H291" s="130">
        <f t="shared" si="3"/>
        <v>1038</v>
      </c>
    </row>
    <row r="292" spans="1:8" ht="14.25" customHeight="1" x14ac:dyDescent="0.3">
      <c r="A292" s="130">
        <v>1038.5</v>
      </c>
      <c r="B292" s="131">
        <v>6874775</v>
      </c>
      <c r="C292" s="131">
        <f t="shared" si="2"/>
        <v>8909775</v>
      </c>
      <c r="D292" s="131">
        <v>68352</v>
      </c>
      <c r="E292" s="2">
        <v>288</v>
      </c>
      <c r="H292" s="130">
        <f t="shared" si="3"/>
        <v>1038.5</v>
      </c>
    </row>
    <row r="293" spans="1:8" ht="14.25" customHeight="1" x14ac:dyDescent="0.3">
      <c r="A293" s="130">
        <v>1039</v>
      </c>
      <c r="B293" s="131">
        <v>6908992</v>
      </c>
      <c r="C293" s="131">
        <f t="shared" si="2"/>
        <v>8943992</v>
      </c>
      <c r="D293" s="131">
        <v>68513</v>
      </c>
      <c r="E293" s="2">
        <v>289</v>
      </c>
      <c r="H293" s="130">
        <f t="shared" si="3"/>
        <v>1039</v>
      </c>
    </row>
    <row r="294" spans="1:8" ht="14.25" customHeight="1" x14ac:dyDescent="0.3">
      <c r="A294" s="130">
        <v>1039.5</v>
      </c>
      <c r="B294" s="131">
        <v>6943288</v>
      </c>
      <c r="C294" s="131">
        <f t="shared" si="2"/>
        <v>8978288</v>
      </c>
      <c r="D294" s="131">
        <v>68672.999999899999</v>
      </c>
      <c r="E294" s="2">
        <v>290</v>
      </c>
      <c r="H294" s="130">
        <f t="shared" si="3"/>
        <v>1039.5</v>
      </c>
    </row>
    <row r="295" spans="1:8" ht="14.25" customHeight="1" x14ac:dyDescent="0.3">
      <c r="A295" s="130">
        <v>1040</v>
      </c>
      <c r="B295" s="131">
        <v>6977665</v>
      </c>
      <c r="C295" s="131">
        <f t="shared" si="2"/>
        <v>9012665</v>
      </c>
      <c r="D295" s="131">
        <v>68833.999999899999</v>
      </c>
      <c r="E295" s="2">
        <v>291</v>
      </c>
      <c r="H295" s="130">
        <f t="shared" si="3"/>
        <v>1040</v>
      </c>
    </row>
    <row r="296" spans="1:8" ht="14.25" customHeight="1" x14ac:dyDescent="0.3">
      <c r="A296" s="130">
        <v>1040.5</v>
      </c>
      <c r="B296" s="131">
        <v>7012124</v>
      </c>
      <c r="C296" s="131">
        <f t="shared" si="2"/>
        <v>9047124</v>
      </c>
      <c r="D296" s="131">
        <v>69003</v>
      </c>
      <c r="E296" s="2">
        <v>292</v>
      </c>
      <c r="H296" s="130">
        <f t="shared" si="3"/>
        <v>1040.5</v>
      </c>
    </row>
    <row r="297" spans="1:8" ht="14.25" customHeight="1" x14ac:dyDescent="0.3">
      <c r="A297" s="130">
        <v>1041</v>
      </c>
      <c r="B297" s="131">
        <v>7046668</v>
      </c>
      <c r="C297" s="131">
        <f t="shared" si="2"/>
        <v>9081668</v>
      </c>
      <c r="D297" s="131">
        <v>69171</v>
      </c>
      <c r="E297" s="2">
        <v>293</v>
      </c>
      <c r="H297" s="130">
        <f t="shared" si="3"/>
        <v>1041</v>
      </c>
    </row>
    <row r="298" spans="1:8" ht="14.25" customHeight="1" x14ac:dyDescent="0.3">
      <c r="A298" s="130">
        <v>1041.5</v>
      </c>
      <c r="B298" s="131">
        <v>7081296</v>
      </c>
      <c r="C298" s="131">
        <f t="shared" si="2"/>
        <v>9116296</v>
      </c>
      <c r="D298" s="131">
        <v>69339.999999899999</v>
      </c>
      <c r="E298" s="2">
        <v>294</v>
      </c>
      <c r="H298" s="130">
        <f t="shared" si="3"/>
        <v>1041.5</v>
      </c>
    </row>
    <row r="299" spans="1:8" ht="14.25" customHeight="1" x14ac:dyDescent="0.3">
      <c r="A299" s="130">
        <v>1042</v>
      </c>
      <c r="B299" s="131">
        <v>7116008</v>
      </c>
      <c r="C299" s="131">
        <f t="shared" si="2"/>
        <v>9151008</v>
      </c>
      <c r="D299" s="131">
        <v>69509.000000100001</v>
      </c>
      <c r="E299" s="2">
        <v>295</v>
      </c>
      <c r="H299" s="130">
        <f t="shared" si="3"/>
        <v>1042</v>
      </c>
    </row>
    <row r="300" spans="1:8" ht="14.25" customHeight="1" x14ac:dyDescent="0.3">
      <c r="A300" s="130">
        <v>1042.5</v>
      </c>
      <c r="B300" s="131">
        <v>7150804</v>
      </c>
      <c r="C300" s="131">
        <f t="shared" si="2"/>
        <v>9185804</v>
      </c>
      <c r="D300" s="131">
        <v>69677.000000100001</v>
      </c>
      <c r="E300" s="2">
        <v>296</v>
      </c>
      <c r="H300" s="130">
        <f t="shared" si="3"/>
        <v>1042.5</v>
      </c>
    </row>
    <row r="301" spans="1:8" ht="14.25" customHeight="1" x14ac:dyDescent="0.3">
      <c r="A301" s="130">
        <v>1043</v>
      </c>
      <c r="B301" s="131">
        <v>7185685</v>
      </c>
      <c r="C301" s="131">
        <f t="shared" si="2"/>
        <v>9220685</v>
      </c>
      <c r="D301" s="131">
        <v>69846</v>
      </c>
      <c r="E301" s="2">
        <v>297</v>
      </c>
      <c r="H301" s="130">
        <f t="shared" si="3"/>
        <v>1043</v>
      </c>
    </row>
    <row r="302" spans="1:8" ht="14.25" customHeight="1" x14ac:dyDescent="0.3">
      <c r="A302" s="130">
        <v>1043.5</v>
      </c>
      <c r="B302" s="131">
        <v>7220651</v>
      </c>
      <c r="C302" s="131">
        <f t="shared" si="2"/>
        <v>9255651</v>
      </c>
      <c r="D302" s="131">
        <v>70014.999999899999</v>
      </c>
      <c r="E302" s="2">
        <v>298</v>
      </c>
      <c r="H302" s="130">
        <f t="shared" si="3"/>
        <v>1043.5</v>
      </c>
    </row>
    <row r="303" spans="1:8" ht="14.25" customHeight="1" x14ac:dyDescent="0.3">
      <c r="A303" s="130">
        <v>1044</v>
      </c>
      <c r="B303" s="131">
        <v>7255700</v>
      </c>
      <c r="C303" s="131">
        <f t="shared" si="2"/>
        <v>9290700</v>
      </c>
      <c r="D303" s="131">
        <v>70184.000000100001</v>
      </c>
      <c r="E303" s="2">
        <v>299</v>
      </c>
      <c r="H303" s="130">
        <f t="shared" si="3"/>
        <v>1044</v>
      </c>
    </row>
    <row r="304" spans="1:8" ht="14.25" customHeight="1" x14ac:dyDescent="0.3">
      <c r="A304" s="130">
        <v>1044.5</v>
      </c>
      <c r="B304" s="131">
        <v>7290834</v>
      </c>
      <c r="C304" s="131">
        <f t="shared" si="2"/>
        <v>9325834</v>
      </c>
      <c r="D304" s="131">
        <v>70352.000000100001</v>
      </c>
      <c r="E304" s="2">
        <v>300</v>
      </c>
      <c r="H304" s="130">
        <f t="shared" si="3"/>
        <v>1044.5</v>
      </c>
    </row>
    <row r="305" spans="1:8" ht="14.25" customHeight="1" x14ac:dyDescent="0.3">
      <c r="A305" s="130">
        <v>1045</v>
      </c>
      <c r="B305" s="131">
        <v>7326052</v>
      </c>
      <c r="C305" s="131">
        <f t="shared" si="2"/>
        <v>9361052</v>
      </c>
      <c r="D305" s="131">
        <v>70521</v>
      </c>
      <c r="E305" s="2">
        <v>301</v>
      </c>
      <c r="H305" s="130">
        <f t="shared" si="3"/>
        <v>1045</v>
      </c>
    </row>
    <row r="306" spans="1:8" ht="14.25" customHeight="1" x14ac:dyDescent="0.3">
      <c r="A306" s="130">
        <v>1045.5</v>
      </c>
      <c r="B306" s="131">
        <v>7361355</v>
      </c>
      <c r="C306" s="131">
        <f t="shared" si="2"/>
        <v>9396355</v>
      </c>
      <c r="D306" s="131">
        <v>70689.999999899999</v>
      </c>
      <c r="E306" s="2">
        <v>302</v>
      </c>
      <c r="H306" s="130">
        <f t="shared" si="3"/>
        <v>1045.5</v>
      </c>
    </row>
    <row r="307" spans="1:8" ht="14.25" customHeight="1" x14ac:dyDescent="0.3">
      <c r="A307" s="130">
        <v>1046</v>
      </c>
      <c r="B307" s="131">
        <v>7396742</v>
      </c>
      <c r="C307" s="131">
        <f t="shared" si="2"/>
        <v>9431742</v>
      </c>
      <c r="D307" s="131">
        <v>70857.999999899999</v>
      </c>
      <c r="E307" s="2">
        <v>303</v>
      </c>
      <c r="H307" s="130">
        <f t="shared" si="3"/>
        <v>1046</v>
      </c>
    </row>
    <row r="308" spans="1:8" ht="14.25" customHeight="1" x14ac:dyDescent="0.3">
      <c r="A308" s="130">
        <v>1046.5</v>
      </c>
      <c r="B308" s="131">
        <v>7432213</v>
      </c>
      <c r="C308" s="131">
        <f t="shared" si="2"/>
        <v>9467213</v>
      </c>
      <c r="D308" s="131">
        <v>71027</v>
      </c>
      <c r="E308" s="2">
        <v>304</v>
      </c>
      <c r="H308" s="130">
        <f t="shared" si="3"/>
        <v>1046.5</v>
      </c>
    </row>
    <row r="309" spans="1:8" ht="14.25" customHeight="1" x14ac:dyDescent="0.3">
      <c r="A309" s="130">
        <v>1047</v>
      </c>
      <c r="B309" s="131">
        <v>7467768</v>
      </c>
      <c r="C309" s="131">
        <f t="shared" si="2"/>
        <v>9502768</v>
      </c>
      <c r="D309" s="131">
        <v>71196</v>
      </c>
      <c r="E309" s="2">
        <v>305</v>
      </c>
      <c r="H309" s="130">
        <f t="shared" si="3"/>
        <v>1047</v>
      </c>
    </row>
    <row r="310" spans="1:8" ht="14.25" customHeight="1" x14ac:dyDescent="0.3">
      <c r="A310" s="130">
        <v>1047.5</v>
      </c>
      <c r="B310" s="131">
        <v>7503408</v>
      </c>
      <c r="C310" s="131">
        <f t="shared" si="2"/>
        <v>9538408</v>
      </c>
      <c r="D310" s="131">
        <v>71364</v>
      </c>
      <c r="E310" s="2">
        <v>306</v>
      </c>
      <c r="H310" s="130">
        <f t="shared" si="3"/>
        <v>1047.5</v>
      </c>
    </row>
    <row r="311" spans="1:8" ht="14.25" customHeight="1" x14ac:dyDescent="0.3">
      <c r="A311" s="130">
        <v>1048</v>
      </c>
      <c r="B311" s="131">
        <v>7539138</v>
      </c>
      <c r="C311" s="131">
        <f t="shared" si="2"/>
        <v>9574138</v>
      </c>
      <c r="D311" s="131">
        <v>71533.000000100001</v>
      </c>
      <c r="E311" s="2">
        <v>307</v>
      </c>
      <c r="H311" s="130">
        <f t="shared" si="3"/>
        <v>1048</v>
      </c>
    </row>
    <row r="312" spans="1:8" ht="14.25" customHeight="1" x14ac:dyDescent="0.3">
      <c r="A312" s="130">
        <v>1048.5</v>
      </c>
      <c r="B312" s="131">
        <v>7574938</v>
      </c>
      <c r="C312" s="131">
        <f t="shared" si="2"/>
        <v>9609938</v>
      </c>
      <c r="D312" s="131">
        <v>71702</v>
      </c>
      <c r="E312" s="2">
        <v>308</v>
      </c>
      <c r="H312" s="130">
        <f t="shared" si="3"/>
        <v>1048.5</v>
      </c>
    </row>
    <row r="313" spans="1:8" ht="14.25" customHeight="1" x14ac:dyDescent="0.3">
      <c r="A313" s="130">
        <v>1049</v>
      </c>
      <c r="B313" s="131">
        <v>7610838</v>
      </c>
      <c r="C313" s="131">
        <f t="shared" si="2"/>
        <v>9645838</v>
      </c>
      <c r="D313" s="131">
        <v>71870.999999899999</v>
      </c>
      <c r="E313" s="2">
        <v>309</v>
      </c>
      <c r="H313" s="130">
        <f t="shared" si="3"/>
        <v>1049</v>
      </c>
    </row>
    <row r="314" spans="1:8" ht="14.25" customHeight="1" x14ac:dyDescent="0.3">
      <c r="A314" s="130">
        <v>1049.5</v>
      </c>
      <c r="B314" s="131">
        <v>7646818</v>
      </c>
      <c r="C314" s="131">
        <f t="shared" si="2"/>
        <v>9681818</v>
      </c>
      <c r="D314" s="131">
        <v>72038.999999899999</v>
      </c>
      <c r="E314" s="2">
        <v>310</v>
      </c>
      <c r="H314" s="130">
        <f t="shared" si="3"/>
        <v>1049.5</v>
      </c>
    </row>
    <row r="315" spans="1:8" ht="14.25" customHeight="1" x14ac:dyDescent="0.3">
      <c r="A315" s="130">
        <v>1050</v>
      </c>
      <c r="B315" s="131">
        <v>7682878</v>
      </c>
      <c r="C315" s="131">
        <f t="shared" si="2"/>
        <v>9717878</v>
      </c>
      <c r="D315" s="131">
        <v>72208.000000100001</v>
      </c>
      <c r="E315" s="2">
        <v>311</v>
      </c>
      <c r="H315" s="130">
        <f t="shared" si="3"/>
        <v>1050</v>
      </c>
    </row>
    <row r="316" spans="1:8" ht="14.25" customHeight="1" x14ac:dyDescent="0.3">
      <c r="A316" s="130">
        <v>1050.5</v>
      </c>
      <c r="B316" s="131">
        <v>7719018</v>
      </c>
      <c r="C316" s="131">
        <f t="shared" si="2"/>
        <v>9754018</v>
      </c>
      <c r="D316" s="131">
        <v>72393</v>
      </c>
      <c r="E316" s="2">
        <v>312</v>
      </c>
      <c r="H316" s="130">
        <f t="shared" si="3"/>
        <v>1050.5</v>
      </c>
    </row>
    <row r="317" spans="1:8" ht="14.25" customHeight="1" x14ac:dyDescent="0.3">
      <c r="A317" s="130">
        <v>1051</v>
      </c>
      <c r="B317" s="131">
        <v>7755258</v>
      </c>
      <c r="C317" s="131">
        <f t="shared" si="2"/>
        <v>9790258</v>
      </c>
      <c r="D317" s="131">
        <v>72573.999999899999</v>
      </c>
      <c r="E317" s="2">
        <v>313</v>
      </c>
      <c r="H317" s="130">
        <f t="shared" si="3"/>
        <v>1051</v>
      </c>
    </row>
    <row r="318" spans="1:8" ht="14.25" customHeight="1" x14ac:dyDescent="0.3">
      <c r="A318" s="130">
        <v>1051.5</v>
      </c>
      <c r="B318" s="131">
        <v>7791588</v>
      </c>
      <c r="C318" s="131">
        <f t="shared" si="2"/>
        <v>9826588</v>
      </c>
      <c r="D318" s="131">
        <v>72755.000000100001</v>
      </c>
      <c r="E318" s="2">
        <v>314</v>
      </c>
      <c r="H318" s="130">
        <f t="shared" si="3"/>
        <v>1051.5</v>
      </c>
    </row>
    <row r="319" spans="1:8" ht="14.25" customHeight="1" x14ac:dyDescent="0.3">
      <c r="A319" s="130">
        <v>1052</v>
      </c>
      <c r="B319" s="131">
        <v>7828018</v>
      </c>
      <c r="C319" s="131">
        <f t="shared" si="2"/>
        <v>9863018</v>
      </c>
      <c r="D319" s="131">
        <v>72936</v>
      </c>
      <c r="E319" s="2">
        <v>315</v>
      </c>
      <c r="H319" s="130">
        <f t="shared" si="3"/>
        <v>1052</v>
      </c>
    </row>
    <row r="320" spans="1:8" ht="14.25" customHeight="1" x14ac:dyDescent="0.3">
      <c r="A320" s="130">
        <v>1052.5</v>
      </c>
      <c r="B320" s="131">
        <v>7864528</v>
      </c>
      <c r="C320" s="131">
        <f t="shared" si="2"/>
        <v>9899528</v>
      </c>
      <c r="D320" s="131">
        <v>73117.000000100001</v>
      </c>
      <c r="E320" s="2">
        <v>316</v>
      </c>
      <c r="H320" s="130">
        <f t="shared" si="3"/>
        <v>1052.5</v>
      </c>
    </row>
    <row r="321" spans="1:8" ht="14.25" customHeight="1" x14ac:dyDescent="0.3">
      <c r="A321" s="130">
        <v>1053</v>
      </c>
      <c r="B321" s="131">
        <v>7901128</v>
      </c>
      <c r="C321" s="131">
        <f t="shared" si="2"/>
        <v>9936128</v>
      </c>
      <c r="D321" s="131">
        <v>73298</v>
      </c>
      <c r="E321" s="2">
        <v>317</v>
      </c>
      <c r="H321" s="130">
        <f t="shared" si="3"/>
        <v>1053</v>
      </c>
    </row>
    <row r="322" spans="1:8" ht="14.25" customHeight="1" x14ac:dyDescent="0.3">
      <c r="A322" s="130">
        <v>1053.5</v>
      </c>
      <c r="B322" s="131">
        <v>7937828</v>
      </c>
      <c r="C322" s="131">
        <f t="shared" si="2"/>
        <v>9972828</v>
      </c>
      <c r="D322" s="131">
        <v>73479.000000100001</v>
      </c>
      <c r="E322" s="2">
        <v>318</v>
      </c>
      <c r="H322" s="130">
        <f t="shared" si="3"/>
        <v>1053.5</v>
      </c>
    </row>
    <row r="323" spans="1:8" ht="14.25" customHeight="1" x14ac:dyDescent="0.3">
      <c r="A323" s="130">
        <v>1054</v>
      </c>
      <c r="B323" s="131">
        <v>7974608</v>
      </c>
      <c r="C323" s="131">
        <f t="shared" si="2"/>
        <v>10009608</v>
      </c>
      <c r="D323" s="131">
        <v>73660</v>
      </c>
      <c r="E323" s="2">
        <v>319</v>
      </c>
      <c r="H323" s="130">
        <f t="shared" si="3"/>
        <v>1054</v>
      </c>
    </row>
    <row r="324" spans="1:8" ht="14.25" customHeight="1" x14ac:dyDescent="0.3">
      <c r="A324" s="130">
        <v>1054.5</v>
      </c>
      <c r="B324" s="131">
        <v>8011488</v>
      </c>
      <c r="C324" s="131">
        <f t="shared" si="2"/>
        <v>10046488</v>
      </c>
      <c r="D324" s="131">
        <v>73840.999999899999</v>
      </c>
      <c r="E324" s="2">
        <v>320</v>
      </c>
      <c r="H324" s="130">
        <f t="shared" si="3"/>
        <v>1054.5</v>
      </c>
    </row>
    <row r="325" spans="1:8" ht="14.25" customHeight="1" x14ac:dyDescent="0.3">
      <c r="A325" s="130">
        <v>1055</v>
      </c>
      <c r="B325" s="131">
        <v>8048458</v>
      </c>
      <c r="C325" s="131">
        <f t="shared" si="2"/>
        <v>10083458</v>
      </c>
      <c r="D325" s="131">
        <v>74022</v>
      </c>
      <c r="E325" s="2">
        <v>321</v>
      </c>
      <c r="H325" s="130">
        <f t="shared" si="3"/>
        <v>1055</v>
      </c>
    </row>
    <row r="326" spans="1:8" ht="14.25" customHeight="1" x14ac:dyDescent="0.3">
      <c r="A326" s="130">
        <v>1055.5</v>
      </c>
      <c r="B326" s="131">
        <v>8085508</v>
      </c>
      <c r="C326" s="131">
        <f t="shared" si="2"/>
        <v>10120508</v>
      </c>
      <c r="D326" s="131">
        <v>74202.999999899999</v>
      </c>
      <c r="E326" s="2">
        <v>322</v>
      </c>
      <c r="H326" s="130">
        <f t="shared" si="3"/>
        <v>1055.5</v>
      </c>
    </row>
    <row r="327" spans="1:8" ht="14.25" customHeight="1" x14ac:dyDescent="0.3">
      <c r="A327" s="130">
        <v>1056</v>
      </c>
      <c r="B327" s="131">
        <v>8122657.9999900004</v>
      </c>
      <c r="C327" s="131">
        <f t="shared" si="2"/>
        <v>10157657.999990001</v>
      </c>
      <c r="D327" s="131">
        <v>74384</v>
      </c>
      <c r="E327" s="2">
        <v>323</v>
      </c>
      <c r="H327" s="130">
        <f t="shared" si="3"/>
        <v>1056</v>
      </c>
    </row>
    <row r="328" spans="1:8" ht="14.25" customHeight="1" x14ac:dyDescent="0.3">
      <c r="A328" s="130">
        <v>1056.5</v>
      </c>
      <c r="B328" s="131">
        <v>8159897.9999700002</v>
      </c>
      <c r="C328" s="131">
        <f t="shared" si="2"/>
        <v>10194897.99997</v>
      </c>
      <c r="D328" s="131">
        <v>74564.999999899999</v>
      </c>
      <c r="E328" s="2">
        <v>324</v>
      </c>
      <c r="H328" s="130">
        <f t="shared" si="3"/>
        <v>1056.5</v>
      </c>
    </row>
    <row r="329" spans="1:8" ht="14.25" customHeight="1" x14ac:dyDescent="0.3">
      <c r="A329" s="130">
        <v>1057</v>
      </c>
      <c r="B329" s="131">
        <v>8197217.9999900004</v>
      </c>
      <c r="C329" s="131">
        <f t="shared" si="2"/>
        <v>10232217.999990001</v>
      </c>
      <c r="D329" s="131">
        <v>74746.000000100001</v>
      </c>
      <c r="E329" s="2">
        <v>325</v>
      </c>
      <c r="H329" s="130">
        <f t="shared" si="3"/>
        <v>1057</v>
      </c>
    </row>
    <row r="330" spans="1:8" ht="14.25" customHeight="1" x14ac:dyDescent="0.3">
      <c r="A330" s="130">
        <v>1057.5</v>
      </c>
      <c r="B330" s="131">
        <v>8234638.0000200002</v>
      </c>
      <c r="C330" s="131">
        <f t="shared" si="2"/>
        <v>10269638.000020001</v>
      </c>
      <c r="D330" s="131">
        <v>74927</v>
      </c>
      <c r="E330" s="2">
        <v>326</v>
      </c>
      <c r="H330" s="130">
        <f t="shared" si="3"/>
        <v>1057.5</v>
      </c>
    </row>
    <row r="331" spans="1:8" ht="14.25" customHeight="1" x14ac:dyDescent="0.3">
      <c r="A331" s="130">
        <v>1058</v>
      </c>
      <c r="B331" s="131">
        <v>8272148</v>
      </c>
      <c r="C331" s="131">
        <f t="shared" si="2"/>
        <v>10307148</v>
      </c>
      <c r="D331" s="131">
        <v>75108.000000100001</v>
      </c>
      <c r="E331" s="2">
        <v>327</v>
      </c>
      <c r="H331" s="130">
        <f t="shared" si="3"/>
        <v>1058</v>
      </c>
    </row>
    <row r="332" spans="1:8" ht="14.25" customHeight="1" x14ac:dyDescent="0.3">
      <c r="A332" s="130">
        <v>1058.5</v>
      </c>
      <c r="B332" s="131">
        <v>8309748</v>
      </c>
      <c r="C332" s="131">
        <f t="shared" si="2"/>
        <v>10344748</v>
      </c>
      <c r="D332" s="131">
        <v>75289</v>
      </c>
      <c r="E332" s="2">
        <v>328</v>
      </c>
      <c r="H332" s="130">
        <f t="shared" si="3"/>
        <v>1058.5</v>
      </c>
    </row>
    <row r="333" spans="1:8" ht="14.25" customHeight="1" x14ac:dyDescent="0.3">
      <c r="A333" s="130">
        <v>1059</v>
      </c>
      <c r="B333" s="131">
        <v>8347438.0000400003</v>
      </c>
      <c r="C333" s="131">
        <f t="shared" si="2"/>
        <v>10382438.00004</v>
      </c>
      <c r="D333" s="131">
        <v>75470.000000100001</v>
      </c>
      <c r="E333" s="2">
        <v>329</v>
      </c>
      <c r="H333" s="130">
        <f t="shared" si="3"/>
        <v>1059</v>
      </c>
    </row>
    <row r="334" spans="1:8" ht="14.25" customHeight="1" x14ac:dyDescent="0.3">
      <c r="A334" s="130">
        <v>1059.5</v>
      </c>
      <c r="B334" s="131">
        <v>8385218.0000200002</v>
      </c>
      <c r="C334" s="131">
        <f t="shared" si="2"/>
        <v>10420218.000020001</v>
      </c>
      <c r="D334" s="131">
        <v>75651</v>
      </c>
      <c r="E334" s="2">
        <v>330</v>
      </c>
      <c r="H334" s="130">
        <f t="shared" si="3"/>
        <v>1059.5</v>
      </c>
    </row>
    <row r="335" spans="1:8" ht="14.25" customHeight="1" x14ac:dyDescent="0.3">
      <c r="A335" s="130">
        <v>1060</v>
      </c>
      <c r="B335" s="131">
        <v>8423088.0000299998</v>
      </c>
      <c r="C335" s="131">
        <f t="shared" si="2"/>
        <v>10458088.00003</v>
      </c>
      <c r="D335" s="131">
        <v>75831.999999899999</v>
      </c>
      <c r="E335" s="2">
        <v>331</v>
      </c>
      <c r="H335" s="130">
        <f t="shared" si="3"/>
        <v>1060</v>
      </c>
    </row>
    <row r="336" spans="1:8" ht="14.25" customHeight="1" x14ac:dyDescent="0.3">
      <c r="A336" s="130">
        <v>1060.5</v>
      </c>
      <c r="B336" s="131">
        <v>8461047.9999899995</v>
      </c>
      <c r="C336" s="131">
        <f t="shared" si="2"/>
        <v>10496047.999989999</v>
      </c>
      <c r="D336" s="131">
        <v>76013</v>
      </c>
      <c r="E336" s="2">
        <v>332</v>
      </c>
      <c r="H336" s="130">
        <f t="shared" si="3"/>
        <v>1060.5</v>
      </c>
    </row>
    <row r="337" spans="1:8" ht="14.25" customHeight="1" x14ac:dyDescent="0.3">
      <c r="A337" s="130">
        <v>1061</v>
      </c>
      <c r="B337" s="131">
        <v>8499097.9999700002</v>
      </c>
      <c r="C337" s="131">
        <f t="shared" si="2"/>
        <v>10534097.99997</v>
      </c>
      <c r="D337" s="131">
        <v>76193.999999899999</v>
      </c>
      <c r="E337" s="2">
        <v>333</v>
      </c>
      <c r="H337" s="130">
        <f t="shared" si="3"/>
        <v>1061</v>
      </c>
    </row>
    <row r="338" spans="1:8" ht="14.25" customHeight="1" x14ac:dyDescent="0.3">
      <c r="A338" s="130">
        <v>1061.5</v>
      </c>
      <c r="B338" s="131">
        <v>8537247.9999700002</v>
      </c>
      <c r="C338" s="131">
        <f t="shared" si="2"/>
        <v>10572247.99997</v>
      </c>
      <c r="D338" s="131">
        <v>76375</v>
      </c>
      <c r="E338" s="2">
        <v>334</v>
      </c>
      <c r="H338" s="130">
        <f t="shared" si="3"/>
        <v>1061.5</v>
      </c>
    </row>
    <row r="339" spans="1:8" ht="14.25" customHeight="1" x14ac:dyDescent="0.3">
      <c r="A339" s="130">
        <v>1062</v>
      </c>
      <c r="B339" s="131">
        <v>8575478.0000100005</v>
      </c>
      <c r="C339" s="131">
        <f t="shared" si="2"/>
        <v>10610478.000010001</v>
      </c>
      <c r="D339" s="131">
        <v>76555.999999899999</v>
      </c>
      <c r="E339" s="2">
        <v>335</v>
      </c>
      <c r="H339" s="130">
        <f t="shared" si="3"/>
        <v>1062</v>
      </c>
    </row>
    <row r="340" spans="1:8" ht="14.25" customHeight="1" x14ac:dyDescent="0.3">
      <c r="A340" s="130">
        <v>1062.5</v>
      </c>
      <c r="B340" s="131">
        <v>8613798</v>
      </c>
      <c r="C340" s="131">
        <f t="shared" si="2"/>
        <v>10648798</v>
      </c>
      <c r="D340" s="131">
        <v>76737.000000100001</v>
      </c>
      <c r="E340" s="2">
        <v>336</v>
      </c>
      <c r="H340" s="130">
        <f t="shared" si="3"/>
        <v>1062.5</v>
      </c>
    </row>
    <row r="341" spans="1:8" ht="14.25" customHeight="1" x14ac:dyDescent="0.3">
      <c r="A341" s="130">
        <v>1063</v>
      </c>
      <c r="B341" s="131">
        <v>8652218</v>
      </c>
      <c r="C341" s="131">
        <f t="shared" si="2"/>
        <v>10687218</v>
      </c>
      <c r="D341" s="131">
        <v>76918</v>
      </c>
      <c r="E341" s="2">
        <v>337</v>
      </c>
      <c r="H341" s="130">
        <f t="shared" si="3"/>
        <v>1063</v>
      </c>
    </row>
    <row r="342" spans="1:8" ht="14.25" customHeight="1" x14ac:dyDescent="0.3">
      <c r="A342" s="130">
        <v>1063.5</v>
      </c>
      <c r="B342" s="131">
        <v>8690717.9999599997</v>
      </c>
      <c r="C342" s="131">
        <f t="shared" si="2"/>
        <v>10725717.99996</v>
      </c>
      <c r="D342" s="131">
        <v>77099.000000100001</v>
      </c>
      <c r="E342" s="2">
        <v>338</v>
      </c>
      <c r="H342" s="130">
        <f t="shared" si="3"/>
        <v>1063.5</v>
      </c>
    </row>
    <row r="343" spans="1:8" ht="14.25" customHeight="1" x14ac:dyDescent="0.3">
      <c r="A343" s="130">
        <v>1064</v>
      </c>
      <c r="B343" s="131">
        <v>8729308.0000299998</v>
      </c>
      <c r="C343" s="131">
        <f t="shared" si="2"/>
        <v>10764308.00003</v>
      </c>
      <c r="D343" s="131">
        <v>77280</v>
      </c>
      <c r="E343" s="2">
        <v>339</v>
      </c>
      <c r="H343" s="130">
        <f t="shared" si="3"/>
        <v>1064</v>
      </c>
    </row>
    <row r="344" spans="1:8" ht="14.25" customHeight="1" x14ac:dyDescent="0.3">
      <c r="A344" s="130">
        <v>1064.5</v>
      </c>
      <c r="B344" s="131">
        <v>8767998.0000400003</v>
      </c>
      <c r="C344" s="131">
        <f t="shared" si="2"/>
        <v>10802998.00004</v>
      </c>
      <c r="D344" s="131">
        <v>77461.000000100001</v>
      </c>
      <c r="E344" s="2">
        <v>340</v>
      </c>
      <c r="H344" s="130">
        <f t="shared" si="3"/>
        <v>1064.5</v>
      </c>
    </row>
    <row r="345" spans="1:8" ht="14.25" customHeight="1" x14ac:dyDescent="0.3">
      <c r="A345" s="130">
        <v>1065</v>
      </c>
      <c r="B345" s="131">
        <v>8806768</v>
      </c>
      <c r="C345" s="131">
        <f t="shared" si="2"/>
        <v>10841768</v>
      </c>
      <c r="D345" s="131">
        <v>77642</v>
      </c>
      <c r="E345" s="2">
        <v>341</v>
      </c>
      <c r="H345" s="130">
        <f t="shared" si="3"/>
        <v>1065</v>
      </c>
    </row>
    <row r="346" spans="1:8" ht="14.25" customHeight="1" x14ac:dyDescent="0.3">
      <c r="A346" s="130">
        <v>1065.5</v>
      </c>
      <c r="B346" s="131">
        <v>8845637.9999800008</v>
      </c>
      <c r="C346" s="131">
        <f t="shared" si="2"/>
        <v>10880637.999980001</v>
      </c>
      <c r="D346" s="131">
        <v>77822.999999899999</v>
      </c>
      <c r="E346" s="2">
        <v>342</v>
      </c>
      <c r="H346" s="130">
        <f t="shared" si="3"/>
        <v>1065.5</v>
      </c>
    </row>
    <row r="347" spans="1:8" ht="14.25" customHeight="1" x14ac:dyDescent="0.3">
      <c r="A347" s="130">
        <v>1066</v>
      </c>
      <c r="B347" s="131">
        <v>8884597.9999899995</v>
      </c>
      <c r="C347" s="131">
        <f t="shared" si="2"/>
        <v>10919597.999989999</v>
      </c>
      <c r="D347" s="131">
        <v>78004</v>
      </c>
      <c r="E347" s="2">
        <v>343</v>
      </c>
      <c r="H347" s="130">
        <f t="shared" si="3"/>
        <v>1066</v>
      </c>
    </row>
    <row r="348" spans="1:8" ht="14.25" customHeight="1" x14ac:dyDescent="0.3">
      <c r="A348" s="130">
        <v>1066.5</v>
      </c>
      <c r="B348" s="131">
        <v>8923637.9999599997</v>
      </c>
      <c r="C348" s="131">
        <f t="shared" si="2"/>
        <v>10958637.99996</v>
      </c>
      <c r="D348" s="131">
        <v>78184.999999899999</v>
      </c>
      <c r="E348" s="2">
        <v>344</v>
      </c>
      <c r="H348" s="130">
        <f t="shared" si="3"/>
        <v>1066.5</v>
      </c>
    </row>
    <row r="349" spans="1:8" ht="14.25" customHeight="1" x14ac:dyDescent="0.3">
      <c r="A349" s="130">
        <v>1067</v>
      </c>
      <c r="B349" s="131">
        <v>8962778.0000199992</v>
      </c>
      <c r="C349" s="131">
        <f t="shared" si="2"/>
        <v>10997778.000019999</v>
      </c>
      <c r="D349" s="131">
        <v>78366</v>
      </c>
      <c r="E349" s="2">
        <v>345</v>
      </c>
      <c r="H349" s="130">
        <f t="shared" si="3"/>
        <v>1067</v>
      </c>
    </row>
    <row r="350" spans="1:8" ht="14.25" customHeight="1" x14ac:dyDescent="0.3">
      <c r="A350" s="130">
        <v>1067.5</v>
      </c>
      <c r="B350" s="131">
        <v>9002008.0000299998</v>
      </c>
      <c r="C350" s="131">
        <f t="shared" si="2"/>
        <v>11037008.00003</v>
      </c>
      <c r="D350" s="131">
        <v>78546.999999899999</v>
      </c>
      <c r="E350" s="2">
        <v>346</v>
      </c>
      <c r="H350" s="130">
        <f t="shared" si="3"/>
        <v>1067.5</v>
      </c>
    </row>
    <row r="351" spans="1:8" ht="14.25" customHeight="1" x14ac:dyDescent="0.3">
      <c r="A351" s="130">
        <v>1068</v>
      </c>
      <c r="B351" s="131">
        <v>9041327.9999899995</v>
      </c>
      <c r="C351" s="131">
        <f t="shared" si="2"/>
        <v>11076327.999989999</v>
      </c>
      <c r="D351" s="131">
        <v>78726.999999899999</v>
      </c>
      <c r="E351" s="2">
        <v>347</v>
      </c>
      <c r="H351" s="130">
        <f t="shared" si="3"/>
        <v>1068</v>
      </c>
    </row>
    <row r="352" spans="1:8" ht="14.25" customHeight="1" x14ac:dyDescent="0.3">
      <c r="A352" s="130">
        <v>1068.5</v>
      </c>
      <c r="B352" s="131">
        <v>9080737.9999800008</v>
      </c>
      <c r="C352" s="131">
        <f t="shared" si="2"/>
        <v>11115737.999980001</v>
      </c>
      <c r="D352" s="131">
        <v>78908.000000100001</v>
      </c>
      <c r="E352" s="2">
        <v>348</v>
      </c>
      <c r="H352" s="130">
        <f t="shared" si="3"/>
        <v>1068.5</v>
      </c>
    </row>
    <row r="353" spans="1:8" ht="14.25" customHeight="1" x14ac:dyDescent="0.3">
      <c r="A353" s="130">
        <v>1069</v>
      </c>
      <c r="B353" s="131">
        <v>9120237.9999899995</v>
      </c>
      <c r="C353" s="131">
        <f t="shared" si="2"/>
        <v>11155237.999989999</v>
      </c>
      <c r="D353" s="131">
        <v>79089</v>
      </c>
      <c r="E353" s="2">
        <v>349</v>
      </c>
      <c r="H353" s="130">
        <f t="shared" si="3"/>
        <v>1069</v>
      </c>
    </row>
    <row r="354" spans="1:8" ht="14.25" customHeight="1" x14ac:dyDescent="0.3">
      <c r="A354" s="130">
        <v>1069.5</v>
      </c>
      <c r="B354" s="131">
        <v>9159828.0000299998</v>
      </c>
      <c r="C354" s="131">
        <f t="shared" si="2"/>
        <v>11194828.00003</v>
      </c>
      <c r="D354" s="131">
        <v>79270.000000100001</v>
      </c>
      <c r="E354" s="2">
        <v>350</v>
      </c>
      <c r="H354" s="130">
        <f t="shared" si="3"/>
        <v>1069.5</v>
      </c>
    </row>
    <row r="355" spans="1:8" ht="14.25" customHeight="1" x14ac:dyDescent="0.3">
      <c r="A355" s="130">
        <v>1070</v>
      </c>
      <c r="B355" s="131">
        <v>9199508.0000199992</v>
      </c>
      <c r="C355" s="131">
        <f t="shared" si="2"/>
        <v>11234508.000019999</v>
      </c>
      <c r="D355" s="131">
        <v>79451</v>
      </c>
      <c r="E355" s="2">
        <v>351</v>
      </c>
      <c r="H355" s="130">
        <f t="shared" si="3"/>
        <v>1070</v>
      </c>
    </row>
    <row r="356" spans="1:8" ht="14.25" customHeight="1" x14ac:dyDescent="0.3">
      <c r="A356" s="130">
        <v>1070.5</v>
      </c>
      <c r="B356" s="131">
        <v>9239267.9999700002</v>
      </c>
      <c r="C356" s="131">
        <f t="shared" si="2"/>
        <v>11274267.99997</v>
      </c>
      <c r="D356" s="131">
        <v>79616.999999899999</v>
      </c>
      <c r="E356" s="2">
        <v>352</v>
      </c>
      <c r="H356" s="130">
        <f t="shared" si="3"/>
        <v>1070.5</v>
      </c>
    </row>
    <row r="357" spans="1:8" ht="14.25" customHeight="1" x14ac:dyDescent="0.3">
      <c r="A357" s="130">
        <v>1071</v>
      </c>
      <c r="B357" s="131">
        <v>9279118.0000299998</v>
      </c>
      <c r="C357" s="131">
        <f t="shared" si="2"/>
        <v>11314118.00003</v>
      </c>
      <c r="D357" s="131">
        <v>79787</v>
      </c>
      <c r="E357" s="2">
        <v>353</v>
      </c>
      <c r="H357" s="130">
        <f t="shared" si="3"/>
        <v>1071</v>
      </c>
    </row>
    <row r="358" spans="1:8" ht="14.25" customHeight="1" x14ac:dyDescent="0.3">
      <c r="A358" s="130">
        <v>1071.5</v>
      </c>
      <c r="B358" s="131">
        <v>9319047.9999700002</v>
      </c>
      <c r="C358" s="131">
        <f t="shared" si="2"/>
        <v>11354047.99997</v>
      </c>
      <c r="D358" s="131">
        <v>79957</v>
      </c>
      <c r="E358" s="2">
        <v>354</v>
      </c>
      <c r="H358" s="130">
        <f t="shared" si="3"/>
        <v>1071.5</v>
      </c>
    </row>
    <row r="359" spans="1:8" ht="14.25" customHeight="1" x14ac:dyDescent="0.3">
      <c r="A359" s="130">
        <v>1072</v>
      </c>
      <c r="B359" s="131">
        <v>9359068.0000199992</v>
      </c>
      <c r="C359" s="131">
        <f t="shared" si="2"/>
        <v>11394068.000019999</v>
      </c>
      <c r="D359" s="131">
        <v>80127.000000100001</v>
      </c>
      <c r="E359" s="2">
        <v>355</v>
      </c>
      <c r="H359" s="130">
        <f t="shared" si="3"/>
        <v>1072</v>
      </c>
    </row>
    <row r="360" spans="1:8" ht="14.25" customHeight="1" x14ac:dyDescent="0.3">
      <c r="A360" s="130">
        <v>1072.5</v>
      </c>
      <c r="B360" s="131">
        <v>9399178.0000199992</v>
      </c>
      <c r="C360" s="131">
        <f t="shared" si="2"/>
        <v>11434178.000019999</v>
      </c>
      <c r="D360" s="131">
        <v>80296.999999899999</v>
      </c>
      <c r="E360" s="2">
        <v>356</v>
      </c>
      <c r="H360" s="130">
        <f t="shared" si="3"/>
        <v>1072.5</v>
      </c>
    </row>
    <row r="361" spans="1:8" ht="14.25" customHeight="1" x14ac:dyDescent="0.3">
      <c r="A361" s="130">
        <v>1073</v>
      </c>
      <c r="B361" s="131">
        <v>9439367.9999800008</v>
      </c>
      <c r="C361" s="131">
        <f t="shared" si="2"/>
        <v>11474367.999980001</v>
      </c>
      <c r="D361" s="131">
        <v>80468.000000100001</v>
      </c>
      <c r="E361" s="2">
        <v>357</v>
      </c>
      <c r="H361" s="130">
        <f t="shared" si="3"/>
        <v>1073</v>
      </c>
    </row>
    <row r="362" spans="1:8" ht="14.25" customHeight="1" x14ac:dyDescent="0.3">
      <c r="A362" s="130">
        <v>1073.5</v>
      </c>
      <c r="B362" s="131">
        <v>9479647.9999599997</v>
      </c>
      <c r="C362" s="131">
        <f t="shared" si="2"/>
        <v>11514647.99996</v>
      </c>
      <c r="D362" s="131">
        <v>80637.999999899999</v>
      </c>
      <c r="E362" s="2">
        <v>358</v>
      </c>
      <c r="H362" s="130">
        <f t="shared" si="3"/>
        <v>1073.5</v>
      </c>
    </row>
    <row r="363" spans="1:8" ht="14.25" customHeight="1" x14ac:dyDescent="0.3">
      <c r="A363" s="130">
        <v>1074</v>
      </c>
      <c r="B363" s="131">
        <v>9520007.9999899995</v>
      </c>
      <c r="C363" s="131">
        <f t="shared" si="2"/>
        <v>11555007.999989999</v>
      </c>
      <c r="D363" s="131">
        <v>80807.999999899999</v>
      </c>
      <c r="E363" s="2">
        <v>359</v>
      </c>
      <c r="H363" s="130">
        <f t="shared" si="3"/>
        <v>1074</v>
      </c>
    </row>
    <row r="364" spans="1:8" ht="14.25" customHeight="1" x14ac:dyDescent="0.3">
      <c r="A364" s="130">
        <v>1074.5</v>
      </c>
      <c r="B364" s="131">
        <v>9560447.9999899995</v>
      </c>
      <c r="C364" s="131">
        <f t="shared" si="2"/>
        <v>11595447.999989999</v>
      </c>
      <c r="D364" s="131">
        <v>80978</v>
      </c>
      <c r="E364" s="2">
        <v>360</v>
      </c>
      <c r="H364" s="130">
        <f t="shared" si="3"/>
        <v>1074.5</v>
      </c>
    </row>
    <row r="365" spans="1:8" ht="14.25" customHeight="1" x14ac:dyDescent="0.3">
      <c r="A365" s="130">
        <v>1075</v>
      </c>
      <c r="B365" s="131">
        <v>9600987.9999899995</v>
      </c>
      <c r="C365" s="131">
        <f t="shared" si="2"/>
        <v>11635987.999989999</v>
      </c>
      <c r="D365" s="131">
        <v>81148</v>
      </c>
      <c r="E365" s="2">
        <v>361</v>
      </c>
      <c r="H365" s="130">
        <f t="shared" si="3"/>
        <v>1075</v>
      </c>
    </row>
    <row r="366" spans="1:8" ht="14.25" customHeight="1" x14ac:dyDescent="0.3">
      <c r="A366" s="130">
        <v>1075.5</v>
      </c>
      <c r="B366" s="131">
        <v>9641597.9999700002</v>
      </c>
      <c r="C366" s="131">
        <f t="shared" si="2"/>
        <v>11676597.99997</v>
      </c>
      <c r="D366" s="131">
        <v>81318.000000100001</v>
      </c>
      <c r="E366" s="2">
        <v>362</v>
      </c>
      <c r="H366" s="130">
        <f t="shared" si="3"/>
        <v>1075.5</v>
      </c>
    </row>
    <row r="367" spans="1:8" ht="14.25" customHeight="1" x14ac:dyDescent="0.3">
      <c r="A367" s="130">
        <v>1076</v>
      </c>
      <c r="B367" s="131">
        <v>9682297.9999800008</v>
      </c>
      <c r="C367" s="131">
        <f t="shared" si="2"/>
        <v>11717297.999980001</v>
      </c>
      <c r="D367" s="131">
        <v>81488.000000100001</v>
      </c>
      <c r="E367" s="2">
        <v>363</v>
      </c>
      <c r="H367" s="130">
        <f t="shared" si="3"/>
        <v>1076</v>
      </c>
    </row>
    <row r="368" spans="1:8" ht="14.25" customHeight="1" x14ac:dyDescent="0.3">
      <c r="A368" s="130">
        <v>1076.5</v>
      </c>
      <c r="B368" s="131">
        <v>9723088.0000199992</v>
      </c>
      <c r="C368" s="131">
        <f t="shared" si="2"/>
        <v>11758088.000019999</v>
      </c>
      <c r="D368" s="131">
        <v>81657.999999899999</v>
      </c>
      <c r="E368" s="2">
        <v>364</v>
      </c>
      <c r="H368" s="130">
        <f t="shared" si="3"/>
        <v>1076.5</v>
      </c>
    </row>
    <row r="369" spans="1:8" ht="14.25" customHeight="1" x14ac:dyDescent="0.3">
      <c r="A369" s="130">
        <v>1077</v>
      </c>
      <c r="B369" s="131">
        <v>9763958.0000199992</v>
      </c>
      <c r="C369" s="131">
        <f t="shared" si="2"/>
        <v>11798958.000019999</v>
      </c>
      <c r="D369" s="131">
        <v>81828</v>
      </c>
      <c r="E369" s="2">
        <v>365</v>
      </c>
      <c r="H369" s="130">
        <f t="shared" si="3"/>
        <v>1077</v>
      </c>
    </row>
    <row r="370" spans="1:8" ht="14.25" customHeight="1" x14ac:dyDescent="0.3">
      <c r="A370" s="130">
        <v>1077.5</v>
      </c>
      <c r="B370" s="131">
        <v>9804917.9999700002</v>
      </c>
      <c r="C370" s="131">
        <f t="shared" si="2"/>
        <v>11839917.99997</v>
      </c>
      <c r="D370" s="131">
        <v>81998.999999899999</v>
      </c>
      <c r="E370" s="2">
        <v>366</v>
      </c>
      <c r="H370" s="130">
        <f t="shared" si="3"/>
        <v>1077.5</v>
      </c>
    </row>
    <row r="371" spans="1:8" ht="14.25" customHeight="1" x14ac:dyDescent="0.3">
      <c r="A371" s="130">
        <v>1078</v>
      </c>
      <c r="B371" s="131">
        <v>9845958.0000400003</v>
      </c>
      <c r="C371" s="131">
        <f t="shared" si="2"/>
        <v>11880958.00004</v>
      </c>
      <c r="D371" s="131">
        <v>82169</v>
      </c>
      <c r="E371" s="2">
        <v>367</v>
      </c>
      <c r="H371" s="130">
        <f t="shared" si="3"/>
        <v>1078</v>
      </c>
    </row>
    <row r="372" spans="1:8" ht="14.25" customHeight="1" x14ac:dyDescent="0.3">
      <c r="A372" s="130">
        <v>1078.5</v>
      </c>
      <c r="B372" s="131">
        <v>9887087.9999700002</v>
      </c>
      <c r="C372" s="131">
        <f t="shared" si="2"/>
        <v>11922087.99997</v>
      </c>
      <c r="D372" s="131">
        <v>82339</v>
      </c>
      <c r="E372" s="2">
        <v>368</v>
      </c>
      <c r="H372" s="130">
        <f t="shared" si="3"/>
        <v>1078.5</v>
      </c>
    </row>
    <row r="373" spans="1:8" ht="14.25" customHeight="1" x14ac:dyDescent="0.3">
      <c r="A373" s="130">
        <v>1079</v>
      </c>
      <c r="B373" s="131">
        <v>9928298.0000299998</v>
      </c>
      <c r="C373" s="131">
        <f t="shared" si="2"/>
        <v>11963298.00003</v>
      </c>
      <c r="D373" s="131">
        <v>82509</v>
      </c>
      <c r="E373" s="2">
        <v>369</v>
      </c>
      <c r="H373" s="130">
        <f t="shared" si="3"/>
        <v>1079</v>
      </c>
    </row>
    <row r="374" spans="1:8" ht="14.25" customHeight="1" x14ac:dyDescent="0.3">
      <c r="A374" s="130">
        <v>1079.5</v>
      </c>
      <c r="B374" s="131">
        <v>9969598.0000400003</v>
      </c>
      <c r="C374" s="131">
        <f t="shared" si="2"/>
        <v>12004598.00004</v>
      </c>
      <c r="D374" s="131">
        <v>82679.000000100001</v>
      </c>
      <c r="E374" s="2">
        <v>370</v>
      </c>
      <c r="H374" s="130">
        <f t="shared" si="3"/>
        <v>1079.5</v>
      </c>
    </row>
    <row r="375" spans="1:8" ht="14.25" customHeight="1" x14ac:dyDescent="0.3">
      <c r="A375" s="130">
        <v>1080</v>
      </c>
      <c r="B375" s="131">
        <v>10010978</v>
      </c>
      <c r="C375" s="131">
        <f t="shared" si="2"/>
        <v>12045978</v>
      </c>
      <c r="D375" s="131">
        <v>82848.999999899999</v>
      </c>
      <c r="E375" s="2">
        <v>371</v>
      </c>
      <c r="H375" s="130">
        <f t="shared" si="3"/>
        <v>1080</v>
      </c>
    </row>
    <row r="376" spans="1:8" ht="14.25" customHeight="1" x14ac:dyDescent="0.3">
      <c r="A376" s="130">
        <v>1080.5</v>
      </c>
      <c r="B376" s="131">
        <v>10052448</v>
      </c>
      <c r="C376" s="131">
        <f t="shared" si="2"/>
        <v>12087448</v>
      </c>
      <c r="D376" s="131">
        <v>83007.899999999994</v>
      </c>
      <c r="E376" s="2">
        <v>372</v>
      </c>
      <c r="H376" s="130">
        <f t="shared" si="3"/>
        <v>1080.5</v>
      </c>
    </row>
    <row r="377" spans="1:8" ht="14.25" customHeight="1" x14ac:dyDescent="0.3">
      <c r="A377" s="130">
        <v>1081</v>
      </c>
      <c r="B377" s="131">
        <v>10093998</v>
      </c>
      <c r="C377" s="131">
        <f t="shared" si="2"/>
        <v>12128998</v>
      </c>
      <c r="D377" s="131">
        <v>83166.799999900002</v>
      </c>
      <c r="E377" s="2">
        <v>373</v>
      </c>
      <c r="H377" s="130">
        <f t="shared" si="3"/>
        <v>1081</v>
      </c>
    </row>
    <row r="378" spans="1:8" ht="14.25" customHeight="1" x14ac:dyDescent="0.3">
      <c r="A378" s="130">
        <v>1081.5</v>
      </c>
      <c r="B378" s="131">
        <v>10135648</v>
      </c>
      <c r="C378" s="131">
        <f t="shared" si="2"/>
        <v>12170648</v>
      </c>
      <c r="D378" s="131">
        <v>83325.7</v>
      </c>
      <c r="E378" s="2">
        <v>374</v>
      </c>
      <c r="H378" s="130">
        <f t="shared" si="3"/>
        <v>1081.5</v>
      </c>
    </row>
    <row r="379" spans="1:8" ht="14.25" customHeight="1" x14ac:dyDescent="0.3">
      <c r="A379" s="130">
        <v>1082</v>
      </c>
      <c r="B379" s="131">
        <v>10177378</v>
      </c>
      <c r="C379" s="131">
        <f t="shared" si="2"/>
        <v>12212378</v>
      </c>
      <c r="D379" s="131">
        <v>83484.599999900005</v>
      </c>
      <c r="E379" s="2">
        <v>375</v>
      </c>
      <c r="H379" s="130">
        <f t="shared" si="3"/>
        <v>1082</v>
      </c>
    </row>
    <row r="380" spans="1:8" ht="14.25" customHeight="1" x14ac:dyDescent="0.3">
      <c r="A380" s="130">
        <v>1082.5</v>
      </c>
      <c r="B380" s="131">
        <v>10219198</v>
      </c>
      <c r="C380" s="131">
        <f t="shared" si="2"/>
        <v>12254198</v>
      </c>
      <c r="D380" s="131">
        <v>83643.5</v>
      </c>
      <c r="E380" s="2">
        <v>376</v>
      </c>
      <c r="H380" s="130">
        <f t="shared" si="3"/>
        <v>1082.5</v>
      </c>
    </row>
    <row r="381" spans="1:8" ht="14.25" customHeight="1" x14ac:dyDescent="0.3">
      <c r="A381" s="130">
        <v>1083</v>
      </c>
      <c r="B381" s="131">
        <v>10261098</v>
      </c>
      <c r="C381" s="131">
        <f t="shared" si="2"/>
        <v>12296098</v>
      </c>
      <c r="D381" s="131">
        <v>83802.400000099995</v>
      </c>
      <c r="E381" s="2">
        <v>377</v>
      </c>
      <c r="H381" s="130">
        <f t="shared" si="3"/>
        <v>1083</v>
      </c>
    </row>
    <row r="382" spans="1:8" ht="14.25" customHeight="1" x14ac:dyDescent="0.3">
      <c r="A382" s="130">
        <v>1083.5</v>
      </c>
      <c r="B382" s="131">
        <v>10303098</v>
      </c>
      <c r="C382" s="131">
        <f t="shared" si="2"/>
        <v>12338098</v>
      </c>
      <c r="D382" s="131">
        <v>83961.3</v>
      </c>
      <c r="E382" s="2">
        <v>378</v>
      </c>
      <c r="H382" s="130">
        <f t="shared" si="3"/>
        <v>1083.5</v>
      </c>
    </row>
    <row r="383" spans="1:8" ht="14.25" customHeight="1" x14ac:dyDescent="0.3">
      <c r="A383" s="130">
        <v>1084</v>
      </c>
      <c r="B383" s="131">
        <v>10345178</v>
      </c>
      <c r="C383" s="131">
        <f t="shared" si="2"/>
        <v>12380178</v>
      </c>
      <c r="D383" s="131">
        <v>84120.200000099998</v>
      </c>
      <c r="E383" s="2">
        <v>379</v>
      </c>
      <c r="H383" s="130">
        <f t="shared" si="3"/>
        <v>1084</v>
      </c>
    </row>
    <row r="384" spans="1:8" ht="14.25" customHeight="1" x14ac:dyDescent="0.3">
      <c r="A384" s="130">
        <v>1084.5</v>
      </c>
      <c r="B384" s="131">
        <v>10387348</v>
      </c>
      <c r="C384" s="131">
        <f t="shared" si="2"/>
        <v>12422348</v>
      </c>
      <c r="D384" s="131">
        <v>84279.1</v>
      </c>
      <c r="E384" s="2">
        <v>380</v>
      </c>
      <c r="H384" s="130">
        <f t="shared" si="3"/>
        <v>1084.5</v>
      </c>
    </row>
    <row r="385" spans="1:8" ht="14.25" customHeight="1" x14ac:dyDescent="0.3">
      <c r="A385" s="130">
        <v>1085</v>
      </c>
      <c r="B385" s="131">
        <v>10429608</v>
      </c>
      <c r="C385" s="131">
        <f t="shared" si="2"/>
        <v>12464608</v>
      </c>
      <c r="D385" s="131">
        <v>84438.000000100001</v>
      </c>
      <c r="E385" s="2">
        <v>381</v>
      </c>
      <c r="H385" s="130">
        <f t="shared" si="3"/>
        <v>1085</v>
      </c>
    </row>
    <row r="386" spans="1:8" ht="14.25" customHeight="1" x14ac:dyDescent="0.3">
      <c r="A386" s="130">
        <v>1085.5</v>
      </c>
      <c r="B386" s="131">
        <v>10471948</v>
      </c>
      <c r="C386" s="131">
        <f t="shared" si="2"/>
        <v>12506948</v>
      </c>
      <c r="D386" s="131">
        <v>84596.9</v>
      </c>
      <c r="E386" s="2">
        <v>382</v>
      </c>
      <c r="H386" s="130">
        <f t="shared" si="3"/>
        <v>1085.5</v>
      </c>
    </row>
    <row r="387" spans="1:8" ht="14.25" customHeight="1" x14ac:dyDescent="0.3">
      <c r="A387" s="130">
        <v>1086</v>
      </c>
      <c r="B387" s="131">
        <v>10514388</v>
      </c>
      <c r="C387" s="131">
        <f t="shared" si="2"/>
        <v>12549388</v>
      </c>
      <c r="D387" s="131">
        <v>84755.800000100004</v>
      </c>
      <c r="E387" s="2">
        <v>383</v>
      </c>
      <c r="H387" s="130">
        <f t="shared" si="3"/>
        <v>1086</v>
      </c>
    </row>
    <row r="388" spans="1:8" ht="14.25" customHeight="1" x14ac:dyDescent="0.3">
      <c r="A388" s="130">
        <v>1086.5</v>
      </c>
      <c r="B388" s="131">
        <v>10556908</v>
      </c>
      <c r="C388" s="131">
        <f t="shared" si="2"/>
        <v>12591908</v>
      </c>
      <c r="D388" s="131">
        <v>84914.7</v>
      </c>
      <c r="E388" s="2">
        <v>384</v>
      </c>
      <c r="H388" s="130">
        <f t="shared" si="3"/>
        <v>1086.5</v>
      </c>
    </row>
    <row r="389" spans="1:8" ht="14.25" customHeight="1" x14ac:dyDescent="0.3">
      <c r="A389" s="130">
        <v>1087</v>
      </c>
      <c r="B389" s="131">
        <v>10599518</v>
      </c>
      <c r="C389" s="131">
        <f t="shared" si="2"/>
        <v>12634518</v>
      </c>
      <c r="D389" s="131">
        <v>85073.600000100007</v>
      </c>
      <c r="E389" s="2">
        <v>385</v>
      </c>
      <c r="H389" s="130">
        <f t="shared" si="3"/>
        <v>1087</v>
      </c>
    </row>
    <row r="390" spans="1:8" ht="14.25" customHeight="1" x14ac:dyDescent="0.3">
      <c r="A390" s="130">
        <v>1087.5</v>
      </c>
      <c r="B390" s="131">
        <v>10642218</v>
      </c>
      <c r="C390" s="131">
        <f t="shared" si="2"/>
        <v>12677218</v>
      </c>
      <c r="D390" s="131">
        <v>85232.499999899999</v>
      </c>
      <c r="E390" s="2">
        <v>386</v>
      </c>
      <c r="H390" s="130">
        <f t="shared" si="3"/>
        <v>1087.5</v>
      </c>
    </row>
    <row r="391" spans="1:8" ht="14.25" customHeight="1" x14ac:dyDescent="0.3">
      <c r="A391" s="130">
        <v>1088</v>
      </c>
      <c r="B391" s="131">
        <v>10684998</v>
      </c>
      <c r="C391" s="131">
        <f t="shared" si="2"/>
        <v>12719998</v>
      </c>
      <c r="D391" s="131">
        <v>85391.400000099995</v>
      </c>
      <c r="E391" s="2">
        <v>387</v>
      </c>
      <c r="H391" s="130">
        <f t="shared" si="3"/>
        <v>1088</v>
      </c>
    </row>
    <row r="392" spans="1:8" ht="14.25" customHeight="1" x14ac:dyDescent="0.3">
      <c r="A392" s="130">
        <v>1088.5</v>
      </c>
      <c r="B392" s="131">
        <v>10727868</v>
      </c>
      <c r="C392" s="131">
        <f t="shared" si="2"/>
        <v>12762868</v>
      </c>
      <c r="D392" s="131">
        <v>85550.299999900002</v>
      </c>
      <c r="E392" s="2">
        <v>388</v>
      </c>
      <c r="H392" s="130">
        <f t="shared" si="3"/>
        <v>1088.5</v>
      </c>
    </row>
    <row r="393" spans="1:8" ht="14.25" customHeight="1" x14ac:dyDescent="0.3">
      <c r="A393" s="130">
        <v>1089</v>
      </c>
      <c r="B393" s="131">
        <v>10770828</v>
      </c>
      <c r="C393" s="131">
        <f t="shared" si="2"/>
        <v>12805828</v>
      </c>
      <c r="D393" s="131">
        <v>85709.200000099998</v>
      </c>
      <c r="E393" s="2">
        <v>389</v>
      </c>
      <c r="H393" s="130">
        <f t="shared" si="3"/>
        <v>1089</v>
      </c>
    </row>
    <row r="394" spans="1:8" ht="14.25" customHeight="1" x14ac:dyDescent="0.3">
      <c r="A394" s="130">
        <v>1089.5</v>
      </c>
      <c r="B394" s="131">
        <v>10813878</v>
      </c>
      <c r="C394" s="131">
        <f t="shared" si="2"/>
        <v>12848878</v>
      </c>
      <c r="D394" s="131">
        <v>85868.099999900005</v>
      </c>
      <c r="E394" s="2">
        <v>390</v>
      </c>
      <c r="H394" s="130">
        <f t="shared" si="3"/>
        <v>1089.5</v>
      </c>
    </row>
    <row r="395" spans="1:8" ht="14.25" customHeight="1" x14ac:dyDescent="0.3">
      <c r="A395" s="130">
        <v>1090</v>
      </c>
      <c r="B395" s="131">
        <v>10857008</v>
      </c>
      <c r="C395" s="131">
        <f t="shared" si="2"/>
        <v>12892008</v>
      </c>
      <c r="D395" s="131">
        <v>86027</v>
      </c>
      <c r="E395" s="2">
        <v>391</v>
      </c>
      <c r="H395" s="130">
        <f t="shared" si="3"/>
        <v>1090</v>
      </c>
    </row>
    <row r="396" spans="1:8" ht="14.25" customHeight="1" x14ac:dyDescent="0.3">
      <c r="A396" s="130">
        <v>1090.5</v>
      </c>
      <c r="B396" s="131">
        <v>10900238</v>
      </c>
      <c r="C396" s="131">
        <f t="shared" si="2"/>
        <v>12935238</v>
      </c>
      <c r="D396" s="131">
        <v>86185.899999899993</v>
      </c>
      <c r="E396" s="2">
        <v>392</v>
      </c>
      <c r="H396" s="130">
        <f t="shared" si="3"/>
        <v>1090.5</v>
      </c>
    </row>
    <row r="397" spans="1:8" ht="14.25" customHeight="1" x14ac:dyDescent="0.3">
      <c r="A397" s="130">
        <v>1091</v>
      </c>
      <c r="B397" s="131">
        <v>10943548</v>
      </c>
      <c r="C397" s="131">
        <f t="shared" si="2"/>
        <v>12978548</v>
      </c>
      <c r="D397" s="131">
        <v>86344.8</v>
      </c>
      <c r="E397" s="2">
        <v>393</v>
      </c>
      <c r="H397" s="130">
        <f t="shared" si="3"/>
        <v>1091</v>
      </c>
    </row>
    <row r="398" spans="1:8" ht="14.25" customHeight="1" x14ac:dyDescent="0.3">
      <c r="A398" s="130">
        <v>1091.5</v>
      </c>
      <c r="B398" s="131">
        <v>10986938</v>
      </c>
      <c r="C398" s="131">
        <f t="shared" si="2"/>
        <v>13021938</v>
      </c>
      <c r="D398" s="131">
        <v>86503.699999899996</v>
      </c>
      <c r="E398" s="2">
        <v>394</v>
      </c>
      <c r="H398" s="130">
        <f t="shared" si="3"/>
        <v>1091.5</v>
      </c>
    </row>
    <row r="399" spans="1:8" ht="14.25" customHeight="1" x14ac:dyDescent="0.3">
      <c r="A399" s="130">
        <v>1092</v>
      </c>
      <c r="B399" s="131">
        <v>11030418</v>
      </c>
      <c r="C399" s="131">
        <f t="shared" si="2"/>
        <v>13065418</v>
      </c>
      <c r="D399" s="131">
        <v>86662.6</v>
      </c>
      <c r="E399" s="2">
        <v>395</v>
      </c>
      <c r="H399" s="130">
        <f t="shared" si="3"/>
        <v>1092</v>
      </c>
    </row>
    <row r="400" spans="1:8" ht="14.25" customHeight="1" x14ac:dyDescent="0.3">
      <c r="A400" s="130">
        <v>1092.5</v>
      </c>
      <c r="B400" s="131">
        <v>11073988</v>
      </c>
      <c r="C400" s="131">
        <f t="shared" si="2"/>
        <v>13108988</v>
      </c>
      <c r="D400" s="131">
        <v>86821.499999899999</v>
      </c>
      <c r="E400" s="2">
        <v>396</v>
      </c>
      <c r="H400" s="130">
        <f t="shared" si="3"/>
        <v>1092.5</v>
      </c>
    </row>
    <row r="401" spans="1:8" ht="14.25" customHeight="1" x14ac:dyDescent="0.3">
      <c r="A401" s="130">
        <v>1093</v>
      </c>
      <c r="B401" s="131">
        <v>11117638</v>
      </c>
      <c r="C401" s="131">
        <f t="shared" si="2"/>
        <v>13152638</v>
      </c>
      <c r="D401" s="131">
        <v>86980.4</v>
      </c>
      <c r="E401" s="2">
        <v>397</v>
      </c>
      <c r="H401" s="130">
        <f t="shared" si="3"/>
        <v>1093</v>
      </c>
    </row>
    <row r="402" spans="1:8" ht="14.25" customHeight="1" x14ac:dyDescent="0.3">
      <c r="A402" s="130">
        <v>1093.5</v>
      </c>
      <c r="B402" s="131">
        <v>11161378</v>
      </c>
      <c r="C402" s="131">
        <f t="shared" si="2"/>
        <v>13196378</v>
      </c>
      <c r="D402" s="131">
        <v>87139.299999900002</v>
      </c>
      <c r="E402" s="2">
        <v>398</v>
      </c>
      <c r="H402" s="130">
        <f t="shared" si="3"/>
        <v>1093.5</v>
      </c>
    </row>
    <row r="403" spans="1:8" ht="14.25" customHeight="1" x14ac:dyDescent="0.3">
      <c r="A403" s="130">
        <v>1094</v>
      </c>
      <c r="B403" s="131">
        <v>11205208</v>
      </c>
      <c r="C403" s="131">
        <f t="shared" si="2"/>
        <v>13240208</v>
      </c>
      <c r="D403" s="131">
        <v>87298.2</v>
      </c>
      <c r="E403" s="2">
        <v>399</v>
      </c>
      <c r="H403" s="130">
        <f t="shared" si="3"/>
        <v>1094</v>
      </c>
    </row>
    <row r="404" spans="1:8" ht="14.25" customHeight="1" x14ac:dyDescent="0.3">
      <c r="A404" s="130">
        <v>1094.5</v>
      </c>
      <c r="B404" s="131">
        <v>11249118</v>
      </c>
      <c r="C404" s="131">
        <f t="shared" si="2"/>
        <v>13284118</v>
      </c>
      <c r="D404" s="131">
        <v>87457.099999900005</v>
      </c>
      <c r="E404" s="2">
        <v>400</v>
      </c>
      <c r="H404" s="130">
        <f t="shared" si="3"/>
        <v>1094.5</v>
      </c>
    </row>
    <row r="405" spans="1:8" ht="14.25" customHeight="1" x14ac:dyDescent="0.3">
      <c r="A405" s="130">
        <v>1095</v>
      </c>
      <c r="B405" s="131">
        <v>11293118</v>
      </c>
      <c r="C405" s="131">
        <f t="shared" si="2"/>
        <v>13328118</v>
      </c>
      <c r="D405" s="131">
        <v>87616.062980500006</v>
      </c>
      <c r="E405" s="2">
        <v>401</v>
      </c>
      <c r="H405" s="130">
        <f t="shared" si="3"/>
        <v>1095</v>
      </c>
    </row>
    <row r="406" spans="1:8" ht="14.25" customHeight="1" x14ac:dyDescent="0.3">
      <c r="A406" s="130">
        <v>1095.5</v>
      </c>
      <c r="B406" s="131">
        <v>11336955.1197</v>
      </c>
      <c r="C406" s="131">
        <f t="shared" si="2"/>
        <v>13371955.1197</v>
      </c>
      <c r="D406" s="131">
        <v>87761.053272899997</v>
      </c>
      <c r="E406" s="2">
        <v>402</v>
      </c>
      <c r="H406" s="130">
        <f t="shared" si="3"/>
        <v>1095.5</v>
      </c>
    </row>
    <row r="407" spans="1:8" ht="14.25" customHeight="1" x14ac:dyDescent="0.3">
      <c r="A407" s="130">
        <v>1096</v>
      </c>
      <c r="B407" s="131">
        <v>11380872.807499999</v>
      </c>
      <c r="C407" s="131">
        <f t="shared" si="2"/>
        <v>13415872.807499999</v>
      </c>
      <c r="D407" s="131">
        <v>87923.729009600007</v>
      </c>
      <c r="E407" s="2">
        <v>403</v>
      </c>
      <c r="H407" s="130">
        <f t="shared" si="3"/>
        <v>1096</v>
      </c>
    </row>
    <row r="408" spans="1:8" ht="14.25" customHeight="1" x14ac:dyDescent="0.3">
      <c r="A408" s="130">
        <v>1096.5</v>
      </c>
      <c r="B408" s="131">
        <v>11424872.4439</v>
      </c>
      <c r="C408" s="131">
        <f t="shared" si="2"/>
        <v>13459872.4439</v>
      </c>
      <c r="D408" s="131">
        <v>88069.740139799993</v>
      </c>
      <c r="E408" s="2">
        <v>404</v>
      </c>
      <c r="H408" s="130">
        <f t="shared" si="3"/>
        <v>1096.5</v>
      </c>
    </row>
    <row r="409" spans="1:8" ht="14.25" customHeight="1" x14ac:dyDescent="0.3">
      <c r="A409" s="130">
        <v>1097</v>
      </c>
      <c r="B409" s="131">
        <v>11468946.247500001</v>
      </c>
      <c r="C409" s="131">
        <f t="shared" si="2"/>
        <v>13503946.247500001</v>
      </c>
      <c r="D409" s="131">
        <v>88240.769954999996</v>
      </c>
      <c r="E409" s="2">
        <v>405</v>
      </c>
      <c r="H409" s="130">
        <f t="shared" si="3"/>
        <v>1097</v>
      </c>
    </row>
    <row r="410" spans="1:8" ht="14.25" customHeight="1" x14ac:dyDescent="0.3">
      <c r="A410" s="130">
        <v>1097.5</v>
      </c>
      <c r="B410" s="131">
        <v>11513107.081700001</v>
      </c>
      <c r="C410" s="131">
        <f t="shared" si="2"/>
        <v>13548107.081700001</v>
      </c>
      <c r="D410" s="131">
        <v>88399.776258600003</v>
      </c>
      <c r="E410" s="2">
        <v>406</v>
      </c>
      <c r="H410" s="130">
        <f t="shared" si="3"/>
        <v>1097.5</v>
      </c>
    </row>
    <row r="411" spans="1:8" ht="14.25" customHeight="1" x14ac:dyDescent="0.3">
      <c r="A411" s="130">
        <v>1098</v>
      </c>
      <c r="B411" s="131">
        <v>11557346.991699999</v>
      </c>
      <c r="C411" s="131">
        <f t="shared" si="2"/>
        <v>13592346.991699999</v>
      </c>
      <c r="D411" s="131">
        <v>88574.128721999994</v>
      </c>
      <c r="E411" s="2">
        <v>407</v>
      </c>
      <c r="H411" s="130">
        <f t="shared" si="3"/>
        <v>1098</v>
      </c>
    </row>
    <row r="412" spans="1:8" ht="14.25" customHeight="1" x14ac:dyDescent="0.3">
      <c r="A412" s="130">
        <v>1098.5</v>
      </c>
      <c r="B412" s="131">
        <v>11601673.657600001</v>
      </c>
      <c r="C412" s="131">
        <f t="shared" si="2"/>
        <v>13636673.657600001</v>
      </c>
      <c r="D412" s="131">
        <v>88726.568862600005</v>
      </c>
      <c r="E412" s="2">
        <v>408</v>
      </c>
      <c r="H412" s="130">
        <f t="shared" si="3"/>
        <v>1098.5</v>
      </c>
    </row>
    <row r="413" spans="1:8" ht="14.25" customHeight="1" x14ac:dyDescent="0.3">
      <c r="A413" s="130">
        <v>1099</v>
      </c>
      <c r="B413" s="131">
        <v>11646067.2685</v>
      </c>
      <c r="C413" s="131">
        <f t="shared" si="2"/>
        <v>13681067.2685</v>
      </c>
      <c r="D413" s="131">
        <v>88904.057824899995</v>
      </c>
      <c r="E413" s="2">
        <v>409</v>
      </c>
      <c r="H413" s="130">
        <f t="shared" si="3"/>
        <v>1099</v>
      </c>
    </row>
    <row r="414" spans="1:8" ht="14.25" customHeight="1" x14ac:dyDescent="0.3">
      <c r="A414" s="130">
        <v>1099.5</v>
      </c>
      <c r="B414" s="131">
        <v>11690576.885399999</v>
      </c>
      <c r="C414" s="131">
        <f t="shared" si="2"/>
        <v>13725576.885399999</v>
      </c>
      <c r="D414" s="131">
        <v>89117.533987300005</v>
      </c>
      <c r="E414" s="2">
        <v>410</v>
      </c>
      <c r="H414" s="130">
        <f t="shared" si="3"/>
        <v>1099.5</v>
      </c>
    </row>
    <row r="415" spans="1:8" ht="14.25" customHeight="1" x14ac:dyDescent="0.3">
      <c r="A415" s="130">
        <v>1100</v>
      </c>
      <c r="B415" s="131">
        <v>11735176.051100001</v>
      </c>
      <c r="C415" s="131">
        <f t="shared" si="2"/>
        <v>13770176.051100001</v>
      </c>
      <c r="D415" s="131">
        <v>89299.865594600007</v>
      </c>
      <c r="E415" s="2">
        <v>411</v>
      </c>
      <c r="H415" s="130">
        <f t="shared" si="3"/>
        <v>1100</v>
      </c>
    </row>
    <row r="416" spans="1:8" ht="14.25" customHeight="1" x14ac:dyDescent="0.3">
      <c r="A416" s="130">
        <v>1100.5</v>
      </c>
      <c r="B416" s="131">
        <v>11779866.8136</v>
      </c>
      <c r="C416" s="131">
        <f t="shared" si="2"/>
        <v>13814866.8136</v>
      </c>
      <c r="D416" s="131">
        <v>89457.946666500007</v>
      </c>
      <c r="E416" s="2">
        <v>412</v>
      </c>
      <c r="H416" s="130">
        <f t="shared" si="3"/>
        <v>1100.5</v>
      </c>
    </row>
    <row r="417" spans="1:8" ht="14.25" customHeight="1" x14ac:dyDescent="0.3">
      <c r="A417" s="130">
        <v>1101</v>
      </c>
      <c r="B417" s="131">
        <v>11824637.101500001</v>
      </c>
      <c r="C417" s="131">
        <f t="shared" si="2"/>
        <v>13859637.101500001</v>
      </c>
      <c r="D417" s="131">
        <v>89646.317581399999</v>
      </c>
      <c r="E417" s="2">
        <v>413</v>
      </c>
      <c r="H417" s="130">
        <f t="shared" si="3"/>
        <v>1101</v>
      </c>
    </row>
    <row r="418" spans="1:8" ht="14.25" customHeight="1" x14ac:dyDescent="0.3">
      <c r="A418" s="130">
        <v>1101.5</v>
      </c>
      <c r="B418" s="131">
        <v>11869502.2729</v>
      </c>
      <c r="C418" s="131">
        <f t="shared" si="2"/>
        <v>13904502.2729</v>
      </c>
      <c r="D418" s="131">
        <v>89808.464859600004</v>
      </c>
      <c r="E418" s="2">
        <v>414</v>
      </c>
      <c r="H418" s="130">
        <f t="shared" si="3"/>
        <v>1101.5</v>
      </c>
    </row>
    <row r="419" spans="1:8" ht="14.25" customHeight="1" x14ac:dyDescent="0.3">
      <c r="A419" s="130">
        <v>1102</v>
      </c>
      <c r="B419" s="131">
        <v>11914439.127599999</v>
      </c>
      <c r="C419" s="131">
        <f t="shared" si="2"/>
        <v>13949439.127599999</v>
      </c>
      <c r="D419" s="131">
        <v>89969.500727399995</v>
      </c>
      <c r="E419" s="2">
        <v>415</v>
      </c>
      <c r="H419" s="130">
        <f t="shared" si="3"/>
        <v>1102</v>
      </c>
    </row>
    <row r="420" spans="1:8" ht="14.25" customHeight="1" x14ac:dyDescent="0.3">
      <c r="A420" s="130">
        <v>1102.5</v>
      </c>
      <c r="B420" s="131">
        <v>11959478.534499999</v>
      </c>
      <c r="C420" s="131">
        <f t="shared" si="2"/>
        <v>13994478.534499999</v>
      </c>
      <c r="D420" s="131">
        <v>90157.210661000005</v>
      </c>
      <c r="E420" s="2">
        <v>416</v>
      </c>
      <c r="H420" s="130">
        <f t="shared" si="3"/>
        <v>1102.5</v>
      </c>
    </row>
    <row r="421" spans="1:8" ht="14.25" customHeight="1" x14ac:dyDescent="0.3">
      <c r="A421" s="130">
        <v>1103</v>
      </c>
      <c r="B421" s="131">
        <v>12004602.443299999</v>
      </c>
      <c r="C421" s="131">
        <f t="shared" si="2"/>
        <v>14039602.443299999</v>
      </c>
      <c r="D421" s="131">
        <v>90358.926894899996</v>
      </c>
      <c r="E421" s="2">
        <v>417</v>
      </c>
      <c r="H421" s="130">
        <f t="shared" si="3"/>
        <v>1103</v>
      </c>
    </row>
    <row r="422" spans="1:8" ht="14.25" customHeight="1" x14ac:dyDescent="0.3">
      <c r="A422" s="130">
        <v>1103.5</v>
      </c>
      <c r="B422" s="131">
        <v>12049826.630100001</v>
      </c>
      <c r="C422" s="131">
        <f t="shared" si="2"/>
        <v>14084826.630100001</v>
      </c>
      <c r="D422" s="131">
        <v>90532.379639699997</v>
      </c>
      <c r="E422" s="2">
        <v>418</v>
      </c>
      <c r="H422" s="130">
        <f t="shared" si="3"/>
        <v>1103.5</v>
      </c>
    </row>
    <row r="423" spans="1:8" ht="14.25" customHeight="1" x14ac:dyDescent="0.3">
      <c r="A423" s="130">
        <v>1104</v>
      </c>
      <c r="B423" s="131">
        <v>12095140.259</v>
      </c>
      <c r="C423" s="131">
        <f t="shared" si="2"/>
        <v>14130140.259</v>
      </c>
      <c r="D423" s="131">
        <v>90742.850395999994</v>
      </c>
      <c r="E423" s="2">
        <v>419</v>
      </c>
      <c r="H423" s="130">
        <f t="shared" si="3"/>
        <v>1104</v>
      </c>
    </row>
    <row r="424" spans="1:8" ht="14.25" customHeight="1" x14ac:dyDescent="0.3">
      <c r="A424" s="130">
        <v>1104.5</v>
      </c>
      <c r="B424" s="131">
        <v>12140560.319599999</v>
      </c>
      <c r="C424" s="131">
        <f t="shared" si="2"/>
        <v>14175560.319599999</v>
      </c>
      <c r="D424" s="131">
        <v>90940.022114899999</v>
      </c>
      <c r="E424" s="2">
        <v>420</v>
      </c>
      <c r="H424" s="130">
        <f t="shared" si="3"/>
        <v>1104.5</v>
      </c>
    </row>
    <row r="425" spans="1:8" ht="14.25" customHeight="1" x14ac:dyDescent="0.3">
      <c r="A425" s="130">
        <v>1105</v>
      </c>
      <c r="B425" s="131">
        <v>12186069.168</v>
      </c>
      <c r="C425" s="131">
        <f t="shared" si="2"/>
        <v>14221069.168</v>
      </c>
      <c r="D425" s="131">
        <v>91125.863008300003</v>
      </c>
      <c r="E425" s="2">
        <v>421</v>
      </c>
      <c r="H425" s="130">
        <f t="shared" si="3"/>
        <v>1105</v>
      </c>
    </row>
    <row r="426" spans="1:8" ht="14.25" customHeight="1" x14ac:dyDescent="0.3">
      <c r="A426" s="130">
        <v>1105.5</v>
      </c>
      <c r="B426" s="131">
        <v>12231691.055400001</v>
      </c>
      <c r="C426" s="131">
        <f t="shared" si="2"/>
        <v>14266691.055400001</v>
      </c>
      <c r="D426" s="131">
        <v>91336.5630083</v>
      </c>
      <c r="E426" s="2">
        <v>422</v>
      </c>
      <c r="H426" s="130">
        <f t="shared" si="3"/>
        <v>1105.5</v>
      </c>
    </row>
    <row r="427" spans="1:8" ht="14.25" customHeight="1" x14ac:dyDescent="0.3">
      <c r="A427" s="130">
        <v>1106</v>
      </c>
      <c r="B427" s="131">
        <v>12277410.0627</v>
      </c>
      <c r="C427" s="131">
        <f t="shared" si="2"/>
        <v>14312410.0627</v>
      </c>
      <c r="D427" s="131">
        <v>91559.714252499994</v>
      </c>
      <c r="E427" s="2">
        <v>423</v>
      </c>
      <c r="H427" s="130">
        <f t="shared" si="3"/>
        <v>1106</v>
      </c>
    </row>
    <row r="428" spans="1:8" ht="14.25" customHeight="1" x14ac:dyDescent="0.3">
      <c r="A428" s="130">
        <v>1106.5</v>
      </c>
      <c r="B428" s="131">
        <v>12323247.800799999</v>
      </c>
      <c r="C428" s="131">
        <f t="shared" si="2"/>
        <v>14358247.800799999</v>
      </c>
      <c r="D428" s="131">
        <v>91788.0772631</v>
      </c>
      <c r="E428" s="2">
        <v>424</v>
      </c>
      <c r="H428" s="130">
        <f t="shared" si="3"/>
        <v>1106.5</v>
      </c>
    </row>
    <row r="429" spans="1:8" ht="14.25" customHeight="1" x14ac:dyDescent="0.3">
      <c r="A429" s="130">
        <v>1107</v>
      </c>
      <c r="B429" s="131">
        <v>12369192.2433</v>
      </c>
      <c r="C429" s="131">
        <f t="shared" si="2"/>
        <v>14404192.2433</v>
      </c>
      <c r="D429" s="131">
        <v>92005.5959515</v>
      </c>
      <c r="E429" s="2">
        <v>425</v>
      </c>
      <c r="H429" s="130">
        <f t="shared" si="3"/>
        <v>1107</v>
      </c>
    </row>
    <row r="430" spans="1:8" ht="14.25" customHeight="1" x14ac:dyDescent="0.3">
      <c r="A430" s="130">
        <v>1107.5</v>
      </c>
      <c r="B430" s="131">
        <v>12415245.856000001</v>
      </c>
      <c r="C430" s="131">
        <f t="shared" si="2"/>
        <v>14450245.856000001</v>
      </c>
      <c r="D430" s="131">
        <v>92205.349480799996</v>
      </c>
      <c r="E430" s="2">
        <v>426</v>
      </c>
      <c r="H430" s="130">
        <f t="shared" si="3"/>
        <v>1107.5</v>
      </c>
    </row>
    <row r="431" spans="1:8" ht="14.25" customHeight="1" x14ac:dyDescent="0.3">
      <c r="A431" s="130">
        <v>1108</v>
      </c>
      <c r="B431" s="131">
        <v>12461401.661499999</v>
      </c>
      <c r="C431" s="131">
        <f t="shared" si="2"/>
        <v>14496401.661499999</v>
      </c>
      <c r="D431" s="131">
        <v>92446.709155799996</v>
      </c>
      <c r="E431" s="2">
        <v>427</v>
      </c>
      <c r="H431" s="130">
        <f t="shared" si="3"/>
        <v>1108</v>
      </c>
    </row>
    <row r="432" spans="1:8" ht="14.25" customHeight="1" x14ac:dyDescent="0.3">
      <c r="A432" s="130">
        <v>1108.5</v>
      </c>
      <c r="B432" s="131">
        <v>12507673.6086</v>
      </c>
      <c r="C432" s="131">
        <f t="shared" si="2"/>
        <v>14542673.6086</v>
      </c>
      <c r="D432" s="131">
        <v>92678.404242599994</v>
      </c>
      <c r="E432" s="2">
        <v>428</v>
      </c>
      <c r="H432" s="130">
        <f t="shared" si="3"/>
        <v>1108.5</v>
      </c>
    </row>
    <row r="433" spans="1:8" ht="14.25" customHeight="1" x14ac:dyDescent="0.3">
      <c r="A433" s="130">
        <v>1109</v>
      </c>
      <c r="B433" s="131">
        <v>12554079.816299999</v>
      </c>
      <c r="C433" s="131">
        <f t="shared" si="2"/>
        <v>14589079.816299999</v>
      </c>
      <c r="D433" s="131">
        <v>92962.604733300002</v>
      </c>
      <c r="E433" s="2">
        <v>429</v>
      </c>
      <c r="H433" s="130">
        <f t="shared" si="3"/>
        <v>1109</v>
      </c>
    </row>
    <row r="434" spans="1:8" ht="14.25" customHeight="1" x14ac:dyDescent="0.3">
      <c r="A434" s="130">
        <v>1109.5</v>
      </c>
      <c r="B434" s="131">
        <v>12600613.938300001</v>
      </c>
      <c r="C434" s="131">
        <f t="shared" si="2"/>
        <v>14635613.938300001</v>
      </c>
      <c r="D434" s="131">
        <v>93165.856599999999</v>
      </c>
      <c r="E434" s="2">
        <v>430</v>
      </c>
      <c r="H434" s="130">
        <f t="shared" si="3"/>
        <v>1109.5</v>
      </c>
    </row>
    <row r="435" spans="1:8" ht="14.25" customHeight="1" x14ac:dyDescent="0.3">
      <c r="A435" s="130">
        <v>1110</v>
      </c>
      <c r="B435" s="131">
        <v>12647247.2783</v>
      </c>
      <c r="C435" s="131">
        <f t="shared" si="2"/>
        <v>14682247.2783</v>
      </c>
      <c r="D435" s="131">
        <v>93419.180100700003</v>
      </c>
      <c r="E435" s="2">
        <v>431</v>
      </c>
      <c r="H435" s="130">
        <f t="shared" si="3"/>
        <v>1110</v>
      </c>
    </row>
    <row r="436" spans="1:8" ht="14.25" customHeight="1" x14ac:dyDescent="0.3">
      <c r="A436" s="130">
        <v>1110.5</v>
      </c>
      <c r="B436" s="131">
        <v>12694010.344699999</v>
      </c>
      <c r="C436" s="131">
        <f t="shared" si="2"/>
        <v>14729010.344699999</v>
      </c>
      <c r="D436" s="131">
        <v>93634.546067100004</v>
      </c>
      <c r="E436" s="2">
        <v>432</v>
      </c>
      <c r="H436" s="130">
        <f t="shared" si="3"/>
        <v>1110.5</v>
      </c>
    </row>
    <row r="437" spans="1:8" ht="14.25" customHeight="1" x14ac:dyDescent="0.3">
      <c r="A437" s="130">
        <v>1111</v>
      </c>
      <c r="B437" s="131">
        <v>12740876.285800001</v>
      </c>
      <c r="C437" s="131">
        <f t="shared" si="2"/>
        <v>14775876.285800001</v>
      </c>
      <c r="D437" s="131">
        <v>93886.105813899994</v>
      </c>
      <c r="E437" s="2">
        <v>433</v>
      </c>
      <c r="H437" s="130">
        <f t="shared" si="3"/>
        <v>1111</v>
      </c>
    </row>
    <row r="438" spans="1:8" ht="14.25" customHeight="1" x14ac:dyDescent="0.3">
      <c r="A438" s="130">
        <v>1111.5</v>
      </c>
      <c r="B438" s="131">
        <v>12787856.3157</v>
      </c>
      <c r="C438" s="131">
        <f t="shared" si="2"/>
        <v>14822856.3157</v>
      </c>
      <c r="D438" s="131">
        <v>94064.288130600005</v>
      </c>
      <c r="E438" s="2">
        <v>434</v>
      </c>
      <c r="H438" s="130">
        <f t="shared" si="3"/>
        <v>1111.5</v>
      </c>
    </row>
    <row r="439" spans="1:8" ht="14.25" customHeight="1" x14ac:dyDescent="0.3">
      <c r="A439" s="130">
        <v>1112</v>
      </c>
      <c r="B439" s="131">
        <v>12834932.789000001</v>
      </c>
      <c r="C439" s="131">
        <f t="shared" si="2"/>
        <v>14869932.789000001</v>
      </c>
      <c r="D439" s="131">
        <v>94285.056626899997</v>
      </c>
      <c r="E439" s="2">
        <v>435</v>
      </c>
      <c r="H439" s="130">
        <f t="shared" si="3"/>
        <v>1112</v>
      </c>
    </row>
    <row r="440" spans="1:8" ht="14.25" customHeight="1" x14ac:dyDescent="0.3">
      <c r="A440" s="130">
        <v>1112.5</v>
      </c>
      <c r="B440" s="131">
        <v>12882121.668400001</v>
      </c>
      <c r="C440" s="131">
        <f t="shared" si="2"/>
        <v>14917121.668400001</v>
      </c>
      <c r="D440" s="131">
        <v>94473.640432800006</v>
      </c>
      <c r="E440" s="2">
        <v>436</v>
      </c>
      <c r="H440" s="130">
        <f t="shared" si="3"/>
        <v>1112.5</v>
      </c>
    </row>
    <row r="441" spans="1:8" ht="14.25" customHeight="1" x14ac:dyDescent="0.3">
      <c r="A441" s="130">
        <v>1113</v>
      </c>
      <c r="B441" s="131">
        <v>12929400.759400001</v>
      </c>
      <c r="C441" s="131">
        <f t="shared" si="2"/>
        <v>14964400.759400001</v>
      </c>
      <c r="D441" s="131">
        <v>94686.0490498</v>
      </c>
      <c r="E441" s="2">
        <v>437</v>
      </c>
      <c r="H441" s="130">
        <f t="shared" si="3"/>
        <v>1113</v>
      </c>
    </row>
    <row r="442" spans="1:8" ht="14.25" customHeight="1" x14ac:dyDescent="0.3">
      <c r="A442" s="130">
        <v>1113.5</v>
      </c>
      <c r="B442" s="131">
        <v>12976786.5714</v>
      </c>
      <c r="C442" s="131">
        <f t="shared" si="2"/>
        <v>15011786.5714</v>
      </c>
      <c r="D442" s="131">
        <v>94850.912689000004</v>
      </c>
      <c r="E442" s="2">
        <v>438</v>
      </c>
      <c r="H442" s="130">
        <f t="shared" si="3"/>
        <v>1113.5</v>
      </c>
    </row>
    <row r="443" spans="1:8" ht="14.25" customHeight="1" x14ac:dyDescent="0.3">
      <c r="A443" s="130">
        <v>1114</v>
      </c>
      <c r="B443" s="131">
        <v>13024254.897399999</v>
      </c>
      <c r="C443" s="131">
        <f t="shared" si="2"/>
        <v>15059254.897399999</v>
      </c>
      <c r="D443" s="131">
        <v>95055.888297800004</v>
      </c>
      <c r="E443" s="2">
        <v>439</v>
      </c>
      <c r="H443" s="130">
        <f t="shared" si="3"/>
        <v>1114</v>
      </c>
    </row>
    <row r="444" spans="1:8" ht="14.25" customHeight="1" x14ac:dyDescent="0.3">
      <c r="A444" s="130">
        <v>1114.5</v>
      </c>
      <c r="B444" s="131">
        <v>13071819.6612</v>
      </c>
      <c r="C444" s="131">
        <f t="shared" si="2"/>
        <v>15106819.6612</v>
      </c>
      <c r="D444" s="131">
        <v>95243.583003699998</v>
      </c>
      <c r="E444" s="2">
        <v>440</v>
      </c>
      <c r="H444" s="130">
        <f t="shared" si="3"/>
        <v>1114.5</v>
      </c>
    </row>
    <row r="445" spans="1:8" ht="14.25" customHeight="1" x14ac:dyDescent="0.3">
      <c r="A445" s="130">
        <v>1115</v>
      </c>
      <c r="B445" s="131">
        <v>13119488.208699999</v>
      </c>
      <c r="C445" s="131">
        <f t="shared" si="2"/>
        <v>15154488.208699999</v>
      </c>
      <c r="D445" s="131">
        <v>95459.938013000006</v>
      </c>
      <c r="E445" s="2">
        <v>441</v>
      </c>
      <c r="H445" s="130">
        <f t="shared" si="3"/>
        <v>1115</v>
      </c>
    </row>
    <row r="446" spans="1:8" ht="14.25" customHeight="1" x14ac:dyDescent="0.3">
      <c r="A446" s="130">
        <v>1115.5</v>
      </c>
      <c r="B446" s="131">
        <v>13167265.487299999</v>
      </c>
      <c r="C446" s="131">
        <f t="shared" si="2"/>
        <v>15202265.487299999</v>
      </c>
      <c r="D446" s="131">
        <v>95643.994737100002</v>
      </c>
      <c r="E446" s="2">
        <v>442</v>
      </c>
      <c r="H446" s="130">
        <f t="shared" si="3"/>
        <v>1115.5</v>
      </c>
    </row>
    <row r="447" spans="1:8" ht="14.25" customHeight="1" x14ac:dyDescent="0.3">
      <c r="A447" s="130">
        <v>1116</v>
      </c>
      <c r="B447" s="131">
        <v>13215135.3925</v>
      </c>
      <c r="C447" s="131">
        <f t="shared" si="2"/>
        <v>15250135.3925</v>
      </c>
      <c r="D447" s="131">
        <v>95858.778650699998</v>
      </c>
      <c r="E447" s="2">
        <v>443</v>
      </c>
      <c r="H447" s="130">
        <f t="shared" si="3"/>
        <v>1116</v>
      </c>
    </row>
    <row r="448" spans="1:8" ht="14.25" customHeight="1" x14ac:dyDescent="0.3">
      <c r="A448" s="130">
        <v>1116.5</v>
      </c>
      <c r="B448" s="131">
        <v>13263113.8442</v>
      </c>
      <c r="C448" s="131">
        <f t="shared" si="2"/>
        <v>15298113.8442</v>
      </c>
      <c r="D448" s="131">
        <v>96057.271431100002</v>
      </c>
      <c r="E448" s="2">
        <v>444</v>
      </c>
      <c r="H448" s="130">
        <f t="shared" si="3"/>
        <v>1116.5</v>
      </c>
    </row>
    <row r="449" spans="1:8" ht="14.25" customHeight="1" x14ac:dyDescent="0.3">
      <c r="A449" s="130">
        <v>1117</v>
      </c>
      <c r="B449" s="131">
        <v>13311186.671800001</v>
      </c>
      <c r="C449" s="131">
        <f t="shared" si="2"/>
        <v>15346186.671800001</v>
      </c>
      <c r="D449" s="131">
        <v>96253.025926000002</v>
      </c>
      <c r="E449" s="2">
        <v>445</v>
      </c>
      <c r="H449" s="130">
        <f t="shared" si="3"/>
        <v>1117</v>
      </c>
    </row>
    <row r="450" spans="1:8" ht="14.25" customHeight="1" x14ac:dyDescent="0.3">
      <c r="A450" s="130">
        <v>1117.5</v>
      </c>
      <c r="B450" s="131">
        <v>13359355.630100001</v>
      </c>
      <c r="C450" s="131">
        <f t="shared" si="2"/>
        <v>15394355.630100001</v>
      </c>
      <c r="D450" s="131">
        <v>96415.246936900003</v>
      </c>
      <c r="E450" s="2">
        <v>446</v>
      </c>
      <c r="H450" s="130">
        <f t="shared" si="3"/>
        <v>1117.5</v>
      </c>
    </row>
    <row r="451" spans="1:8" ht="14.25" customHeight="1" x14ac:dyDescent="0.3">
      <c r="A451" s="130">
        <v>1118</v>
      </c>
      <c r="B451" s="131">
        <v>13407594.2182</v>
      </c>
      <c r="C451" s="131">
        <f t="shared" si="2"/>
        <v>15442594.2182</v>
      </c>
      <c r="D451" s="131">
        <v>96571.050221800004</v>
      </c>
      <c r="E451" s="2">
        <v>447</v>
      </c>
      <c r="H451" s="130">
        <f t="shared" si="3"/>
        <v>1118</v>
      </c>
    </row>
    <row r="452" spans="1:8" ht="14.25" customHeight="1" x14ac:dyDescent="0.3">
      <c r="A452" s="130">
        <v>1118.5</v>
      </c>
      <c r="B452" s="131">
        <v>13455931.7601</v>
      </c>
      <c r="C452" s="131">
        <f t="shared" si="2"/>
        <v>15490931.7601</v>
      </c>
      <c r="D452" s="131">
        <v>96749.281383599999</v>
      </c>
      <c r="E452" s="2">
        <v>448</v>
      </c>
      <c r="H452" s="130">
        <f t="shared" si="3"/>
        <v>1118.5</v>
      </c>
    </row>
    <row r="453" spans="1:8" ht="14.25" customHeight="1" x14ac:dyDescent="0.3">
      <c r="A453" s="130">
        <v>1119</v>
      </c>
      <c r="B453" s="131">
        <v>13504347.202199999</v>
      </c>
      <c r="C453" s="131">
        <f t="shared" si="2"/>
        <v>15539347.202199999</v>
      </c>
      <c r="D453" s="131">
        <v>96928.449282999994</v>
      </c>
      <c r="E453" s="2">
        <v>449</v>
      </c>
      <c r="H453" s="130">
        <f t="shared" si="3"/>
        <v>1119</v>
      </c>
    </row>
    <row r="454" spans="1:8" ht="14.25" customHeight="1" x14ac:dyDescent="0.3">
      <c r="A454" s="130">
        <v>1119.5</v>
      </c>
      <c r="B454" s="131">
        <v>13552852.0615</v>
      </c>
      <c r="C454" s="131">
        <f t="shared" si="2"/>
        <v>15587852.0615</v>
      </c>
      <c r="D454" s="131">
        <v>97084.764578600007</v>
      </c>
      <c r="E454" s="2">
        <v>450</v>
      </c>
      <c r="H454" s="130">
        <f t="shared" si="3"/>
        <v>1119.5</v>
      </c>
    </row>
    <row r="455" spans="1:8" ht="14.25" customHeight="1" x14ac:dyDescent="0.3">
      <c r="A455" s="130">
        <v>1120</v>
      </c>
      <c r="B455" s="131">
        <v>13601435.3455</v>
      </c>
      <c r="C455" s="131">
        <f t="shared" si="2"/>
        <v>15636435.3455</v>
      </c>
      <c r="D455" s="131">
        <v>97261.276808199997</v>
      </c>
      <c r="E455" s="2">
        <v>451</v>
      </c>
      <c r="H455" s="130">
        <f t="shared" si="3"/>
        <v>1120</v>
      </c>
    </row>
    <row r="456" spans="1:8" ht="14.25" customHeight="1" x14ac:dyDescent="0.3">
      <c r="A456" s="130">
        <v>1120.5</v>
      </c>
      <c r="B456" s="131">
        <v>13650107.556600001</v>
      </c>
      <c r="C456" s="131">
        <f t="shared" si="2"/>
        <v>15685107.556600001</v>
      </c>
      <c r="D456" s="131">
        <v>97422.114923300003</v>
      </c>
      <c r="E456" s="2">
        <v>452</v>
      </c>
      <c r="H456" s="130">
        <f t="shared" si="3"/>
        <v>1120.5</v>
      </c>
    </row>
    <row r="457" spans="1:8" ht="14.25" customHeight="1" x14ac:dyDescent="0.3">
      <c r="A457" s="130">
        <v>1121</v>
      </c>
      <c r="B457" s="131">
        <v>13698851.756100001</v>
      </c>
      <c r="C457" s="131">
        <f t="shared" si="2"/>
        <v>15733851.756100001</v>
      </c>
      <c r="D457" s="131">
        <v>97588.7930891</v>
      </c>
      <c r="E457" s="2">
        <v>453</v>
      </c>
      <c r="H457" s="130">
        <f t="shared" si="3"/>
        <v>1121</v>
      </c>
    </row>
    <row r="458" spans="1:8" ht="14.25" customHeight="1" x14ac:dyDescent="0.3">
      <c r="A458" s="130">
        <v>1121.5</v>
      </c>
      <c r="B458" s="131">
        <v>13747698.8181</v>
      </c>
      <c r="C458" s="131">
        <f t="shared" si="2"/>
        <v>15782698.8181</v>
      </c>
      <c r="D458" s="131">
        <v>97777.972846499993</v>
      </c>
      <c r="E458" s="2">
        <v>454</v>
      </c>
      <c r="H458" s="130">
        <f t="shared" si="3"/>
        <v>1121.5</v>
      </c>
    </row>
    <row r="459" spans="1:8" ht="14.25" customHeight="1" x14ac:dyDescent="0.3">
      <c r="A459" s="130">
        <v>1122</v>
      </c>
      <c r="B459" s="131">
        <v>13796635.7687</v>
      </c>
      <c r="C459" s="131">
        <f t="shared" si="2"/>
        <v>15831635.7687</v>
      </c>
      <c r="D459" s="131">
        <v>97983.236039299998</v>
      </c>
      <c r="E459" s="2">
        <v>455</v>
      </c>
      <c r="H459" s="130">
        <f t="shared" si="3"/>
        <v>1122</v>
      </c>
    </row>
    <row r="460" spans="1:8" ht="14.25" customHeight="1" x14ac:dyDescent="0.3">
      <c r="A460" s="130">
        <v>1122.5</v>
      </c>
      <c r="B460" s="131">
        <v>13845676.006899999</v>
      </c>
      <c r="C460" s="131">
        <f t="shared" si="2"/>
        <v>15880676.006899999</v>
      </c>
      <c r="D460" s="131">
        <v>98172.408885600002</v>
      </c>
      <c r="E460" s="2">
        <v>456</v>
      </c>
      <c r="H460" s="130">
        <f t="shared" si="3"/>
        <v>1122.5</v>
      </c>
    </row>
    <row r="461" spans="1:8" ht="14.25" customHeight="1" x14ac:dyDescent="0.3">
      <c r="A461" s="130">
        <v>1123</v>
      </c>
      <c r="B461" s="131">
        <v>13894813.1592</v>
      </c>
      <c r="C461" s="131">
        <f t="shared" si="2"/>
        <v>15929813.1592</v>
      </c>
      <c r="D461" s="131">
        <v>98389.2402955</v>
      </c>
      <c r="E461" s="2">
        <v>457</v>
      </c>
      <c r="H461" s="130">
        <f t="shared" si="3"/>
        <v>1123</v>
      </c>
    </row>
    <row r="462" spans="1:8" ht="14.25" customHeight="1" x14ac:dyDescent="0.3">
      <c r="A462" s="130">
        <v>1123.5</v>
      </c>
      <c r="B462" s="131">
        <v>13944059.6885</v>
      </c>
      <c r="C462" s="131">
        <f t="shared" si="2"/>
        <v>15979059.6885</v>
      </c>
      <c r="D462" s="131">
        <v>98588.430028999996</v>
      </c>
      <c r="E462" s="2">
        <v>458</v>
      </c>
      <c r="H462" s="130">
        <f t="shared" si="3"/>
        <v>1123.5</v>
      </c>
    </row>
    <row r="463" spans="1:8" ht="14.25" customHeight="1" x14ac:dyDescent="0.3">
      <c r="A463" s="130">
        <v>1124</v>
      </c>
      <c r="B463" s="131">
        <v>13993404.4922</v>
      </c>
      <c r="C463" s="131">
        <f t="shared" si="2"/>
        <v>16028404.4922</v>
      </c>
      <c r="D463" s="131">
        <v>98804.532014500001</v>
      </c>
      <c r="E463" s="2">
        <v>459</v>
      </c>
      <c r="H463" s="130">
        <f t="shared" si="3"/>
        <v>1124</v>
      </c>
    </row>
    <row r="464" spans="1:8" ht="14.25" customHeight="1" x14ac:dyDescent="0.3">
      <c r="A464" s="130">
        <v>1124.5</v>
      </c>
      <c r="B464" s="131">
        <v>14042853.475</v>
      </c>
      <c r="C464" s="131">
        <f t="shared" si="2"/>
        <v>16077853.475</v>
      </c>
      <c r="D464" s="131">
        <v>99042.734826300002</v>
      </c>
      <c r="E464" s="2">
        <v>460</v>
      </c>
      <c r="H464" s="130">
        <f t="shared" si="3"/>
        <v>1124.5</v>
      </c>
    </row>
    <row r="465" spans="1:8" ht="14.25" customHeight="1" x14ac:dyDescent="0.3">
      <c r="A465" s="130">
        <v>1125</v>
      </c>
      <c r="B465" s="131">
        <v>14092429.2477</v>
      </c>
      <c r="C465" s="131">
        <f t="shared" si="2"/>
        <v>16127429.2477</v>
      </c>
      <c r="D465" s="131">
        <v>99275.413635699995</v>
      </c>
      <c r="E465" s="2">
        <v>461</v>
      </c>
      <c r="H465" s="130">
        <f t="shared" si="3"/>
        <v>1125</v>
      </c>
    </row>
    <row r="466" spans="1:8" ht="14.25" customHeight="1" x14ac:dyDescent="0.3">
      <c r="A466" s="130">
        <v>1125.5</v>
      </c>
      <c r="B466" s="131">
        <v>14142122.008400001</v>
      </c>
      <c r="C466" s="131">
        <f t="shared" si="2"/>
        <v>16177122.008400001</v>
      </c>
      <c r="D466" s="131">
        <v>99488.648161699995</v>
      </c>
      <c r="E466" s="2">
        <v>462</v>
      </c>
      <c r="H466" s="130">
        <f t="shared" si="3"/>
        <v>1125.5</v>
      </c>
    </row>
    <row r="467" spans="1:8" ht="14.25" customHeight="1" x14ac:dyDescent="0.3">
      <c r="A467" s="130">
        <v>1126</v>
      </c>
      <c r="B467" s="131">
        <v>14191920.524700001</v>
      </c>
      <c r="C467" s="131">
        <f t="shared" si="2"/>
        <v>16226920.524700001</v>
      </c>
      <c r="D467" s="131">
        <v>99720.660600699994</v>
      </c>
      <c r="E467" s="2">
        <v>463</v>
      </c>
      <c r="H467" s="130">
        <f t="shared" si="3"/>
        <v>1126</v>
      </c>
    </row>
    <row r="468" spans="1:8" ht="14.25" customHeight="1" x14ac:dyDescent="0.3">
      <c r="A468" s="130">
        <v>1126.5</v>
      </c>
      <c r="B468" s="131">
        <v>14241840.7448</v>
      </c>
      <c r="C468" s="131">
        <f t="shared" si="2"/>
        <v>16276840.7448</v>
      </c>
      <c r="D468" s="131">
        <v>99967.917126400003</v>
      </c>
      <c r="E468" s="2">
        <v>464</v>
      </c>
      <c r="H468" s="130">
        <f t="shared" si="3"/>
        <v>1126.5</v>
      </c>
    </row>
    <row r="469" spans="1:8" ht="14.25" customHeight="1" x14ac:dyDescent="0.3">
      <c r="A469" s="130">
        <v>1127</v>
      </c>
      <c r="B469" s="131">
        <v>14291876.409399999</v>
      </c>
      <c r="C469" s="131">
        <f t="shared" si="2"/>
        <v>16326876.409399999</v>
      </c>
      <c r="D469" s="131">
        <v>100191.84464700001</v>
      </c>
      <c r="E469" s="2">
        <v>465</v>
      </c>
      <c r="H469" s="130">
        <f t="shared" si="3"/>
        <v>1127</v>
      </c>
    </row>
    <row r="470" spans="1:8" ht="14.25" customHeight="1" x14ac:dyDescent="0.3">
      <c r="A470" s="130">
        <v>1127.5</v>
      </c>
      <c r="B470" s="131">
        <v>14342013.776000001</v>
      </c>
      <c r="C470" s="131">
        <f t="shared" si="2"/>
        <v>16377013.776000001</v>
      </c>
      <c r="D470" s="131">
        <v>100391.343458</v>
      </c>
      <c r="E470" s="2">
        <v>466</v>
      </c>
      <c r="H470" s="130">
        <f t="shared" si="3"/>
        <v>1127.5</v>
      </c>
    </row>
    <row r="471" spans="1:8" ht="14.25" customHeight="1" x14ac:dyDescent="0.3">
      <c r="A471" s="130">
        <v>1128</v>
      </c>
      <c r="B471" s="131">
        <v>14392260.851199999</v>
      </c>
      <c r="C471" s="131">
        <f t="shared" si="2"/>
        <v>16427260.851199999</v>
      </c>
      <c r="D471" s="131">
        <v>100617.153401</v>
      </c>
      <c r="E471" s="2">
        <v>467</v>
      </c>
      <c r="H471" s="130">
        <f t="shared" si="3"/>
        <v>1128</v>
      </c>
    </row>
    <row r="472" spans="1:8" ht="14.25" customHeight="1" x14ac:dyDescent="0.3">
      <c r="A472" s="130">
        <v>1128.5</v>
      </c>
      <c r="B472" s="131">
        <v>14442623.555199999</v>
      </c>
      <c r="C472" s="131">
        <f t="shared" si="2"/>
        <v>16477623.555199999</v>
      </c>
      <c r="D472" s="131">
        <v>100840.93205800001</v>
      </c>
      <c r="E472" s="2">
        <v>468</v>
      </c>
      <c r="H472" s="130">
        <f t="shared" si="3"/>
        <v>1128.5</v>
      </c>
    </row>
    <row r="473" spans="1:8" ht="14.25" customHeight="1" x14ac:dyDescent="0.3">
      <c r="A473" s="130">
        <v>1129</v>
      </c>
      <c r="B473" s="131">
        <v>14493095.249700001</v>
      </c>
      <c r="C473" s="131">
        <f t="shared" si="2"/>
        <v>16528095.249700001</v>
      </c>
      <c r="D473" s="131">
        <v>101062.553629</v>
      </c>
      <c r="E473" s="2">
        <v>469</v>
      </c>
      <c r="H473" s="130">
        <f t="shared" si="3"/>
        <v>1129</v>
      </c>
    </row>
    <row r="474" spans="1:8" ht="14.25" customHeight="1" x14ac:dyDescent="0.3">
      <c r="A474" s="130">
        <v>1129.5</v>
      </c>
      <c r="B474" s="131">
        <v>14543676.0746</v>
      </c>
      <c r="C474" s="131">
        <f t="shared" si="2"/>
        <v>16578676.0746</v>
      </c>
      <c r="D474" s="131">
        <v>101254.79573899999</v>
      </c>
      <c r="E474" s="2">
        <v>470</v>
      </c>
      <c r="H474" s="130">
        <f t="shared" si="3"/>
        <v>1129.5</v>
      </c>
    </row>
    <row r="475" spans="1:8" ht="14.25" customHeight="1" x14ac:dyDescent="0.3">
      <c r="A475" s="130">
        <v>1130</v>
      </c>
      <c r="B475" s="131">
        <v>14594353.5141</v>
      </c>
      <c r="C475" s="131">
        <f t="shared" si="2"/>
        <v>16629353.5141</v>
      </c>
      <c r="D475" s="131">
        <v>101477.267989</v>
      </c>
      <c r="E475" s="2">
        <v>471</v>
      </c>
      <c r="H475" s="130">
        <f t="shared" si="3"/>
        <v>1130</v>
      </c>
    </row>
    <row r="476" spans="1:8" ht="14.25" customHeight="1" x14ac:dyDescent="0.3">
      <c r="A476" s="130">
        <v>1130.5</v>
      </c>
      <c r="B476" s="131">
        <v>14645137.2698</v>
      </c>
      <c r="C476" s="131">
        <f t="shared" si="2"/>
        <v>16680137.2698</v>
      </c>
      <c r="D476" s="131">
        <v>101703.973143</v>
      </c>
      <c r="E476" s="2">
        <v>472</v>
      </c>
      <c r="H476" s="130">
        <f t="shared" si="3"/>
        <v>1130.5</v>
      </c>
    </row>
    <row r="477" spans="1:8" ht="14.25" customHeight="1" x14ac:dyDescent="0.3">
      <c r="A477" s="130">
        <v>1131</v>
      </c>
      <c r="B477" s="131">
        <v>14696039.588</v>
      </c>
      <c r="C477" s="131">
        <f t="shared" si="2"/>
        <v>16731039.588</v>
      </c>
      <c r="D477" s="131">
        <v>101926.941828</v>
      </c>
      <c r="E477" s="2">
        <v>473</v>
      </c>
      <c r="H477" s="130">
        <f t="shared" si="3"/>
        <v>1131</v>
      </c>
    </row>
    <row r="478" spans="1:8" ht="14.25" customHeight="1" x14ac:dyDescent="0.3">
      <c r="A478" s="130">
        <v>1131.5</v>
      </c>
      <c r="B478" s="131">
        <v>14747053.1205</v>
      </c>
      <c r="C478" s="131">
        <f t="shared" si="2"/>
        <v>16782053.120499998</v>
      </c>
      <c r="D478" s="131">
        <v>102120.59304199999</v>
      </c>
      <c r="E478" s="2">
        <v>474</v>
      </c>
      <c r="H478" s="130">
        <f t="shared" si="3"/>
        <v>1131.5</v>
      </c>
    </row>
    <row r="479" spans="1:8" ht="14.25" customHeight="1" x14ac:dyDescent="0.3">
      <c r="A479" s="130">
        <v>1132</v>
      </c>
      <c r="B479" s="131">
        <v>14798163.2633</v>
      </c>
      <c r="C479" s="131">
        <f t="shared" si="2"/>
        <v>16833163.263300002</v>
      </c>
      <c r="D479" s="131">
        <v>102349.99333300001</v>
      </c>
      <c r="E479" s="2">
        <v>475</v>
      </c>
      <c r="H479" s="130">
        <f t="shared" si="3"/>
        <v>1132</v>
      </c>
    </row>
    <row r="480" spans="1:8" ht="14.25" customHeight="1" x14ac:dyDescent="0.3">
      <c r="A480" s="130">
        <v>1132.5</v>
      </c>
      <c r="B480" s="131">
        <v>14849388.4966</v>
      </c>
      <c r="C480" s="131">
        <f t="shared" si="2"/>
        <v>16884388.496600002</v>
      </c>
      <c r="D480" s="131">
        <v>102544.430029</v>
      </c>
      <c r="E480" s="2">
        <v>476</v>
      </c>
      <c r="H480" s="130">
        <f t="shared" si="3"/>
        <v>1132.5</v>
      </c>
    </row>
    <row r="481" spans="1:8" ht="14.25" customHeight="1" x14ac:dyDescent="0.3">
      <c r="A481" s="130">
        <v>1133</v>
      </c>
      <c r="B481" s="131">
        <v>14900711.0277</v>
      </c>
      <c r="C481" s="131">
        <f t="shared" si="2"/>
        <v>16935711.0277</v>
      </c>
      <c r="D481" s="131">
        <v>102784.16117599999</v>
      </c>
      <c r="E481" s="2">
        <v>477</v>
      </c>
      <c r="H481" s="130">
        <f t="shared" si="3"/>
        <v>1133</v>
      </c>
    </row>
    <row r="482" spans="1:8" ht="14.25" customHeight="1" x14ac:dyDescent="0.3">
      <c r="A482" s="130">
        <v>1133.5</v>
      </c>
      <c r="B482" s="131">
        <v>14952154.560699999</v>
      </c>
      <c r="C482" s="131">
        <f t="shared" si="2"/>
        <v>16987154.560699999</v>
      </c>
      <c r="D482" s="131">
        <v>102983.93573500001</v>
      </c>
      <c r="E482" s="2">
        <v>478</v>
      </c>
      <c r="H482" s="130">
        <f t="shared" si="3"/>
        <v>1133.5</v>
      </c>
    </row>
    <row r="483" spans="1:8" ht="14.25" customHeight="1" x14ac:dyDescent="0.3">
      <c r="A483" s="130">
        <v>1134</v>
      </c>
      <c r="B483" s="131">
        <v>15003688.792300001</v>
      </c>
      <c r="C483" s="131">
        <f t="shared" si="2"/>
        <v>17038688.792300001</v>
      </c>
      <c r="D483" s="131">
        <v>103188.82687999999</v>
      </c>
      <c r="E483" s="2">
        <v>479</v>
      </c>
      <c r="H483" s="130">
        <f t="shared" si="3"/>
        <v>1134</v>
      </c>
    </row>
    <row r="484" spans="1:8" ht="14.25" customHeight="1" x14ac:dyDescent="0.3">
      <c r="A484" s="130">
        <v>1134.5</v>
      </c>
      <c r="B484" s="131">
        <v>15055351.329500001</v>
      </c>
      <c r="C484" s="131">
        <f t="shared" si="2"/>
        <v>17090351.329500001</v>
      </c>
      <c r="D484" s="131">
        <v>103426.221726</v>
      </c>
      <c r="E484" s="2">
        <v>480</v>
      </c>
      <c r="H484" s="130">
        <f t="shared" si="3"/>
        <v>1134.5</v>
      </c>
    </row>
    <row r="485" spans="1:8" ht="14.25" customHeight="1" x14ac:dyDescent="0.3">
      <c r="A485" s="130">
        <v>1135</v>
      </c>
      <c r="B485" s="131">
        <v>15107118.9739</v>
      </c>
      <c r="C485" s="131">
        <f t="shared" si="2"/>
        <v>17142118.973899998</v>
      </c>
      <c r="D485" s="131">
        <v>103670.290905</v>
      </c>
      <c r="E485" s="2">
        <v>481</v>
      </c>
      <c r="H485" s="130">
        <f t="shared" si="3"/>
        <v>1135</v>
      </c>
    </row>
    <row r="486" spans="1:8" ht="14.25" customHeight="1" x14ac:dyDescent="0.3">
      <c r="A486" s="130">
        <v>1135.5</v>
      </c>
      <c r="B486" s="131">
        <v>15159012.9738</v>
      </c>
      <c r="C486" s="131">
        <f t="shared" si="2"/>
        <v>17194012.9738</v>
      </c>
      <c r="D486" s="131">
        <v>104284.72633799999</v>
      </c>
      <c r="E486" s="2">
        <v>482</v>
      </c>
      <c r="H486" s="130">
        <f t="shared" si="3"/>
        <v>1135.5</v>
      </c>
    </row>
    <row r="487" spans="1:8" ht="14.25" customHeight="1" x14ac:dyDescent="0.3">
      <c r="A487" s="130">
        <v>1136</v>
      </c>
      <c r="B487" s="131">
        <v>15211315.5726</v>
      </c>
      <c r="C487" s="131">
        <f t="shared" si="2"/>
        <v>17246315.5726</v>
      </c>
      <c r="D487" s="131">
        <v>104815.910237</v>
      </c>
      <c r="E487" s="2">
        <v>483</v>
      </c>
      <c r="H487" s="130">
        <f t="shared" si="3"/>
        <v>1136</v>
      </c>
    </row>
    <row r="488" spans="1:8" ht="14.25" customHeight="1" x14ac:dyDescent="0.3">
      <c r="A488" s="130">
        <v>1136.5</v>
      </c>
      <c r="B488" s="131">
        <v>15263817.568299999</v>
      </c>
      <c r="C488" s="131">
        <f t="shared" si="2"/>
        <v>17298817.568300001</v>
      </c>
      <c r="D488" s="131">
        <v>105182.988367</v>
      </c>
      <c r="E488" s="2">
        <v>484</v>
      </c>
      <c r="H488" s="130">
        <f t="shared" si="3"/>
        <v>1136.5</v>
      </c>
    </row>
    <row r="489" spans="1:8" ht="14.25" customHeight="1" x14ac:dyDescent="0.3">
      <c r="A489" s="130">
        <v>1137</v>
      </c>
      <c r="B489" s="131">
        <v>15316471.2952</v>
      </c>
      <c r="C489" s="131">
        <f t="shared" si="2"/>
        <v>17351471.295199998</v>
      </c>
      <c r="D489" s="131">
        <v>105460.398235</v>
      </c>
      <c r="E489" s="2">
        <v>485</v>
      </c>
      <c r="H489" s="130">
        <f t="shared" si="3"/>
        <v>1137</v>
      </c>
    </row>
    <row r="490" spans="1:8" ht="14.25" customHeight="1" x14ac:dyDescent="0.3">
      <c r="A490" s="130">
        <v>1137.5</v>
      </c>
      <c r="B490" s="131">
        <v>15369288.286499999</v>
      </c>
      <c r="C490" s="131">
        <f t="shared" si="2"/>
        <v>17404288.286499999</v>
      </c>
      <c r="D490" s="131">
        <v>105757.998597</v>
      </c>
      <c r="E490" s="2">
        <v>486</v>
      </c>
      <c r="H490" s="130">
        <f t="shared" si="3"/>
        <v>1137.5</v>
      </c>
    </row>
    <row r="491" spans="1:8" ht="14.25" customHeight="1" x14ac:dyDescent="0.3">
      <c r="A491" s="130">
        <v>1138</v>
      </c>
      <c r="B491" s="131">
        <v>15422233.171</v>
      </c>
      <c r="C491" s="131">
        <f t="shared" si="2"/>
        <v>17457233.171</v>
      </c>
      <c r="D491" s="131">
        <v>106073.211346</v>
      </c>
      <c r="E491" s="2">
        <v>487</v>
      </c>
      <c r="H491" s="130">
        <f t="shared" si="3"/>
        <v>1138</v>
      </c>
    </row>
    <row r="492" spans="1:8" ht="14.25" customHeight="1" x14ac:dyDescent="0.3">
      <c r="A492" s="130">
        <v>1138.5</v>
      </c>
      <c r="B492" s="131">
        <v>15475338.099099999</v>
      </c>
      <c r="C492" s="131">
        <f t="shared" si="2"/>
        <v>17510338.099100001</v>
      </c>
      <c r="D492" s="131">
        <v>106345.387856</v>
      </c>
      <c r="E492" s="2">
        <v>488</v>
      </c>
      <c r="H492" s="130">
        <f t="shared" si="3"/>
        <v>1138.5</v>
      </c>
    </row>
    <row r="493" spans="1:8" ht="14.25" customHeight="1" x14ac:dyDescent="0.3">
      <c r="A493" s="130">
        <v>1139</v>
      </c>
      <c r="B493" s="131">
        <v>15528574.404899999</v>
      </c>
      <c r="C493" s="131">
        <f t="shared" si="2"/>
        <v>17563574.404899999</v>
      </c>
      <c r="D493" s="131">
        <v>106649.22394</v>
      </c>
      <c r="E493" s="2">
        <v>489</v>
      </c>
      <c r="H493" s="130">
        <f t="shared" si="3"/>
        <v>1139</v>
      </c>
    </row>
    <row r="494" spans="1:8" ht="14.25" customHeight="1" x14ac:dyDescent="0.3">
      <c r="A494" s="130">
        <v>1139.5</v>
      </c>
      <c r="B494" s="131">
        <v>15581958.2837</v>
      </c>
      <c r="C494" s="131">
        <f t="shared" si="2"/>
        <v>17616958.2837</v>
      </c>
      <c r="D494" s="131">
        <v>106878.598919</v>
      </c>
      <c r="E494" s="2">
        <v>490</v>
      </c>
      <c r="H494" s="130">
        <f t="shared" si="3"/>
        <v>1139.5</v>
      </c>
    </row>
    <row r="495" spans="1:8" ht="14.25" customHeight="1" x14ac:dyDescent="0.3">
      <c r="A495" s="130">
        <v>1140</v>
      </c>
      <c r="B495" s="131">
        <v>15635449.398700001</v>
      </c>
      <c r="C495" s="131">
        <f t="shared" si="2"/>
        <v>17670449.398699999</v>
      </c>
      <c r="D495" s="131">
        <v>107119.538279</v>
      </c>
      <c r="E495" s="2">
        <v>491</v>
      </c>
      <c r="H495" s="130">
        <f t="shared" si="3"/>
        <v>1140</v>
      </c>
    </row>
    <row r="496" spans="1:8" ht="14.25" customHeight="1" x14ac:dyDescent="0.3">
      <c r="A496" s="130">
        <v>1140.5</v>
      </c>
      <c r="B496" s="131">
        <v>15689102.627</v>
      </c>
      <c r="C496" s="131">
        <f t="shared" si="2"/>
        <v>17724102.627</v>
      </c>
      <c r="D496" s="131">
        <v>107440.358998</v>
      </c>
      <c r="E496" s="2">
        <v>492</v>
      </c>
      <c r="H496" s="130">
        <f t="shared" si="3"/>
        <v>1140.5</v>
      </c>
    </row>
    <row r="497" spans="1:8" ht="14.25" customHeight="1" x14ac:dyDescent="0.3">
      <c r="A497" s="130">
        <v>1141</v>
      </c>
      <c r="B497" s="131">
        <v>15742879.3814</v>
      </c>
      <c r="C497" s="131">
        <f t="shared" si="2"/>
        <v>17777879.3814</v>
      </c>
      <c r="D497" s="131">
        <v>107706.705134</v>
      </c>
      <c r="E497" s="2">
        <v>493</v>
      </c>
      <c r="H497" s="130">
        <f t="shared" si="3"/>
        <v>1141</v>
      </c>
    </row>
    <row r="498" spans="1:8" ht="14.25" customHeight="1" x14ac:dyDescent="0.3">
      <c r="A498" s="130">
        <v>1141.5</v>
      </c>
      <c r="B498" s="131">
        <v>15796788.639699999</v>
      </c>
      <c r="C498" s="131">
        <f t="shared" si="2"/>
        <v>17831788.639699999</v>
      </c>
      <c r="D498" s="131">
        <v>107924.46806</v>
      </c>
      <c r="E498" s="2">
        <v>494</v>
      </c>
      <c r="H498" s="130">
        <f t="shared" si="3"/>
        <v>1141.5</v>
      </c>
    </row>
    <row r="499" spans="1:8" ht="14.25" customHeight="1" x14ac:dyDescent="0.3">
      <c r="A499" s="130">
        <v>1142</v>
      </c>
      <c r="B499" s="131">
        <v>15850807.860400001</v>
      </c>
      <c r="C499" s="131">
        <f t="shared" si="2"/>
        <v>17885807.860399999</v>
      </c>
      <c r="D499" s="131">
        <v>108202.970678</v>
      </c>
      <c r="E499" s="2">
        <v>495</v>
      </c>
      <c r="H499" s="130">
        <f t="shared" si="3"/>
        <v>1142</v>
      </c>
    </row>
    <row r="500" spans="1:8" ht="14.25" customHeight="1" x14ac:dyDescent="0.3">
      <c r="A500" s="130">
        <v>1142.5</v>
      </c>
      <c r="B500" s="131">
        <v>15904969.400800001</v>
      </c>
      <c r="C500" s="131">
        <f t="shared" si="2"/>
        <v>17939969.400800001</v>
      </c>
      <c r="D500" s="131">
        <v>108439.693394</v>
      </c>
      <c r="E500" s="2">
        <v>496</v>
      </c>
      <c r="H500" s="130">
        <f t="shared" si="3"/>
        <v>1142.5</v>
      </c>
    </row>
    <row r="501" spans="1:8" ht="14.25" customHeight="1" x14ac:dyDescent="0.3">
      <c r="A501" s="130">
        <v>1143</v>
      </c>
      <c r="B501" s="131">
        <v>15959245.869200001</v>
      </c>
      <c r="C501" s="131">
        <f t="shared" si="2"/>
        <v>17994245.869199999</v>
      </c>
      <c r="D501" s="131">
        <v>108713.03703799999</v>
      </c>
      <c r="E501" s="2">
        <v>497</v>
      </c>
      <c r="H501" s="130">
        <f t="shared" si="3"/>
        <v>1143</v>
      </c>
    </row>
    <row r="502" spans="1:8" ht="14.25" customHeight="1" x14ac:dyDescent="0.3">
      <c r="A502" s="130">
        <v>1143.5</v>
      </c>
      <c r="B502" s="131">
        <v>16013645.587300001</v>
      </c>
      <c r="C502" s="131">
        <f t="shared" si="2"/>
        <v>18048645.587300003</v>
      </c>
      <c r="D502" s="131">
        <v>108922.239126</v>
      </c>
      <c r="E502" s="2">
        <v>498</v>
      </c>
      <c r="H502" s="130">
        <f t="shared" si="3"/>
        <v>1143.5</v>
      </c>
    </row>
    <row r="503" spans="1:8" ht="14.25" customHeight="1" x14ac:dyDescent="0.3">
      <c r="A503" s="130">
        <v>1144</v>
      </c>
      <c r="B503" s="131">
        <v>16068161.4319</v>
      </c>
      <c r="C503" s="131">
        <f t="shared" si="2"/>
        <v>18103161.431900002</v>
      </c>
      <c r="D503" s="131">
        <v>109197.800411</v>
      </c>
      <c r="E503" s="2">
        <v>499</v>
      </c>
      <c r="H503" s="130">
        <f t="shared" si="3"/>
        <v>1144</v>
      </c>
    </row>
    <row r="504" spans="1:8" ht="14.25" customHeight="1" x14ac:dyDescent="0.3">
      <c r="A504" s="130">
        <v>1144.5</v>
      </c>
      <c r="B504" s="131">
        <v>16122822.008300001</v>
      </c>
      <c r="C504" s="131">
        <f t="shared" si="2"/>
        <v>18157822.008299999</v>
      </c>
      <c r="D504" s="131">
        <v>109439.029502</v>
      </c>
      <c r="E504" s="2">
        <v>500</v>
      </c>
      <c r="H504" s="130">
        <f t="shared" si="3"/>
        <v>1144.5</v>
      </c>
    </row>
    <row r="505" spans="1:8" ht="14.25" customHeight="1" x14ac:dyDescent="0.3">
      <c r="A505" s="130">
        <v>1145</v>
      </c>
      <c r="B505" s="131">
        <v>16177600.8697</v>
      </c>
      <c r="C505" s="131">
        <f t="shared" si="2"/>
        <v>18212600.8697</v>
      </c>
      <c r="D505" s="131">
        <v>109719.21845499999</v>
      </c>
      <c r="E505" s="2">
        <v>501</v>
      </c>
      <c r="H505" s="130">
        <f t="shared" si="3"/>
        <v>1145</v>
      </c>
    </row>
    <row r="506" spans="1:8" ht="14.25" customHeight="1" x14ac:dyDescent="0.3">
      <c r="A506" s="130">
        <v>1145.5</v>
      </c>
      <c r="B506" s="131">
        <v>16232520.5802</v>
      </c>
      <c r="C506" s="131">
        <f t="shared" si="2"/>
        <v>18267520.580200002</v>
      </c>
      <c r="D506" s="131">
        <v>109952.862981</v>
      </c>
      <c r="E506" s="2">
        <v>502</v>
      </c>
      <c r="H506" s="130">
        <f t="shared" si="3"/>
        <v>1145.5</v>
      </c>
    </row>
    <row r="507" spans="1:8" ht="14.25" customHeight="1" x14ac:dyDescent="0.3">
      <c r="A507" s="130">
        <v>1146</v>
      </c>
      <c r="B507" s="131">
        <v>16287557.66</v>
      </c>
      <c r="C507" s="131">
        <f t="shared" si="2"/>
        <v>18322557.66</v>
      </c>
      <c r="D507" s="131">
        <v>110242.033605</v>
      </c>
      <c r="E507" s="2">
        <v>503</v>
      </c>
      <c r="H507" s="130">
        <f t="shared" si="3"/>
        <v>1146</v>
      </c>
    </row>
    <row r="508" spans="1:8" ht="14.25" customHeight="1" x14ac:dyDescent="0.3">
      <c r="A508" s="130">
        <v>1146.5</v>
      </c>
      <c r="B508" s="131">
        <v>16342736.1664</v>
      </c>
      <c r="C508" s="131">
        <f t="shared" si="2"/>
        <v>18377736.1664</v>
      </c>
      <c r="D508" s="131">
        <v>110505.880967</v>
      </c>
      <c r="E508" s="2">
        <v>504</v>
      </c>
      <c r="H508" s="130">
        <f t="shared" si="3"/>
        <v>1146.5</v>
      </c>
    </row>
    <row r="509" spans="1:8" ht="14.25" customHeight="1" x14ac:dyDescent="0.3">
      <c r="A509" s="130">
        <v>1147</v>
      </c>
      <c r="B509" s="131">
        <v>16398050.2093</v>
      </c>
      <c r="C509" s="131">
        <f t="shared" si="2"/>
        <v>18433050.2093</v>
      </c>
      <c r="D509" s="131">
        <v>110789.935828</v>
      </c>
      <c r="E509" s="2">
        <v>505</v>
      </c>
      <c r="H509" s="130">
        <f t="shared" si="3"/>
        <v>1147</v>
      </c>
    </row>
    <row r="510" spans="1:8" ht="14.25" customHeight="1" x14ac:dyDescent="0.3">
      <c r="A510" s="130">
        <v>1147.5</v>
      </c>
      <c r="B510" s="131">
        <v>16453505.4476</v>
      </c>
      <c r="C510" s="131">
        <f t="shared" si="2"/>
        <v>18488505.4476</v>
      </c>
      <c r="D510" s="131">
        <v>111023.090087</v>
      </c>
      <c r="E510" s="2">
        <v>506</v>
      </c>
      <c r="H510" s="130">
        <f t="shared" si="3"/>
        <v>1147.5</v>
      </c>
    </row>
    <row r="511" spans="1:8" ht="14.25" customHeight="1" x14ac:dyDescent="0.3">
      <c r="A511" s="130">
        <v>1148</v>
      </c>
      <c r="B511" s="131">
        <v>16509077.2315</v>
      </c>
      <c r="C511" s="131">
        <f t="shared" si="2"/>
        <v>18544077.2315</v>
      </c>
      <c r="D511" s="131">
        <v>111305.98201399999</v>
      </c>
      <c r="E511" s="2">
        <v>507</v>
      </c>
      <c r="H511" s="130">
        <f t="shared" si="3"/>
        <v>1148</v>
      </c>
    </row>
    <row r="512" spans="1:8" ht="14.25" customHeight="1" x14ac:dyDescent="0.3">
      <c r="A512" s="130">
        <v>1148.5</v>
      </c>
      <c r="B512" s="131">
        <v>16564795.915999999</v>
      </c>
      <c r="C512" s="131">
        <f t="shared" si="2"/>
        <v>18599795.916000001</v>
      </c>
      <c r="D512" s="131">
        <v>111557.380729</v>
      </c>
      <c r="E512" s="2">
        <v>508</v>
      </c>
      <c r="H512" s="130">
        <f t="shared" si="3"/>
        <v>1148.5</v>
      </c>
    </row>
    <row r="513" spans="1:8" ht="14.25" customHeight="1" x14ac:dyDescent="0.3">
      <c r="A513" s="130">
        <v>1149</v>
      </c>
      <c r="B513" s="131">
        <v>16620634.951099999</v>
      </c>
      <c r="C513" s="131">
        <f t="shared" si="2"/>
        <v>18655634.951099999</v>
      </c>
      <c r="D513" s="131">
        <v>111838.762519</v>
      </c>
      <c r="E513" s="2">
        <v>509</v>
      </c>
      <c r="H513" s="130">
        <f t="shared" si="3"/>
        <v>1149</v>
      </c>
    </row>
    <row r="514" spans="1:8" ht="14.25" customHeight="1" x14ac:dyDescent="0.3">
      <c r="A514" s="130">
        <v>1149.5</v>
      </c>
      <c r="B514" s="131">
        <v>16676615.5473</v>
      </c>
      <c r="C514" s="131">
        <f t="shared" si="2"/>
        <v>18711615.5473</v>
      </c>
      <c r="D514" s="131">
        <v>112076.574224</v>
      </c>
      <c r="E514" s="2">
        <v>510</v>
      </c>
      <c r="H514" s="130">
        <f t="shared" si="3"/>
        <v>1149.5</v>
      </c>
    </row>
    <row r="515" spans="1:8" ht="14.25" customHeight="1" x14ac:dyDescent="0.3">
      <c r="A515" s="130">
        <v>1150</v>
      </c>
      <c r="B515" s="131">
        <v>16732705.187899999</v>
      </c>
      <c r="C515" s="131">
        <f t="shared" ref="C515:C676" si="4">B515+$C$3</f>
        <v>18767705.187899999</v>
      </c>
      <c r="D515" s="131">
        <v>112323.061057</v>
      </c>
      <c r="E515" s="2">
        <v>511</v>
      </c>
      <c r="H515" s="130">
        <f t="shared" ref="H515:H676" si="5">A515</f>
        <v>1150</v>
      </c>
    </row>
    <row r="516" spans="1:8" ht="14.25" customHeight="1" x14ac:dyDescent="0.3">
      <c r="A516" s="130">
        <v>1150.5</v>
      </c>
      <c r="B516" s="131">
        <v>16788954.337099999</v>
      </c>
      <c r="C516" s="131">
        <f t="shared" si="4"/>
        <v>18823954.337099999</v>
      </c>
      <c r="D516" s="131">
        <v>112626.388706</v>
      </c>
      <c r="E516" s="2">
        <v>512</v>
      </c>
      <c r="H516" s="130">
        <f t="shared" si="5"/>
        <v>1150.5</v>
      </c>
    </row>
    <row r="517" spans="1:8" ht="14.25" customHeight="1" x14ac:dyDescent="0.3">
      <c r="A517" s="130">
        <v>1151</v>
      </c>
      <c r="B517" s="131">
        <v>16845331.890900001</v>
      </c>
      <c r="C517" s="131">
        <f t="shared" si="4"/>
        <v>18880331.890900001</v>
      </c>
      <c r="D517" s="131">
        <v>112916.817767</v>
      </c>
      <c r="E517" s="2">
        <v>513</v>
      </c>
      <c r="H517" s="130">
        <f t="shared" si="5"/>
        <v>1151</v>
      </c>
    </row>
    <row r="518" spans="1:8" ht="14.25" customHeight="1" x14ac:dyDescent="0.3">
      <c r="A518" s="130">
        <v>1151.5</v>
      </c>
      <c r="B518" s="131">
        <v>16901855.936000001</v>
      </c>
      <c r="C518" s="131">
        <f t="shared" si="4"/>
        <v>18936855.936000001</v>
      </c>
      <c r="D518" s="131">
        <v>113194.370027</v>
      </c>
      <c r="E518" s="2">
        <v>514</v>
      </c>
      <c r="H518" s="130">
        <f t="shared" si="5"/>
        <v>1151.5</v>
      </c>
    </row>
    <row r="519" spans="1:8" ht="14.25" customHeight="1" x14ac:dyDescent="0.3">
      <c r="A519" s="130">
        <v>1152</v>
      </c>
      <c r="B519" s="131">
        <v>16958547.835000001</v>
      </c>
      <c r="C519" s="131">
        <f t="shared" si="4"/>
        <v>18993547.835000001</v>
      </c>
      <c r="D519" s="131">
        <v>113557.451682</v>
      </c>
      <c r="E519" s="2">
        <v>515</v>
      </c>
      <c r="H519" s="130">
        <f t="shared" si="5"/>
        <v>1152</v>
      </c>
    </row>
    <row r="520" spans="1:8" ht="14.25" customHeight="1" x14ac:dyDescent="0.3">
      <c r="A520" s="130">
        <v>1152.5</v>
      </c>
      <c r="B520" s="131">
        <v>17015394.7454</v>
      </c>
      <c r="C520" s="131">
        <f t="shared" si="4"/>
        <v>19050394.7454</v>
      </c>
      <c r="D520" s="131">
        <v>113820.31935600001</v>
      </c>
      <c r="E520" s="2">
        <v>516</v>
      </c>
      <c r="H520" s="130">
        <f t="shared" si="5"/>
        <v>1152.5</v>
      </c>
    </row>
    <row r="521" spans="1:8" ht="14.25" customHeight="1" x14ac:dyDescent="0.3">
      <c r="A521" s="130">
        <v>1153</v>
      </c>
      <c r="B521" s="131">
        <v>17072358.413199998</v>
      </c>
      <c r="C521" s="131">
        <f t="shared" si="4"/>
        <v>19107358.413199998</v>
      </c>
      <c r="D521" s="131">
        <v>114072.098205</v>
      </c>
      <c r="E521" s="2">
        <v>517</v>
      </c>
      <c r="H521" s="130">
        <f t="shared" si="5"/>
        <v>1153</v>
      </c>
    </row>
    <row r="522" spans="1:8" ht="14.25" customHeight="1" x14ac:dyDescent="0.3">
      <c r="A522" s="130">
        <v>1153.5</v>
      </c>
      <c r="B522" s="131">
        <v>17129472.741700001</v>
      </c>
      <c r="C522" s="131">
        <f t="shared" si="4"/>
        <v>19164472.741700001</v>
      </c>
      <c r="D522" s="131">
        <v>114344.89046900001</v>
      </c>
      <c r="E522" s="2">
        <v>518</v>
      </c>
      <c r="H522" s="130">
        <f t="shared" si="5"/>
        <v>1153.5</v>
      </c>
    </row>
    <row r="523" spans="1:8" ht="14.25" customHeight="1" x14ac:dyDescent="0.3">
      <c r="A523" s="130">
        <v>1154</v>
      </c>
      <c r="B523" s="131">
        <v>17186706.5317</v>
      </c>
      <c r="C523" s="131">
        <f t="shared" si="4"/>
        <v>19221706.5317</v>
      </c>
      <c r="D523" s="131">
        <v>114616.37527800001</v>
      </c>
      <c r="E523" s="2">
        <v>519</v>
      </c>
      <c r="H523" s="130">
        <f t="shared" si="5"/>
        <v>1154</v>
      </c>
    </row>
    <row r="524" spans="1:8" ht="14.25" customHeight="1" x14ac:dyDescent="0.3">
      <c r="A524" s="130">
        <v>1154.5</v>
      </c>
      <c r="B524" s="131">
        <v>17244078.8737</v>
      </c>
      <c r="C524" s="131">
        <f t="shared" si="4"/>
        <v>19279078.8737</v>
      </c>
      <c r="D524" s="131">
        <v>114873.169855</v>
      </c>
      <c r="E524" s="2">
        <v>520</v>
      </c>
      <c r="H524" s="130">
        <f t="shared" si="5"/>
        <v>1154.5</v>
      </c>
    </row>
    <row r="525" spans="1:8" ht="14.25" customHeight="1" x14ac:dyDescent="0.3">
      <c r="A525" s="130">
        <v>1155</v>
      </c>
      <c r="B525" s="131">
        <v>17301581.601100001</v>
      </c>
      <c r="C525" s="131">
        <f t="shared" si="4"/>
        <v>19336581.601100001</v>
      </c>
      <c r="D525" s="131">
        <v>115153.16231699999</v>
      </c>
      <c r="E525" s="2">
        <v>521</v>
      </c>
      <c r="H525" s="130">
        <f t="shared" si="5"/>
        <v>1155</v>
      </c>
    </row>
    <row r="526" spans="1:8" ht="14.25" customHeight="1" x14ac:dyDescent="0.3">
      <c r="A526" s="130">
        <v>1155.5</v>
      </c>
      <c r="B526" s="131">
        <v>17359218.671500001</v>
      </c>
      <c r="C526" s="131">
        <f t="shared" si="4"/>
        <v>19394218.671500001</v>
      </c>
      <c r="D526" s="131">
        <v>115387.190214</v>
      </c>
      <c r="E526" s="2">
        <v>522</v>
      </c>
      <c r="H526" s="130">
        <f t="shared" si="5"/>
        <v>1155.5</v>
      </c>
    </row>
    <row r="527" spans="1:8" ht="14.25" customHeight="1" x14ac:dyDescent="0.3">
      <c r="A527" s="130">
        <v>1156</v>
      </c>
      <c r="B527" s="131">
        <v>17416961.400400002</v>
      </c>
      <c r="C527" s="131">
        <f t="shared" si="4"/>
        <v>19451961.400400002</v>
      </c>
      <c r="D527" s="131">
        <v>115624.363371</v>
      </c>
      <c r="E527" s="2">
        <v>523</v>
      </c>
      <c r="H527" s="130">
        <f t="shared" si="5"/>
        <v>1156</v>
      </c>
    </row>
    <row r="528" spans="1:8" ht="14.25" customHeight="1" x14ac:dyDescent="0.3">
      <c r="A528" s="130">
        <v>1156.5</v>
      </c>
      <c r="B528" s="131">
        <v>17474858.093600001</v>
      </c>
      <c r="C528" s="131">
        <f t="shared" si="4"/>
        <v>19509858.093600001</v>
      </c>
      <c r="D528" s="131">
        <v>115912.138903</v>
      </c>
      <c r="E528" s="2">
        <v>524</v>
      </c>
      <c r="H528" s="130">
        <f t="shared" si="5"/>
        <v>1156.5</v>
      </c>
    </row>
    <row r="529" spans="1:8" ht="14.25" customHeight="1" x14ac:dyDescent="0.3">
      <c r="A529" s="130">
        <v>1157</v>
      </c>
      <c r="B529" s="131">
        <v>17532876.9881</v>
      </c>
      <c r="C529" s="131">
        <f t="shared" si="4"/>
        <v>19567876.9881</v>
      </c>
      <c r="D529" s="131">
        <v>116204.792031</v>
      </c>
      <c r="E529" s="2">
        <v>525</v>
      </c>
      <c r="H529" s="130">
        <f t="shared" si="5"/>
        <v>1157</v>
      </c>
    </row>
    <row r="530" spans="1:8" ht="14.25" customHeight="1" x14ac:dyDescent="0.3">
      <c r="A530" s="130">
        <v>1157.5</v>
      </c>
      <c r="B530" s="131">
        <v>17591045.054099999</v>
      </c>
      <c r="C530" s="131">
        <f t="shared" si="4"/>
        <v>19626045.054099999</v>
      </c>
      <c r="D530" s="131">
        <v>116466.08469800001</v>
      </c>
      <c r="E530" s="2">
        <v>526</v>
      </c>
      <c r="H530" s="130">
        <f t="shared" si="5"/>
        <v>1157.5</v>
      </c>
    </row>
    <row r="531" spans="1:8" ht="14.25" customHeight="1" x14ac:dyDescent="0.3">
      <c r="A531" s="130">
        <v>1158</v>
      </c>
      <c r="B531" s="131">
        <v>17649368.798999999</v>
      </c>
      <c r="C531" s="131">
        <f t="shared" si="4"/>
        <v>19684368.798999999</v>
      </c>
      <c r="D531" s="131">
        <v>116849.036052</v>
      </c>
      <c r="E531" s="2">
        <v>527</v>
      </c>
      <c r="H531" s="130">
        <f t="shared" si="5"/>
        <v>1158</v>
      </c>
    </row>
    <row r="532" spans="1:8" ht="14.25" customHeight="1" x14ac:dyDescent="0.3">
      <c r="A532" s="130">
        <v>1158.5</v>
      </c>
      <c r="B532" s="131">
        <v>17707859.773699999</v>
      </c>
      <c r="C532" s="131">
        <f t="shared" si="4"/>
        <v>19742859.773699999</v>
      </c>
      <c r="D532" s="131">
        <v>117105.458411</v>
      </c>
      <c r="E532" s="2">
        <v>528</v>
      </c>
      <c r="H532" s="130">
        <f t="shared" si="5"/>
        <v>1158.5</v>
      </c>
    </row>
    <row r="533" spans="1:8" ht="14.25" customHeight="1" x14ac:dyDescent="0.3">
      <c r="A533" s="130">
        <v>1159</v>
      </c>
      <c r="B533" s="131">
        <v>17766478.315499999</v>
      </c>
      <c r="C533" s="131">
        <f t="shared" si="4"/>
        <v>19801478.315499999</v>
      </c>
      <c r="D533" s="131">
        <v>117410.21838200001</v>
      </c>
      <c r="E533" s="2">
        <v>529</v>
      </c>
      <c r="H533" s="130">
        <f t="shared" si="5"/>
        <v>1159</v>
      </c>
    </row>
    <row r="534" spans="1:8" ht="14.25" customHeight="1" x14ac:dyDescent="0.3">
      <c r="A534" s="130">
        <v>1159.5</v>
      </c>
      <c r="B534" s="131">
        <v>17825242.887699999</v>
      </c>
      <c r="C534" s="131">
        <f t="shared" si="4"/>
        <v>19860242.887699999</v>
      </c>
      <c r="D534" s="131">
        <v>117683.37018300001</v>
      </c>
      <c r="E534" s="2">
        <v>530</v>
      </c>
      <c r="H534" s="130">
        <f t="shared" si="5"/>
        <v>1159.5</v>
      </c>
    </row>
    <row r="535" spans="1:8" ht="14.25" customHeight="1" x14ac:dyDescent="0.3">
      <c r="A535" s="130">
        <v>1160</v>
      </c>
      <c r="B535" s="131">
        <v>17884154.129500002</v>
      </c>
      <c r="C535" s="131">
        <f t="shared" si="4"/>
        <v>19919154.129500002</v>
      </c>
      <c r="D535" s="131">
        <v>117993.74399</v>
      </c>
      <c r="E535" s="2">
        <v>531</v>
      </c>
      <c r="H535" s="130">
        <f t="shared" si="5"/>
        <v>1160</v>
      </c>
    </row>
    <row r="536" spans="1:8" ht="14.25" customHeight="1" x14ac:dyDescent="0.3">
      <c r="A536" s="130">
        <v>1160.5</v>
      </c>
      <c r="B536" s="131">
        <v>17943222.914500002</v>
      </c>
      <c r="C536" s="131">
        <f t="shared" si="4"/>
        <v>19978222.914500002</v>
      </c>
      <c r="D536" s="131">
        <v>118275.071603</v>
      </c>
      <c r="E536" s="2">
        <v>532</v>
      </c>
      <c r="H536" s="130">
        <f t="shared" si="5"/>
        <v>1160.5</v>
      </c>
    </row>
    <row r="537" spans="1:8" ht="14.25" customHeight="1" x14ac:dyDescent="0.3">
      <c r="A537" s="130">
        <v>1161</v>
      </c>
      <c r="B537" s="131">
        <v>18002431.845800001</v>
      </c>
      <c r="C537" s="131">
        <f t="shared" si="4"/>
        <v>20037431.845800001</v>
      </c>
      <c r="D537" s="131">
        <v>118592.58556000001</v>
      </c>
      <c r="E537" s="2">
        <v>533</v>
      </c>
      <c r="H537" s="130">
        <f t="shared" si="5"/>
        <v>1161</v>
      </c>
    </row>
    <row r="538" spans="1:8" ht="14.25" customHeight="1" x14ac:dyDescent="0.3">
      <c r="A538" s="130">
        <v>1161.5</v>
      </c>
      <c r="B538" s="131">
        <v>18061799.8462</v>
      </c>
      <c r="C538" s="131">
        <f t="shared" si="4"/>
        <v>20096799.8462</v>
      </c>
      <c r="D538" s="131">
        <v>118870.49462899999</v>
      </c>
      <c r="E538" s="2">
        <v>534</v>
      </c>
      <c r="H538" s="130">
        <f t="shared" si="5"/>
        <v>1161.5</v>
      </c>
    </row>
    <row r="539" spans="1:8" ht="14.25" customHeight="1" x14ac:dyDescent="0.3">
      <c r="A539" s="130">
        <v>1162</v>
      </c>
      <c r="B539" s="131">
        <v>18121306.956900001</v>
      </c>
      <c r="C539" s="131">
        <f t="shared" si="4"/>
        <v>20156306.956900001</v>
      </c>
      <c r="D539" s="131">
        <v>119191.525198</v>
      </c>
      <c r="E539" s="2">
        <v>535</v>
      </c>
      <c r="H539" s="130">
        <f t="shared" si="5"/>
        <v>1162</v>
      </c>
    </row>
    <row r="540" spans="1:8" ht="14.25" customHeight="1" x14ac:dyDescent="0.3">
      <c r="A540" s="130">
        <v>1162.5</v>
      </c>
      <c r="B540" s="131">
        <v>18180962.6822</v>
      </c>
      <c r="C540" s="131">
        <f t="shared" si="4"/>
        <v>20215962.6822</v>
      </c>
      <c r="D540" s="131">
        <v>119472.058569</v>
      </c>
      <c r="E540" s="2">
        <v>536</v>
      </c>
      <c r="H540" s="130">
        <f t="shared" si="5"/>
        <v>1162.5</v>
      </c>
    </row>
    <row r="541" spans="1:8" ht="14.25" customHeight="1" x14ac:dyDescent="0.3">
      <c r="A541" s="130">
        <v>1163</v>
      </c>
      <c r="B541" s="131">
        <v>18240770.931000002</v>
      </c>
      <c r="C541" s="131">
        <f t="shared" si="4"/>
        <v>20275770.931000002</v>
      </c>
      <c r="D541" s="131">
        <v>119795.113163</v>
      </c>
      <c r="E541" s="2">
        <v>537</v>
      </c>
      <c r="H541" s="130">
        <f t="shared" si="5"/>
        <v>1163</v>
      </c>
    </row>
    <row r="542" spans="1:8" ht="14.25" customHeight="1" x14ac:dyDescent="0.3">
      <c r="A542" s="130">
        <v>1163.5</v>
      </c>
      <c r="B542" s="131">
        <v>18300740.141600002</v>
      </c>
      <c r="C542" s="131">
        <f t="shared" si="4"/>
        <v>20335740.141600002</v>
      </c>
      <c r="D542" s="131">
        <v>120072.55273</v>
      </c>
      <c r="E542" s="2">
        <v>538</v>
      </c>
      <c r="H542" s="130">
        <f t="shared" si="5"/>
        <v>1163.5</v>
      </c>
    </row>
    <row r="543" spans="1:8" ht="14.25" customHeight="1" x14ac:dyDescent="0.3">
      <c r="A543" s="130">
        <v>1164</v>
      </c>
      <c r="B543" s="131">
        <v>18360848.994399998</v>
      </c>
      <c r="C543" s="131">
        <f t="shared" si="4"/>
        <v>20395848.994399998</v>
      </c>
      <c r="D543" s="131">
        <v>120422.264786</v>
      </c>
      <c r="E543" s="2">
        <v>539</v>
      </c>
      <c r="H543" s="130">
        <f t="shared" si="5"/>
        <v>1164</v>
      </c>
    </row>
    <row r="544" spans="1:8" ht="14.25" customHeight="1" x14ac:dyDescent="0.3">
      <c r="A544" s="130">
        <v>1164.5</v>
      </c>
      <c r="B544" s="131">
        <v>18421137.7005</v>
      </c>
      <c r="C544" s="131">
        <f t="shared" si="4"/>
        <v>20456137.7005</v>
      </c>
      <c r="D544" s="131">
        <v>120716.517697</v>
      </c>
      <c r="E544" s="2">
        <v>540</v>
      </c>
      <c r="H544" s="130">
        <f t="shared" si="5"/>
        <v>1164.5</v>
      </c>
    </row>
    <row r="545" spans="1:8" ht="14.25" customHeight="1" x14ac:dyDescent="0.3">
      <c r="A545" s="130">
        <v>1165</v>
      </c>
      <c r="B545" s="131">
        <v>18481577.945099998</v>
      </c>
      <c r="C545" s="131">
        <f t="shared" si="4"/>
        <v>20516577.945099998</v>
      </c>
      <c r="D545" s="131">
        <v>121098.954457</v>
      </c>
      <c r="E545" s="2">
        <v>541</v>
      </c>
      <c r="H545" s="130">
        <f t="shared" si="5"/>
        <v>1165</v>
      </c>
    </row>
    <row r="546" spans="1:8" ht="14.25" customHeight="1" x14ac:dyDescent="0.3">
      <c r="A546" s="130">
        <v>1165.5</v>
      </c>
      <c r="B546" s="131">
        <v>18542191.956799999</v>
      </c>
      <c r="C546" s="131">
        <f t="shared" si="4"/>
        <v>20577191.956799999</v>
      </c>
      <c r="D546" s="131">
        <v>121398.15025000001</v>
      </c>
      <c r="E546" s="2">
        <v>542</v>
      </c>
      <c r="H546" s="130">
        <f t="shared" si="5"/>
        <v>1165.5</v>
      </c>
    </row>
    <row r="547" spans="1:8" ht="14.25" customHeight="1" x14ac:dyDescent="0.3">
      <c r="A547" s="130">
        <v>1166</v>
      </c>
      <c r="B547" s="131">
        <v>18602971.719900001</v>
      </c>
      <c r="C547" s="131">
        <f t="shared" si="4"/>
        <v>20637971.719900001</v>
      </c>
      <c r="D547" s="131">
        <v>121792.767756</v>
      </c>
      <c r="E547" s="2">
        <v>543</v>
      </c>
      <c r="H547" s="130">
        <f t="shared" si="5"/>
        <v>1166</v>
      </c>
    </row>
    <row r="548" spans="1:8" ht="14.25" customHeight="1" x14ac:dyDescent="0.3">
      <c r="A548" s="130">
        <v>1166.5</v>
      </c>
      <c r="B548" s="131">
        <v>18663947.105799999</v>
      </c>
      <c r="C548" s="131">
        <f t="shared" si="4"/>
        <v>20698947.105799999</v>
      </c>
      <c r="D548" s="131">
        <v>122102.448561</v>
      </c>
      <c r="E548" s="2">
        <v>544</v>
      </c>
      <c r="H548" s="130">
        <f t="shared" si="5"/>
        <v>1166.5</v>
      </c>
    </row>
    <row r="549" spans="1:8" ht="14.25" customHeight="1" x14ac:dyDescent="0.3">
      <c r="A549" s="130">
        <v>1167</v>
      </c>
      <c r="B549" s="131">
        <v>18725078.323600002</v>
      </c>
      <c r="C549" s="131">
        <f t="shared" si="4"/>
        <v>20760078.323600002</v>
      </c>
      <c r="D549" s="131">
        <v>122473.7162</v>
      </c>
      <c r="E549" s="2">
        <v>545</v>
      </c>
      <c r="H549" s="130">
        <f t="shared" si="5"/>
        <v>1167</v>
      </c>
    </row>
    <row r="550" spans="1:8" ht="14.25" customHeight="1" x14ac:dyDescent="0.3">
      <c r="A550" s="130">
        <v>1167.5</v>
      </c>
      <c r="B550" s="131">
        <v>18786395.090300001</v>
      </c>
      <c r="C550" s="131">
        <f t="shared" si="4"/>
        <v>20821395.090300001</v>
      </c>
      <c r="D550" s="131">
        <v>122787.17680099999</v>
      </c>
      <c r="E550" s="2">
        <v>546</v>
      </c>
      <c r="H550" s="130">
        <f t="shared" si="5"/>
        <v>1167.5</v>
      </c>
    </row>
    <row r="551" spans="1:8" ht="14.25" customHeight="1" x14ac:dyDescent="0.3">
      <c r="A551" s="130">
        <v>1168</v>
      </c>
      <c r="B551" s="131">
        <v>18847874.487199999</v>
      </c>
      <c r="C551" s="131">
        <f t="shared" si="4"/>
        <v>20882874.487199999</v>
      </c>
      <c r="D551" s="131">
        <v>123167.88604899999</v>
      </c>
      <c r="E551" s="2">
        <v>547</v>
      </c>
      <c r="H551" s="130">
        <f t="shared" si="5"/>
        <v>1168</v>
      </c>
    </row>
    <row r="552" spans="1:8" ht="14.25" customHeight="1" x14ac:dyDescent="0.3">
      <c r="A552" s="130">
        <v>1168.5</v>
      </c>
      <c r="B552" s="131">
        <v>18909540.416200001</v>
      </c>
      <c r="C552" s="131">
        <f t="shared" si="4"/>
        <v>20944540.416200001</v>
      </c>
      <c r="D552" s="131">
        <v>123492.05166300001</v>
      </c>
      <c r="E552" s="2">
        <v>548</v>
      </c>
      <c r="H552" s="130">
        <f t="shared" si="5"/>
        <v>1168.5</v>
      </c>
    </row>
    <row r="553" spans="1:8" ht="14.25" customHeight="1" x14ac:dyDescent="0.3">
      <c r="A553" s="130">
        <v>1169</v>
      </c>
      <c r="B553" s="131">
        <v>18971359.9056</v>
      </c>
      <c r="C553" s="131">
        <f t="shared" si="4"/>
        <v>21006359.9056</v>
      </c>
      <c r="D553" s="131">
        <v>123829.42245100001</v>
      </c>
      <c r="E553" s="2">
        <v>549</v>
      </c>
      <c r="H553" s="130">
        <f t="shared" si="5"/>
        <v>1169</v>
      </c>
    </row>
    <row r="554" spans="1:8" ht="14.25" customHeight="1" x14ac:dyDescent="0.3">
      <c r="A554" s="130">
        <v>1169.5</v>
      </c>
      <c r="B554" s="131">
        <v>19033395.601599999</v>
      </c>
      <c r="C554" s="131">
        <f t="shared" si="4"/>
        <v>21068395.601599999</v>
      </c>
      <c r="D554" s="131">
        <v>124275.484063</v>
      </c>
      <c r="E554" s="2">
        <v>550</v>
      </c>
      <c r="H554" s="130">
        <f t="shared" si="5"/>
        <v>1169.5</v>
      </c>
    </row>
    <row r="555" spans="1:8" ht="14.25" customHeight="1" x14ac:dyDescent="0.3">
      <c r="A555" s="130">
        <v>1170</v>
      </c>
      <c r="B555" s="131">
        <v>19095622.029899999</v>
      </c>
      <c r="C555" s="131">
        <f t="shared" si="4"/>
        <v>21130622.029899999</v>
      </c>
      <c r="D555" s="131">
        <v>124673.046974</v>
      </c>
      <c r="E555" s="2">
        <v>551</v>
      </c>
      <c r="H555" s="130">
        <f t="shared" si="5"/>
        <v>1170</v>
      </c>
    </row>
    <row r="556" spans="1:8" ht="14.25" customHeight="1" x14ac:dyDescent="0.3">
      <c r="A556" s="130">
        <v>1170.5</v>
      </c>
      <c r="B556" s="131">
        <v>19158042.7236</v>
      </c>
      <c r="C556" s="131">
        <f t="shared" si="4"/>
        <v>21193042.7236</v>
      </c>
      <c r="D556" s="131">
        <v>125002.385113</v>
      </c>
      <c r="E556" s="2">
        <v>552</v>
      </c>
      <c r="H556" s="130">
        <f t="shared" si="5"/>
        <v>1170.5</v>
      </c>
    </row>
    <row r="557" spans="1:8" ht="14.25" customHeight="1" x14ac:dyDescent="0.3">
      <c r="A557" s="130">
        <v>1171</v>
      </c>
      <c r="B557" s="131">
        <v>19220628.809900001</v>
      </c>
      <c r="C557" s="131">
        <f t="shared" si="4"/>
        <v>21255628.809900001</v>
      </c>
      <c r="D557" s="131">
        <v>125393.59398400001</v>
      </c>
      <c r="E557" s="2">
        <v>553</v>
      </c>
      <c r="H557" s="130">
        <f t="shared" si="5"/>
        <v>1171</v>
      </c>
    </row>
    <row r="558" spans="1:8" ht="14.25" customHeight="1" x14ac:dyDescent="0.3">
      <c r="A558" s="130">
        <v>1171.5</v>
      </c>
      <c r="B558" s="131">
        <v>19283415.179699998</v>
      </c>
      <c r="C558" s="131">
        <f t="shared" si="4"/>
        <v>21318415.179699998</v>
      </c>
      <c r="D558" s="131">
        <v>125752.76811200001</v>
      </c>
      <c r="E558" s="2">
        <v>554</v>
      </c>
      <c r="H558" s="130">
        <f t="shared" si="5"/>
        <v>1171.5</v>
      </c>
    </row>
    <row r="559" spans="1:8" ht="14.25" customHeight="1" x14ac:dyDescent="0.3">
      <c r="A559" s="130">
        <v>1172</v>
      </c>
      <c r="B559" s="131">
        <v>19346370.1734</v>
      </c>
      <c r="C559" s="131">
        <f t="shared" si="4"/>
        <v>21381370.1734</v>
      </c>
      <c r="D559" s="131">
        <v>126109.248934</v>
      </c>
      <c r="E559" s="2">
        <v>555</v>
      </c>
      <c r="H559" s="130">
        <f t="shared" si="5"/>
        <v>1172</v>
      </c>
    </row>
    <row r="560" spans="1:8" ht="14.25" customHeight="1" x14ac:dyDescent="0.3">
      <c r="A560" s="130">
        <v>1172.5</v>
      </c>
      <c r="B560" s="131">
        <v>19409537.088100001</v>
      </c>
      <c r="C560" s="131">
        <f t="shared" si="4"/>
        <v>21444537.088100001</v>
      </c>
      <c r="D560" s="131">
        <v>126506.68507199999</v>
      </c>
      <c r="E560" s="2">
        <v>556</v>
      </c>
      <c r="H560" s="130">
        <f t="shared" si="5"/>
        <v>1172.5</v>
      </c>
    </row>
    <row r="561" spans="1:8" ht="14.25" customHeight="1" x14ac:dyDescent="0.3">
      <c r="A561" s="130">
        <v>1173</v>
      </c>
      <c r="B561" s="131">
        <v>19472881.442699999</v>
      </c>
      <c r="C561" s="131">
        <f t="shared" si="4"/>
        <v>21507881.442699999</v>
      </c>
      <c r="D561" s="131">
        <v>126903.452099</v>
      </c>
      <c r="E561" s="2">
        <v>557</v>
      </c>
      <c r="H561" s="130">
        <f t="shared" si="5"/>
        <v>1173</v>
      </c>
    </row>
    <row r="562" spans="1:8" ht="14.25" customHeight="1" x14ac:dyDescent="0.3">
      <c r="A562" s="130">
        <v>1173.5</v>
      </c>
      <c r="B562" s="131">
        <v>19536423.464000002</v>
      </c>
      <c r="C562" s="131">
        <f t="shared" si="4"/>
        <v>21571423.464000002</v>
      </c>
      <c r="D562" s="131">
        <v>127257.66207799999</v>
      </c>
      <c r="E562" s="2">
        <v>558</v>
      </c>
      <c r="H562" s="130">
        <f t="shared" si="5"/>
        <v>1173.5</v>
      </c>
    </row>
    <row r="563" spans="1:8" ht="14.25" customHeight="1" x14ac:dyDescent="0.3">
      <c r="A563" s="130">
        <v>1174</v>
      </c>
      <c r="B563" s="131">
        <v>19600143.501499999</v>
      </c>
      <c r="C563" s="131">
        <f t="shared" si="4"/>
        <v>21635143.501499999</v>
      </c>
      <c r="D563" s="131">
        <v>127655.083703</v>
      </c>
      <c r="E563" s="2">
        <v>559</v>
      </c>
      <c r="H563" s="130">
        <f t="shared" si="5"/>
        <v>1174</v>
      </c>
    </row>
    <row r="564" spans="1:8" ht="14.25" customHeight="1" x14ac:dyDescent="0.3">
      <c r="A564" s="130">
        <v>1174.5</v>
      </c>
      <c r="B564" s="131">
        <v>19664064.9881</v>
      </c>
      <c r="C564" s="131">
        <f t="shared" si="4"/>
        <v>21699064.9881</v>
      </c>
      <c r="D564" s="131">
        <v>128031.32511600001</v>
      </c>
      <c r="E564" s="2">
        <v>560</v>
      </c>
      <c r="H564" s="130">
        <f t="shared" si="5"/>
        <v>1174.5</v>
      </c>
    </row>
    <row r="565" spans="1:8" ht="14.25" customHeight="1" x14ac:dyDescent="0.3">
      <c r="A565" s="130">
        <v>1175</v>
      </c>
      <c r="B565" s="131">
        <v>19728171.063000001</v>
      </c>
      <c r="C565" s="131">
        <f t="shared" si="4"/>
        <v>21763171.063000001</v>
      </c>
      <c r="D565" s="131">
        <v>128425.96666999999</v>
      </c>
      <c r="E565" s="2">
        <v>561</v>
      </c>
      <c r="H565" s="130">
        <f t="shared" si="5"/>
        <v>1175</v>
      </c>
    </row>
    <row r="566" spans="1:8" ht="14.25" customHeight="1" x14ac:dyDescent="0.3">
      <c r="A566" s="130">
        <v>1175.5</v>
      </c>
      <c r="B566" s="131">
        <v>19792458.720100001</v>
      </c>
      <c r="C566" s="131">
        <f t="shared" si="4"/>
        <v>21827458.720100001</v>
      </c>
      <c r="D566" s="131">
        <v>128767.179817</v>
      </c>
      <c r="E566" s="2">
        <v>562</v>
      </c>
      <c r="H566" s="130">
        <f t="shared" si="5"/>
        <v>1175.5</v>
      </c>
    </row>
    <row r="567" spans="1:8" ht="14.25" customHeight="1" x14ac:dyDescent="0.3">
      <c r="A567" s="130">
        <v>1176</v>
      </c>
      <c r="B567" s="131">
        <v>19856928.153200001</v>
      </c>
      <c r="C567" s="131">
        <f t="shared" si="4"/>
        <v>21891928.153200001</v>
      </c>
      <c r="D567" s="131">
        <v>129147.38808</v>
      </c>
      <c r="E567" s="2">
        <v>563</v>
      </c>
      <c r="H567" s="130">
        <f t="shared" si="5"/>
        <v>1176</v>
      </c>
    </row>
    <row r="568" spans="1:8" ht="14.25" customHeight="1" x14ac:dyDescent="0.3">
      <c r="A568" s="130">
        <v>1176.5</v>
      </c>
      <c r="B568" s="131">
        <v>19921586.787099998</v>
      </c>
      <c r="C568" s="131">
        <f t="shared" si="4"/>
        <v>21956586.787099998</v>
      </c>
      <c r="D568" s="131">
        <v>129478.171116</v>
      </c>
      <c r="E568" s="2">
        <v>564</v>
      </c>
      <c r="H568" s="130">
        <f t="shared" si="5"/>
        <v>1176.5</v>
      </c>
    </row>
    <row r="569" spans="1:8" ht="14.25" customHeight="1" x14ac:dyDescent="0.3">
      <c r="A569" s="130">
        <v>1177</v>
      </c>
      <c r="B569" s="131">
        <v>19986408.4531</v>
      </c>
      <c r="C569" s="131">
        <f t="shared" si="4"/>
        <v>22021408.4531</v>
      </c>
      <c r="D569" s="131">
        <v>129833.92337600001</v>
      </c>
      <c r="E569" s="2">
        <v>565</v>
      </c>
      <c r="H569" s="130">
        <f t="shared" si="5"/>
        <v>1177</v>
      </c>
    </row>
    <row r="570" spans="1:8" ht="14.25" customHeight="1" x14ac:dyDescent="0.3">
      <c r="A570" s="130">
        <v>1177.5</v>
      </c>
      <c r="B570" s="131">
        <v>20051404.169799998</v>
      </c>
      <c r="C570" s="131">
        <f t="shared" si="4"/>
        <v>22086404.169799998</v>
      </c>
      <c r="D570" s="131">
        <v>130139.88281</v>
      </c>
      <c r="E570" s="2">
        <v>566</v>
      </c>
      <c r="H570" s="130">
        <f t="shared" si="5"/>
        <v>1177.5</v>
      </c>
    </row>
    <row r="571" spans="1:8" ht="14.25" customHeight="1" x14ac:dyDescent="0.3">
      <c r="A571" s="130">
        <v>1178</v>
      </c>
      <c r="B571" s="131">
        <v>20116552.044399999</v>
      </c>
      <c r="C571" s="131">
        <f t="shared" si="4"/>
        <v>22151552.044399999</v>
      </c>
      <c r="D571" s="131">
        <v>130489.589272</v>
      </c>
      <c r="E571" s="2">
        <v>567</v>
      </c>
      <c r="H571" s="130">
        <f t="shared" si="5"/>
        <v>1178</v>
      </c>
    </row>
    <row r="572" spans="1:8" ht="14.25" customHeight="1" x14ac:dyDescent="0.3">
      <c r="A572" s="130">
        <v>1178.5</v>
      </c>
      <c r="B572" s="131">
        <v>20181862.099199999</v>
      </c>
      <c r="C572" s="131">
        <f t="shared" si="4"/>
        <v>22216862.099199999</v>
      </c>
      <c r="D572" s="131">
        <v>130795.107789</v>
      </c>
      <c r="E572" s="2">
        <v>568</v>
      </c>
      <c r="H572" s="130">
        <f t="shared" si="5"/>
        <v>1178.5</v>
      </c>
    </row>
    <row r="573" spans="1:8" ht="14.25" customHeight="1" x14ac:dyDescent="0.3">
      <c r="A573" s="130">
        <v>1179</v>
      </c>
      <c r="B573" s="131">
        <v>20247345.6039</v>
      </c>
      <c r="C573" s="131">
        <f t="shared" si="4"/>
        <v>22282345.6039</v>
      </c>
      <c r="D573" s="131">
        <v>131158.29837599999</v>
      </c>
      <c r="E573" s="2">
        <v>569</v>
      </c>
      <c r="H573" s="130">
        <f t="shared" si="5"/>
        <v>1179</v>
      </c>
    </row>
    <row r="574" spans="1:8" ht="14.25" customHeight="1" x14ac:dyDescent="0.3">
      <c r="A574" s="130">
        <v>1179.5</v>
      </c>
      <c r="B574" s="131">
        <v>20313002.2443</v>
      </c>
      <c r="C574" s="131">
        <f t="shared" si="4"/>
        <v>22348002.2443</v>
      </c>
      <c r="D574" s="131">
        <v>131459.75364899999</v>
      </c>
      <c r="E574" s="2">
        <v>570</v>
      </c>
      <c r="H574" s="130">
        <f t="shared" si="5"/>
        <v>1179.5</v>
      </c>
    </row>
    <row r="575" spans="1:8" ht="14.25" customHeight="1" x14ac:dyDescent="0.3">
      <c r="A575" s="130">
        <v>1180</v>
      </c>
      <c r="B575" s="131">
        <v>20378809.302000001</v>
      </c>
      <c r="C575" s="131">
        <f t="shared" si="4"/>
        <v>22413809.302000001</v>
      </c>
      <c r="D575" s="131">
        <v>131791.78388800001</v>
      </c>
      <c r="E575" s="2">
        <v>571</v>
      </c>
      <c r="H575" s="130">
        <f t="shared" si="5"/>
        <v>1180</v>
      </c>
    </row>
    <row r="576" spans="1:8" ht="14.25" customHeight="1" x14ac:dyDescent="0.3">
      <c r="A576" s="130">
        <v>1180.5</v>
      </c>
      <c r="B576" s="131">
        <v>20444779.695900001</v>
      </c>
      <c r="C576" s="131">
        <f t="shared" si="4"/>
        <v>22479779.695900001</v>
      </c>
      <c r="D576" s="131">
        <v>132080.8726</v>
      </c>
      <c r="E576" s="2">
        <v>572</v>
      </c>
      <c r="H576" s="130">
        <f t="shared" si="5"/>
        <v>1180.5</v>
      </c>
    </row>
    <row r="577" spans="1:8" ht="14.25" customHeight="1" x14ac:dyDescent="0.3">
      <c r="A577" s="130">
        <v>1181</v>
      </c>
      <c r="B577" s="131">
        <v>20510893.336100001</v>
      </c>
      <c r="C577" s="131">
        <f t="shared" si="4"/>
        <v>22545893.336100001</v>
      </c>
      <c r="D577" s="131">
        <v>132402.35274599999</v>
      </c>
      <c r="E577" s="2">
        <v>573</v>
      </c>
      <c r="H577" s="130">
        <f t="shared" si="5"/>
        <v>1181</v>
      </c>
    </row>
    <row r="578" spans="1:8" ht="14.25" customHeight="1" x14ac:dyDescent="0.3">
      <c r="A578" s="130">
        <v>1181.5</v>
      </c>
      <c r="B578" s="131">
        <v>20577156.063000001</v>
      </c>
      <c r="C578" s="131">
        <f t="shared" si="4"/>
        <v>22612156.063000001</v>
      </c>
      <c r="D578" s="131">
        <v>132693.90641900001</v>
      </c>
      <c r="E578" s="2">
        <v>574</v>
      </c>
      <c r="H578" s="130">
        <f t="shared" si="5"/>
        <v>1181.5</v>
      </c>
    </row>
    <row r="579" spans="1:8" ht="14.25" customHeight="1" x14ac:dyDescent="0.3">
      <c r="A579" s="130">
        <v>1182</v>
      </c>
      <c r="B579" s="131">
        <v>20643603.706599999</v>
      </c>
      <c r="C579" s="131">
        <f t="shared" si="4"/>
        <v>22678603.706599999</v>
      </c>
      <c r="D579" s="131">
        <v>133085.74060700001</v>
      </c>
      <c r="E579" s="2">
        <v>575</v>
      </c>
      <c r="H579" s="130">
        <f t="shared" si="5"/>
        <v>1182</v>
      </c>
    </row>
    <row r="580" spans="1:8" ht="14.25" customHeight="1" x14ac:dyDescent="0.3">
      <c r="A580" s="130">
        <v>1182.5</v>
      </c>
      <c r="B580" s="131">
        <v>20710222.403999999</v>
      </c>
      <c r="C580" s="131">
        <f t="shared" si="4"/>
        <v>22745222.403999999</v>
      </c>
      <c r="D580" s="131">
        <v>133380.36274400001</v>
      </c>
      <c r="E580" s="2">
        <v>576</v>
      </c>
      <c r="H580" s="130">
        <f t="shared" si="5"/>
        <v>1182.5</v>
      </c>
    </row>
    <row r="581" spans="1:8" ht="14.25" customHeight="1" x14ac:dyDescent="0.3">
      <c r="A581" s="130">
        <v>1183</v>
      </c>
      <c r="B581" s="131">
        <v>20776987.057700001</v>
      </c>
      <c r="C581" s="131">
        <f t="shared" si="4"/>
        <v>22811987.057700001</v>
      </c>
      <c r="D581" s="131">
        <v>133699.336977</v>
      </c>
      <c r="E581" s="2">
        <v>577</v>
      </c>
      <c r="H581" s="130">
        <f t="shared" si="5"/>
        <v>1183</v>
      </c>
    </row>
    <row r="582" spans="1:8" ht="14.25" customHeight="1" x14ac:dyDescent="0.3">
      <c r="A582" s="130">
        <v>1183.5</v>
      </c>
      <c r="B582" s="131">
        <v>20843911.985599998</v>
      </c>
      <c r="C582" s="131">
        <f t="shared" si="4"/>
        <v>22878911.985599998</v>
      </c>
      <c r="D582" s="131">
        <v>133992.44931200001</v>
      </c>
      <c r="E582" s="2">
        <v>578</v>
      </c>
      <c r="H582" s="130">
        <f t="shared" si="5"/>
        <v>1183.5</v>
      </c>
    </row>
    <row r="583" spans="1:8" ht="14.25" customHeight="1" x14ac:dyDescent="0.3">
      <c r="A583" s="130">
        <v>1184</v>
      </c>
      <c r="B583" s="131">
        <v>20910985.065200001</v>
      </c>
      <c r="C583" s="131">
        <f t="shared" si="4"/>
        <v>22945985.065200001</v>
      </c>
      <c r="D583" s="131">
        <v>134311.76993400001</v>
      </c>
      <c r="E583" s="2">
        <v>579</v>
      </c>
      <c r="H583" s="130">
        <f t="shared" si="5"/>
        <v>1184</v>
      </c>
    </row>
    <row r="584" spans="1:8" ht="14.25" customHeight="1" x14ac:dyDescent="0.3">
      <c r="A584" s="130">
        <v>1184.5</v>
      </c>
      <c r="B584" s="131">
        <v>20978218.539700001</v>
      </c>
      <c r="C584" s="131">
        <f t="shared" si="4"/>
        <v>23013218.539700001</v>
      </c>
      <c r="D584" s="131">
        <v>134615.19719400001</v>
      </c>
      <c r="E584" s="2">
        <v>580</v>
      </c>
      <c r="H584" s="130">
        <f t="shared" si="5"/>
        <v>1184.5</v>
      </c>
    </row>
    <row r="585" spans="1:8" ht="14.25" customHeight="1" x14ac:dyDescent="0.3">
      <c r="A585" s="130">
        <v>1185</v>
      </c>
      <c r="B585" s="131">
        <v>21045591.480099998</v>
      </c>
      <c r="C585" s="131">
        <f t="shared" si="4"/>
        <v>23080591.480099998</v>
      </c>
      <c r="D585" s="131">
        <v>134923.27619800001</v>
      </c>
      <c r="E585" s="2">
        <v>581</v>
      </c>
      <c r="H585" s="130">
        <f t="shared" si="5"/>
        <v>1185</v>
      </c>
    </row>
    <row r="586" spans="1:8" ht="14.25" customHeight="1" x14ac:dyDescent="0.3">
      <c r="A586" s="130">
        <v>1185.5</v>
      </c>
      <c r="B586" s="131">
        <v>21113142.578400001</v>
      </c>
      <c r="C586" s="131">
        <f t="shared" si="4"/>
        <v>23148142.578400001</v>
      </c>
      <c r="D586" s="131">
        <v>135256.34584200001</v>
      </c>
      <c r="E586" s="2">
        <v>582</v>
      </c>
      <c r="H586" s="130">
        <f t="shared" si="5"/>
        <v>1185.5</v>
      </c>
    </row>
    <row r="587" spans="1:8" ht="14.25" customHeight="1" x14ac:dyDescent="0.3">
      <c r="A587" s="130">
        <v>1186</v>
      </c>
      <c r="B587" s="131">
        <v>21180851.024500001</v>
      </c>
      <c r="C587" s="131">
        <f t="shared" si="4"/>
        <v>23215851.024500001</v>
      </c>
      <c r="D587" s="131">
        <v>135597.952292</v>
      </c>
      <c r="E587" s="2">
        <v>583</v>
      </c>
      <c r="H587" s="130">
        <f t="shared" si="5"/>
        <v>1186</v>
      </c>
    </row>
    <row r="588" spans="1:8" ht="14.25" customHeight="1" x14ac:dyDescent="0.3">
      <c r="A588" s="130">
        <v>1186.5</v>
      </c>
      <c r="B588" s="131">
        <v>21248730.337099999</v>
      </c>
      <c r="C588" s="131">
        <f t="shared" si="4"/>
        <v>23283730.337099999</v>
      </c>
      <c r="D588" s="131">
        <v>135912.31758599999</v>
      </c>
      <c r="E588" s="2">
        <v>584</v>
      </c>
      <c r="H588" s="130">
        <f t="shared" si="5"/>
        <v>1186.5</v>
      </c>
    </row>
    <row r="589" spans="1:8" ht="14.25" customHeight="1" x14ac:dyDescent="0.3">
      <c r="A589" s="130">
        <v>1187</v>
      </c>
      <c r="B589" s="131">
        <v>21316767.159000002</v>
      </c>
      <c r="C589" s="131">
        <f t="shared" si="4"/>
        <v>23351767.159000002</v>
      </c>
      <c r="D589" s="131">
        <v>136249.37223899999</v>
      </c>
      <c r="E589" s="2">
        <v>585</v>
      </c>
      <c r="H589" s="130">
        <f t="shared" si="5"/>
        <v>1187</v>
      </c>
    </row>
    <row r="590" spans="1:8" ht="14.25" customHeight="1" x14ac:dyDescent="0.3">
      <c r="A590" s="130">
        <v>1187.5</v>
      </c>
      <c r="B590" s="131">
        <v>21384972.4652</v>
      </c>
      <c r="C590" s="131">
        <f t="shared" si="4"/>
        <v>23419972.4652</v>
      </c>
      <c r="D590" s="131">
        <v>136567.133179</v>
      </c>
      <c r="E590" s="2">
        <v>586</v>
      </c>
      <c r="H590" s="130">
        <f t="shared" si="5"/>
        <v>1187.5</v>
      </c>
    </row>
    <row r="591" spans="1:8" ht="14.25" customHeight="1" x14ac:dyDescent="0.3">
      <c r="A591" s="130">
        <v>1188</v>
      </c>
      <c r="B591" s="131">
        <v>21453331.086800002</v>
      </c>
      <c r="C591" s="131">
        <f t="shared" si="4"/>
        <v>23488331.086800002</v>
      </c>
      <c r="D591" s="131">
        <v>136896.57291700001</v>
      </c>
      <c r="E591" s="2">
        <v>587</v>
      </c>
      <c r="H591" s="130">
        <f t="shared" si="5"/>
        <v>1188</v>
      </c>
    </row>
    <row r="592" spans="1:8" ht="14.25" customHeight="1" x14ac:dyDescent="0.3">
      <c r="A592" s="130">
        <v>1188.5</v>
      </c>
      <c r="B592" s="131">
        <v>21521871.173099998</v>
      </c>
      <c r="C592" s="131">
        <f t="shared" si="4"/>
        <v>23556871.173099998</v>
      </c>
      <c r="D592" s="131">
        <v>137232.55636300001</v>
      </c>
      <c r="E592" s="2">
        <v>588</v>
      </c>
      <c r="H592" s="130">
        <f t="shared" si="5"/>
        <v>1188.5</v>
      </c>
    </row>
    <row r="593" spans="1:8" ht="14.25" customHeight="1" x14ac:dyDescent="0.3">
      <c r="A593" s="130">
        <v>1189</v>
      </c>
      <c r="B593" s="131">
        <v>21590568.3706</v>
      </c>
      <c r="C593" s="131">
        <f t="shared" si="4"/>
        <v>23625568.3706</v>
      </c>
      <c r="D593" s="131">
        <v>137569.81226100001</v>
      </c>
      <c r="E593" s="2">
        <v>589</v>
      </c>
      <c r="H593" s="130">
        <f t="shared" si="5"/>
        <v>1189</v>
      </c>
    </row>
    <row r="594" spans="1:8" ht="14.25" customHeight="1" x14ac:dyDescent="0.3">
      <c r="A594" s="130">
        <v>1189.5</v>
      </c>
      <c r="B594" s="131">
        <v>21659432.8059</v>
      </c>
      <c r="C594" s="131">
        <f t="shared" si="4"/>
        <v>23694432.8059</v>
      </c>
      <c r="D594" s="131">
        <v>137909.76736100001</v>
      </c>
      <c r="E594" s="2">
        <v>590</v>
      </c>
      <c r="H594" s="130">
        <f t="shared" si="5"/>
        <v>1189.5</v>
      </c>
    </row>
    <row r="595" spans="1:8" ht="14.25" customHeight="1" x14ac:dyDescent="0.3">
      <c r="A595" s="130">
        <v>1190</v>
      </c>
      <c r="B595" s="131">
        <v>21728468.618099999</v>
      </c>
      <c r="C595" s="131">
        <f t="shared" si="4"/>
        <v>23763468.618099999</v>
      </c>
      <c r="D595" s="131">
        <v>138245.64280500001</v>
      </c>
      <c r="E595" s="2">
        <v>591</v>
      </c>
      <c r="H595" s="130">
        <f t="shared" si="5"/>
        <v>1190</v>
      </c>
    </row>
    <row r="596" spans="1:8" ht="14.25" customHeight="1" x14ac:dyDescent="0.3">
      <c r="A596" s="130">
        <v>1190.5</v>
      </c>
      <c r="B596" s="131">
        <v>21797669.268300001</v>
      </c>
      <c r="C596" s="131">
        <f t="shared" si="4"/>
        <v>23832669.268300001</v>
      </c>
      <c r="D596" s="131">
        <v>138549.03915600001</v>
      </c>
      <c r="E596" s="2">
        <v>592</v>
      </c>
      <c r="H596" s="130">
        <f t="shared" si="5"/>
        <v>1190.5</v>
      </c>
    </row>
    <row r="597" spans="1:8" ht="14.25" customHeight="1" x14ac:dyDescent="0.3">
      <c r="A597" s="130">
        <v>1191</v>
      </c>
      <c r="B597" s="131">
        <v>21867021.7597</v>
      </c>
      <c r="C597" s="131">
        <f t="shared" si="4"/>
        <v>23902021.7597</v>
      </c>
      <c r="D597" s="131">
        <v>138873.096544</v>
      </c>
      <c r="E597" s="2">
        <v>593</v>
      </c>
      <c r="H597" s="130">
        <f t="shared" si="5"/>
        <v>1191</v>
      </c>
    </row>
    <row r="598" spans="1:8" ht="14.25" customHeight="1" x14ac:dyDescent="0.3">
      <c r="A598" s="130">
        <v>1191.5</v>
      </c>
      <c r="B598" s="131">
        <v>21936522.5242</v>
      </c>
      <c r="C598" s="131">
        <f t="shared" si="4"/>
        <v>23971522.5242</v>
      </c>
      <c r="D598" s="131">
        <v>139178.999411</v>
      </c>
      <c r="E598" s="2">
        <v>594</v>
      </c>
      <c r="H598" s="130">
        <f t="shared" si="5"/>
        <v>1191.5</v>
      </c>
    </row>
    <row r="599" spans="1:8" ht="14.25" customHeight="1" x14ac:dyDescent="0.3">
      <c r="A599" s="130">
        <v>1192</v>
      </c>
      <c r="B599" s="131">
        <v>22006193.914700001</v>
      </c>
      <c r="C599" s="131">
        <f t="shared" si="4"/>
        <v>24041193.914700001</v>
      </c>
      <c r="D599" s="131">
        <v>139519.051764</v>
      </c>
      <c r="E599" s="2">
        <v>595</v>
      </c>
      <c r="H599" s="130">
        <f t="shared" si="5"/>
        <v>1192</v>
      </c>
    </row>
    <row r="600" spans="1:8" ht="14.25" customHeight="1" x14ac:dyDescent="0.3">
      <c r="A600" s="130">
        <v>1192.5</v>
      </c>
      <c r="B600" s="131">
        <v>22076036.441199999</v>
      </c>
      <c r="C600" s="131">
        <f t="shared" si="4"/>
        <v>24111036.441199999</v>
      </c>
      <c r="D600" s="131">
        <v>139842.36098500001</v>
      </c>
      <c r="E600" s="2">
        <v>596</v>
      </c>
      <c r="H600" s="130">
        <f t="shared" si="5"/>
        <v>1192.5</v>
      </c>
    </row>
    <row r="601" spans="1:8" ht="14.25" customHeight="1" x14ac:dyDescent="0.3">
      <c r="A601" s="130">
        <v>1193</v>
      </c>
      <c r="B601" s="131">
        <v>22146040.282200001</v>
      </c>
      <c r="C601" s="131">
        <f t="shared" si="4"/>
        <v>24181040.282200001</v>
      </c>
      <c r="D601" s="131">
        <v>140183.33291299999</v>
      </c>
      <c r="E601" s="2">
        <v>597</v>
      </c>
      <c r="H601" s="130">
        <f t="shared" si="5"/>
        <v>1193</v>
      </c>
    </row>
    <row r="602" spans="1:8" ht="14.25" customHeight="1" x14ac:dyDescent="0.3">
      <c r="A602" s="130">
        <v>1193.5</v>
      </c>
      <c r="B602" s="131">
        <v>22216214.886500001</v>
      </c>
      <c r="C602" s="131">
        <f t="shared" si="4"/>
        <v>24251214.886500001</v>
      </c>
      <c r="D602" s="131">
        <v>140506.72496799999</v>
      </c>
      <c r="E602" s="2">
        <v>598</v>
      </c>
      <c r="H602" s="130">
        <f t="shared" si="5"/>
        <v>1193.5</v>
      </c>
    </row>
    <row r="603" spans="1:8" ht="14.25" customHeight="1" x14ac:dyDescent="0.3">
      <c r="A603" s="130">
        <v>1194</v>
      </c>
      <c r="B603" s="131">
        <v>22286551.899700001</v>
      </c>
      <c r="C603" s="131">
        <f t="shared" si="4"/>
        <v>24321551.899700001</v>
      </c>
      <c r="D603" s="131">
        <v>140854.930154</v>
      </c>
      <c r="E603" s="2">
        <v>599</v>
      </c>
      <c r="H603" s="130">
        <f t="shared" si="5"/>
        <v>1194</v>
      </c>
    </row>
    <row r="604" spans="1:8" ht="14.25" customHeight="1" x14ac:dyDescent="0.3">
      <c r="A604" s="130">
        <v>1194.5</v>
      </c>
      <c r="B604" s="131">
        <v>22357051.8761</v>
      </c>
      <c r="C604" s="131">
        <f t="shared" si="4"/>
        <v>24392051.8761</v>
      </c>
      <c r="D604" s="131">
        <v>141193.471811</v>
      </c>
      <c r="E604" s="2">
        <v>600</v>
      </c>
      <c r="H604" s="130">
        <f t="shared" si="5"/>
        <v>1194.5</v>
      </c>
    </row>
    <row r="605" spans="1:8" ht="14.25" customHeight="1" x14ac:dyDescent="0.3">
      <c r="A605" s="130">
        <v>1195</v>
      </c>
      <c r="B605" s="131">
        <v>22427735.826299999</v>
      </c>
      <c r="C605" s="131">
        <f t="shared" si="4"/>
        <v>24462735.826299999</v>
      </c>
      <c r="D605" s="131">
        <v>141553.99366199999</v>
      </c>
      <c r="E605" s="2">
        <v>601</v>
      </c>
      <c r="H605" s="130">
        <f t="shared" si="5"/>
        <v>1195</v>
      </c>
    </row>
    <row r="606" spans="1:8" ht="14.25" customHeight="1" x14ac:dyDescent="0.3">
      <c r="A606" s="130">
        <v>1195.5</v>
      </c>
      <c r="B606" s="131">
        <v>22498597.8607</v>
      </c>
      <c r="C606" s="131">
        <f t="shared" si="4"/>
        <v>24533597.8607</v>
      </c>
      <c r="D606" s="131">
        <v>141885.12083199999</v>
      </c>
      <c r="E606" s="2">
        <v>602</v>
      </c>
      <c r="H606" s="130">
        <f t="shared" si="5"/>
        <v>1195.5</v>
      </c>
    </row>
    <row r="607" spans="1:8" ht="14.25" customHeight="1" x14ac:dyDescent="0.3">
      <c r="A607" s="130">
        <v>1196</v>
      </c>
      <c r="B607" s="131">
        <v>22569624.080400001</v>
      </c>
      <c r="C607" s="131">
        <f t="shared" si="4"/>
        <v>24604624.080400001</v>
      </c>
      <c r="D607" s="131">
        <v>142223.74648999999</v>
      </c>
      <c r="E607" s="2">
        <v>603</v>
      </c>
      <c r="H607" s="130">
        <f t="shared" si="5"/>
        <v>1196</v>
      </c>
    </row>
    <row r="608" spans="1:8" ht="14.25" customHeight="1" x14ac:dyDescent="0.3">
      <c r="A608" s="130">
        <v>1196.5</v>
      </c>
      <c r="B608" s="131">
        <v>22640816.464000002</v>
      </c>
      <c r="C608" s="131">
        <f t="shared" si="4"/>
        <v>24675816.464000002</v>
      </c>
      <c r="D608" s="131">
        <v>142536.32829899999</v>
      </c>
      <c r="E608" s="2">
        <v>604</v>
      </c>
      <c r="H608" s="130">
        <f t="shared" si="5"/>
        <v>1196.5</v>
      </c>
    </row>
    <row r="609" spans="1:8" ht="14.25" customHeight="1" x14ac:dyDescent="0.3">
      <c r="A609" s="130">
        <v>1197</v>
      </c>
      <c r="B609" s="131">
        <v>22712165.759799998</v>
      </c>
      <c r="C609" s="131">
        <f t="shared" si="4"/>
        <v>24747165.759799998</v>
      </c>
      <c r="D609" s="131">
        <v>142870.39796</v>
      </c>
      <c r="E609" s="2">
        <v>605</v>
      </c>
      <c r="H609" s="130">
        <f t="shared" si="5"/>
        <v>1197</v>
      </c>
    </row>
    <row r="610" spans="1:8" ht="14.25" customHeight="1" x14ac:dyDescent="0.3">
      <c r="A610" s="130">
        <v>1197.5</v>
      </c>
      <c r="B610" s="131">
        <v>22783668.333299998</v>
      </c>
      <c r="C610" s="131">
        <f t="shared" si="4"/>
        <v>24818668.333299998</v>
      </c>
      <c r="D610" s="131">
        <v>143189.34828499999</v>
      </c>
      <c r="E610" s="2">
        <v>606</v>
      </c>
      <c r="H610" s="130">
        <f t="shared" si="5"/>
        <v>1197.5</v>
      </c>
    </row>
    <row r="611" spans="1:8" ht="14.25" customHeight="1" x14ac:dyDescent="0.3">
      <c r="A611" s="130">
        <v>1198</v>
      </c>
      <c r="B611" s="131">
        <v>22855346.373500001</v>
      </c>
      <c r="C611" s="131">
        <f t="shared" si="4"/>
        <v>24890346.373500001</v>
      </c>
      <c r="D611" s="131">
        <v>143531.319162</v>
      </c>
      <c r="E611" s="2">
        <v>607</v>
      </c>
      <c r="H611" s="130">
        <f t="shared" si="5"/>
        <v>1198</v>
      </c>
    </row>
    <row r="612" spans="1:8" ht="14.25" customHeight="1" x14ac:dyDescent="0.3">
      <c r="A612" s="130">
        <v>1198.5</v>
      </c>
      <c r="B612" s="131">
        <v>22927195.683400001</v>
      </c>
      <c r="C612" s="131">
        <f t="shared" si="4"/>
        <v>24962195.683400001</v>
      </c>
      <c r="D612" s="131">
        <v>143855.38641400001</v>
      </c>
      <c r="E612" s="2">
        <v>608</v>
      </c>
      <c r="H612" s="130">
        <f t="shared" si="5"/>
        <v>1198.5</v>
      </c>
    </row>
    <row r="613" spans="1:8" ht="14.25" customHeight="1" x14ac:dyDescent="0.3">
      <c r="A613" s="130">
        <v>1199</v>
      </c>
      <c r="B613" s="131">
        <v>22999205.030299999</v>
      </c>
      <c r="C613" s="131">
        <f t="shared" si="4"/>
        <v>25034205.030299999</v>
      </c>
      <c r="D613" s="131">
        <v>144191.48427300001</v>
      </c>
      <c r="E613" s="2">
        <v>609</v>
      </c>
      <c r="H613" s="130">
        <f t="shared" si="5"/>
        <v>1199</v>
      </c>
    </row>
    <row r="614" spans="1:8" ht="14.25" customHeight="1" x14ac:dyDescent="0.3">
      <c r="A614" s="130">
        <v>1199.5</v>
      </c>
      <c r="B614" s="131">
        <v>23071381.2962</v>
      </c>
      <c r="C614" s="131">
        <f t="shared" si="4"/>
        <v>25106381.2962</v>
      </c>
      <c r="D614" s="131">
        <v>144503.710891</v>
      </c>
      <c r="E614" s="2">
        <v>610</v>
      </c>
      <c r="H614" s="130">
        <f t="shared" si="5"/>
        <v>1199.5</v>
      </c>
    </row>
    <row r="615" spans="1:8" ht="14.25" customHeight="1" x14ac:dyDescent="0.3">
      <c r="A615" s="130">
        <v>1200</v>
      </c>
      <c r="B615" s="131">
        <v>23143713.5704</v>
      </c>
      <c r="C615" s="131">
        <f t="shared" si="4"/>
        <v>25178713.5704</v>
      </c>
      <c r="D615" s="131">
        <v>144834.11603800001</v>
      </c>
      <c r="E615" s="2">
        <v>611</v>
      </c>
      <c r="H615" s="130">
        <f t="shared" si="5"/>
        <v>1200</v>
      </c>
    </row>
    <row r="616" spans="1:8" ht="14.25" customHeight="1" x14ac:dyDescent="0.3">
      <c r="A616" s="130">
        <v>1200.5</v>
      </c>
      <c r="B616" s="131">
        <v>23216210.3752</v>
      </c>
      <c r="C616" s="131">
        <f t="shared" si="4"/>
        <v>25251210.3752</v>
      </c>
      <c r="D616" s="131">
        <v>145144.152294</v>
      </c>
      <c r="E616" s="2">
        <v>612</v>
      </c>
      <c r="H616" s="130">
        <f t="shared" si="5"/>
        <v>1200.5</v>
      </c>
    </row>
    <row r="617" spans="1:8" ht="14.25" customHeight="1" x14ac:dyDescent="0.3">
      <c r="A617" s="130">
        <v>1201</v>
      </c>
      <c r="B617" s="131">
        <v>23288848.8968</v>
      </c>
      <c r="C617" s="131">
        <f t="shared" si="4"/>
        <v>25323848.8968</v>
      </c>
      <c r="D617" s="131">
        <v>145458.02342700001</v>
      </c>
      <c r="E617" s="2">
        <v>613</v>
      </c>
      <c r="H617" s="130">
        <f t="shared" si="5"/>
        <v>1201</v>
      </c>
    </row>
    <row r="618" spans="1:8" ht="14.25" customHeight="1" x14ac:dyDescent="0.3">
      <c r="A618" s="130">
        <v>1201.5</v>
      </c>
      <c r="B618" s="131">
        <v>23361678.5308</v>
      </c>
      <c r="C618" s="131">
        <f t="shared" si="4"/>
        <v>25396678.5308</v>
      </c>
      <c r="D618" s="131">
        <v>145852.82971399999</v>
      </c>
      <c r="E618" s="2">
        <v>614</v>
      </c>
      <c r="H618" s="130">
        <f t="shared" si="5"/>
        <v>1201.5</v>
      </c>
    </row>
    <row r="619" spans="1:8" ht="14.25" customHeight="1" x14ac:dyDescent="0.3">
      <c r="A619" s="130">
        <v>1202</v>
      </c>
      <c r="B619" s="131">
        <v>23434687.9553</v>
      </c>
      <c r="C619" s="131">
        <f t="shared" si="4"/>
        <v>25469687.9553</v>
      </c>
      <c r="D619" s="131">
        <v>146196.888419</v>
      </c>
      <c r="E619" s="2">
        <v>615</v>
      </c>
      <c r="H619" s="130">
        <f t="shared" si="5"/>
        <v>1202</v>
      </c>
    </row>
    <row r="620" spans="1:8" ht="14.25" customHeight="1" x14ac:dyDescent="0.3">
      <c r="A620" s="130">
        <v>1202.5</v>
      </c>
      <c r="B620" s="131">
        <v>23507875.030699998</v>
      </c>
      <c r="C620" s="131">
        <f t="shared" si="4"/>
        <v>25542875.030699998</v>
      </c>
      <c r="D620" s="131">
        <v>146560.869309</v>
      </c>
      <c r="E620" s="2">
        <v>616</v>
      </c>
      <c r="H620" s="130">
        <f t="shared" si="5"/>
        <v>1202.5</v>
      </c>
    </row>
    <row r="621" spans="1:8" ht="14.25" customHeight="1" x14ac:dyDescent="0.3">
      <c r="A621" s="130">
        <v>1203</v>
      </c>
      <c r="B621" s="131">
        <v>23581326.434599999</v>
      </c>
      <c r="C621" s="131">
        <f t="shared" si="4"/>
        <v>25616326.434599999</v>
      </c>
      <c r="D621" s="131">
        <v>147143.769027</v>
      </c>
      <c r="E621" s="2">
        <v>617</v>
      </c>
      <c r="H621" s="130">
        <f t="shared" si="5"/>
        <v>1203</v>
      </c>
    </row>
    <row r="622" spans="1:8" ht="14.25" customHeight="1" x14ac:dyDescent="0.3">
      <c r="A622" s="130">
        <v>1203.5</v>
      </c>
      <c r="B622" s="131">
        <v>23654986.152100001</v>
      </c>
      <c r="C622" s="131">
        <f t="shared" si="4"/>
        <v>25689986.152100001</v>
      </c>
      <c r="D622" s="131">
        <v>147480.39845400001</v>
      </c>
      <c r="E622" s="2">
        <v>618</v>
      </c>
      <c r="H622" s="130">
        <f t="shared" si="5"/>
        <v>1203.5</v>
      </c>
    </row>
    <row r="623" spans="1:8" ht="14.25" customHeight="1" x14ac:dyDescent="0.3">
      <c r="A623" s="130">
        <v>1204</v>
      </c>
      <c r="B623" s="131">
        <v>23728794.510699999</v>
      </c>
      <c r="C623" s="131">
        <f t="shared" si="4"/>
        <v>25763794.510699999</v>
      </c>
      <c r="D623" s="131">
        <v>147803.168649</v>
      </c>
      <c r="E623" s="2">
        <v>619</v>
      </c>
      <c r="H623" s="130">
        <f t="shared" si="5"/>
        <v>1204</v>
      </c>
    </row>
    <row r="624" spans="1:8" ht="14.25" customHeight="1" x14ac:dyDescent="0.3">
      <c r="A624" s="130">
        <v>1204.5</v>
      </c>
      <c r="B624" s="131">
        <v>23802788.094300002</v>
      </c>
      <c r="C624" s="131">
        <f t="shared" si="4"/>
        <v>25837788.094300002</v>
      </c>
      <c r="D624" s="131">
        <v>148147.671845</v>
      </c>
      <c r="E624" s="2">
        <v>620</v>
      </c>
      <c r="H624" s="130">
        <f t="shared" si="5"/>
        <v>1204.5</v>
      </c>
    </row>
    <row r="625" spans="1:8" ht="14.25" customHeight="1" x14ac:dyDescent="0.3">
      <c r="A625" s="130">
        <v>1205</v>
      </c>
      <c r="B625" s="131">
        <v>23876949.508499999</v>
      </c>
      <c r="C625" s="131">
        <f t="shared" si="4"/>
        <v>25911949.508499999</v>
      </c>
      <c r="D625" s="131">
        <v>148511.01850199999</v>
      </c>
      <c r="E625" s="2">
        <v>621</v>
      </c>
      <c r="H625" s="130">
        <f t="shared" si="5"/>
        <v>1205</v>
      </c>
    </row>
    <row r="626" spans="1:8" ht="14.25" customHeight="1" x14ac:dyDescent="0.3">
      <c r="A626" s="130">
        <v>1205.5</v>
      </c>
      <c r="B626" s="131">
        <v>23951313.9736</v>
      </c>
      <c r="C626" s="131">
        <f t="shared" si="4"/>
        <v>25986313.9736</v>
      </c>
      <c r="D626" s="131">
        <v>148937.65563600001</v>
      </c>
      <c r="E626" s="2">
        <v>622</v>
      </c>
      <c r="H626" s="130">
        <f t="shared" si="5"/>
        <v>1205.5</v>
      </c>
    </row>
    <row r="627" spans="1:8" ht="14.25" customHeight="1" x14ac:dyDescent="0.3">
      <c r="A627" s="130">
        <v>1206</v>
      </c>
      <c r="B627" s="131">
        <v>24025868.873</v>
      </c>
      <c r="C627" s="131">
        <f t="shared" si="4"/>
        <v>26060868.873</v>
      </c>
      <c r="D627" s="131">
        <v>149292.45340100001</v>
      </c>
      <c r="E627" s="2">
        <v>623</v>
      </c>
      <c r="H627" s="130">
        <f t="shared" si="5"/>
        <v>1206</v>
      </c>
    </row>
    <row r="628" spans="1:8" ht="14.25" customHeight="1" x14ac:dyDescent="0.3">
      <c r="A628" s="130">
        <v>1206.5</v>
      </c>
      <c r="B628" s="131">
        <v>24100601.711599998</v>
      </c>
      <c r="C628" s="131">
        <f t="shared" si="4"/>
        <v>26135601.711599998</v>
      </c>
      <c r="D628" s="131">
        <v>149631.10982499999</v>
      </c>
      <c r="E628" s="2">
        <v>624</v>
      </c>
      <c r="H628" s="130">
        <f t="shared" si="5"/>
        <v>1206.5</v>
      </c>
    </row>
    <row r="629" spans="1:8" ht="14.25" customHeight="1" x14ac:dyDescent="0.3">
      <c r="A629" s="130">
        <v>1207</v>
      </c>
      <c r="B629" s="131">
        <v>24175487.388900001</v>
      </c>
      <c r="C629" s="131">
        <f t="shared" si="4"/>
        <v>26210487.388900001</v>
      </c>
      <c r="D629" s="131">
        <v>149961.59009700001</v>
      </c>
      <c r="E629" s="2">
        <v>625</v>
      </c>
      <c r="H629" s="130">
        <f t="shared" si="5"/>
        <v>1207</v>
      </c>
    </row>
    <row r="630" spans="1:8" ht="14.25" customHeight="1" x14ac:dyDescent="0.3">
      <c r="A630" s="130">
        <v>1207.5</v>
      </c>
      <c r="B630" s="131">
        <v>24250561.023800001</v>
      </c>
      <c r="C630" s="131">
        <f t="shared" si="4"/>
        <v>26285561.023800001</v>
      </c>
      <c r="D630" s="131">
        <v>150302.99506099999</v>
      </c>
      <c r="E630" s="2">
        <v>626</v>
      </c>
      <c r="H630" s="130">
        <f t="shared" si="5"/>
        <v>1207.5</v>
      </c>
    </row>
    <row r="631" spans="1:8" ht="14.25" customHeight="1" x14ac:dyDescent="0.3">
      <c r="A631" s="130">
        <v>1208</v>
      </c>
      <c r="B631" s="131">
        <v>24325795.0973</v>
      </c>
      <c r="C631" s="131">
        <f t="shared" si="4"/>
        <v>26360795.0973</v>
      </c>
      <c r="D631" s="131">
        <v>150642.93330199999</v>
      </c>
      <c r="E631" s="2">
        <v>627</v>
      </c>
      <c r="H631" s="130">
        <f t="shared" si="5"/>
        <v>1208</v>
      </c>
    </row>
    <row r="632" spans="1:8" ht="14.25" customHeight="1" x14ac:dyDescent="0.3">
      <c r="A632" s="130">
        <v>1208.5</v>
      </c>
      <c r="B632" s="131">
        <v>24401198.677999999</v>
      </c>
      <c r="C632" s="131">
        <f t="shared" si="4"/>
        <v>26436198.677999999</v>
      </c>
      <c r="D632" s="131">
        <v>150961.188536</v>
      </c>
      <c r="E632" s="2">
        <v>628</v>
      </c>
      <c r="H632" s="130">
        <f t="shared" si="5"/>
        <v>1208.5</v>
      </c>
    </row>
    <row r="633" spans="1:8" ht="14.25" customHeight="1" x14ac:dyDescent="0.3">
      <c r="A633" s="130">
        <v>1209</v>
      </c>
      <c r="B633" s="131">
        <v>24476760.188999999</v>
      </c>
      <c r="C633" s="131">
        <f t="shared" si="4"/>
        <v>26511760.188999999</v>
      </c>
      <c r="D633" s="131">
        <v>151297.72655200001</v>
      </c>
      <c r="E633" s="2">
        <v>629</v>
      </c>
      <c r="H633" s="130">
        <f t="shared" si="5"/>
        <v>1209</v>
      </c>
    </row>
    <row r="634" spans="1:8" ht="14.25" customHeight="1" x14ac:dyDescent="0.3">
      <c r="A634" s="130">
        <v>1209.5</v>
      </c>
      <c r="B634" s="131">
        <v>24552489.7267</v>
      </c>
      <c r="C634" s="131">
        <f t="shared" si="4"/>
        <v>26587489.7267</v>
      </c>
      <c r="D634" s="131">
        <v>151609.70419700001</v>
      </c>
      <c r="E634" s="2">
        <v>630</v>
      </c>
      <c r="H634" s="130">
        <f t="shared" si="5"/>
        <v>1209.5</v>
      </c>
    </row>
    <row r="635" spans="1:8" ht="14.25" customHeight="1" x14ac:dyDescent="0.3">
      <c r="A635" s="130">
        <v>1210</v>
      </c>
      <c r="B635" s="131">
        <v>24628375.120900001</v>
      </c>
      <c r="C635" s="131">
        <f t="shared" si="4"/>
        <v>26663375.120900001</v>
      </c>
      <c r="D635" s="131">
        <v>151940.854659</v>
      </c>
      <c r="E635" s="2">
        <v>631</v>
      </c>
      <c r="H635" s="130">
        <f t="shared" si="5"/>
        <v>1210</v>
      </c>
    </row>
    <row r="636" spans="1:8" ht="14.25" customHeight="1" x14ac:dyDescent="0.3">
      <c r="A636" s="130">
        <v>1210.5</v>
      </c>
      <c r="B636" s="131">
        <v>24704411.035300002</v>
      </c>
      <c r="C636" s="131">
        <f t="shared" si="4"/>
        <v>26739411.035300002</v>
      </c>
      <c r="D636" s="131">
        <v>152254.15213</v>
      </c>
      <c r="E636" s="2">
        <v>632</v>
      </c>
      <c r="H636" s="130">
        <f t="shared" si="5"/>
        <v>1210.5</v>
      </c>
    </row>
    <row r="637" spans="1:8" ht="14.25" customHeight="1" x14ac:dyDescent="0.3">
      <c r="A637" s="130">
        <v>1211</v>
      </c>
      <c r="B637" s="131">
        <v>24780617.3303</v>
      </c>
      <c r="C637" s="131">
        <f t="shared" si="4"/>
        <v>26815617.3303</v>
      </c>
      <c r="D637" s="131">
        <v>152579.70266800001</v>
      </c>
      <c r="E637" s="2">
        <v>633</v>
      </c>
      <c r="H637" s="130">
        <f t="shared" si="5"/>
        <v>1211</v>
      </c>
    </row>
    <row r="638" spans="1:8" ht="14.25" customHeight="1" x14ac:dyDescent="0.3">
      <c r="A638" s="130">
        <v>1211.5</v>
      </c>
      <c r="B638" s="131">
        <v>24856985.701299999</v>
      </c>
      <c r="C638" s="131">
        <f t="shared" si="4"/>
        <v>26891985.701299999</v>
      </c>
      <c r="D638" s="131">
        <v>152883.614673</v>
      </c>
      <c r="E638" s="2">
        <v>634</v>
      </c>
      <c r="H638" s="130">
        <f t="shared" si="5"/>
        <v>1211.5</v>
      </c>
    </row>
    <row r="639" spans="1:8" ht="14.25" customHeight="1" x14ac:dyDescent="0.3">
      <c r="A639" s="130">
        <v>1212</v>
      </c>
      <c r="B639" s="131">
        <v>24933504.313099999</v>
      </c>
      <c r="C639" s="131">
        <f t="shared" si="4"/>
        <v>26968504.313099999</v>
      </c>
      <c r="D639" s="131">
        <v>153196.46788000001</v>
      </c>
      <c r="E639" s="2">
        <v>635</v>
      </c>
      <c r="H639" s="130">
        <f t="shared" si="5"/>
        <v>1212</v>
      </c>
    </row>
    <row r="640" spans="1:8" ht="14.25" customHeight="1" x14ac:dyDescent="0.3">
      <c r="A640" s="130">
        <v>1212.5</v>
      </c>
      <c r="B640" s="131">
        <v>25010178.227000002</v>
      </c>
      <c r="C640" s="131">
        <f t="shared" si="4"/>
        <v>27045178.227000002</v>
      </c>
      <c r="D640" s="131">
        <v>153489.53056099999</v>
      </c>
      <c r="E640" s="2">
        <v>636</v>
      </c>
      <c r="H640" s="130">
        <f t="shared" si="5"/>
        <v>1212.5</v>
      </c>
    </row>
    <row r="641" spans="1:8" ht="14.25" customHeight="1" x14ac:dyDescent="0.3">
      <c r="A641" s="130">
        <v>1213</v>
      </c>
      <c r="B641" s="131">
        <v>25086998.123799998</v>
      </c>
      <c r="C641" s="131">
        <f t="shared" si="4"/>
        <v>27121998.123799998</v>
      </c>
      <c r="D641" s="131">
        <v>153793.12508699999</v>
      </c>
      <c r="E641" s="2">
        <v>637</v>
      </c>
      <c r="H641" s="130">
        <f t="shared" si="5"/>
        <v>1213</v>
      </c>
    </row>
    <row r="642" spans="1:8" ht="14.25" customHeight="1" x14ac:dyDescent="0.3">
      <c r="A642" s="130">
        <v>1213.5</v>
      </c>
      <c r="B642" s="131">
        <v>25163954.092500001</v>
      </c>
      <c r="C642" s="131">
        <f t="shared" si="4"/>
        <v>27198954.092500001</v>
      </c>
      <c r="D642" s="131">
        <v>154082.10887900001</v>
      </c>
      <c r="E642" s="2">
        <v>638</v>
      </c>
      <c r="H642" s="130">
        <f t="shared" si="5"/>
        <v>1213.5</v>
      </c>
    </row>
    <row r="643" spans="1:8" ht="14.25" customHeight="1" x14ac:dyDescent="0.3">
      <c r="A643" s="130">
        <v>1214</v>
      </c>
      <c r="B643" s="131">
        <v>25241070.289900001</v>
      </c>
      <c r="C643" s="131">
        <f t="shared" si="4"/>
        <v>27276070.289900001</v>
      </c>
      <c r="D643" s="131">
        <v>154385.31062100001</v>
      </c>
      <c r="E643" s="2">
        <v>639</v>
      </c>
      <c r="H643" s="130">
        <f t="shared" si="5"/>
        <v>1214</v>
      </c>
    </row>
    <row r="644" spans="1:8" ht="14.25" customHeight="1" x14ac:dyDescent="0.3">
      <c r="A644" s="130">
        <v>1214.5</v>
      </c>
      <c r="B644" s="131">
        <v>25318337.044500001</v>
      </c>
      <c r="C644" s="131">
        <f t="shared" si="4"/>
        <v>27353337.044500001</v>
      </c>
      <c r="D644" s="131">
        <v>154672.072025</v>
      </c>
      <c r="E644" s="2">
        <v>640</v>
      </c>
      <c r="H644" s="130">
        <f t="shared" si="5"/>
        <v>1214.5</v>
      </c>
    </row>
    <row r="645" spans="1:8" ht="14.25" customHeight="1" x14ac:dyDescent="0.3">
      <c r="A645" s="130">
        <v>1215</v>
      </c>
      <c r="B645" s="131">
        <v>25395747.1699</v>
      </c>
      <c r="C645" s="131">
        <f t="shared" si="4"/>
        <v>27430747.1699</v>
      </c>
      <c r="D645" s="131">
        <v>154967.79023899999</v>
      </c>
      <c r="E645" s="2">
        <v>641</v>
      </c>
      <c r="H645" s="130">
        <f t="shared" si="5"/>
        <v>1215</v>
      </c>
    </row>
    <row r="646" spans="1:8" ht="14.25" customHeight="1" x14ac:dyDescent="0.3">
      <c r="A646" s="130">
        <v>1215.5</v>
      </c>
      <c r="B646" s="131">
        <v>25473302.182500001</v>
      </c>
      <c r="C646" s="131">
        <f t="shared" si="4"/>
        <v>27508302.182500001</v>
      </c>
      <c r="D646" s="131">
        <v>155241.25707299999</v>
      </c>
      <c r="E646" s="2">
        <v>642</v>
      </c>
      <c r="H646" s="130">
        <f t="shared" si="5"/>
        <v>1215.5</v>
      </c>
    </row>
    <row r="647" spans="1:8" ht="14.25" customHeight="1" x14ac:dyDescent="0.3">
      <c r="A647" s="130">
        <v>1216</v>
      </c>
      <c r="B647" s="131">
        <v>25550991.9003</v>
      </c>
      <c r="C647" s="131">
        <f t="shared" si="4"/>
        <v>27585991.9003</v>
      </c>
      <c r="D647" s="131">
        <v>155517.10630700001</v>
      </c>
      <c r="E647" s="2">
        <v>643</v>
      </c>
      <c r="H647" s="130">
        <f t="shared" si="5"/>
        <v>1216</v>
      </c>
    </row>
    <row r="648" spans="1:8" ht="14.25" customHeight="1" x14ac:dyDescent="0.3">
      <c r="A648" s="130">
        <v>1216.5</v>
      </c>
      <c r="B648" s="131">
        <v>25628819.463599999</v>
      </c>
      <c r="C648" s="131">
        <f t="shared" si="4"/>
        <v>27663819.463599999</v>
      </c>
      <c r="D648" s="131">
        <v>155782.47257899999</v>
      </c>
      <c r="E648" s="2">
        <v>644</v>
      </c>
      <c r="H648" s="130">
        <f t="shared" si="5"/>
        <v>1216.5</v>
      </c>
    </row>
    <row r="649" spans="1:8" ht="14.25" customHeight="1" x14ac:dyDescent="0.3">
      <c r="A649" s="130">
        <v>1217</v>
      </c>
      <c r="B649" s="131">
        <v>25706763.5984</v>
      </c>
      <c r="C649" s="131">
        <f t="shared" si="4"/>
        <v>27741763.5984</v>
      </c>
      <c r="D649" s="131">
        <v>156056.57308500001</v>
      </c>
      <c r="E649" s="2">
        <v>645</v>
      </c>
      <c r="H649" s="130">
        <f t="shared" si="5"/>
        <v>1217</v>
      </c>
    </row>
    <row r="650" spans="1:8" ht="14.25" customHeight="1" x14ac:dyDescent="0.3">
      <c r="A650" s="130">
        <v>1217.5</v>
      </c>
      <c r="B650" s="131">
        <v>25784860.274900001</v>
      </c>
      <c r="C650" s="131">
        <f t="shared" si="4"/>
        <v>27819860.274900001</v>
      </c>
      <c r="D650" s="131">
        <v>156321.02223800001</v>
      </c>
      <c r="E650" s="2">
        <v>646</v>
      </c>
      <c r="H650" s="130">
        <f t="shared" si="5"/>
        <v>1217.5</v>
      </c>
    </row>
    <row r="651" spans="1:8" ht="14.25" customHeight="1" x14ac:dyDescent="0.3">
      <c r="A651" s="130">
        <v>1218</v>
      </c>
      <c r="B651" s="131">
        <v>25863089.953400001</v>
      </c>
      <c r="C651" s="131">
        <f t="shared" si="4"/>
        <v>27898089.953400001</v>
      </c>
      <c r="D651" s="131">
        <v>156597.72964800001</v>
      </c>
      <c r="E651" s="2">
        <v>647</v>
      </c>
      <c r="H651" s="130">
        <f t="shared" si="5"/>
        <v>1218</v>
      </c>
    </row>
    <row r="652" spans="1:8" ht="14.25" customHeight="1" x14ac:dyDescent="0.3">
      <c r="A652" s="130">
        <v>1218.5</v>
      </c>
      <c r="B652" s="131">
        <v>25941458.096799999</v>
      </c>
      <c r="C652" s="131">
        <f t="shared" si="4"/>
        <v>27976458.096799999</v>
      </c>
      <c r="D652" s="131">
        <v>156865.599843</v>
      </c>
      <c r="E652" s="2">
        <v>648</v>
      </c>
      <c r="H652" s="130">
        <f t="shared" si="5"/>
        <v>1218.5</v>
      </c>
    </row>
    <row r="653" spans="1:8" ht="14.25" customHeight="1" x14ac:dyDescent="0.3">
      <c r="A653" s="130">
        <v>1219</v>
      </c>
      <c r="B653" s="131">
        <v>26019960.1525</v>
      </c>
      <c r="C653" s="131">
        <f t="shared" si="4"/>
        <v>28054960.1525</v>
      </c>
      <c r="D653" s="131">
        <v>157142.03816299999</v>
      </c>
      <c r="E653" s="2">
        <v>649</v>
      </c>
      <c r="H653" s="130">
        <f t="shared" si="5"/>
        <v>1219</v>
      </c>
    </row>
    <row r="654" spans="1:8" ht="14.25" customHeight="1" x14ac:dyDescent="0.3">
      <c r="A654" s="130">
        <v>1219.5</v>
      </c>
      <c r="B654" s="131">
        <v>26098601.137400001</v>
      </c>
      <c r="C654" s="131">
        <f t="shared" si="4"/>
        <v>28133601.137400001</v>
      </c>
      <c r="D654" s="131">
        <v>157411.95591600001</v>
      </c>
      <c r="E654" s="2">
        <v>650</v>
      </c>
      <c r="H654" s="130">
        <f t="shared" si="5"/>
        <v>1219.5</v>
      </c>
    </row>
    <row r="655" spans="1:8" ht="14.25" customHeight="1" x14ac:dyDescent="0.3">
      <c r="A655" s="130">
        <v>1220</v>
      </c>
      <c r="B655" s="131">
        <v>26177361.3303</v>
      </c>
      <c r="C655" s="131">
        <f t="shared" si="4"/>
        <v>28212361.3303</v>
      </c>
      <c r="D655" s="131">
        <v>157682.938543</v>
      </c>
      <c r="E655" s="2">
        <v>651</v>
      </c>
      <c r="H655" s="130">
        <f t="shared" si="5"/>
        <v>1220</v>
      </c>
    </row>
    <row r="656" spans="1:8" ht="14.25" customHeight="1" x14ac:dyDescent="0.3">
      <c r="A656" s="130">
        <v>1220.5</v>
      </c>
      <c r="B656" s="131">
        <v>26256279.734900001</v>
      </c>
      <c r="C656" s="131">
        <f t="shared" si="4"/>
        <v>28291279.734900001</v>
      </c>
      <c r="D656" s="131">
        <v>157972.240937</v>
      </c>
      <c r="E656" s="2">
        <v>652</v>
      </c>
      <c r="H656" s="130">
        <f t="shared" si="5"/>
        <v>1220.5</v>
      </c>
    </row>
    <row r="657" spans="1:8" ht="14.25" customHeight="1" x14ac:dyDescent="0.3">
      <c r="A657" s="130">
        <v>1221</v>
      </c>
      <c r="B657" s="131">
        <v>26335338.448899999</v>
      </c>
      <c r="C657" s="131">
        <f t="shared" si="4"/>
        <v>28370338.448899999</v>
      </c>
      <c r="D657" s="131">
        <v>158262.41940899999</v>
      </c>
      <c r="E657" s="2">
        <v>653</v>
      </c>
      <c r="H657" s="130">
        <f t="shared" si="5"/>
        <v>1221</v>
      </c>
    </row>
    <row r="658" spans="1:8" ht="14.25" customHeight="1" x14ac:dyDescent="0.3">
      <c r="A658" s="130">
        <v>1221.5</v>
      </c>
      <c r="B658" s="131">
        <v>26414542.661400001</v>
      </c>
      <c r="C658" s="131">
        <f t="shared" si="4"/>
        <v>28449542.661400001</v>
      </c>
      <c r="D658" s="131">
        <v>158545.36327999999</v>
      </c>
      <c r="E658" s="2">
        <v>654</v>
      </c>
      <c r="H658" s="130">
        <f t="shared" si="5"/>
        <v>1221.5</v>
      </c>
    </row>
    <row r="659" spans="1:8" ht="14.25" customHeight="1" x14ac:dyDescent="0.3">
      <c r="A659" s="130">
        <v>1222</v>
      </c>
      <c r="B659" s="131">
        <v>26493891.876200002</v>
      </c>
      <c r="C659" s="131">
        <f t="shared" si="4"/>
        <v>28528891.876200002</v>
      </c>
      <c r="D659" s="131">
        <v>158853.27848000001</v>
      </c>
      <c r="E659" s="2">
        <v>655</v>
      </c>
      <c r="H659" s="130">
        <f t="shared" si="5"/>
        <v>1222</v>
      </c>
    </row>
    <row r="660" spans="1:8" ht="14.25" customHeight="1" x14ac:dyDescent="0.3">
      <c r="A660" s="130">
        <v>1222.5</v>
      </c>
      <c r="B660" s="131">
        <v>26573396.6897</v>
      </c>
      <c r="C660" s="131">
        <f t="shared" si="4"/>
        <v>28608396.6897</v>
      </c>
      <c r="D660" s="131">
        <v>159156.66864700001</v>
      </c>
      <c r="E660" s="2">
        <v>656</v>
      </c>
      <c r="H660" s="130">
        <f t="shared" si="5"/>
        <v>1222.5</v>
      </c>
    </row>
    <row r="661" spans="1:8" ht="14.25" customHeight="1" x14ac:dyDescent="0.3">
      <c r="A661" s="130">
        <v>1223</v>
      </c>
      <c r="B661" s="131">
        <v>26653037.7258</v>
      </c>
      <c r="C661" s="131">
        <f t="shared" si="4"/>
        <v>28688037.7258</v>
      </c>
      <c r="D661" s="131">
        <v>159461.08498700001</v>
      </c>
      <c r="E661" s="2">
        <v>657</v>
      </c>
      <c r="H661" s="130">
        <f t="shared" si="5"/>
        <v>1223</v>
      </c>
    </row>
    <row r="662" spans="1:8" ht="14.25" customHeight="1" x14ac:dyDescent="0.3">
      <c r="A662" s="130">
        <v>1223.5</v>
      </c>
      <c r="B662" s="131">
        <v>26732851.6098</v>
      </c>
      <c r="C662" s="131">
        <f t="shared" si="4"/>
        <v>28767851.6098</v>
      </c>
      <c r="D662" s="131">
        <v>159773.79995399999</v>
      </c>
      <c r="E662" s="2">
        <v>658</v>
      </c>
      <c r="H662" s="130">
        <f t="shared" si="5"/>
        <v>1223.5</v>
      </c>
    </row>
    <row r="663" spans="1:8" ht="14.25" customHeight="1" x14ac:dyDescent="0.3">
      <c r="A663" s="130">
        <v>1224</v>
      </c>
      <c r="B663" s="131">
        <v>26812815.841800001</v>
      </c>
      <c r="C663" s="131">
        <f t="shared" si="4"/>
        <v>28847815.841800001</v>
      </c>
      <c r="D663" s="131">
        <v>160079.090975</v>
      </c>
      <c r="E663" s="2">
        <v>659</v>
      </c>
      <c r="H663" s="130">
        <f t="shared" si="5"/>
        <v>1224</v>
      </c>
    </row>
    <row r="664" spans="1:8" ht="14.25" customHeight="1" x14ac:dyDescent="0.3">
      <c r="A664" s="130">
        <v>1224.5</v>
      </c>
      <c r="B664" s="131">
        <v>26892930.1094</v>
      </c>
      <c r="C664" s="131">
        <f t="shared" si="4"/>
        <v>28927930.1094</v>
      </c>
      <c r="D664" s="131">
        <v>160367.378501</v>
      </c>
      <c r="E664" s="2">
        <v>660</v>
      </c>
      <c r="H664" s="130">
        <f t="shared" si="5"/>
        <v>1224.5</v>
      </c>
    </row>
    <row r="665" spans="1:8" ht="14.25" customHeight="1" x14ac:dyDescent="0.3">
      <c r="A665" s="130">
        <v>1225</v>
      </c>
      <c r="B665" s="131">
        <v>26973186.650800001</v>
      </c>
      <c r="C665" s="131">
        <f t="shared" si="4"/>
        <v>29008186.650800001</v>
      </c>
      <c r="D665" s="131">
        <v>160654.95617699999</v>
      </c>
      <c r="E665" s="2">
        <v>661</v>
      </c>
      <c r="H665" s="130">
        <f t="shared" si="5"/>
        <v>1225</v>
      </c>
    </row>
    <row r="666" spans="1:8" ht="14.25" customHeight="1" x14ac:dyDescent="0.3">
      <c r="A666" s="130">
        <v>1225.5</v>
      </c>
      <c r="B666" s="131">
        <v>27053585.979600001</v>
      </c>
      <c r="C666" s="131">
        <f t="shared" si="4"/>
        <v>29088585.979600001</v>
      </c>
      <c r="D666" s="131">
        <v>160931.24398100001</v>
      </c>
      <c r="E666" s="2">
        <v>662</v>
      </c>
      <c r="H666" s="130">
        <f t="shared" si="5"/>
        <v>1225.5</v>
      </c>
    </row>
    <row r="667" spans="1:8" ht="14.25" customHeight="1" x14ac:dyDescent="0.3">
      <c r="A667" s="130">
        <v>1226</v>
      </c>
      <c r="B667" s="131">
        <v>27134123.5506</v>
      </c>
      <c r="C667" s="131">
        <f t="shared" si="4"/>
        <v>29169123.5506</v>
      </c>
      <c r="D667" s="131">
        <v>161217.73053</v>
      </c>
      <c r="E667" s="2">
        <v>663</v>
      </c>
      <c r="H667" s="130">
        <f t="shared" si="5"/>
        <v>1226</v>
      </c>
    </row>
    <row r="668" spans="1:8" ht="14.25" customHeight="1" x14ac:dyDescent="0.3">
      <c r="A668" s="130">
        <v>1226.5</v>
      </c>
      <c r="B668" s="131">
        <v>27214787.504500002</v>
      </c>
      <c r="C668" s="131">
        <f t="shared" si="4"/>
        <v>29249787.504500002</v>
      </c>
      <c r="D668" s="131">
        <v>161493.20363</v>
      </c>
      <c r="E668" s="2">
        <v>664</v>
      </c>
      <c r="H668" s="130">
        <f t="shared" si="5"/>
        <v>1226.5</v>
      </c>
    </row>
    <row r="669" spans="1:8" ht="14.25" customHeight="1" x14ac:dyDescent="0.3">
      <c r="A669" s="130">
        <v>1227</v>
      </c>
      <c r="B669" s="131">
        <v>27295605.9036</v>
      </c>
      <c r="C669" s="131">
        <f t="shared" si="4"/>
        <v>29330605.9036</v>
      </c>
      <c r="D669" s="131">
        <v>161777.41010000001</v>
      </c>
      <c r="E669" s="2">
        <v>665</v>
      </c>
      <c r="H669" s="130">
        <f t="shared" si="5"/>
        <v>1227</v>
      </c>
    </row>
    <row r="670" spans="1:8" ht="14.25" customHeight="1" x14ac:dyDescent="0.3">
      <c r="A670" s="130">
        <v>1227.5</v>
      </c>
      <c r="B670" s="131">
        <v>27376565.713599999</v>
      </c>
      <c r="C670" s="131">
        <f t="shared" si="4"/>
        <v>29411565.713599999</v>
      </c>
      <c r="D670" s="131">
        <v>162052.72404</v>
      </c>
      <c r="E670" s="2">
        <v>666</v>
      </c>
      <c r="H670" s="130">
        <f t="shared" si="5"/>
        <v>1227.5</v>
      </c>
    </row>
    <row r="671" spans="1:8" ht="14.25" customHeight="1" x14ac:dyDescent="0.3">
      <c r="A671" s="130">
        <v>1228</v>
      </c>
      <c r="B671" s="131">
        <v>27457664.4102</v>
      </c>
      <c r="C671" s="131">
        <f t="shared" si="4"/>
        <v>29492664.4102</v>
      </c>
      <c r="D671" s="131">
        <v>162341.39403900001</v>
      </c>
      <c r="E671" s="2">
        <v>667</v>
      </c>
      <c r="H671" s="130">
        <f t="shared" si="5"/>
        <v>1228</v>
      </c>
    </row>
    <row r="672" spans="1:8" ht="14.25" customHeight="1" x14ac:dyDescent="0.3">
      <c r="A672" s="130">
        <v>1228.5</v>
      </c>
      <c r="B672" s="131">
        <v>27538908.649500001</v>
      </c>
      <c r="C672" s="131">
        <f t="shared" si="4"/>
        <v>29573908.649500001</v>
      </c>
      <c r="D672" s="131">
        <v>162624.46834399999</v>
      </c>
      <c r="E672" s="2">
        <v>668</v>
      </c>
      <c r="H672" s="130">
        <f t="shared" si="5"/>
        <v>1228.5</v>
      </c>
    </row>
    <row r="673" spans="1:8" ht="14.25" customHeight="1" x14ac:dyDescent="0.3">
      <c r="A673" s="130">
        <v>1229</v>
      </c>
      <c r="B673" s="131">
        <v>27620294.123799998</v>
      </c>
      <c r="C673" s="131">
        <f t="shared" si="4"/>
        <v>29655294.123799998</v>
      </c>
      <c r="D673" s="131">
        <v>162915.78763800001</v>
      </c>
      <c r="E673" s="2">
        <v>669</v>
      </c>
      <c r="H673" s="130">
        <f t="shared" si="5"/>
        <v>1229</v>
      </c>
    </row>
    <row r="674" spans="1:8" ht="14.25" customHeight="1" x14ac:dyDescent="0.3">
      <c r="A674" s="130">
        <v>1229.5</v>
      </c>
      <c r="B674" s="131">
        <v>27701810.300500002</v>
      </c>
      <c r="C674" s="131">
        <f t="shared" si="4"/>
        <v>29736810.300500002</v>
      </c>
      <c r="D674" s="131">
        <v>163204.877389</v>
      </c>
      <c r="E674" s="2">
        <v>670</v>
      </c>
      <c r="H674" s="130">
        <f t="shared" si="5"/>
        <v>1229.5</v>
      </c>
    </row>
    <row r="675" spans="1:8" ht="14.25" customHeight="1" x14ac:dyDescent="0.3">
      <c r="A675" s="130">
        <v>1230</v>
      </c>
      <c r="B675" s="131">
        <v>27783488.287099998</v>
      </c>
      <c r="C675" s="131">
        <f t="shared" si="4"/>
        <v>29818488.287099998</v>
      </c>
      <c r="D675" s="131">
        <v>163503.986947</v>
      </c>
      <c r="E675" s="2">
        <v>671</v>
      </c>
      <c r="H675" s="130">
        <f t="shared" si="5"/>
        <v>1230</v>
      </c>
    </row>
    <row r="676" spans="1:8" ht="14.25" customHeight="1" x14ac:dyDescent="0.3">
      <c r="A676" s="130">
        <v>1250</v>
      </c>
      <c r="B676" s="131">
        <v>30809525</v>
      </c>
      <c r="C676" s="131">
        <f t="shared" si="4"/>
        <v>32844525</v>
      </c>
      <c r="D676" s="131">
        <v>175800</v>
      </c>
      <c r="E676" s="2">
        <v>672</v>
      </c>
      <c r="H676" s="130">
        <f t="shared" si="5"/>
        <v>1250</v>
      </c>
    </row>
    <row r="677" spans="1:8" ht="14.25" customHeight="1" x14ac:dyDescent="0.3">
      <c r="A677" s="130"/>
      <c r="B677" s="131"/>
      <c r="C677" s="131"/>
      <c r="D677" s="131"/>
      <c r="E677" s="2"/>
    </row>
    <row r="678" spans="1:8" ht="14.25" customHeight="1" x14ac:dyDescent="0.3">
      <c r="A678" s="130"/>
      <c r="B678" s="131"/>
      <c r="C678" s="131"/>
      <c r="D678" s="131"/>
      <c r="E678" s="2"/>
    </row>
    <row r="679" spans="1:8" ht="14.25" customHeight="1" x14ac:dyDescent="0.3">
      <c r="A679" s="130"/>
      <c r="B679" s="131"/>
      <c r="C679" s="131"/>
      <c r="D679" s="131"/>
      <c r="E679" s="2"/>
    </row>
    <row r="680" spans="1:8" ht="14.25" customHeight="1" x14ac:dyDescent="0.3">
      <c r="A680" s="130"/>
      <c r="B680" s="131"/>
      <c r="C680" s="131"/>
      <c r="E680" s="2"/>
    </row>
    <row r="681" spans="1:8" ht="14.25" customHeight="1" x14ac:dyDescent="0.3">
      <c r="A681" s="130"/>
      <c r="B681" s="131"/>
      <c r="C681" s="131"/>
      <c r="E681" s="2"/>
    </row>
    <row r="682" spans="1:8" ht="14.25" customHeight="1" x14ac:dyDescent="0.3">
      <c r="A682" s="130"/>
      <c r="B682" s="131"/>
      <c r="C682" s="131"/>
      <c r="E682" s="2"/>
    </row>
    <row r="683" spans="1:8" ht="14.25" customHeight="1" x14ac:dyDescent="0.3">
      <c r="A683" s="130"/>
      <c r="B683" s="131"/>
      <c r="C683" s="131"/>
      <c r="E683" s="2"/>
    </row>
    <row r="684" spans="1:8" ht="14.25" customHeight="1" x14ac:dyDescent="0.3">
      <c r="A684" s="130"/>
      <c r="B684" s="131"/>
      <c r="C684" s="131"/>
      <c r="E684" s="2"/>
    </row>
    <row r="685" spans="1:8" ht="14.25" customHeight="1" x14ac:dyDescent="0.3">
      <c r="A685" s="130"/>
      <c r="B685" s="131"/>
      <c r="C685" s="131"/>
      <c r="E685" s="2"/>
    </row>
    <row r="686" spans="1:8" ht="14.25" customHeight="1" x14ac:dyDescent="0.3">
      <c r="A686" s="130"/>
      <c r="B686" s="131"/>
      <c r="C686" s="131"/>
      <c r="E686" s="2"/>
    </row>
    <row r="687" spans="1:8" ht="14.25" customHeight="1" x14ac:dyDescent="0.3">
      <c r="A687" s="130"/>
      <c r="B687" s="131"/>
      <c r="C687" s="131"/>
      <c r="E687" s="2"/>
    </row>
    <row r="688" spans="1:8" ht="14.25" customHeight="1" x14ac:dyDescent="0.3">
      <c r="A688" s="130"/>
      <c r="B688" s="131"/>
      <c r="C688" s="131"/>
      <c r="E688" s="2"/>
    </row>
    <row r="689" spans="1:5" ht="14.25" customHeight="1" x14ac:dyDescent="0.3">
      <c r="A689" s="130"/>
      <c r="B689" s="131"/>
      <c r="C689" s="131"/>
      <c r="E689" s="2"/>
    </row>
    <row r="690" spans="1:5" ht="14.25" customHeight="1" x14ac:dyDescent="0.3"/>
    <row r="691" spans="1:5" ht="14.25" customHeight="1" x14ac:dyDescent="0.3"/>
    <row r="692" spans="1:5" ht="14.25" customHeight="1" x14ac:dyDescent="0.3"/>
    <row r="693" spans="1:5" ht="14.25" customHeight="1" x14ac:dyDescent="0.3"/>
    <row r="694" spans="1:5" ht="14.25" customHeight="1" x14ac:dyDescent="0.3"/>
    <row r="695" spans="1:5" ht="14.25" customHeight="1" x14ac:dyDescent="0.3"/>
    <row r="696" spans="1:5" ht="14.25" customHeight="1" x14ac:dyDescent="0.3"/>
    <row r="697" spans="1:5" ht="14.25" customHeight="1" x14ac:dyDescent="0.3"/>
    <row r="698" spans="1:5" ht="14.25" customHeight="1" x14ac:dyDescent="0.3"/>
    <row r="699" spans="1:5" ht="14.25" customHeight="1" x14ac:dyDescent="0.3"/>
    <row r="700" spans="1:5" ht="14.25" customHeight="1" x14ac:dyDescent="0.3"/>
    <row r="701" spans="1:5" ht="14.25" customHeight="1" x14ac:dyDescent="0.3"/>
    <row r="702" spans="1:5" ht="14.25" customHeight="1" x14ac:dyDescent="0.3"/>
    <row r="703" spans="1:5" ht="14.25" customHeight="1" x14ac:dyDescent="0.3"/>
    <row r="704" spans="1:5"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4.44140625" defaultRowHeight="15" customHeight="1" x14ac:dyDescent="0.3"/>
  <cols>
    <col min="1" max="2" width="8.6640625" customWidth="1"/>
    <col min="3" max="3" width="3.6640625" customWidth="1"/>
    <col min="4" max="4" width="46.5546875" customWidth="1"/>
    <col min="5" max="26" width="8.6640625" customWidth="1"/>
  </cols>
  <sheetData>
    <row r="1" spans="1:26" ht="14.25" customHeight="1" x14ac:dyDescent="0.3">
      <c r="A1" s="3" t="s">
        <v>231</v>
      </c>
      <c r="B1" s="3"/>
      <c r="C1" s="3"/>
      <c r="D1" s="3"/>
    </row>
    <row r="2" spans="1:26" ht="14.25" customHeight="1" x14ac:dyDescent="0.3">
      <c r="A2" s="3"/>
      <c r="B2" s="3"/>
      <c r="C2" s="3"/>
      <c r="D2" s="3"/>
    </row>
    <row r="3" spans="1:26" ht="14.25" customHeight="1" x14ac:dyDescent="0.3">
      <c r="A3" s="181" t="s">
        <v>232</v>
      </c>
      <c r="B3" s="153"/>
      <c r="C3" s="154"/>
      <c r="D3" s="132" t="s">
        <v>233</v>
      </c>
      <c r="E3" s="1"/>
      <c r="F3" s="1"/>
      <c r="G3" s="1"/>
      <c r="H3" s="1"/>
      <c r="I3" s="1"/>
      <c r="J3" s="1"/>
      <c r="K3" s="1"/>
      <c r="L3" s="1"/>
      <c r="M3" s="1"/>
      <c r="N3" s="1"/>
      <c r="O3" s="1"/>
      <c r="P3" s="1"/>
      <c r="Q3" s="1"/>
      <c r="R3" s="1"/>
      <c r="S3" s="1"/>
      <c r="T3" s="1"/>
      <c r="U3" s="1"/>
      <c r="V3" s="1"/>
      <c r="W3" s="1"/>
      <c r="X3" s="1"/>
      <c r="Y3" s="1"/>
      <c r="Z3" s="1"/>
    </row>
    <row r="4" spans="1:26" ht="30" customHeight="1" x14ac:dyDescent="0.3">
      <c r="A4" s="182" t="s">
        <v>15</v>
      </c>
      <c r="B4" s="153"/>
      <c r="C4" s="154"/>
      <c r="D4" s="133" t="s">
        <v>234</v>
      </c>
    </row>
    <row r="5" spans="1:26" ht="14.25" customHeight="1" x14ac:dyDescent="0.3">
      <c r="A5" s="183" t="s">
        <v>235</v>
      </c>
      <c r="B5" s="153"/>
      <c r="C5" s="154"/>
      <c r="D5" s="134" t="s">
        <v>236</v>
      </c>
    </row>
    <row r="6" spans="1:26" ht="57" customHeight="1" x14ac:dyDescent="0.3">
      <c r="A6" s="179" t="s">
        <v>18</v>
      </c>
      <c r="B6" s="153"/>
      <c r="C6" s="154"/>
      <c r="D6" s="135" t="s">
        <v>237</v>
      </c>
    </row>
    <row r="7" spans="1:26" ht="14.25" customHeight="1" x14ac:dyDescent="0.3">
      <c r="A7" s="180" t="s">
        <v>19</v>
      </c>
      <c r="B7" s="153"/>
      <c r="C7" s="154"/>
      <c r="D7" s="136" t="s">
        <v>238</v>
      </c>
    </row>
    <row r="8" spans="1:26" ht="14.25" customHeight="1" x14ac:dyDescent="0.3">
      <c r="A8" s="3"/>
      <c r="B8" s="3"/>
      <c r="C8" s="3"/>
      <c r="D8" s="3"/>
    </row>
    <row r="9" spans="1:26" ht="14.25" customHeight="1" x14ac:dyDescent="0.3">
      <c r="A9" s="3"/>
      <c r="B9" s="3"/>
      <c r="C9" s="3"/>
      <c r="D9" s="3"/>
    </row>
    <row r="10" spans="1:26" ht="14.25" customHeight="1" x14ac:dyDescent="0.3">
      <c r="A10" s="3"/>
      <c r="B10" s="3"/>
      <c r="C10" s="3"/>
      <c r="D10" s="3"/>
    </row>
    <row r="11" spans="1:26" ht="14.25" customHeight="1" x14ac:dyDescent="0.3">
      <c r="A11" s="182" t="s">
        <v>15</v>
      </c>
      <c r="B11" s="153"/>
      <c r="C11" s="154"/>
      <c r="D11" s="3"/>
    </row>
    <row r="12" spans="1:26" ht="14.25" customHeight="1" x14ac:dyDescent="0.3">
      <c r="A12" s="183" t="s">
        <v>119</v>
      </c>
      <c r="B12" s="153"/>
      <c r="C12" s="154"/>
      <c r="D12" s="3"/>
    </row>
    <row r="13" spans="1:26" ht="14.25" customHeight="1" x14ac:dyDescent="0.3">
      <c r="A13" s="179" t="s">
        <v>120</v>
      </c>
      <c r="B13" s="153"/>
      <c r="C13" s="154"/>
      <c r="D13" s="3"/>
    </row>
    <row r="14" spans="1:26" ht="14.25" customHeight="1" x14ac:dyDescent="0.3">
      <c r="A14" s="180" t="s">
        <v>19</v>
      </c>
      <c r="B14" s="153"/>
      <c r="C14" s="154"/>
      <c r="D14" s="3"/>
    </row>
    <row r="15" spans="1:26" ht="14.25" customHeight="1" x14ac:dyDescent="0.3">
      <c r="A15" s="3"/>
      <c r="B15" s="3"/>
      <c r="C15" s="3"/>
      <c r="D15" s="3"/>
    </row>
    <row r="16" spans="1:26" ht="14.25" customHeight="1" x14ac:dyDescent="0.3">
      <c r="A16" s="3"/>
      <c r="B16" s="3"/>
      <c r="C16" s="3"/>
      <c r="D16" s="3"/>
    </row>
    <row r="17" spans="1:4" ht="14.25" customHeight="1" x14ac:dyDescent="0.3">
      <c r="A17" s="3"/>
      <c r="B17" s="3"/>
      <c r="C17" s="3"/>
      <c r="D17" s="3"/>
    </row>
    <row r="18" spans="1:4" ht="14.25" customHeight="1" x14ac:dyDescent="0.3">
      <c r="A18" s="3"/>
      <c r="B18" s="3"/>
      <c r="C18" s="3"/>
      <c r="D18" s="3"/>
    </row>
    <row r="19" spans="1:4" ht="14.25" customHeight="1" x14ac:dyDescent="0.3">
      <c r="A19" s="3"/>
      <c r="B19" s="3"/>
      <c r="C19" s="3"/>
      <c r="D19" s="3"/>
    </row>
    <row r="20" spans="1:4" ht="14.25" customHeight="1" x14ac:dyDescent="0.3">
      <c r="A20" s="3"/>
      <c r="B20" s="3"/>
      <c r="C20" s="3"/>
      <c r="D20" s="3"/>
    </row>
    <row r="21" spans="1:4" ht="14.25" customHeight="1" x14ac:dyDescent="0.3">
      <c r="A21" s="3"/>
      <c r="B21" s="3"/>
      <c r="C21" s="3"/>
      <c r="D21" s="3"/>
    </row>
    <row r="22" spans="1:4" ht="14.25" customHeight="1" x14ac:dyDescent="0.3">
      <c r="A22" s="3"/>
      <c r="B22" s="3"/>
      <c r="C22" s="3"/>
      <c r="D22" s="3"/>
    </row>
    <row r="23" spans="1:4" ht="14.25" customHeight="1" x14ac:dyDescent="0.3">
      <c r="A23" s="3"/>
      <c r="B23" s="3"/>
      <c r="C23" s="3"/>
      <c r="D23" s="3"/>
    </row>
    <row r="24" spans="1:4" ht="14.25" customHeight="1" x14ac:dyDescent="0.3">
      <c r="A24" s="3"/>
      <c r="B24" s="3"/>
      <c r="C24" s="3"/>
      <c r="D24" s="3"/>
    </row>
    <row r="25" spans="1:4" ht="14.25" customHeight="1" x14ac:dyDescent="0.3">
      <c r="A25" s="3"/>
      <c r="B25" s="3"/>
      <c r="C25" s="3"/>
      <c r="D25" s="3"/>
    </row>
    <row r="26" spans="1:4" ht="14.25" customHeight="1" x14ac:dyDescent="0.3">
      <c r="A26" s="3"/>
      <c r="B26" s="3"/>
      <c r="C26" s="3"/>
      <c r="D26" s="3"/>
    </row>
    <row r="27" spans="1:4" ht="14.25" customHeight="1" x14ac:dyDescent="0.3">
      <c r="A27" s="3"/>
      <c r="B27" s="3"/>
      <c r="C27" s="3"/>
      <c r="D27" s="3"/>
    </row>
    <row r="28" spans="1:4" ht="14.25" customHeight="1" x14ac:dyDescent="0.3">
      <c r="A28" s="3"/>
      <c r="B28" s="3"/>
      <c r="C28" s="3"/>
      <c r="D28" s="3"/>
    </row>
    <row r="29" spans="1:4" ht="14.25" customHeight="1" x14ac:dyDescent="0.3">
      <c r="A29" s="3"/>
      <c r="B29" s="3"/>
      <c r="C29" s="3"/>
      <c r="D29" s="3"/>
    </row>
    <row r="30" spans="1:4" ht="14.25" customHeight="1" x14ac:dyDescent="0.3">
      <c r="A30" s="3"/>
      <c r="B30" s="3"/>
      <c r="C30" s="3"/>
      <c r="D30" s="3"/>
    </row>
    <row r="31" spans="1:4" ht="14.25" customHeight="1" x14ac:dyDescent="0.3">
      <c r="A31" s="3"/>
      <c r="B31" s="3"/>
      <c r="C31" s="3"/>
      <c r="D31" s="3"/>
    </row>
    <row r="32" spans="1:4" ht="14.25" customHeight="1" x14ac:dyDescent="0.3">
      <c r="A32" s="3"/>
      <c r="B32" s="3"/>
      <c r="C32" s="3"/>
      <c r="D32" s="3"/>
    </row>
    <row r="33" spans="1:4" ht="14.25" customHeight="1" x14ac:dyDescent="0.3">
      <c r="A33" s="3"/>
      <c r="B33" s="3"/>
      <c r="C33" s="3"/>
      <c r="D33" s="3"/>
    </row>
    <row r="34" spans="1:4" ht="14.25" customHeight="1" x14ac:dyDescent="0.3">
      <c r="A34" s="3"/>
      <c r="B34" s="3"/>
      <c r="C34" s="3"/>
      <c r="D34" s="3"/>
    </row>
    <row r="35" spans="1:4" ht="14.25" customHeight="1" x14ac:dyDescent="0.3">
      <c r="A35" s="3"/>
      <c r="B35" s="3"/>
      <c r="C35" s="3"/>
      <c r="D35" s="3"/>
    </row>
    <row r="36" spans="1:4" ht="14.25" customHeight="1" x14ac:dyDescent="0.3">
      <c r="A36" s="3"/>
      <c r="B36" s="3"/>
      <c r="C36" s="3"/>
      <c r="D36" s="3"/>
    </row>
    <row r="37" spans="1:4" ht="14.25" customHeight="1" x14ac:dyDescent="0.3">
      <c r="A37" s="3"/>
      <c r="B37" s="3"/>
      <c r="C37" s="3"/>
      <c r="D37" s="3"/>
    </row>
    <row r="38" spans="1:4" ht="14.25" customHeight="1" x14ac:dyDescent="0.3">
      <c r="A38" s="3"/>
      <c r="B38" s="3"/>
      <c r="C38" s="3"/>
      <c r="D38" s="3"/>
    </row>
    <row r="39" spans="1:4" ht="14.25" customHeight="1" x14ac:dyDescent="0.3">
      <c r="A39" s="3"/>
      <c r="B39" s="3"/>
      <c r="C39" s="3"/>
      <c r="D39" s="3"/>
    </row>
    <row r="40" spans="1:4" ht="14.25" customHeight="1" x14ac:dyDescent="0.3">
      <c r="A40" s="3"/>
      <c r="B40" s="3"/>
      <c r="C40" s="3"/>
      <c r="D40" s="3"/>
    </row>
    <row r="41" spans="1:4" ht="14.25" customHeight="1" x14ac:dyDescent="0.3">
      <c r="A41" s="3"/>
      <c r="B41" s="3"/>
      <c r="C41" s="3"/>
      <c r="D41" s="3"/>
    </row>
    <row r="42" spans="1:4" ht="14.25" customHeight="1" x14ac:dyDescent="0.3">
      <c r="A42" s="3"/>
      <c r="B42" s="3"/>
      <c r="C42" s="3"/>
      <c r="D42" s="3"/>
    </row>
    <row r="43" spans="1:4" ht="14.25" customHeight="1" x14ac:dyDescent="0.3">
      <c r="A43" s="3"/>
      <c r="B43" s="3"/>
      <c r="C43" s="3"/>
      <c r="D43" s="3"/>
    </row>
    <row r="44" spans="1:4" ht="14.25" customHeight="1" x14ac:dyDescent="0.3">
      <c r="A44" s="3"/>
      <c r="B44" s="3"/>
      <c r="C44" s="3"/>
      <c r="D44" s="3"/>
    </row>
    <row r="45" spans="1:4" ht="14.25" customHeight="1" x14ac:dyDescent="0.3">
      <c r="A45" s="3"/>
      <c r="B45" s="3"/>
      <c r="C45" s="3"/>
      <c r="D45" s="3"/>
    </row>
    <row r="46" spans="1:4" ht="14.25" customHeight="1" x14ac:dyDescent="0.3">
      <c r="A46" s="3"/>
      <c r="B46" s="3"/>
      <c r="C46" s="3"/>
      <c r="D46" s="3"/>
    </row>
    <row r="47" spans="1:4" ht="14.25" customHeight="1" x14ac:dyDescent="0.3">
      <c r="A47" s="3"/>
      <c r="B47" s="3"/>
      <c r="C47" s="3"/>
      <c r="D47" s="3"/>
    </row>
    <row r="48" spans="1:4" ht="14.25" customHeight="1" x14ac:dyDescent="0.3">
      <c r="A48" s="3"/>
      <c r="B48" s="3"/>
      <c r="C48" s="3"/>
      <c r="D48" s="3"/>
    </row>
    <row r="49" spans="1:4" ht="14.25" customHeight="1" x14ac:dyDescent="0.3">
      <c r="A49" s="3"/>
      <c r="B49" s="3"/>
      <c r="C49" s="3"/>
      <c r="D49" s="3"/>
    </row>
    <row r="50" spans="1:4" ht="14.25" customHeight="1" x14ac:dyDescent="0.3">
      <c r="A50" s="3"/>
      <c r="B50" s="3"/>
      <c r="C50" s="3"/>
      <c r="D50" s="3"/>
    </row>
    <row r="51" spans="1:4" ht="14.25" customHeight="1" x14ac:dyDescent="0.3">
      <c r="A51" s="3"/>
      <c r="B51" s="3"/>
      <c r="C51" s="3"/>
      <c r="D51" s="3"/>
    </row>
    <row r="52" spans="1:4" ht="14.25" customHeight="1" x14ac:dyDescent="0.3">
      <c r="A52" s="3"/>
      <c r="B52" s="3"/>
      <c r="C52" s="3"/>
      <c r="D52" s="3"/>
    </row>
    <row r="53" spans="1:4" ht="14.25" customHeight="1" x14ac:dyDescent="0.3">
      <c r="A53" s="3"/>
      <c r="B53" s="3"/>
      <c r="C53" s="3"/>
      <c r="D53" s="3"/>
    </row>
    <row r="54" spans="1:4" ht="14.25" customHeight="1" x14ac:dyDescent="0.3">
      <c r="A54" s="3"/>
      <c r="B54" s="3"/>
      <c r="C54" s="3"/>
      <c r="D54" s="3"/>
    </row>
    <row r="55" spans="1:4" ht="14.25" customHeight="1" x14ac:dyDescent="0.3">
      <c r="A55" s="3"/>
      <c r="B55" s="3"/>
      <c r="C55" s="3"/>
      <c r="D55" s="3"/>
    </row>
    <row r="56" spans="1:4" ht="14.25" customHeight="1" x14ac:dyDescent="0.3">
      <c r="A56" s="3"/>
      <c r="B56" s="3"/>
      <c r="C56" s="3"/>
      <c r="D56" s="3"/>
    </row>
    <row r="57" spans="1:4" ht="14.25" customHeight="1" x14ac:dyDescent="0.3">
      <c r="A57" s="3"/>
      <c r="B57" s="3"/>
      <c r="C57" s="3"/>
      <c r="D57" s="3"/>
    </row>
    <row r="58" spans="1:4" ht="14.25" customHeight="1" x14ac:dyDescent="0.3">
      <c r="A58" s="3"/>
      <c r="B58" s="3"/>
      <c r="C58" s="3"/>
      <c r="D58" s="3"/>
    </row>
    <row r="59" spans="1:4" ht="14.25" customHeight="1" x14ac:dyDescent="0.3">
      <c r="A59" s="3"/>
      <c r="B59" s="3"/>
      <c r="C59" s="3"/>
      <c r="D59" s="3"/>
    </row>
    <row r="60" spans="1:4" ht="14.25" customHeight="1" x14ac:dyDescent="0.3">
      <c r="A60" s="3"/>
      <c r="B60" s="3"/>
      <c r="C60" s="3"/>
      <c r="D60" s="3"/>
    </row>
    <row r="61" spans="1:4" ht="14.25" customHeight="1" x14ac:dyDescent="0.3">
      <c r="A61" s="3"/>
      <c r="B61" s="3"/>
      <c r="C61" s="3"/>
      <c r="D61" s="3"/>
    </row>
    <row r="62" spans="1:4" ht="14.25" customHeight="1" x14ac:dyDescent="0.3">
      <c r="A62" s="3"/>
      <c r="B62" s="3"/>
      <c r="C62" s="3"/>
      <c r="D62" s="3"/>
    </row>
    <row r="63" spans="1:4" ht="14.25" customHeight="1" x14ac:dyDescent="0.3">
      <c r="A63" s="3"/>
      <c r="B63" s="3"/>
      <c r="C63" s="3"/>
      <c r="D63" s="3"/>
    </row>
    <row r="64" spans="1:4" ht="14.25" customHeight="1" x14ac:dyDescent="0.3">
      <c r="A64" s="3"/>
      <c r="B64" s="3"/>
      <c r="C64" s="3"/>
      <c r="D64" s="3"/>
    </row>
    <row r="65" spans="1:4" ht="14.25" customHeight="1" x14ac:dyDescent="0.3">
      <c r="A65" s="3"/>
      <c r="B65" s="3"/>
      <c r="C65" s="3"/>
      <c r="D65" s="3"/>
    </row>
    <row r="66" spans="1:4" ht="14.25" customHeight="1" x14ac:dyDescent="0.3">
      <c r="A66" s="3"/>
      <c r="B66" s="3"/>
      <c r="C66" s="3"/>
      <c r="D66" s="3"/>
    </row>
    <row r="67" spans="1:4" ht="14.25" customHeight="1" x14ac:dyDescent="0.3">
      <c r="A67" s="3"/>
      <c r="B67" s="3"/>
      <c r="C67" s="3"/>
      <c r="D67" s="3"/>
    </row>
    <row r="68" spans="1:4" ht="14.25" customHeight="1" x14ac:dyDescent="0.3">
      <c r="A68" s="3"/>
      <c r="B68" s="3"/>
      <c r="C68" s="3"/>
      <c r="D68" s="3"/>
    </row>
    <row r="69" spans="1:4" ht="14.25" customHeight="1" x14ac:dyDescent="0.3">
      <c r="A69" s="3"/>
      <c r="B69" s="3"/>
      <c r="C69" s="3"/>
      <c r="D69" s="3"/>
    </row>
    <row r="70" spans="1:4" ht="14.25" customHeight="1" x14ac:dyDescent="0.3">
      <c r="A70" s="3"/>
      <c r="B70" s="3"/>
      <c r="C70" s="3"/>
      <c r="D70" s="3"/>
    </row>
    <row r="71" spans="1:4" ht="14.25" customHeight="1" x14ac:dyDescent="0.3">
      <c r="A71" s="3"/>
      <c r="B71" s="3"/>
      <c r="C71" s="3"/>
      <c r="D71" s="3"/>
    </row>
    <row r="72" spans="1:4" ht="14.25" customHeight="1" x14ac:dyDescent="0.3">
      <c r="A72" s="3"/>
      <c r="B72" s="3"/>
      <c r="C72" s="3"/>
      <c r="D72" s="3"/>
    </row>
    <row r="73" spans="1:4" ht="14.25" customHeight="1" x14ac:dyDescent="0.3">
      <c r="A73" s="3"/>
      <c r="B73" s="3"/>
      <c r="C73" s="3"/>
      <c r="D73" s="3"/>
    </row>
    <row r="74" spans="1:4" ht="14.25" customHeight="1" x14ac:dyDescent="0.3">
      <c r="A74" s="3"/>
      <c r="B74" s="3"/>
      <c r="C74" s="3"/>
      <c r="D74" s="3"/>
    </row>
    <row r="75" spans="1:4" ht="14.25" customHeight="1" x14ac:dyDescent="0.3">
      <c r="A75" s="3"/>
      <c r="B75" s="3"/>
      <c r="C75" s="3"/>
      <c r="D75" s="3"/>
    </row>
    <row r="76" spans="1:4" ht="14.25" customHeight="1" x14ac:dyDescent="0.3">
      <c r="A76" s="3"/>
      <c r="B76" s="3"/>
      <c r="C76" s="3"/>
      <c r="D76" s="3"/>
    </row>
    <row r="77" spans="1:4" ht="14.25" customHeight="1" x14ac:dyDescent="0.3">
      <c r="A77" s="3"/>
      <c r="B77" s="3"/>
      <c r="C77" s="3"/>
      <c r="D77" s="3"/>
    </row>
    <row r="78" spans="1:4" ht="14.25" customHeight="1" x14ac:dyDescent="0.3">
      <c r="A78" s="3"/>
      <c r="B78" s="3"/>
      <c r="C78" s="3"/>
      <c r="D78" s="3"/>
    </row>
    <row r="79" spans="1:4" ht="14.25" customHeight="1" x14ac:dyDescent="0.3">
      <c r="A79" s="3"/>
      <c r="B79" s="3"/>
      <c r="C79" s="3"/>
      <c r="D79" s="3"/>
    </row>
    <row r="80" spans="1:4" ht="14.25" customHeight="1" x14ac:dyDescent="0.3">
      <c r="A80" s="3"/>
      <c r="B80" s="3"/>
      <c r="C80" s="3"/>
      <c r="D80" s="3"/>
    </row>
    <row r="81" spans="1:4" ht="14.25" customHeight="1" x14ac:dyDescent="0.3">
      <c r="A81" s="3"/>
      <c r="B81" s="3"/>
      <c r="C81" s="3"/>
      <c r="D81" s="3"/>
    </row>
    <row r="82" spans="1:4" ht="14.25" customHeight="1" x14ac:dyDescent="0.3">
      <c r="A82" s="3"/>
      <c r="B82" s="3"/>
      <c r="C82" s="3"/>
      <c r="D82" s="3"/>
    </row>
    <row r="83" spans="1:4" ht="14.25" customHeight="1" x14ac:dyDescent="0.3">
      <c r="A83" s="3"/>
      <c r="B83" s="3"/>
      <c r="C83" s="3"/>
      <c r="D83" s="3"/>
    </row>
    <row r="84" spans="1:4" ht="14.25" customHeight="1" x14ac:dyDescent="0.3">
      <c r="A84" s="3"/>
      <c r="B84" s="3"/>
      <c r="C84" s="3"/>
      <c r="D84" s="3"/>
    </row>
    <row r="85" spans="1:4" ht="14.25" customHeight="1" x14ac:dyDescent="0.3">
      <c r="A85" s="3"/>
      <c r="B85" s="3"/>
      <c r="C85" s="3"/>
      <c r="D85" s="3"/>
    </row>
    <row r="86" spans="1:4" ht="14.25" customHeight="1" x14ac:dyDescent="0.3">
      <c r="A86" s="3"/>
      <c r="B86" s="3"/>
      <c r="C86" s="3"/>
      <c r="D86" s="3"/>
    </row>
    <row r="87" spans="1:4" ht="14.25" customHeight="1" x14ac:dyDescent="0.3">
      <c r="A87" s="3"/>
      <c r="B87" s="3"/>
      <c r="C87" s="3"/>
      <c r="D87" s="3"/>
    </row>
    <row r="88" spans="1:4" ht="14.25" customHeight="1" x14ac:dyDescent="0.3">
      <c r="A88" s="3"/>
      <c r="B88" s="3"/>
      <c r="C88" s="3"/>
      <c r="D88" s="3"/>
    </row>
    <row r="89" spans="1:4" ht="14.25" customHeight="1" x14ac:dyDescent="0.3">
      <c r="A89" s="3"/>
      <c r="B89" s="3"/>
      <c r="C89" s="3"/>
      <c r="D89" s="3"/>
    </row>
    <row r="90" spans="1:4" ht="14.25" customHeight="1" x14ac:dyDescent="0.3">
      <c r="A90" s="3"/>
      <c r="B90" s="3"/>
      <c r="C90" s="3"/>
      <c r="D90" s="3"/>
    </row>
    <row r="91" spans="1:4" ht="14.25" customHeight="1" x14ac:dyDescent="0.3">
      <c r="A91" s="3"/>
      <c r="B91" s="3"/>
      <c r="C91" s="3"/>
      <c r="D91" s="3"/>
    </row>
    <row r="92" spans="1:4" ht="14.25" customHeight="1" x14ac:dyDescent="0.3">
      <c r="A92" s="3"/>
      <c r="B92" s="3"/>
      <c r="C92" s="3"/>
      <c r="D92" s="3"/>
    </row>
    <row r="93" spans="1:4" ht="14.25" customHeight="1" x14ac:dyDescent="0.3">
      <c r="A93" s="3"/>
      <c r="B93" s="3"/>
      <c r="C93" s="3"/>
      <c r="D93" s="3"/>
    </row>
    <row r="94" spans="1:4" ht="14.25" customHeight="1" x14ac:dyDescent="0.3">
      <c r="A94" s="3"/>
      <c r="B94" s="3"/>
      <c r="C94" s="3"/>
      <c r="D94" s="3"/>
    </row>
    <row r="95" spans="1:4" ht="14.25" customHeight="1" x14ac:dyDescent="0.3">
      <c r="A95" s="3"/>
      <c r="B95" s="3"/>
      <c r="C95" s="3"/>
      <c r="D95" s="3"/>
    </row>
    <row r="96" spans="1:4" ht="14.25" customHeight="1" x14ac:dyDescent="0.3">
      <c r="A96" s="3"/>
      <c r="B96" s="3"/>
      <c r="C96" s="3"/>
      <c r="D96" s="3"/>
    </row>
    <row r="97" spans="1:4" ht="14.25" customHeight="1" x14ac:dyDescent="0.3">
      <c r="A97" s="3"/>
      <c r="B97" s="3"/>
      <c r="C97" s="3"/>
      <c r="D97" s="3"/>
    </row>
    <row r="98" spans="1:4" ht="14.25" customHeight="1" x14ac:dyDescent="0.3">
      <c r="A98" s="3"/>
      <c r="B98" s="3"/>
      <c r="C98" s="3"/>
      <c r="D98" s="3"/>
    </row>
    <row r="99" spans="1:4" ht="14.25" customHeight="1" x14ac:dyDescent="0.3">
      <c r="A99" s="3"/>
      <c r="B99" s="3"/>
      <c r="C99" s="3"/>
      <c r="D99" s="3"/>
    </row>
    <row r="100" spans="1:4" ht="14.25" customHeight="1" x14ac:dyDescent="0.3">
      <c r="A100" s="3"/>
      <c r="B100" s="3"/>
      <c r="C100" s="3"/>
      <c r="D100" s="3"/>
    </row>
    <row r="101" spans="1:4" ht="14.25" customHeight="1" x14ac:dyDescent="0.3">
      <c r="A101" s="3"/>
      <c r="B101" s="3"/>
      <c r="C101" s="3"/>
      <c r="D101" s="3"/>
    </row>
    <row r="102" spans="1:4" ht="14.25" customHeight="1" x14ac:dyDescent="0.3">
      <c r="A102" s="3"/>
      <c r="B102" s="3"/>
      <c r="C102" s="3"/>
      <c r="D102" s="3"/>
    </row>
    <row r="103" spans="1:4" ht="14.25" customHeight="1" x14ac:dyDescent="0.3">
      <c r="A103" s="3"/>
      <c r="B103" s="3"/>
      <c r="C103" s="3"/>
      <c r="D103" s="3"/>
    </row>
    <row r="104" spans="1:4" ht="14.25" customHeight="1" x14ac:dyDescent="0.3">
      <c r="A104" s="3"/>
      <c r="B104" s="3"/>
      <c r="C104" s="3"/>
      <c r="D104" s="3"/>
    </row>
    <row r="105" spans="1:4" ht="14.25" customHeight="1" x14ac:dyDescent="0.3">
      <c r="A105" s="3"/>
      <c r="B105" s="3"/>
      <c r="C105" s="3"/>
      <c r="D105" s="3"/>
    </row>
    <row r="106" spans="1:4" ht="14.25" customHeight="1" x14ac:dyDescent="0.3">
      <c r="A106" s="3"/>
      <c r="B106" s="3"/>
      <c r="C106" s="3"/>
      <c r="D106" s="3"/>
    </row>
    <row r="107" spans="1:4" ht="14.25" customHeight="1" x14ac:dyDescent="0.3">
      <c r="A107" s="3"/>
      <c r="B107" s="3"/>
      <c r="C107" s="3"/>
      <c r="D107" s="3"/>
    </row>
    <row r="108" spans="1:4" ht="14.25" customHeight="1" x14ac:dyDescent="0.3">
      <c r="A108" s="3"/>
      <c r="B108" s="3"/>
      <c r="C108" s="3"/>
      <c r="D108" s="3"/>
    </row>
    <row r="109" spans="1:4" ht="14.25" customHeight="1" x14ac:dyDescent="0.3">
      <c r="A109" s="3"/>
      <c r="B109" s="3"/>
      <c r="C109" s="3"/>
      <c r="D109" s="3"/>
    </row>
    <row r="110" spans="1:4" ht="14.25" customHeight="1" x14ac:dyDescent="0.3">
      <c r="A110" s="3"/>
      <c r="B110" s="3"/>
      <c r="C110" s="3"/>
      <c r="D110" s="3"/>
    </row>
    <row r="111" spans="1:4" ht="14.25" customHeight="1" x14ac:dyDescent="0.3">
      <c r="A111" s="3"/>
      <c r="B111" s="3"/>
      <c r="C111" s="3"/>
      <c r="D111" s="3"/>
    </row>
    <row r="112" spans="1:4" ht="14.25" customHeight="1" x14ac:dyDescent="0.3">
      <c r="A112" s="3"/>
      <c r="B112" s="3"/>
      <c r="C112" s="3"/>
      <c r="D112" s="3"/>
    </row>
    <row r="113" spans="1:4" ht="14.25" customHeight="1" x14ac:dyDescent="0.3">
      <c r="A113" s="3"/>
      <c r="B113" s="3"/>
      <c r="C113" s="3"/>
      <c r="D113" s="3"/>
    </row>
    <row r="114" spans="1:4" ht="14.25" customHeight="1" x14ac:dyDescent="0.3">
      <c r="A114" s="3"/>
      <c r="B114" s="3"/>
      <c r="C114" s="3"/>
      <c r="D114" s="3"/>
    </row>
    <row r="115" spans="1:4" ht="14.25" customHeight="1" x14ac:dyDescent="0.3">
      <c r="A115" s="3"/>
      <c r="B115" s="3"/>
      <c r="C115" s="3"/>
      <c r="D115" s="3"/>
    </row>
    <row r="116" spans="1:4" ht="14.25" customHeight="1" x14ac:dyDescent="0.3">
      <c r="A116" s="3"/>
      <c r="B116" s="3"/>
      <c r="C116" s="3"/>
      <c r="D116" s="3"/>
    </row>
    <row r="117" spans="1:4" ht="14.25" customHeight="1" x14ac:dyDescent="0.3">
      <c r="A117" s="3"/>
      <c r="B117" s="3"/>
      <c r="C117" s="3"/>
      <c r="D117" s="3"/>
    </row>
    <row r="118" spans="1:4" ht="14.25" customHeight="1" x14ac:dyDescent="0.3">
      <c r="A118" s="3"/>
      <c r="B118" s="3"/>
      <c r="C118" s="3"/>
      <c r="D118" s="3"/>
    </row>
    <row r="119" spans="1:4" ht="14.25" customHeight="1" x14ac:dyDescent="0.3">
      <c r="A119" s="3"/>
      <c r="B119" s="3"/>
      <c r="C119" s="3"/>
      <c r="D119" s="3"/>
    </row>
    <row r="120" spans="1:4" ht="14.25" customHeight="1" x14ac:dyDescent="0.3">
      <c r="A120" s="3"/>
      <c r="B120" s="3"/>
      <c r="C120" s="3"/>
      <c r="D120" s="3"/>
    </row>
    <row r="121" spans="1:4" ht="14.25" customHeight="1" x14ac:dyDescent="0.3">
      <c r="A121" s="3"/>
      <c r="B121" s="3"/>
      <c r="C121" s="3"/>
      <c r="D121" s="3"/>
    </row>
    <row r="122" spans="1:4" ht="14.25" customHeight="1" x14ac:dyDescent="0.3">
      <c r="A122" s="3"/>
      <c r="B122" s="3"/>
      <c r="C122" s="3"/>
      <c r="D122" s="3"/>
    </row>
    <row r="123" spans="1:4" ht="14.25" customHeight="1" x14ac:dyDescent="0.3">
      <c r="A123" s="3"/>
      <c r="B123" s="3"/>
      <c r="C123" s="3"/>
      <c r="D123" s="3"/>
    </row>
    <row r="124" spans="1:4" ht="14.25" customHeight="1" x14ac:dyDescent="0.3">
      <c r="A124" s="3"/>
      <c r="B124" s="3"/>
      <c r="C124" s="3"/>
      <c r="D124" s="3"/>
    </row>
    <row r="125" spans="1:4" ht="14.25" customHeight="1" x14ac:dyDescent="0.3">
      <c r="A125" s="3"/>
      <c r="B125" s="3"/>
      <c r="C125" s="3"/>
      <c r="D125" s="3"/>
    </row>
    <row r="126" spans="1:4" ht="14.25" customHeight="1" x14ac:dyDescent="0.3">
      <c r="A126" s="3"/>
      <c r="B126" s="3"/>
      <c r="C126" s="3"/>
      <c r="D126" s="3"/>
    </row>
    <row r="127" spans="1:4" ht="14.25" customHeight="1" x14ac:dyDescent="0.3">
      <c r="A127" s="3"/>
      <c r="B127" s="3"/>
      <c r="C127" s="3"/>
      <c r="D127" s="3"/>
    </row>
    <row r="128" spans="1:4" ht="14.25" customHeight="1" x14ac:dyDescent="0.3">
      <c r="A128" s="3"/>
      <c r="B128" s="3"/>
      <c r="C128" s="3"/>
      <c r="D128" s="3"/>
    </row>
    <row r="129" spans="1:4" ht="14.25" customHeight="1" x14ac:dyDescent="0.3">
      <c r="A129" s="3"/>
      <c r="B129" s="3"/>
      <c r="C129" s="3"/>
      <c r="D129" s="3"/>
    </row>
    <row r="130" spans="1:4" ht="14.25" customHeight="1" x14ac:dyDescent="0.3">
      <c r="A130" s="3"/>
      <c r="B130" s="3"/>
      <c r="C130" s="3"/>
      <c r="D130" s="3"/>
    </row>
    <row r="131" spans="1:4" ht="14.25" customHeight="1" x14ac:dyDescent="0.3">
      <c r="A131" s="3"/>
      <c r="B131" s="3"/>
      <c r="C131" s="3"/>
      <c r="D131" s="3"/>
    </row>
    <row r="132" spans="1:4" ht="14.25" customHeight="1" x14ac:dyDescent="0.3">
      <c r="A132" s="3"/>
      <c r="B132" s="3"/>
      <c r="C132" s="3"/>
      <c r="D132" s="3"/>
    </row>
    <row r="133" spans="1:4" ht="14.25" customHeight="1" x14ac:dyDescent="0.3">
      <c r="A133" s="3"/>
      <c r="B133" s="3"/>
      <c r="C133" s="3"/>
      <c r="D133" s="3"/>
    </row>
    <row r="134" spans="1:4" ht="14.25" customHeight="1" x14ac:dyDescent="0.3">
      <c r="A134" s="3"/>
      <c r="B134" s="3"/>
      <c r="C134" s="3"/>
      <c r="D134" s="3"/>
    </row>
    <row r="135" spans="1:4" ht="14.25" customHeight="1" x14ac:dyDescent="0.3">
      <c r="A135" s="3"/>
      <c r="B135" s="3"/>
      <c r="C135" s="3"/>
      <c r="D135" s="3"/>
    </row>
    <row r="136" spans="1:4" ht="14.25" customHeight="1" x14ac:dyDescent="0.3">
      <c r="A136" s="3"/>
      <c r="B136" s="3"/>
      <c r="C136" s="3"/>
      <c r="D136" s="3"/>
    </row>
    <row r="137" spans="1:4" ht="14.25" customHeight="1" x14ac:dyDescent="0.3">
      <c r="A137" s="3"/>
      <c r="B137" s="3"/>
      <c r="C137" s="3"/>
      <c r="D137" s="3"/>
    </row>
    <row r="138" spans="1:4" ht="14.25" customHeight="1" x14ac:dyDescent="0.3">
      <c r="A138" s="3"/>
      <c r="B138" s="3"/>
      <c r="C138" s="3"/>
      <c r="D138" s="3"/>
    </row>
    <row r="139" spans="1:4" ht="14.25" customHeight="1" x14ac:dyDescent="0.3">
      <c r="A139" s="3"/>
      <c r="B139" s="3"/>
      <c r="C139" s="3"/>
      <c r="D139" s="3"/>
    </row>
    <row r="140" spans="1:4" ht="14.25" customHeight="1" x14ac:dyDescent="0.3">
      <c r="A140" s="3"/>
      <c r="B140" s="3"/>
      <c r="C140" s="3"/>
      <c r="D140" s="3"/>
    </row>
    <row r="141" spans="1:4" ht="14.25" customHeight="1" x14ac:dyDescent="0.3">
      <c r="A141" s="3"/>
      <c r="B141" s="3"/>
      <c r="C141" s="3"/>
      <c r="D141" s="3"/>
    </row>
    <row r="142" spans="1:4" ht="14.25" customHeight="1" x14ac:dyDescent="0.3">
      <c r="A142" s="3"/>
      <c r="B142" s="3"/>
      <c r="C142" s="3"/>
      <c r="D142" s="3"/>
    </row>
    <row r="143" spans="1:4" ht="14.25" customHeight="1" x14ac:dyDescent="0.3">
      <c r="A143" s="3"/>
      <c r="B143" s="3"/>
      <c r="C143" s="3"/>
      <c r="D143" s="3"/>
    </row>
    <row r="144" spans="1:4" ht="14.25" customHeight="1" x14ac:dyDescent="0.3">
      <c r="A144" s="3"/>
      <c r="B144" s="3"/>
      <c r="C144" s="3"/>
      <c r="D144" s="3"/>
    </row>
    <row r="145" spans="1:4" ht="14.25" customHeight="1" x14ac:dyDescent="0.3">
      <c r="A145" s="3"/>
      <c r="B145" s="3"/>
      <c r="C145" s="3"/>
      <c r="D145" s="3"/>
    </row>
    <row r="146" spans="1:4" ht="14.25" customHeight="1" x14ac:dyDescent="0.3">
      <c r="A146" s="3"/>
      <c r="B146" s="3"/>
      <c r="C146" s="3"/>
      <c r="D146" s="3"/>
    </row>
    <row r="147" spans="1:4" ht="14.25" customHeight="1" x14ac:dyDescent="0.3">
      <c r="A147" s="3"/>
      <c r="B147" s="3"/>
      <c r="C147" s="3"/>
      <c r="D147" s="3"/>
    </row>
    <row r="148" spans="1:4" ht="14.25" customHeight="1" x14ac:dyDescent="0.3">
      <c r="A148" s="3"/>
      <c r="B148" s="3"/>
      <c r="C148" s="3"/>
      <c r="D148" s="3"/>
    </row>
    <row r="149" spans="1:4" ht="14.25" customHeight="1" x14ac:dyDescent="0.3">
      <c r="A149" s="3"/>
      <c r="B149" s="3"/>
      <c r="C149" s="3"/>
      <c r="D149" s="3"/>
    </row>
    <row r="150" spans="1:4" ht="14.25" customHeight="1" x14ac:dyDescent="0.3">
      <c r="A150" s="3"/>
      <c r="B150" s="3"/>
      <c r="C150" s="3"/>
      <c r="D150" s="3"/>
    </row>
    <row r="151" spans="1:4" ht="14.25" customHeight="1" x14ac:dyDescent="0.3">
      <c r="A151" s="3"/>
      <c r="B151" s="3"/>
      <c r="C151" s="3"/>
      <c r="D151" s="3"/>
    </row>
    <row r="152" spans="1:4" ht="14.25" customHeight="1" x14ac:dyDescent="0.3">
      <c r="A152" s="3"/>
      <c r="B152" s="3"/>
      <c r="C152" s="3"/>
      <c r="D152" s="3"/>
    </row>
    <row r="153" spans="1:4" ht="14.25" customHeight="1" x14ac:dyDescent="0.3">
      <c r="A153" s="3"/>
      <c r="B153" s="3"/>
      <c r="C153" s="3"/>
      <c r="D153" s="3"/>
    </row>
    <row r="154" spans="1:4" ht="14.25" customHeight="1" x14ac:dyDescent="0.3">
      <c r="A154" s="3"/>
      <c r="B154" s="3"/>
      <c r="C154" s="3"/>
      <c r="D154" s="3"/>
    </row>
    <row r="155" spans="1:4" ht="14.25" customHeight="1" x14ac:dyDescent="0.3">
      <c r="A155" s="3"/>
      <c r="B155" s="3"/>
      <c r="C155" s="3"/>
      <c r="D155" s="3"/>
    </row>
    <row r="156" spans="1:4" ht="14.25" customHeight="1" x14ac:dyDescent="0.3">
      <c r="A156" s="3"/>
      <c r="B156" s="3"/>
      <c r="C156" s="3"/>
      <c r="D156" s="3"/>
    </row>
    <row r="157" spans="1:4" ht="14.25" customHeight="1" x14ac:dyDescent="0.3">
      <c r="A157" s="3"/>
      <c r="B157" s="3"/>
      <c r="C157" s="3"/>
      <c r="D157" s="3"/>
    </row>
    <row r="158" spans="1:4" ht="14.25" customHeight="1" x14ac:dyDescent="0.3">
      <c r="A158" s="3"/>
      <c r="B158" s="3"/>
      <c r="C158" s="3"/>
      <c r="D158" s="3"/>
    </row>
    <row r="159" spans="1:4" ht="14.25" customHeight="1" x14ac:dyDescent="0.3">
      <c r="A159" s="3"/>
      <c r="B159" s="3"/>
      <c r="C159" s="3"/>
      <c r="D159" s="3"/>
    </row>
    <row r="160" spans="1:4" ht="14.25" customHeight="1" x14ac:dyDescent="0.3">
      <c r="A160" s="3"/>
      <c r="B160" s="3"/>
      <c r="C160" s="3"/>
      <c r="D160" s="3"/>
    </row>
    <row r="161" spans="1:4" ht="14.25" customHeight="1" x14ac:dyDescent="0.3">
      <c r="A161" s="3"/>
      <c r="B161" s="3"/>
      <c r="C161" s="3"/>
      <c r="D161" s="3"/>
    </row>
    <row r="162" spans="1:4" ht="14.25" customHeight="1" x14ac:dyDescent="0.3">
      <c r="A162" s="3"/>
      <c r="B162" s="3"/>
      <c r="C162" s="3"/>
      <c r="D162" s="3"/>
    </row>
    <row r="163" spans="1:4" ht="14.25" customHeight="1" x14ac:dyDescent="0.3">
      <c r="A163" s="3"/>
      <c r="B163" s="3"/>
      <c r="C163" s="3"/>
      <c r="D163" s="3"/>
    </row>
    <row r="164" spans="1:4" ht="14.25" customHeight="1" x14ac:dyDescent="0.3">
      <c r="A164" s="3"/>
      <c r="B164" s="3"/>
      <c r="C164" s="3"/>
      <c r="D164" s="3"/>
    </row>
    <row r="165" spans="1:4" ht="14.25" customHeight="1" x14ac:dyDescent="0.3">
      <c r="A165" s="3"/>
      <c r="B165" s="3"/>
      <c r="C165" s="3"/>
      <c r="D165" s="3"/>
    </row>
    <row r="166" spans="1:4" ht="14.25" customHeight="1" x14ac:dyDescent="0.3">
      <c r="A166" s="3"/>
      <c r="B166" s="3"/>
      <c r="C166" s="3"/>
      <c r="D166" s="3"/>
    </row>
    <row r="167" spans="1:4" ht="14.25" customHeight="1" x14ac:dyDescent="0.3">
      <c r="A167" s="3"/>
      <c r="B167" s="3"/>
      <c r="C167" s="3"/>
      <c r="D167" s="3"/>
    </row>
    <row r="168" spans="1:4" ht="14.25" customHeight="1" x14ac:dyDescent="0.3">
      <c r="A168" s="3"/>
      <c r="B168" s="3"/>
      <c r="C168" s="3"/>
      <c r="D168" s="3"/>
    </row>
    <row r="169" spans="1:4" ht="14.25" customHeight="1" x14ac:dyDescent="0.3">
      <c r="A169" s="3"/>
      <c r="B169" s="3"/>
      <c r="C169" s="3"/>
      <c r="D169" s="3"/>
    </row>
    <row r="170" spans="1:4" ht="14.25" customHeight="1" x14ac:dyDescent="0.3">
      <c r="A170" s="3"/>
      <c r="B170" s="3"/>
      <c r="C170" s="3"/>
      <c r="D170" s="3"/>
    </row>
    <row r="171" spans="1:4" ht="14.25" customHeight="1" x14ac:dyDescent="0.3">
      <c r="A171" s="3"/>
      <c r="B171" s="3"/>
      <c r="C171" s="3"/>
      <c r="D171" s="3"/>
    </row>
    <row r="172" spans="1:4" ht="14.25" customHeight="1" x14ac:dyDescent="0.3">
      <c r="A172" s="3"/>
      <c r="B172" s="3"/>
      <c r="C172" s="3"/>
      <c r="D172" s="3"/>
    </row>
    <row r="173" spans="1:4" ht="14.25" customHeight="1" x14ac:dyDescent="0.3">
      <c r="A173" s="3"/>
      <c r="B173" s="3"/>
      <c r="C173" s="3"/>
      <c r="D173" s="3"/>
    </row>
    <row r="174" spans="1:4" ht="14.25" customHeight="1" x14ac:dyDescent="0.3">
      <c r="A174" s="3"/>
      <c r="B174" s="3"/>
      <c r="C174" s="3"/>
      <c r="D174" s="3"/>
    </row>
    <row r="175" spans="1:4" ht="14.25" customHeight="1" x14ac:dyDescent="0.3">
      <c r="A175" s="3"/>
      <c r="B175" s="3"/>
      <c r="C175" s="3"/>
      <c r="D175" s="3"/>
    </row>
    <row r="176" spans="1:4" ht="14.25" customHeight="1" x14ac:dyDescent="0.3">
      <c r="A176" s="3"/>
      <c r="B176" s="3"/>
      <c r="C176" s="3"/>
      <c r="D176" s="3"/>
    </row>
    <row r="177" spans="1:4" ht="14.25" customHeight="1" x14ac:dyDescent="0.3">
      <c r="A177" s="3"/>
      <c r="B177" s="3"/>
      <c r="C177" s="3"/>
      <c r="D177" s="3"/>
    </row>
    <row r="178" spans="1:4" ht="14.25" customHeight="1" x14ac:dyDescent="0.3">
      <c r="A178" s="3"/>
      <c r="B178" s="3"/>
      <c r="C178" s="3"/>
      <c r="D178" s="3"/>
    </row>
    <row r="179" spans="1:4" ht="14.25" customHeight="1" x14ac:dyDescent="0.3">
      <c r="A179" s="3"/>
      <c r="B179" s="3"/>
      <c r="C179" s="3"/>
      <c r="D179" s="3"/>
    </row>
    <row r="180" spans="1:4" ht="14.25" customHeight="1" x14ac:dyDescent="0.3">
      <c r="A180" s="3"/>
      <c r="B180" s="3"/>
      <c r="C180" s="3"/>
      <c r="D180" s="3"/>
    </row>
    <row r="181" spans="1:4" ht="14.25" customHeight="1" x14ac:dyDescent="0.3">
      <c r="A181" s="3"/>
      <c r="B181" s="3"/>
      <c r="C181" s="3"/>
      <c r="D181" s="3"/>
    </row>
    <row r="182" spans="1:4" ht="14.25" customHeight="1" x14ac:dyDescent="0.3">
      <c r="A182" s="3"/>
      <c r="B182" s="3"/>
      <c r="C182" s="3"/>
      <c r="D182" s="3"/>
    </row>
    <row r="183" spans="1:4" ht="14.25" customHeight="1" x14ac:dyDescent="0.3">
      <c r="A183" s="3"/>
      <c r="B183" s="3"/>
      <c r="C183" s="3"/>
      <c r="D183" s="3"/>
    </row>
    <row r="184" spans="1:4" ht="14.25" customHeight="1" x14ac:dyDescent="0.3">
      <c r="A184" s="3"/>
      <c r="B184" s="3"/>
      <c r="C184" s="3"/>
      <c r="D184" s="3"/>
    </row>
    <row r="185" spans="1:4" ht="14.25" customHeight="1" x14ac:dyDescent="0.3">
      <c r="A185" s="3"/>
      <c r="B185" s="3"/>
      <c r="C185" s="3"/>
      <c r="D185" s="3"/>
    </row>
    <row r="186" spans="1:4" ht="14.25" customHeight="1" x14ac:dyDescent="0.3">
      <c r="A186" s="3"/>
      <c r="B186" s="3"/>
      <c r="C186" s="3"/>
      <c r="D186" s="3"/>
    </row>
    <row r="187" spans="1:4" ht="14.25" customHeight="1" x14ac:dyDescent="0.3">
      <c r="A187" s="3"/>
      <c r="B187" s="3"/>
      <c r="C187" s="3"/>
      <c r="D187" s="3"/>
    </row>
    <row r="188" spans="1:4" ht="14.25" customHeight="1" x14ac:dyDescent="0.3">
      <c r="A188" s="3"/>
      <c r="B188" s="3"/>
      <c r="C188" s="3"/>
      <c r="D188" s="3"/>
    </row>
    <row r="189" spans="1:4" ht="14.25" customHeight="1" x14ac:dyDescent="0.3">
      <c r="A189" s="3"/>
      <c r="B189" s="3"/>
      <c r="C189" s="3"/>
      <c r="D189" s="3"/>
    </row>
    <row r="190" spans="1:4" ht="14.25" customHeight="1" x14ac:dyDescent="0.3">
      <c r="A190" s="3"/>
      <c r="B190" s="3"/>
      <c r="C190" s="3"/>
      <c r="D190" s="3"/>
    </row>
    <row r="191" spans="1:4" ht="14.25" customHeight="1" x14ac:dyDescent="0.3">
      <c r="A191" s="3"/>
      <c r="B191" s="3"/>
      <c r="C191" s="3"/>
      <c r="D191" s="3"/>
    </row>
    <row r="192" spans="1:4" ht="14.25" customHeight="1" x14ac:dyDescent="0.3">
      <c r="A192" s="3"/>
      <c r="B192" s="3"/>
      <c r="C192" s="3"/>
      <c r="D192" s="3"/>
    </row>
    <row r="193" spans="1:4" ht="14.25" customHeight="1" x14ac:dyDescent="0.3">
      <c r="A193" s="3"/>
      <c r="B193" s="3"/>
      <c r="C193" s="3"/>
      <c r="D193" s="3"/>
    </row>
    <row r="194" spans="1:4" ht="14.25" customHeight="1" x14ac:dyDescent="0.3">
      <c r="A194" s="3"/>
      <c r="B194" s="3"/>
      <c r="C194" s="3"/>
      <c r="D194" s="3"/>
    </row>
    <row r="195" spans="1:4" ht="14.25" customHeight="1" x14ac:dyDescent="0.3">
      <c r="A195" s="3"/>
      <c r="B195" s="3"/>
      <c r="C195" s="3"/>
      <c r="D195" s="3"/>
    </row>
    <row r="196" spans="1:4" ht="14.25" customHeight="1" x14ac:dyDescent="0.3">
      <c r="A196" s="3"/>
      <c r="B196" s="3"/>
      <c r="C196" s="3"/>
      <c r="D196" s="3"/>
    </row>
    <row r="197" spans="1:4" ht="14.25" customHeight="1" x14ac:dyDescent="0.3">
      <c r="A197" s="3"/>
      <c r="B197" s="3"/>
      <c r="C197" s="3"/>
      <c r="D197" s="3"/>
    </row>
    <row r="198" spans="1:4" ht="14.25" customHeight="1" x14ac:dyDescent="0.3">
      <c r="A198" s="3"/>
      <c r="B198" s="3"/>
      <c r="C198" s="3"/>
      <c r="D198" s="3"/>
    </row>
    <row r="199" spans="1:4" ht="14.25" customHeight="1" x14ac:dyDescent="0.3">
      <c r="A199" s="3"/>
      <c r="B199" s="3"/>
      <c r="C199" s="3"/>
      <c r="D199" s="3"/>
    </row>
    <row r="200" spans="1:4" ht="14.25" customHeight="1" x14ac:dyDescent="0.3">
      <c r="A200" s="3"/>
      <c r="B200" s="3"/>
      <c r="C200" s="3"/>
      <c r="D200" s="3"/>
    </row>
    <row r="201" spans="1:4" ht="14.25" customHeight="1" x14ac:dyDescent="0.3">
      <c r="A201" s="3"/>
      <c r="B201" s="3"/>
      <c r="C201" s="3"/>
      <c r="D201" s="3"/>
    </row>
    <row r="202" spans="1:4" ht="14.25" customHeight="1" x14ac:dyDescent="0.3">
      <c r="A202" s="3"/>
      <c r="B202" s="3"/>
      <c r="C202" s="3"/>
      <c r="D202" s="3"/>
    </row>
    <row r="203" spans="1:4" ht="14.25" customHeight="1" x14ac:dyDescent="0.3">
      <c r="A203" s="3"/>
      <c r="B203" s="3"/>
      <c r="C203" s="3"/>
      <c r="D203" s="3"/>
    </row>
    <row r="204" spans="1:4" ht="14.25" customHeight="1" x14ac:dyDescent="0.3">
      <c r="A204" s="3"/>
      <c r="B204" s="3"/>
      <c r="C204" s="3"/>
      <c r="D204" s="3"/>
    </row>
    <row r="205" spans="1:4" ht="14.25" customHeight="1" x14ac:dyDescent="0.3">
      <c r="A205" s="3"/>
      <c r="B205" s="3"/>
      <c r="C205" s="3"/>
      <c r="D205" s="3"/>
    </row>
    <row r="206" spans="1:4" ht="14.25" customHeight="1" x14ac:dyDescent="0.3">
      <c r="A206" s="3"/>
      <c r="B206" s="3"/>
      <c r="C206" s="3"/>
      <c r="D206" s="3"/>
    </row>
    <row r="207" spans="1:4" ht="14.25" customHeight="1" x14ac:dyDescent="0.3">
      <c r="A207" s="3"/>
      <c r="B207" s="3"/>
      <c r="C207" s="3"/>
      <c r="D207" s="3"/>
    </row>
    <row r="208" spans="1:4" ht="14.25" customHeight="1" x14ac:dyDescent="0.3">
      <c r="A208" s="3"/>
      <c r="B208" s="3"/>
      <c r="C208" s="3"/>
      <c r="D208" s="3"/>
    </row>
    <row r="209" spans="1:4" ht="14.25" customHeight="1" x14ac:dyDescent="0.3">
      <c r="A209" s="3"/>
      <c r="B209" s="3"/>
      <c r="C209" s="3"/>
      <c r="D209" s="3"/>
    </row>
    <row r="210" spans="1:4" ht="14.25" customHeight="1" x14ac:dyDescent="0.3">
      <c r="A210" s="3"/>
      <c r="B210" s="3"/>
      <c r="C210" s="3"/>
      <c r="D210" s="3"/>
    </row>
    <row r="211" spans="1:4" ht="14.25" customHeight="1" x14ac:dyDescent="0.3">
      <c r="A211" s="3"/>
      <c r="B211" s="3"/>
      <c r="C211" s="3"/>
      <c r="D211" s="3"/>
    </row>
    <row r="212" spans="1:4" ht="14.25" customHeight="1" x14ac:dyDescent="0.3">
      <c r="A212" s="3"/>
      <c r="B212" s="3"/>
      <c r="C212" s="3"/>
      <c r="D212" s="3"/>
    </row>
    <row r="213" spans="1:4" ht="14.25" customHeight="1" x14ac:dyDescent="0.3">
      <c r="A213" s="3"/>
      <c r="B213" s="3"/>
      <c r="C213" s="3"/>
      <c r="D213" s="3"/>
    </row>
    <row r="214" spans="1:4" ht="14.25" customHeight="1" x14ac:dyDescent="0.3">
      <c r="A214" s="3"/>
      <c r="B214" s="3"/>
      <c r="C214" s="3"/>
      <c r="D214" s="3"/>
    </row>
    <row r="215" spans="1:4" ht="14.25" customHeight="1" x14ac:dyDescent="0.3">
      <c r="A215" s="3"/>
      <c r="B215" s="3"/>
      <c r="C215" s="3"/>
      <c r="D215" s="3"/>
    </row>
    <row r="216" spans="1:4" ht="14.25" customHeight="1" x14ac:dyDescent="0.3">
      <c r="A216" s="3"/>
      <c r="B216" s="3"/>
      <c r="C216" s="3"/>
      <c r="D216" s="3"/>
    </row>
    <row r="217" spans="1:4" ht="14.25" customHeight="1" x14ac:dyDescent="0.3">
      <c r="A217" s="3"/>
      <c r="B217" s="3"/>
      <c r="C217" s="3"/>
      <c r="D217" s="3"/>
    </row>
    <row r="218" spans="1:4" ht="14.25" customHeight="1" x14ac:dyDescent="0.3">
      <c r="A218" s="3"/>
      <c r="B218" s="3"/>
      <c r="C218" s="3"/>
      <c r="D218" s="3"/>
    </row>
    <row r="219" spans="1:4" ht="14.25" customHeight="1" x14ac:dyDescent="0.3">
      <c r="A219" s="3"/>
      <c r="B219" s="3"/>
      <c r="C219" s="3"/>
      <c r="D219" s="3"/>
    </row>
    <row r="220" spans="1:4" ht="14.25" customHeight="1" x14ac:dyDescent="0.3">
      <c r="A220" s="3"/>
      <c r="B220" s="3"/>
      <c r="C220" s="3"/>
      <c r="D220" s="3"/>
    </row>
    <row r="221" spans="1:4" ht="14.25" customHeight="1" x14ac:dyDescent="0.3">
      <c r="A221" s="3"/>
      <c r="B221" s="3"/>
      <c r="C221" s="3"/>
      <c r="D221" s="3"/>
    </row>
    <row r="222" spans="1:4" ht="14.25" customHeight="1" x14ac:dyDescent="0.3">
      <c r="A222" s="3"/>
      <c r="B222" s="3"/>
      <c r="C222" s="3"/>
      <c r="D222" s="3"/>
    </row>
    <row r="223" spans="1:4" ht="14.25" customHeight="1" x14ac:dyDescent="0.3">
      <c r="A223" s="3"/>
      <c r="B223" s="3"/>
      <c r="C223" s="3"/>
      <c r="D223" s="3"/>
    </row>
    <row r="224" spans="1:4" ht="14.25" customHeight="1" x14ac:dyDescent="0.3">
      <c r="A224" s="3"/>
      <c r="B224" s="3"/>
      <c r="C224" s="3"/>
      <c r="D224" s="3"/>
    </row>
    <row r="225" spans="1:4" ht="14.25" customHeight="1" x14ac:dyDescent="0.3">
      <c r="A225" s="3"/>
      <c r="B225" s="3"/>
      <c r="C225" s="3"/>
      <c r="D225" s="3"/>
    </row>
    <row r="226" spans="1:4" ht="14.25" customHeight="1" x14ac:dyDescent="0.3">
      <c r="A226" s="3"/>
      <c r="B226" s="3"/>
      <c r="C226" s="3"/>
      <c r="D226" s="3"/>
    </row>
    <row r="227" spans="1:4" ht="14.25" customHeight="1" x14ac:dyDescent="0.3">
      <c r="A227" s="3"/>
      <c r="B227" s="3"/>
      <c r="C227" s="3"/>
      <c r="D227" s="3"/>
    </row>
    <row r="228" spans="1:4" ht="14.25" customHeight="1" x14ac:dyDescent="0.3">
      <c r="A228" s="3"/>
      <c r="B228" s="3"/>
      <c r="C228" s="3"/>
      <c r="D228" s="3"/>
    </row>
    <row r="229" spans="1:4" ht="14.25" customHeight="1" x14ac:dyDescent="0.3">
      <c r="A229" s="3"/>
      <c r="B229" s="3"/>
      <c r="C229" s="3"/>
      <c r="D229" s="3"/>
    </row>
    <row r="230" spans="1:4" ht="14.25" customHeight="1" x14ac:dyDescent="0.3">
      <c r="A230" s="3"/>
      <c r="B230" s="3"/>
      <c r="C230" s="3"/>
      <c r="D230" s="3"/>
    </row>
    <row r="231" spans="1:4" ht="14.25" customHeight="1" x14ac:dyDescent="0.3">
      <c r="A231" s="3"/>
      <c r="B231" s="3"/>
      <c r="C231" s="3"/>
      <c r="D231" s="3"/>
    </row>
    <row r="232" spans="1:4" ht="14.25" customHeight="1" x14ac:dyDescent="0.3">
      <c r="A232" s="3"/>
      <c r="B232" s="3"/>
      <c r="C232" s="3"/>
      <c r="D232" s="3"/>
    </row>
    <row r="233" spans="1:4" ht="14.25" customHeight="1" x14ac:dyDescent="0.3">
      <c r="A233" s="3"/>
      <c r="B233" s="3"/>
      <c r="C233" s="3"/>
      <c r="D233" s="3"/>
    </row>
    <row r="234" spans="1:4" ht="14.25" customHeight="1" x14ac:dyDescent="0.3">
      <c r="A234" s="3"/>
      <c r="B234" s="3"/>
      <c r="C234" s="3"/>
      <c r="D234" s="3"/>
    </row>
    <row r="235" spans="1:4" ht="14.25" customHeight="1" x14ac:dyDescent="0.3">
      <c r="A235" s="3"/>
      <c r="B235" s="3"/>
      <c r="C235" s="3"/>
      <c r="D235" s="3"/>
    </row>
    <row r="236" spans="1:4" ht="14.25" customHeight="1" x14ac:dyDescent="0.3">
      <c r="A236" s="3"/>
      <c r="B236" s="3"/>
      <c r="C236" s="3"/>
      <c r="D236" s="3"/>
    </row>
    <row r="237" spans="1:4" ht="14.25" customHeight="1" x14ac:dyDescent="0.3">
      <c r="A237" s="3"/>
      <c r="B237" s="3"/>
      <c r="C237" s="3"/>
      <c r="D237" s="3"/>
    </row>
    <row r="238" spans="1:4" ht="14.25" customHeight="1" x14ac:dyDescent="0.3">
      <c r="A238" s="3"/>
      <c r="B238" s="3"/>
      <c r="C238" s="3"/>
      <c r="D238" s="3"/>
    </row>
    <row r="239" spans="1:4" ht="14.25" customHeight="1" x14ac:dyDescent="0.3">
      <c r="A239" s="3"/>
      <c r="B239" s="3"/>
      <c r="C239" s="3"/>
      <c r="D239" s="3"/>
    </row>
    <row r="240" spans="1:4" ht="14.25" customHeight="1" x14ac:dyDescent="0.3">
      <c r="A240" s="3"/>
      <c r="B240" s="3"/>
      <c r="C240" s="3"/>
      <c r="D240" s="3"/>
    </row>
    <row r="241" spans="1:4" ht="14.25" customHeight="1" x14ac:dyDescent="0.3">
      <c r="A241" s="3"/>
      <c r="B241" s="3"/>
      <c r="C241" s="3"/>
      <c r="D241" s="3"/>
    </row>
    <row r="242" spans="1:4" ht="14.25" customHeight="1" x14ac:dyDescent="0.3">
      <c r="A242" s="3"/>
      <c r="B242" s="3"/>
      <c r="C242" s="3"/>
      <c r="D242" s="3"/>
    </row>
    <row r="243" spans="1:4" ht="14.25" customHeight="1" x14ac:dyDescent="0.3">
      <c r="A243" s="3"/>
      <c r="B243" s="3"/>
      <c r="C243" s="3"/>
      <c r="D243" s="3"/>
    </row>
    <row r="244" spans="1:4" ht="14.25" customHeight="1" x14ac:dyDescent="0.3">
      <c r="A244" s="3"/>
      <c r="B244" s="3"/>
      <c r="C244" s="3"/>
      <c r="D244" s="3"/>
    </row>
    <row r="245" spans="1:4" ht="14.25" customHeight="1" x14ac:dyDescent="0.3">
      <c r="A245" s="3"/>
      <c r="B245" s="3"/>
      <c r="C245" s="3"/>
      <c r="D245" s="3"/>
    </row>
    <row r="246" spans="1:4" ht="14.25" customHeight="1" x14ac:dyDescent="0.3">
      <c r="A246" s="3"/>
      <c r="B246" s="3"/>
      <c r="C246" s="3"/>
      <c r="D246" s="3"/>
    </row>
    <row r="247" spans="1:4" ht="14.25" customHeight="1" x14ac:dyDescent="0.3">
      <c r="A247" s="3"/>
      <c r="B247" s="3"/>
      <c r="C247" s="3"/>
      <c r="D247" s="3"/>
    </row>
    <row r="248" spans="1:4" ht="14.25" customHeight="1" x14ac:dyDescent="0.3">
      <c r="A248" s="3"/>
      <c r="B248" s="3"/>
      <c r="C248" s="3"/>
      <c r="D248" s="3"/>
    </row>
    <row r="249" spans="1:4" ht="14.25" customHeight="1" x14ac:dyDescent="0.3">
      <c r="A249" s="3"/>
      <c r="B249" s="3"/>
      <c r="C249" s="3"/>
      <c r="D249" s="3"/>
    </row>
    <row r="250" spans="1:4" ht="14.25" customHeight="1" x14ac:dyDescent="0.3">
      <c r="A250" s="3"/>
      <c r="B250" s="3"/>
      <c r="C250" s="3"/>
      <c r="D250" s="3"/>
    </row>
    <row r="251" spans="1:4" ht="14.25" customHeight="1" x14ac:dyDescent="0.3">
      <c r="A251" s="3"/>
      <c r="B251" s="3"/>
      <c r="C251" s="3"/>
      <c r="D251" s="3"/>
    </row>
    <row r="252" spans="1:4" ht="14.25" customHeight="1" x14ac:dyDescent="0.3">
      <c r="A252" s="3"/>
      <c r="B252" s="3"/>
      <c r="C252" s="3"/>
      <c r="D252" s="3"/>
    </row>
    <row r="253" spans="1:4" ht="14.25" customHeight="1" x14ac:dyDescent="0.3">
      <c r="A253" s="3"/>
      <c r="B253" s="3"/>
      <c r="C253" s="3"/>
      <c r="D253" s="3"/>
    </row>
    <row r="254" spans="1:4" ht="14.25" customHeight="1" x14ac:dyDescent="0.3">
      <c r="A254" s="3"/>
      <c r="B254" s="3"/>
      <c r="C254" s="3"/>
      <c r="D254" s="3"/>
    </row>
    <row r="255" spans="1:4" ht="14.25" customHeight="1" x14ac:dyDescent="0.3">
      <c r="A255" s="3"/>
      <c r="B255" s="3"/>
      <c r="C255" s="3"/>
      <c r="D255" s="3"/>
    </row>
    <row r="256" spans="1:4" ht="14.25" customHeight="1" x14ac:dyDescent="0.3">
      <c r="A256" s="3"/>
      <c r="B256" s="3"/>
      <c r="C256" s="3"/>
      <c r="D256" s="3"/>
    </row>
    <row r="257" spans="1:4" ht="14.25" customHeight="1" x14ac:dyDescent="0.3">
      <c r="A257" s="3"/>
      <c r="B257" s="3"/>
      <c r="C257" s="3"/>
      <c r="D257" s="3"/>
    </row>
    <row r="258" spans="1:4" ht="14.25" customHeight="1" x14ac:dyDescent="0.3">
      <c r="A258" s="3"/>
      <c r="B258" s="3"/>
      <c r="C258" s="3"/>
      <c r="D258" s="3"/>
    </row>
    <row r="259" spans="1:4" ht="14.25" customHeight="1" x14ac:dyDescent="0.3">
      <c r="A259" s="3"/>
      <c r="B259" s="3"/>
      <c r="C259" s="3"/>
      <c r="D259" s="3"/>
    </row>
    <row r="260" spans="1:4" ht="14.25" customHeight="1" x14ac:dyDescent="0.3">
      <c r="A260" s="3"/>
      <c r="B260" s="3"/>
      <c r="C260" s="3"/>
      <c r="D260" s="3"/>
    </row>
    <row r="261" spans="1:4" ht="14.25" customHeight="1" x14ac:dyDescent="0.3">
      <c r="A261" s="3"/>
      <c r="B261" s="3"/>
      <c r="C261" s="3"/>
      <c r="D261" s="3"/>
    </row>
    <row r="262" spans="1:4" ht="14.25" customHeight="1" x14ac:dyDescent="0.3">
      <c r="A262" s="3"/>
      <c r="B262" s="3"/>
      <c r="C262" s="3"/>
      <c r="D262" s="3"/>
    </row>
    <row r="263" spans="1:4" ht="14.25" customHeight="1" x14ac:dyDescent="0.3">
      <c r="A263" s="3"/>
      <c r="B263" s="3"/>
      <c r="C263" s="3"/>
      <c r="D263" s="3"/>
    </row>
    <row r="264" spans="1:4" ht="14.25" customHeight="1" x14ac:dyDescent="0.3">
      <c r="A264" s="3"/>
      <c r="B264" s="3"/>
      <c r="C264" s="3"/>
      <c r="D264" s="3"/>
    </row>
    <row r="265" spans="1:4" ht="14.25" customHeight="1" x14ac:dyDescent="0.3">
      <c r="A265" s="3"/>
      <c r="B265" s="3"/>
      <c r="C265" s="3"/>
      <c r="D265" s="3"/>
    </row>
    <row r="266" spans="1:4" ht="14.25" customHeight="1" x14ac:dyDescent="0.3">
      <c r="A266" s="3"/>
      <c r="B266" s="3"/>
      <c r="C266" s="3"/>
      <c r="D266" s="3"/>
    </row>
    <row r="267" spans="1:4" ht="14.25" customHeight="1" x14ac:dyDescent="0.3">
      <c r="A267" s="3"/>
      <c r="B267" s="3"/>
      <c r="C267" s="3"/>
      <c r="D267" s="3"/>
    </row>
    <row r="268" spans="1:4" ht="14.25" customHeight="1" x14ac:dyDescent="0.3">
      <c r="A268" s="3"/>
      <c r="B268" s="3"/>
      <c r="C268" s="3"/>
      <c r="D268" s="3"/>
    </row>
    <row r="269" spans="1:4" ht="14.25" customHeight="1" x14ac:dyDescent="0.3">
      <c r="A269" s="3"/>
      <c r="B269" s="3"/>
      <c r="C269" s="3"/>
      <c r="D269" s="3"/>
    </row>
    <row r="270" spans="1:4" ht="14.25" customHeight="1" x14ac:dyDescent="0.3">
      <c r="A270" s="3"/>
      <c r="B270" s="3"/>
      <c r="C270" s="3"/>
      <c r="D270" s="3"/>
    </row>
    <row r="271" spans="1:4" ht="14.25" customHeight="1" x14ac:dyDescent="0.3">
      <c r="A271" s="3"/>
      <c r="B271" s="3"/>
      <c r="C271" s="3"/>
      <c r="D271" s="3"/>
    </row>
    <row r="272" spans="1:4" ht="14.25" customHeight="1" x14ac:dyDescent="0.3">
      <c r="A272" s="3"/>
      <c r="B272" s="3"/>
      <c r="C272" s="3"/>
      <c r="D272" s="3"/>
    </row>
    <row r="273" spans="1:4" ht="14.25" customHeight="1" x14ac:dyDescent="0.3">
      <c r="A273" s="3"/>
      <c r="B273" s="3"/>
      <c r="C273" s="3"/>
      <c r="D273" s="3"/>
    </row>
    <row r="274" spans="1:4" ht="14.25" customHeight="1" x14ac:dyDescent="0.3">
      <c r="A274" s="3"/>
      <c r="B274" s="3"/>
      <c r="C274" s="3"/>
      <c r="D274" s="3"/>
    </row>
    <row r="275" spans="1:4" ht="14.25" customHeight="1" x14ac:dyDescent="0.3">
      <c r="A275" s="3"/>
      <c r="B275" s="3"/>
      <c r="C275" s="3"/>
      <c r="D275" s="3"/>
    </row>
    <row r="276" spans="1:4" ht="14.25" customHeight="1" x14ac:dyDescent="0.3">
      <c r="A276" s="3"/>
      <c r="B276" s="3"/>
      <c r="C276" s="3"/>
      <c r="D276" s="3"/>
    </row>
    <row r="277" spans="1:4" ht="14.25" customHeight="1" x14ac:dyDescent="0.3">
      <c r="A277" s="3"/>
      <c r="B277" s="3"/>
      <c r="C277" s="3"/>
      <c r="D277" s="3"/>
    </row>
    <row r="278" spans="1:4" ht="14.25" customHeight="1" x14ac:dyDescent="0.3">
      <c r="A278" s="3"/>
      <c r="B278" s="3"/>
      <c r="C278" s="3"/>
      <c r="D278" s="3"/>
    </row>
    <row r="279" spans="1:4" ht="14.25" customHeight="1" x14ac:dyDescent="0.3">
      <c r="A279" s="3"/>
      <c r="B279" s="3"/>
      <c r="C279" s="3"/>
      <c r="D279" s="3"/>
    </row>
    <row r="280" spans="1:4" ht="14.25" customHeight="1" x14ac:dyDescent="0.3">
      <c r="A280" s="3"/>
      <c r="B280" s="3"/>
      <c r="C280" s="3"/>
      <c r="D280" s="3"/>
    </row>
    <row r="281" spans="1:4" ht="14.25" customHeight="1" x14ac:dyDescent="0.3">
      <c r="A281" s="3"/>
      <c r="B281" s="3"/>
      <c r="C281" s="3"/>
      <c r="D281" s="3"/>
    </row>
    <row r="282" spans="1:4" ht="14.25" customHeight="1" x14ac:dyDescent="0.3">
      <c r="A282" s="3"/>
      <c r="B282" s="3"/>
      <c r="C282" s="3"/>
      <c r="D282" s="3"/>
    </row>
    <row r="283" spans="1:4" ht="14.25" customHeight="1" x14ac:dyDescent="0.3">
      <c r="A283" s="3"/>
      <c r="B283" s="3"/>
      <c r="C283" s="3"/>
      <c r="D283" s="3"/>
    </row>
    <row r="284" spans="1:4" ht="14.25" customHeight="1" x14ac:dyDescent="0.3">
      <c r="A284" s="3"/>
      <c r="B284" s="3"/>
      <c r="C284" s="3"/>
      <c r="D284" s="3"/>
    </row>
    <row r="285" spans="1:4" ht="14.25" customHeight="1" x14ac:dyDescent="0.3">
      <c r="A285" s="3"/>
      <c r="B285" s="3"/>
      <c r="C285" s="3"/>
      <c r="D285" s="3"/>
    </row>
    <row r="286" spans="1:4" ht="14.25" customHeight="1" x14ac:dyDescent="0.3">
      <c r="A286" s="3"/>
      <c r="B286" s="3"/>
      <c r="C286" s="3"/>
      <c r="D286" s="3"/>
    </row>
    <row r="287" spans="1:4" ht="14.25" customHeight="1" x14ac:dyDescent="0.3">
      <c r="A287" s="3"/>
      <c r="B287" s="3"/>
      <c r="C287" s="3"/>
      <c r="D287" s="3"/>
    </row>
    <row r="288" spans="1:4" ht="14.25" customHeight="1" x14ac:dyDescent="0.3">
      <c r="A288" s="3"/>
      <c r="B288" s="3"/>
      <c r="C288" s="3"/>
      <c r="D288" s="3"/>
    </row>
    <row r="289" spans="1:4" ht="14.25" customHeight="1" x14ac:dyDescent="0.3">
      <c r="A289" s="3"/>
      <c r="B289" s="3"/>
      <c r="C289" s="3"/>
      <c r="D289" s="3"/>
    </row>
    <row r="290" spans="1:4" ht="14.25" customHeight="1" x14ac:dyDescent="0.3">
      <c r="A290" s="3"/>
      <c r="B290" s="3"/>
      <c r="C290" s="3"/>
      <c r="D290" s="3"/>
    </row>
    <row r="291" spans="1:4" ht="14.25" customHeight="1" x14ac:dyDescent="0.3">
      <c r="A291" s="3"/>
      <c r="B291" s="3"/>
      <c r="C291" s="3"/>
      <c r="D291" s="3"/>
    </row>
    <row r="292" spans="1:4" ht="14.25" customHeight="1" x14ac:dyDescent="0.3">
      <c r="A292" s="3"/>
      <c r="B292" s="3"/>
      <c r="C292" s="3"/>
      <c r="D292" s="3"/>
    </row>
    <row r="293" spans="1:4" ht="14.25" customHeight="1" x14ac:dyDescent="0.3">
      <c r="A293" s="3"/>
      <c r="B293" s="3"/>
      <c r="C293" s="3"/>
      <c r="D293" s="3"/>
    </row>
    <row r="294" spans="1:4" ht="14.25" customHeight="1" x14ac:dyDescent="0.3">
      <c r="A294" s="3"/>
      <c r="B294" s="3"/>
      <c r="C294" s="3"/>
      <c r="D294" s="3"/>
    </row>
    <row r="295" spans="1:4" ht="14.25" customHeight="1" x14ac:dyDescent="0.3">
      <c r="A295" s="3"/>
      <c r="B295" s="3"/>
      <c r="C295" s="3"/>
      <c r="D295" s="3"/>
    </row>
    <row r="296" spans="1:4" ht="14.25" customHeight="1" x14ac:dyDescent="0.3">
      <c r="A296" s="3"/>
      <c r="B296" s="3"/>
      <c r="C296" s="3"/>
      <c r="D296" s="3"/>
    </row>
    <row r="297" spans="1:4" ht="14.25" customHeight="1" x14ac:dyDescent="0.3">
      <c r="A297" s="3"/>
      <c r="B297" s="3"/>
      <c r="C297" s="3"/>
      <c r="D297" s="3"/>
    </row>
    <row r="298" spans="1:4" ht="14.25" customHeight="1" x14ac:dyDescent="0.3">
      <c r="A298" s="3"/>
      <c r="B298" s="3"/>
      <c r="C298" s="3"/>
      <c r="D298" s="3"/>
    </row>
    <row r="299" spans="1:4" ht="14.25" customHeight="1" x14ac:dyDescent="0.3">
      <c r="A299" s="3"/>
      <c r="B299" s="3"/>
      <c r="C299" s="3"/>
      <c r="D299" s="3"/>
    </row>
    <row r="300" spans="1:4" ht="14.25" customHeight="1" x14ac:dyDescent="0.3">
      <c r="A300" s="3"/>
      <c r="B300" s="3"/>
      <c r="C300" s="3"/>
      <c r="D300" s="3"/>
    </row>
    <row r="301" spans="1:4" ht="14.25" customHeight="1" x14ac:dyDescent="0.3">
      <c r="A301" s="3"/>
      <c r="B301" s="3"/>
      <c r="C301" s="3"/>
      <c r="D301" s="3"/>
    </row>
    <row r="302" spans="1:4" ht="14.25" customHeight="1" x14ac:dyDescent="0.3">
      <c r="A302" s="3"/>
      <c r="B302" s="3"/>
      <c r="C302" s="3"/>
      <c r="D302" s="3"/>
    </row>
    <row r="303" spans="1:4" ht="14.25" customHeight="1" x14ac:dyDescent="0.3">
      <c r="A303" s="3"/>
      <c r="B303" s="3"/>
      <c r="C303" s="3"/>
      <c r="D303" s="3"/>
    </row>
    <row r="304" spans="1:4" ht="14.25" customHeight="1" x14ac:dyDescent="0.3">
      <c r="A304" s="3"/>
      <c r="B304" s="3"/>
      <c r="C304" s="3"/>
      <c r="D304" s="3"/>
    </row>
    <row r="305" spans="1:4" ht="14.25" customHeight="1" x14ac:dyDescent="0.3">
      <c r="A305" s="3"/>
      <c r="B305" s="3"/>
      <c r="C305" s="3"/>
      <c r="D305" s="3"/>
    </row>
    <row r="306" spans="1:4" ht="14.25" customHeight="1" x14ac:dyDescent="0.3">
      <c r="A306" s="3"/>
      <c r="B306" s="3"/>
      <c r="C306" s="3"/>
      <c r="D306" s="3"/>
    </row>
    <row r="307" spans="1:4" ht="14.25" customHeight="1" x14ac:dyDescent="0.3">
      <c r="A307" s="3"/>
      <c r="B307" s="3"/>
      <c r="C307" s="3"/>
      <c r="D307" s="3"/>
    </row>
    <row r="308" spans="1:4" ht="14.25" customHeight="1" x14ac:dyDescent="0.3">
      <c r="A308" s="3"/>
      <c r="B308" s="3"/>
      <c r="C308" s="3"/>
      <c r="D308" s="3"/>
    </row>
    <row r="309" spans="1:4" ht="14.25" customHeight="1" x14ac:dyDescent="0.3">
      <c r="A309" s="3"/>
      <c r="B309" s="3"/>
      <c r="C309" s="3"/>
      <c r="D309" s="3"/>
    </row>
    <row r="310" spans="1:4" ht="14.25" customHeight="1" x14ac:dyDescent="0.3">
      <c r="A310" s="3"/>
      <c r="B310" s="3"/>
      <c r="C310" s="3"/>
      <c r="D310" s="3"/>
    </row>
    <row r="311" spans="1:4" ht="14.25" customHeight="1" x14ac:dyDescent="0.3">
      <c r="A311" s="3"/>
      <c r="B311" s="3"/>
      <c r="C311" s="3"/>
      <c r="D311" s="3"/>
    </row>
    <row r="312" spans="1:4" ht="14.25" customHeight="1" x14ac:dyDescent="0.3">
      <c r="A312" s="3"/>
      <c r="B312" s="3"/>
      <c r="C312" s="3"/>
      <c r="D312" s="3"/>
    </row>
    <row r="313" spans="1:4" ht="14.25" customHeight="1" x14ac:dyDescent="0.3">
      <c r="A313" s="3"/>
      <c r="B313" s="3"/>
      <c r="C313" s="3"/>
      <c r="D313" s="3"/>
    </row>
    <row r="314" spans="1:4" ht="14.25" customHeight="1" x14ac:dyDescent="0.3">
      <c r="A314" s="3"/>
      <c r="B314" s="3"/>
      <c r="C314" s="3"/>
      <c r="D314" s="3"/>
    </row>
    <row r="315" spans="1:4" ht="14.25" customHeight="1" x14ac:dyDescent="0.3">
      <c r="A315" s="3"/>
      <c r="B315" s="3"/>
      <c r="C315" s="3"/>
      <c r="D315" s="3"/>
    </row>
    <row r="316" spans="1:4" ht="14.25" customHeight="1" x14ac:dyDescent="0.3">
      <c r="A316" s="3"/>
      <c r="B316" s="3"/>
      <c r="C316" s="3"/>
      <c r="D316" s="3"/>
    </row>
    <row r="317" spans="1:4" ht="14.25" customHeight="1" x14ac:dyDescent="0.3">
      <c r="A317" s="3"/>
      <c r="B317" s="3"/>
      <c r="C317" s="3"/>
      <c r="D317" s="3"/>
    </row>
    <row r="318" spans="1:4" ht="14.25" customHeight="1" x14ac:dyDescent="0.3">
      <c r="A318" s="3"/>
      <c r="B318" s="3"/>
      <c r="C318" s="3"/>
      <c r="D318" s="3"/>
    </row>
    <row r="319" spans="1:4" ht="14.25" customHeight="1" x14ac:dyDescent="0.3">
      <c r="A319" s="3"/>
      <c r="B319" s="3"/>
      <c r="C319" s="3"/>
      <c r="D319" s="3"/>
    </row>
    <row r="320" spans="1:4" ht="14.25" customHeight="1" x14ac:dyDescent="0.3">
      <c r="A320" s="3"/>
      <c r="B320" s="3"/>
      <c r="C320" s="3"/>
      <c r="D320" s="3"/>
    </row>
    <row r="321" spans="1:4" ht="14.25" customHeight="1" x14ac:dyDescent="0.3">
      <c r="A321" s="3"/>
      <c r="B321" s="3"/>
      <c r="C321" s="3"/>
      <c r="D321" s="3"/>
    </row>
    <row r="322" spans="1:4" ht="14.25" customHeight="1" x14ac:dyDescent="0.3">
      <c r="A322" s="3"/>
      <c r="B322" s="3"/>
      <c r="C322" s="3"/>
      <c r="D322" s="3"/>
    </row>
    <row r="323" spans="1:4" ht="14.25" customHeight="1" x14ac:dyDescent="0.3">
      <c r="A323" s="3"/>
      <c r="B323" s="3"/>
      <c r="C323" s="3"/>
      <c r="D323" s="3"/>
    </row>
    <row r="324" spans="1:4" ht="14.25" customHeight="1" x14ac:dyDescent="0.3">
      <c r="A324" s="3"/>
      <c r="B324" s="3"/>
      <c r="C324" s="3"/>
      <c r="D324" s="3"/>
    </row>
    <row r="325" spans="1:4" ht="14.25" customHeight="1" x14ac:dyDescent="0.3">
      <c r="A325" s="3"/>
      <c r="B325" s="3"/>
      <c r="C325" s="3"/>
      <c r="D325" s="3"/>
    </row>
    <row r="326" spans="1:4" ht="14.25" customHeight="1" x14ac:dyDescent="0.3">
      <c r="A326" s="3"/>
      <c r="B326" s="3"/>
      <c r="C326" s="3"/>
      <c r="D326" s="3"/>
    </row>
    <row r="327" spans="1:4" ht="14.25" customHeight="1" x14ac:dyDescent="0.3">
      <c r="A327" s="3"/>
      <c r="B327" s="3"/>
      <c r="C327" s="3"/>
      <c r="D327" s="3"/>
    </row>
    <row r="328" spans="1:4" ht="14.25" customHeight="1" x14ac:dyDescent="0.3">
      <c r="A328" s="3"/>
      <c r="B328" s="3"/>
      <c r="C328" s="3"/>
      <c r="D328" s="3"/>
    </row>
    <row r="329" spans="1:4" ht="14.25" customHeight="1" x14ac:dyDescent="0.3">
      <c r="A329" s="3"/>
      <c r="B329" s="3"/>
      <c r="C329" s="3"/>
      <c r="D329" s="3"/>
    </row>
    <row r="330" spans="1:4" ht="14.25" customHeight="1" x14ac:dyDescent="0.3">
      <c r="A330" s="3"/>
      <c r="B330" s="3"/>
      <c r="C330" s="3"/>
      <c r="D330" s="3"/>
    </row>
    <row r="331" spans="1:4" ht="14.25" customHeight="1" x14ac:dyDescent="0.3">
      <c r="A331" s="3"/>
      <c r="B331" s="3"/>
      <c r="C331" s="3"/>
      <c r="D331" s="3"/>
    </row>
    <row r="332" spans="1:4" ht="14.25" customHeight="1" x14ac:dyDescent="0.3">
      <c r="A332" s="3"/>
      <c r="B332" s="3"/>
      <c r="C332" s="3"/>
      <c r="D332" s="3"/>
    </row>
    <row r="333" spans="1:4" ht="14.25" customHeight="1" x14ac:dyDescent="0.3">
      <c r="A333" s="3"/>
      <c r="B333" s="3"/>
      <c r="C333" s="3"/>
      <c r="D333" s="3"/>
    </row>
    <row r="334" spans="1:4" ht="14.25" customHeight="1" x14ac:dyDescent="0.3">
      <c r="A334" s="3"/>
      <c r="B334" s="3"/>
      <c r="C334" s="3"/>
      <c r="D334" s="3"/>
    </row>
    <row r="335" spans="1:4" ht="14.25" customHeight="1" x14ac:dyDescent="0.3">
      <c r="A335" s="3"/>
      <c r="B335" s="3"/>
      <c r="C335" s="3"/>
      <c r="D335" s="3"/>
    </row>
    <row r="336" spans="1:4" ht="14.25" customHeight="1" x14ac:dyDescent="0.3">
      <c r="A336" s="3"/>
      <c r="B336" s="3"/>
      <c r="C336" s="3"/>
      <c r="D336" s="3"/>
    </row>
    <row r="337" spans="1:4" ht="14.25" customHeight="1" x14ac:dyDescent="0.3">
      <c r="A337" s="3"/>
      <c r="B337" s="3"/>
      <c r="C337" s="3"/>
      <c r="D337" s="3"/>
    </row>
    <row r="338" spans="1:4" ht="14.25" customHeight="1" x14ac:dyDescent="0.3">
      <c r="A338" s="3"/>
      <c r="B338" s="3"/>
      <c r="C338" s="3"/>
      <c r="D338" s="3"/>
    </row>
    <row r="339" spans="1:4" ht="14.25" customHeight="1" x14ac:dyDescent="0.3">
      <c r="A339" s="3"/>
      <c r="B339" s="3"/>
      <c r="C339" s="3"/>
      <c r="D339" s="3"/>
    </row>
    <row r="340" spans="1:4" ht="14.25" customHeight="1" x14ac:dyDescent="0.3">
      <c r="A340" s="3"/>
      <c r="B340" s="3"/>
      <c r="C340" s="3"/>
      <c r="D340" s="3"/>
    </row>
    <row r="341" spans="1:4" ht="14.25" customHeight="1" x14ac:dyDescent="0.3">
      <c r="A341" s="3"/>
      <c r="B341" s="3"/>
      <c r="C341" s="3"/>
      <c r="D341" s="3"/>
    </row>
    <row r="342" spans="1:4" ht="14.25" customHeight="1" x14ac:dyDescent="0.3">
      <c r="A342" s="3"/>
      <c r="B342" s="3"/>
      <c r="C342" s="3"/>
      <c r="D342" s="3"/>
    </row>
    <row r="343" spans="1:4" ht="14.25" customHeight="1" x14ac:dyDescent="0.3">
      <c r="A343" s="3"/>
      <c r="B343" s="3"/>
      <c r="C343" s="3"/>
      <c r="D343" s="3"/>
    </row>
    <row r="344" spans="1:4" ht="14.25" customHeight="1" x14ac:dyDescent="0.3">
      <c r="A344" s="3"/>
      <c r="B344" s="3"/>
      <c r="C344" s="3"/>
      <c r="D344" s="3"/>
    </row>
    <row r="345" spans="1:4" ht="14.25" customHeight="1" x14ac:dyDescent="0.3">
      <c r="A345" s="3"/>
      <c r="B345" s="3"/>
      <c r="C345" s="3"/>
      <c r="D345" s="3"/>
    </row>
    <row r="346" spans="1:4" ht="14.25" customHeight="1" x14ac:dyDescent="0.3">
      <c r="A346" s="3"/>
      <c r="B346" s="3"/>
      <c r="C346" s="3"/>
      <c r="D346" s="3"/>
    </row>
    <row r="347" spans="1:4" ht="14.25" customHeight="1" x14ac:dyDescent="0.3">
      <c r="A347" s="3"/>
      <c r="B347" s="3"/>
      <c r="C347" s="3"/>
      <c r="D347" s="3"/>
    </row>
    <row r="348" spans="1:4" ht="14.25" customHeight="1" x14ac:dyDescent="0.3">
      <c r="A348" s="3"/>
      <c r="B348" s="3"/>
      <c r="C348" s="3"/>
      <c r="D348" s="3"/>
    </row>
    <row r="349" spans="1:4" ht="14.25" customHeight="1" x14ac:dyDescent="0.3">
      <c r="A349" s="3"/>
      <c r="B349" s="3"/>
      <c r="C349" s="3"/>
      <c r="D349" s="3"/>
    </row>
    <row r="350" spans="1:4" ht="14.25" customHeight="1" x14ac:dyDescent="0.3">
      <c r="A350" s="3"/>
      <c r="B350" s="3"/>
      <c r="C350" s="3"/>
      <c r="D350" s="3"/>
    </row>
    <row r="351" spans="1:4" ht="14.25" customHeight="1" x14ac:dyDescent="0.3">
      <c r="A351" s="3"/>
      <c r="B351" s="3"/>
      <c r="C351" s="3"/>
      <c r="D351" s="3"/>
    </row>
    <row r="352" spans="1:4" ht="14.25" customHeight="1" x14ac:dyDescent="0.3">
      <c r="A352" s="3"/>
      <c r="B352" s="3"/>
      <c r="C352" s="3"/>
      <c r="D352" s="3"/>
    </row>
    <row r="353" spans="1:4" ht="14.25" customHeight="1" x14ac:dyDescent="0.3">
      <c r="A353" s="3"/>
      <c r="B353" s="3"/>
      <c r="C353" s="3"/>
      <c r="D353" s="3"/>
    </row>
    <row r="354" spans="1:4" ht="14.25" customHeight="1" x14ac:dyDescent="0.3">
      <c r="A354" s="3"/>
      <c r="B354" s="3"/>
      <c r="C354" s="3"/>
      <c r="D354" s="3"/>
    </row>
    <row r="355" spans="1:4" ht="14.25" customHeight="1" x14ac:dyDescent="0.3">
      <c r="A355" s="3"/>
      <c r="B355" s="3"/>
      <c r="C355" s="3"/>
      <c r="D355" s="3"/>
    </row>
    <row r="356" spans="1:4" ht="14.25" customHeight="1" x14ac:dyDescent="0.3">
      <c r="A356" s="3"/>
      <c r="B356" s="3"/>
      <c r="C356" s="3"/>
      <c r="D356" s="3"/>
    </row>
    <row r="357" spans="1:4" ht="14.25" customHeight="1" x14ac:dyDescent="0.3">
      <c r="A357" s="3"/>
      <c r="B357" s="3"/>
      <c r="C357" s="3"/>
      <c r="D357" s="3"/>
    </row>
    <row r="358" spans="1:4" ht="14.25" customHeight="1" x14ac:dyDescent="0.3">
      <c r="A358" s="3"/>
      <c r="B358" s="3"/>
      <c r="C358" s="3"/>
      <c r="D358" s="3"/>
    </row>
    <row r="359" spans="1:4" ht="14.25" customHeight="1" x14ac:dyDescent="0.3">
      <c r="A359" s="3"/>
      <c r="B359" s="3"/>
      <c r="C359" s="3"/>
      <c r="D359" s="3"/>
    </row>
    <row r="360" spans="1:4" ht="14.25" customHeight="1" x14ac:dyDescent="0.3">
      <c r="A360" s="3"/>
      <c r="B360" s="3"/>
      <c r="C360" s="3"/>
      <c r="D360" s="3"/>
    </row>
    <row r="361" spans="1:4" ht="14.25" customHeight="1" x14ac:dyDescent="0.3">
      <c r="A361" s="3"/>
      <c r="B361" s="3"/>
      <c r="C361" s="3"/>
      <c r="D361" s="3"/>
    </row>
    <row r="362" spans="1:4" ht="14.25" customHeight="1" x14ac:dyDescent="0.3">
      <c r="A362" s="3"/>
      <c r="B362" s="3"/>
      <c r="C362" s="3"/>
      <c r="D362" s="3"/>
    </row>
    <row r="363" spans="1:4" ht="14.25" customHeight="1" x14ac:dyDescent="0.3">
      <c r="A363" s="3"/>
      <c r="B363" s="3"/>
      <c r="C363" s="3"/>
      <c r="D363" s="3"/>
    </row>
    <row r="364" spans="1:4" ht="14.25" customHeight="1" x14ac:dyDescent="0.3">
      <c r="A364" s="3"/>
      <c r="B364" s="3"/>
      <c r="C364" s="3"/>
      <c r="D364" s="3"/>
    </row>
    <row r="365" spans="1:4" ht="14.25" customHeight="1" x14ac:dyDescent="0.3">
      <c r="A365" s="3"/>
      <c r="B365" s="3"/>
      <c r="C365" s="3"/>
      <c r="D365" s="3"/>
    </row>
    <row r="366" spans="1:4" ht="14.25" customHeight="1" x14ac:dyDescent="0.3">
      <c r="A366" s="3"/>
      <c r="B366" s="3"/>
      <c r="C366" s="3"/>
      <c r="D366" s="3"/>
    </row>
    <row r="367" spans="1:4" ht="14.25" customHeight="1" x14ac:dyDescent="0.3">
      <c r="A367" s="3"/>
      <c r="B367" s="3"/>
      <c r="C367" s="3"/>
      <c r="D367" s="3"/>
    </row>
    <row r="368" spans="1:4" ht="14.25" customHeight="1" x14ac:dyDescent="0.3">
      <c r="A368" s="3"/>
      <c r="B368" s="3"/>
      <c r="C368" s="3"/>
      <c r="D368" s="3"/>
    </row>
    <row r="369" spans="1:4" ht="14.25" customHeight="1" x14ac:dyDescent="0.3">
      <c r="A369" s="3"/>
      <c r="B369" s="3"/>
      <c r="C369" s="3"/>
      <c r="D369" s="3"/>
    </row>
    <row r="370" spans="1:4" ht="14.25" customHeight="1" x14ac:dyDescent="0.3">
      <c r="A370" s="3"/>
      <c r="B370" s="3"/>
      <c r="C370" s="3"/>
      <c r="D370" s="3"/>
    </row>
    <row r="371" spans="1:4" ht="14.25" customHeight="1" x14ac:dyDescent="0.3">
      <c r="A371" s="3"/>
      <c r="B371" s="3"/>
      <c r="C371" s="3"/>
      <c r="D371" s="3"/>
    </row>
    <row r="372" spans="1:4" ht="14.25" customHeight="1" x14ac:dyDescent="0.3">
      <c r="A372" s="3"/>
      <c r="B372" s="3"/>
      <c r="C372" s="3"/>
      <c r="D372" s="3"/>
    </row>
    <row r="373" spans="1:4" ht="14.25" customHeight="1" x14ac:dyDescent="0.3">
      <c r="A373" s="3"/>
      <c r="B373" s="3"/>
      <c r="C373" s="3"/>
      <c r="D373" s="3"/>
    </row>
    <row r="374" spans="1:4" ht="14.25" customHeight="1" x14ac:dyDescent="0.3">
      <c r="A374" s="3"/>
      <c r="B374" s="3"/>
      <c r="C374" s="3"/>
      <c r="D374" s="3"/>
    </row>
    <row r="375" spans="1:4" ht="14.25" customHeight="1" x14ac:dyDescent="0.3">
      <c r="A375" s="3"/>
      <c r="B375" s="3"/>
      <c r="C375" s="3"/>
      <c r="D375" s="3"/>
    </row>
    <row r="376" spans="1:4" ht="14.25" customHeight="1" x14ac:dyDescent="0.3">
      <c r="A376" s="3"/>
      <c r="B376" s="3"/>
      <c r="C376" s="3"/>
      <c r="D376" s="3"/>
    </row>
    <row r="377" spans="1:4" ht="14.25" customHeight="1" x14ac:dyDescent="0.3">
      <c r="A377" s="3"/>
      <c r="B377" s="3"/>
      <c r="C377" s="3"/>
      <c r="D377" s="3"/>
    </row>
    <row r="378" spans="1:4" ht="14.25" customHeight="1" x14ac:dyDescent="0.3">
      <c r="A378" s="3"/>
      <c r="B378" s="3"/>
      <c r="C378" s="3"/>
      <c r="D378" s="3"/>
    </row>
    <row r="379" spans="1:4" ht="14.25" customHeight="1" x14ac:dyDescent="0.3">
      <c r="A379" s="3"/>
      <c r="B379" s="3"/>
      <c r="C379" s="3"/>
      <c r="D379" s="3"/>
    </row>
    <row r="380" spans="1:4" ht="14.25" customHeight="1" x14ac:dyDescent="0.3">
      <c r="A380" s="3"/>
      <c r="B380" s="3"/>
      <c r="C380" s="3"/>
      <c r="D380" s="3"/>
    </row>
    <row r="381" spans="1:4" ht="14.25" customHeight="1" x14ac:dyDescent="0.3">
      <c r="A381" s="3"/>
      <c r="B381" s="3"/>
      <c r="C381" s="3"/>
      <c r="D381" s="3"/>
    </row>
    <row r="382" spans="1:4" ht="14.25" customHeight="1" x14ac:dyDescent="0.3">
      <c r="A382" s="3"/>
      <c r="B382" s="3"/>
      <c r="C382" s="3"/>
      <c r="D382" s="3"/>
    </row>
    <row r="383" spans="1:4" ht="14.25" customHeight="1" x14ac:dyDescent="0.3">
      <c r="A383" s="3"/>
      <c r="B383" s="3"/>
      <c r="C383" s="3"/>
      <c r="D383" s="3"/>
    </row>
    <row r="384" spans="1:4" ht="14.25" customHeight="1" x14ac:dyDescent="0.3">
      <c r="A384" s="3"/>
      <c r="B384" s="3"/>
      <c r="C384" s="3"/>
      <c r="D384" s="3"/>
    </row>
    <row r="385" spans="1:4" ht="14.25" customHeight="1" x14ac:dyDescent="0.3">
      <c r="A385" s="3"/>
      <c r="B385" s="3"/>
      <c r="C385" s="3"/>
      <c r="D385" s="3"/>
    </row>
    <row r="386" spans="1:4" ht="14.25" customHeight="1" x14ac:dyDescent="0.3">
      <c r="A386" s="3"/>
      <c r="B386" s="3"/>
      <c r="C386" s="3"/>
      <c r="D386" s="3"/>
    </row>
    <row r="387" spans="1:4" ht="14.25" customHeight="1" x14ac:dyDescent="0.3">
      <c r="A387" s="3"/>
      <c r="B387" s="3"/>
      <c r="C387" s="3"/>
      <c r="D387" s="3"/>
    </row>
    <row r="388" spans="1:4" ht="14.25" customHeight="1" x14ac:dyDescent="0.3">
      <c r="A388" s="3"/>
      <c r="B388" s="3"/>
      <c r="C388" s="3"/>
      <c r="D388" s="3"/>
    </row>
    <row r="389" spans="1:4" ht="14.25" customHeight="1" x14ac:dyDescent="0.3">
      <c r="A389" s="3"/>
      <c r="B389" s="3"/>
      <c r="C389" s="3"/>
      <c r="D389" s="3"/>
    </row>
    <row r="390" spans="1:4" ht="14.25" customHeight="1" x14ac:dyDescent="0.3">
      <c r="A390" s="3"/>
      <c r="B390" s="3"/>
      <c r="C390" s="3"/>
      <c r="D390" s="3"/>
    </row>
    <row r="391" spans="1:4" ht="14.25" customHeight="1" x14ac:dyDescent="0.3">
      <c r="A391" s="3"/>
      <c r="B391" s="3"/>
      <c r="C391" s="3"/>
      <c r="D391" s="3"/>
    </row>
    <row r="392" spans="1:4" ht="14.25" customHeight="1" x14ac:dyDescent="0.3">
      <c r="A392" s="3"/>
      <c r="B392" s="3"/>
      <c r="C392" s="3"/>
      <c r="D392" s="3"/>
    </row>
    <row r="393" spans="1:4" ht="14.25" customHeight="1" x14ac:dyDescent="0.3">
      <c r="A393" s="3"/>
      <c r="B393" s="3"/>
      <c r="C393" s="3"/>
      <c r="D393" s="3"/>
    </row>
    <row r="394" spans="1:4" ht="14.25" customHeight="1" x14ac:dyDescent="0.3">
      <c r="A394" s="3"/>
      <c r="B394" s="3"/>
      <c r="C394" s="3"/>
      <c r="D394" s="3"/>
    </row>
    <row r="395" spans="1:4" ht="14.25" customHeight="1" x14ac:dyDescent="0.3">
      <c r="A395" s="3"/>
      <c r="B395" s="3"/>
      <c r="C395" s="3"/>
      <c r="D395" s="3"/>
    </row>
    <row r="396" spans="1:4" ht="14.25" customHeight="1" x14ac:dyDescent="0.3">
      <c r="A396" s="3"/>
      <c r="B396" s="3"/>
      <c r="C396" s="3"/>
      <c r="D396" s="3"/>
    </row>
    <row r="397" spans="1:4" ht="14.25" customHeight="1" x14ac:dyDescent="0.3">
      <c r="A397" s="3"/>
      <c r="B397" s="3"/>
      <c r="C397" s="3"/>
      <c r="D397" s="3"/>
    </row>
    <row r="398" spans="1:4" ht="14.25" customHeight="1" x14ac:dyDescent="0.3">
      <c r="A398" s="3"/>
      <c r="B398" s="3"/>
      <c r="C398" s="3"/>
      <c r="D398" s="3"/>
    </row>
    <row r="399" spans="1:4" ht="14.25" customHeight="1" x14ac:dyDescent="0.3">
      <c r="A399" s="3"/>
      <c r="B399" s="3"/>
      <c r="C399" s="3"/>
      <c r="D399" s="3"/>
    </row>
    <row r="400" spans="1:4" ht="14.25" customHeight="1" x14ac:dyDescent="0.3">
      <c r="A400" s="3"/>
      <c r="B400" s="3"/>
      <c r="C400" s="3"/>
      <c r="D400" s="3"/>
    </row>
    <row r="401" spans="1:4" ht="14.25" customHeight="1" x14ac:dyDescent="0.3">
      <c r="A401" s="3"/>
      <c r="B401" s="3"/>
      <c r="C401" s="3"/>
      <c r="D401" s="3"/>
    </row>
    <row r="402" spans="1:4" ht="14.25" customHeight="1" x14ac:dyDescent="0.3">
      <c r="A402" s="3"/>
      <c r="B402" s="3"/>
      <c r="C402" s="3"/>
      <c r="D402" s="3"/>
    </row>
    <row r="403" spans="1:4" ht="14.25" customHeight="1" x14ac:dyDescent="0.3">
      <c r="A403" s="3"/>
      <c r="B403" s="3"/>
      <c r="C403" s="3"/>
      <c r="D403" s="3"/>
    </row>
    <row r="404" spans="1:4" ht="14.25" customHeight="1" x14ac:dyDescent="0.3">
      <c r="A404" s="3"/>
      <c r="B404" s="3"/>
      <c r="C404" s="3"/>
      <c r="D404" s="3"/>
    </row>
    <row r="405" spans="1:4" ht="14.25" customHeight="1" x14ac:dyDescent="0.3">
      <c r="A405" s="3"/>
      <c r="B405" s="3"/>
      <c r="C405" s="3"/>
      <c r="D405" s="3"/>
    </row>
    <row r="406" spans="1:4" ht="14.25" customHeight="1" x14ac:dyDescent="0.3">
      <c r="A406" s="3"/>
      <c r="B406" s="3"/>
      <c r="C406" s="3"/>
      <c r="D406" s="3"/>
    </row>
    <row r="407" spans="1:4" ht="14.25" customHeight="1" x14ac:dyDescent="0.3">
      <c r="A407" s="3"/>
      <c r="B407" s="3"/>
      <c r="C407" s="3"/>
      <c r="D407" s="3"/>
    </row>
    <row r="408" spans="1:4" ht="14.25" customHeight="1" x14ac:dyDescent="0.3">
      <c r="A408" s="3"/>
      <c r="B408" s="3"/>
      <c r="C408" s="3"/>
      <c r="D408" s="3"/>
    </row>
    <row r="409" spans="1:4" ht="14.25" customHeight="1" x14ac:dyDescent="0.3">
      <c r="A409" s="3"/>
      <c r="B409" s="3"/>
      <c r="C409" s="3"/>
      <c r="D409" s="3"/>
    </row>
    <row r="410" spans="1:4" ht="14.25" customHeight="1" x14ac:dyDescent="0.3">
      <c r="A410" s="3"/>
      <c r="B410" s="3"/>
      <c r="C410" s="3"/>
      <c r="D410" s="3"/>
    </row>
    <row r="411" spans="1:4" ht="14.25" customHeight="1" x14ac:dyDescent="0.3">
      <c r="A411" s="3"/>
      <c r="B411" s="3"/>
      <c r="C411" s="3"/>
      <c r="D411" s="3"/>
    </row>
    <row r="412" spans="1:4" ht="14.25" customHeight="1" x14ac:dyDescent="0.3">
      <c r="A412" s="3"/>
      <c r="B412" s="3"/>
      <c r="C412" s="3"/>
      <c r="D412" s="3"/>
    </row>
    <row r="413" spans="1:4" ht="14.25" customHeight="1" x14ac:dyDescent="0.3">
      <c r="A413" s="3"/>
      <c r="B413" s="3"/>
      <c r="C413" s="3"/>
      <c r="D413" s="3"/>
    </row>
    <row r="414" spans="1:4" ht="14.25" customHeight="1" x14ac:dyDescent="0.3">
      <c r="A414" s="3"/>
      <c r="B414" s="3"/>
      <c r="C414" s="3"/>
      <c r="D414" s="3"/>
    </row>
    <row r="415" spans="1:4" ht="14.25" customHeight="1" x14ac:dyDescent="0.3">
      <c r="A415" s="3"/>
      <c r="B415" s="3"/>
      <c r="C415" s="3"/>
      <c r="D415" s="3"/>
    </row>
    <row r="416" spans="1:4" ht="14.25" customHeight="1" x14ac:dyDescent="0.3">
      <c r="A416" s="3"/>
      <c r="B416" s="3"/>
      <c r="C416" s="3"/>
      <c r="D416" s="3"/>
    </row>
    <row r="417" spans="1:4" ht="14.25" customHeight="1" x14ac:dyDescent="0.3">
      <c r="A417" s="3"/>
      <c r="B417" s="3"/>
      <c r="C417" s="3"/>
      <c r="D417" s="3"/>
    </row>
    <row r="418" spans="1:4" ht="14.25" customHeight="1" x14ac:dyDescent="0.3">
      <c r="A418" s="3"/>
      <c r="B418" s="3"/>
      <c r="C418" s="3"/>
      <c r="D418" s="3"/>
    </row>
    <row r="419" spans="1:4" ht="14.25" customHeight="1" x14ac:dyDescent="0.3">
      <c r="A419" s="3"/>
      <c r="B419" s="3"/>
      <c r="C419" s="3"/>
      <c r="D419" s="3"/>
    </row>
    <row r="420" spans="1:4" ht="14.25" customHeight="1" x14ac:dyDescent="0.3">
      <c r="A420" s="3"/>
      <c r="B420" s="3"/>
      <c r="C420" s="3"/>
      <c r="D420" s="3"/>
    </row>
    <row r="421" spans="1:4" ht="14.25" customHeight="1" x14ac:dyDescent="0.3">
      <c r="A421" s="3"/>
      <c r="B421" s="3"/>
      <c r="C421" s="3"/>
      <c r="D421" s="3"/>
    </row>
    <row r="422" spans="1:4" ht="14.25" customHeight="1" x14ac:dyDescent="0.3">
      <c r="A422" s="3"/>
      <c r="B422" s="3"/>
      <c r="C422" s="3"/>
      <c r="D422" s="3"/>
    </row>
    <row r="423" spans="1:4" ht="14.25" customHeight="1" x14ac:dyDescent="0.3">
      <c r="A423" s="3"/>
      <c r="B423" s="3"/>
      <c r="C423" s="3"/>
      <c r="D423" s="3"/>
    </row>
    <row r="424" spans="1:4" ht="14.25" customHeight="1" x14ac:dyDescent="0.3">
      <c r="A424" s="3"/>
      <c r="B424" s="3"/>
      <c r="C424" s="3"/>
      <c r="D424" s="3"/>
    </row>
    <row r="425" spans="1:4" ht="14.25" customHeight="1" x14ac:dyDescent="0.3">
      <c r="A425" s="3"/>
      <c r="B425" s="3"/>
      <c r="C425" s="3"/>
      <c r="D425" s="3"/>
    </row>
    <row r="426" spans="1:4" ht="14.25" customHeight="1" x14ac:dyDescent="0.3">
      <c r="A426" s="3"/>
      <c r="B426" s="3"/>
      <c r="C426" s="3"/>
      <c r="D426" s="3"/>
    </row>
    <row r="427" spans="1:4" ht="14.25" customHeight="1" x14ac:dyDescent="0.3">
      <c r="A427" s="3"/>
      <c r="B427" s="3"/>
      <c r="C427" s="3"/>
      <c r="D427" s="3"/>
    </row>
    <row r="428" spans="1:4" ht="14.25" customHeight="1" x14ac:dyDescent="0.3">
      <c r="A428" s="3"/>
      <c r="B428" s="3"/>
      <c r="C428" s="3"/>
      <c r="D428" s="3"/>
    </row>
    <row r="429" spans="1:4" ht="14.25" customHeight="1" x14ac:dyDescent="0.3">
      <c r="A429" s="3"/>
      <c r="B429" s="3"/>
      <c r="C429" s="3"/>
      <c r="D429" s="3"/>
    </row>
    <row r="430" spans="1:4" ht="14.25" customHeight="1" x14ac:dyDescent="0.3">
      <c r="A430" s="3"/>
      <c r="B430" s="3"/>
      <c r="C430" s="3"/>
      <c r="D430" s="3"/>
    </row>
    <row r="431" spans="1:4" ht="14.25" customHeight="1" x14ac:dyDescent="0.3">
      <c r="A431" s="3"/>
      <c r="B431" s="3"/>
      <c r="C431" s="3"/>
      <c r="D431" s="3"/>
    </row>
    <row r="432" spans="1:4" ht="14.25" customHeight="1" x14ac:dyDescent="0.3">
      <c r="A432" s="3"/>
      <c r="B432" s="3"/>
      <c r="C432" s="3"/>
      <c r="D432" s="3"/>
    </row>
    <row r="433" spans="1:4" ht="14.25" customHeight="1" x14ac:dyDescent="0.3">
      <c r="A433" s="3"/>
      <c r="B433" s="3"/>
      <c r="C433" s="3"/>
      <c r="D433" s="3"/>
    </row>
    <row r="434" spans="1:4" ht="14.25" customHeight="1" x14ac:dyDescent="0.3">
      <c r="A434" s="3"/>
      <c r="B434" s="3"/>
      <c r="C434" s="3"/>
      <c r="D434" s="3"/>
    </row>
    <row r="435" spans="1:4" ht="14.25" customHeight="1" x14ac:dyDescent="0.3">
      <c r="A435" s="3"/>
      <c r="B435" s="3"/>
      <c r="C435" s="3"/>
      <c r="D435" s="3"/>
    </row>
    <row r="436" spans="1:4" ht="14.25" customHeight="1" x14ac:dyDescent="0.3">
      <c r="A436" s="3"/>
      <c r="B436" s="3"/>
      <c r="C436" s="3"/>
      <c r="D436" s="3"/>
    </row>
    <row r="437" spans="1:4" ht="14.25" customHeight="1" x14ac:dyDescent="0.3">
      <c r="A437" s="3"/>
      <c r="B437" s="3"/>
      <c r="C437" s="3"/>
      <c r="D437" s="3"/>
    </row>
    <row r="438" spans="1:4" ht="14.25" customHeight="1" x14ac:dyDescent="0.3">
      <c r="A438" s="3"/>
      <c r="B438" s="3"/>
      <c r="C438" s="3"/>
      <c r="D438" s="3"/>
    </row>
    <row r="439" spans="1:4" ht="14.25" customHeight="1" x14ac:dyDescent="0.3">
      <c r="A439" s="3"/>
      <c r="B439" s="3"/>
      <c r="C439" s="3"/>
      <c r="D439" s="3"/>
    </row>
    <row r="440" spans="1:4" ht="14.25" customHeight="1" x14ac:dyDescent="0.3">
      <c r="A440" s="3"/>
      <c r="B440" s="3"/>
      <c r="C440" s="3"/>
      <c r="D440" s="3"/>
    </row>
    <row r="441" spans="1:4" ht="14.25" customHeight="1" x14ac:dyDescent="0.3">
      <c r="A441" s="3"/>
      <c r="B441" s="3"/>
      <c r="C441" s="3"/>
      <c r="D441" s="3"/>
    </row>
    <row r="442" spans="1:4" ht="14.25" customHeight="1" x14ac:dyDescent="0.3">
      <c r="A442" s="3"/>
      <c r="B442" s="3"/>
      <c r="C442" s="3"/>
      <c r="D442" s="3"/>
    </row>
    <row r="443" spans="1:4" ht="14.25" customHeight="1" x14ac:dyDescent="0.3">
      <c r="A443" s="3"/>
      <c r="B443" s="3"/>
      <c r="C443" s="3"/>
      <c r="D443" s="3"/>
    </row>
    <row r="444" spans="1:4" ht="14.25" customHeight="1" x14ac:dyDescent="0.3">
      <c r="A444" s="3"/>
      <c r="B444" s="3"/>
      <c r="C444" s="3"/>
      <c r="D444" s="3"/>
    </row>
    <row r="445" spans="1:4" ht="14.25" customHeight="1" x14ac:dyDescent="0.3">
      <c r="A445" s="3"/>
      <c r="B445" s="3"/>
      <c r="C445" s="3"/>
      <c r="D445" s="3"/>
    </row>
    <row r="446" spans="1:4" ht="14.25" customHeight="1" x14ac:dyDescent="0.3">
      <c r="A446" s="3"/>
      <c r="B446" s="3"/>
      <c r="C446" s="3"/>
      <c r="D446" s="3"/>
    </row>
    <row r="447" spans="1:4" ht="14.25" customHeight="1" x14ac:dyDescent="0.3">
      <c r="A447" s="3"/>
      <c r="B447" s="3"/>
      <c r="C447" s="3"/>
      <c r="D447" s="3"/>
    </row>
    <row r="448" spans="1:4" ht="14.25" customHeight="1" x14ac:dyDescent="0.3">
      <c r="A448" s="3"/>
      <c r="B448" s="3"/>
      <c r="C448" s="3"/>
      <c r="D448" s="3"/>
    </row>
    <row r="449" spans="1:4" ht="14.25" customHeight="1" x14ac:dyDescent="0.3">
      <c r="A449" s="3"/>
      <c r="B449" s="3"/>
      <c r="C449" s="3"/>
      <c r="D449" s="3"/>
    </row>
    <row r="450" spans="1:4" ht="14.25" customHeight="1" x14ac:dyDescent="0.3">
      <c r="A450" s="3"/>
      <c r="B450" s="3"/>
      <c r="C450" s="3"/>
      <c r="D450" s="3"/>
    </row>
    <row r="451" spans="1:4" ht="14.25" customHeight="1" x14ac:dyDescent="0.3">
      <c r="A451" s="3"/>
      <c r="B451" s="3"/>
      <c r="C451" s="3"/>
      <c r="D451" s="3"/>
    </row>
    <row r="452" spans="1:4" ht="14.25" customHeight="1" x14ac:dyDescent="0.3">
      <c r="A452" s="3"/>
      <c r="B452" s="3"/>
      <c r="C452" s="3"/>
      <c r="D452" s="3"/>
    </row>
    <row r="453" spans="1:4" ht="14.25" customHeight="1" x14ac:dyDescent="0.3">
      <c r="A453" s="3"/>
      <c r="B453" s="3"/>
      <c r="C453" s="3"/>
      <c r="D453" s="3"/>
    </row>
    <row r="454" spans="1:4" ht="14.25" customHeight="1" x14ac:dyDescent="0.3">
      <c r="A454" s="3"/>
      <c r="B454" s="3"/>
      <c r="C454" s="3"/>
      <c r="D454" s="3"/>
    </row>
    <row r="455" spans="1:4" ht="14.25" customHeight="1" x14ac:dyDescent="0.3">
      <c r="A455" s="3"/>
      <c r="B455" s="3"/>
      <c r="C455" s="3"/>
      <c r="D455" s="3"/>
    </row>
    <row r="456" spans="1:4" ht="14.25" customHeight="1" x14ac:dyDescent="0.3">
      <c r="A456" s="3"/>
      <c r="B456" s="3"/>
      <c r="C456" s="3"/>
      <c r="D456" s="3"/>
    </row>
    <row r="457" spans="1:4" ht="14.25" customHeight="1" x14ac:dyDescent="0.3">
      <c r="A457" s="3"/>
      <c r="B457" s="3"/>
      <c r="C457" s="3"/>
      <c r="D457" s="3"/>
    </row>
    <row r="458" spans="1:4" ht="14.25" customHeight="1" x14ac:dyDescent="0.3">
      <c r="A458" s="3"/>
      <c r="B458" s="3"/>
      <c r="C458" s="3"/>
      <c r="D458" s="3"/>
    </row>
    <row r="459" spans="1:4" ht="14.25" customHeight="1" x14ac:dyDescent="0.3">
      <c r="A459" s="3"/>
      <c r="B459" s="3"/>
      <c r="C459" s="3"/>
      <c r="D459" s="3"/>
    </row>
    <row r="460" spans="1:4" ht="14.25" customHeight="1" x14ac:dyDescent="0.3">
      <c r="A460" s="3"/>
      <c r="B460" s="3"/>
      <c r="C460" s="3"/>
      <c r="D460" s="3"/>
    </row>
    <row r="461" spans="1:4" ht="14.25" customHeight="1" x14ac:dyDescent="0.3">
      <c r="A461" s="3"/>
      <c r="B461" s="3"/>
      <c r="C461" s="3"/>
      <c r="D461" s="3"/>
    </row>
    <row r="462" spans="1:4" ht="14.25" customHeight="1" x14ac:dyDescent="0.3">
      <c r="A462" s="3"/>
      <c r="B462" s="3"/>
      <c r="C462" s="3"/>
      <c r="D462" s="3"/>
    </row>
    <row r="463" spans="1:4" ht="14.25" customHeight="1" x14ac:dyDescent="0.3">
      <c r="A463" s="3"/>
      <c r="B463" s="3"/>
      <c r="C463" s="3"/>
      <c r="D463" s="3"/>
    </row>
    <row r="464" spans="1:4" ht="14.25" customHeight="1" x14ac:dyDescent="0.3">
      <c r="A464" s="3"/>
      <c r="B464" s="3"/>
      <c r="C464" s="3"/>
      <c r="D464" s="3"/>
    </row>
    <row r="465" spans="1:4" ht="14.25" customHeight="1" x14ac:dyDescent="0.3">
      <c r="A465" s="3"/>
      <c r="B465" s="3"/>
      <c r="C465" s="3"/>
      <c r="D465" s="3"/>
    </row>
    <row r="466" spans="1:4" ht="14.25" customHeight="1" x14ac:dyDescent="0.3">
      <c r="A466" s="3"/>
      <c r="B466" s="3"/>
      <c r="C466" s="3"/>
      <c r="D466" s="3"/>
    </row>
    <row r="467" spans="1:4" ht="14.25" customHeight="1" x14ac:dyDescent="0.3">
      <c r="A467" s="3"/>
      <c r="B467" s="3"/>
      <c r="C467" s="3"/>
      <c r="D467" s="3"/>
    </row>
    <row r="468" spans="1:4" ht="14.25" customHeight="1" x14ac:dyDescent="0.3">
      <c r="A468" s="3"/>
      <c r="B468" s="3"/>
      <c r="C468" s="3"/>
      <c r="D468" s="3"/>
    </row>
    <row r="469" spans="1:4" ht="14.25" customHeight="1" x14ac:dyDescent="0.3">
      <c r="A469" s="3"/>
      <c r="B469" s="3"/>
      <c r="C469" s="3"/>
      <c r="D469" s="3"/>
    </row>
    <row r="470" spans="1:4" ht="14.25" customHeight="1" x14ac:dyDescent="0.3">
      <c r="A470" s="3"/>
      <c r="B470" s="3"/>
      <c r="C470" s="3"/>
      <c r="D470" s="3"/>
    </row>
    <row r="471" spans="1:4" ht="14.25" customHeight="1" x14ac:dyDescent="0.3">
      <c r="A471" s="3"/>
      <c r="B471" s="3"/>
      <c r="C471" s="3"/>
      <c r="D471" s="3"/>
    </row>
    <row r="472" spans="1:4" ht="14.25" customHeight="1" x14ac:dyDescent="0.3">
      <c r="A472" s="3"/>
      <c r="B472" s="3"/>
      <c r="C472" s="3"/>
      <c r="D472" s="3"/>
    </row>
    <row r="473" spans="1:4" ht="14.25" customHeight="1" x14ac:dyDescent="0.3">
      <c r="A473" s="3"/>
      <c r="B473" s="3"/>
      <c r="C473" s="3"/>
      <c r="D473" s="3"/>
    </row>
    <row r="474" spans="1:4" ht="14.25" customHeight="1" x14ac:dyDescent="0.3">
      <c r="A474" s="3"/>
      <c r="B474" s="3"/>
      <c r="C474" s="3"/>
      <c r="D474" s="3"/>
    </row>
    <row r="475" spans="1:4" ht="14.25" customHeight="1" x14ac:dyDescent="0.3">
      <c r="A475" s="3"/>
      <c r="B475" s="3"/>
      <c r="C475" s="3"/>
      <c r="D475" s="3"/>
    </row>
    <row r="476" spans="1:4" ht="14.25" customHeight="1" x14ac:dyDescent="0.3">
      <c r="A476" s="3"/>
      <c r="B476" s="3"/>
      <c r="C476" s="3"/>
      <c r="D476" s="3"/>
    </row>
    <row r="477" spans="1:4" ht="14.25" customHeight="1" x14ac:dyDescent="0.3">
      <c r="A477" s="3"/>
      <c r="B477" s="3"/>
      <c r="C477" s="3"/>
      <c r="D477" s="3"/>
    </row>
    <row r="478" spans="1:4" ht="14.25" customHeight="1" x14ac:dyDescent="0.3">
      <c r="A478" s="3"/>
      <c r="B478" s="3"/>
      <c r="C478" s="3"/>
      <c r="D478" s="3"/>
    </row>
    <row r="479" spans="1:4" ht="14.25" customHeight="1" x14ac:dyDescent="0.3">
      <c r="A479" s="3"/>
      <c r="B479" s="3"/>
      <c r="C479" s="3"/>
      <c r="D479" s="3"/>
    </row>
    <row r="480" spans="1:4" ht="14.25" customHeight="1" x14ac:dyDescent="0.3">
      <c r="A480" s="3"/>
      <c r="B480" s="3"/>
      <c r="C480" s="3"/>
      <c r="D480" s="3"/>
    </row>
    <row r="481" spans="1:4" ht="14.25" customHeight="1" x14ac:dyDescent="0.3">
      <c r="A481" s="3"/>
      <c r="B481" s="3"/>
      <c r="C481" s="3"/>
      <c r="D481" s="3"/>
    </row>
    <row r="482" spans="1:4" ht="14.25" customHeight="1" x14ac:dyDescent="0.3">
      <c r="A482" s="3"/>
      <c r="B482" s="3"/>
      <c r="C482" s="3"/>
      <c r="D482" s="3"/>
    </row>
    <row r="483" spans="1:4" ht="14.25" customHeight="1" x14ac:dyDescent="0.3">
      <c r="A483" s="3"/>
      <c r="B483" s="3"/>
      <c r="C483" s="3"/>
      <c r="D483" s="3"/>
    </row>
    <row r="484" spans="1:4" ht="14.25" customHeight="1" x14ac:dyDescent="0.3">
      <c r="A484" s="3"/>
      <c r="B484" s="3"/>
      <c r="C484" s="3"/>
      <c r="D484" s="3"/>
    </row>
    <row r="485" spans="1:4" ht="14.25" customHeight="1" x14ac:dyDescent="0.3">
      <c r="A485" s="3"/>
      <c r="B485" s="3"/>
      <c r="C485" s="3"/>
      <c r="D485" s="3"/>
    </row>
    <row r="486" spans="1:4" ht="14.25" customHeight="1" x14ac:dyDescent="0.3">
      <c r="A486" s="3"/>
      <c r="B486" s="3"/>
      <c r="C486" s="3"/>
      <c r="D486" s="3"/>
    </row>
    <row r="487" spans="1:4" ht="14.25" customHeight="1" x14ac:dyDescent="0.3">
      <c r="A487" s="3"/>
      <c r="B487" s="3"/>
      <c r="C487" s="3"/>
      <c r="D487" s="3"/>
    </row>
    <row r="488" spans="1:4" ht="14.25" customHeight="1" x14ac:dyDescent="0.3">
      <c r="A488" s="3"/>
      <c r="B488" s="3"/>
      <c r="C488" s="3"/>
      <c r="D488" s="3"/>
    </row>
    <row r="489" spans="1:4" ht="14.25" customHeight="1" x14ac:dyDescent="0.3">
      <c r="A489" s="3"/>
      <c r="B489" s="3"/>
      <c r="C489" s="3"/>
      <c r="D489" s="3"/>
    </row>
    <row r="490" spans="1:4" ht="14.25" customHeight="1" x14ac:dyDescent="0.3">
      <c r="A490" s="3"/>
      <c r="B490" s="3"/>
      <c r="C490" s="3"/>
      <c r="D490" s="3"/>
    </row>
    <row r="491" spans="1:4" ht="14.25" customHeight="1" x14ac:dyDescent="0.3">
      <c r="A491" s="3"/>
      <c r="B491" s="3"/>
      <c r="C491" s="3"/>
      <c r="D491" s="3"/>
    </row>
    <row r="492" spans="1:4" ht="14.25" customHeight="1" x14ac:dyDescent="0.3">
      <c r="A492" s="3"/>
      <c r="B492" s="3"/>
      <c r="C492" s="3"/>
      <c r="D492" s="3"/>
    </row>
    <row r="493" spans="1:4" ht="14.25" customHeight="1" x14ac:dyDescent="0.3">
      <c r="A493" s="3"/>
      <c r="B493" s="3"/>
      <c r="C493" s="3"/>
      <c r="D493" s="3"/>
    </row>
    <row r="494" spans="1:4" ht="14.25" customHeight="1" x14ac:dyDescent="0.3">
      <c r="A494" s="3"/>
      <c r="B494" s="3"/>
      <c r="C494" s="3"/>
      <c r="D494" s="3"/>
    </row>
    <row r="495" spans="1:4" ht="14.25" customHeight="1" x14ac:dyDescent="0.3">
      <c r="A495" s="3"/>
      <c r="B495" s="3"/>
      <c r="C495" s="3"/>
      <c r="D495" s="3"/>
    </row>
    <row r="496" spans="1:4" ht="14.25" customHeight="1" x14ac:dyDescent="0.3">
      <c r="A496" s="3"/>
      <c r="B496" s="3"/>
      <c r="C496" s="3"/>
      <c r="D496" s="3"/>
    </row>
    <row r="497" spans="1:4" ht="14.25" customHeight="1" x14ac:dyDescent="0.3">
      <c r="A497" s="3"/>
      <c r="B497" s="3"/>
      <c r="C497" s="3"/>
      <c r="D497" s="3"/>
    </row>
    <row r="498" spans="1:4" ht="14.25" customHeight="1" x14ac:dyDescent="0.3">
      <c r="A498" s="3"/>
      <c r="B498" s="3"/>
      <c r="C498" s="3"/>
      <c r="D498" s="3"/>
    </row>
    <row r="499" spans="1:4" ht="14.25" customHeight="1" x14ac:dyDescent="0.3">
      <c r="A499" s="3"/>
      <c r="B499" s="3"/>
      <c r="C499" s="3"/>
      <c r="D499" s="3"/>
    </row>
    <row r="500" spans="1:4" ht="14.25" customHeight="1" x14ac:dyDescent="0.3">
      <c r="A500" s="3"/>
      <c r="B500" s="3"/>
      <c r="C500" s="3"/>
      <c r="D500" s="3"/>
    </row>
    <row r="501" spans="1:4" ht="14.25" customHeight="1" x14ac:dyDescent="0.3">
      <c r="A501" s="3"/>
      <c r="B501" s="3"/>
      <c r="C501" s="3"/>
      <c r="D501" s="3"/>
    </row>
    <row r="502" spans="1:4" ht="14.25" customHeight="1" x14ac:dyDescent="0.3">
      <c r="A502" s="3"/>
      <c r="B502" s="3"/>
      <c r="C502" s="3"/>
      <c r="D502" s="3"/>
    </row>
    <row r="503" spans="1:4" ht="14.25" customHeight="1" x14ac:dyDescent="0.3">
      <c r="A503" s="3"/>
      <c r="B503" s="3"/>
      <c r="C503" s="3"/>
      <c r="D503" s="3"/>
    </row>
    <row r="504" spans="1:4" ht="14.25" customHeight="1" x14ac:dyDescent="0.3">
      <c r="A504" s="3"/>
      <c r="B504" s="3"/>
      <c r="C504" s="3"/>
      <c r="D504" s="3"/>
    </row>
    <row r="505" spans="1:4" ht="14.25" customHeight="1" x14ac:dyDescent="0.3">
      <c r="A505" s="3"/>
      <c r="B505" s="3"/>
      <c r="C505" s="3"/>
      <c r="D505" s="3"/>
    </row>
    <row r="506" spans="1:4" ht="14.25" customHeight="1" x14ac:dyDescent="0.3">
      <c r="A506" s="3"/>
      <c r="B506" s="3"/>
      <c r="C506" s="3"/>
      <c r="D506" s="3"/>
    </row>
    <row r="507" spans="1:4" ht="14.25" customHeight="1" x14ac:dyDescent="0.3">
      <c r="A507" s="3"/>
      <c r="B507" s="3"/>
      <c r="C507" s="3"/>
      <c r="D507" s="3"/>
    </row>
    <row r="508" spans="1:4" ht="14.25" customHeight="1" x14ac:dyDescent="0.3">
      <c r="A508" s="3"/>
      <c r="B508" s="3"/>
      <c r="C508" s="3"/>
      <c r="D508" s="3"/>
    </row>
    <row r="509" spans="1:4" ht="14.25" customHeight="1" x14ac:dyDescent="0.3">
      <c r="A509" s="3"/>
      <c r="B509" s="3"/>
      <c r="C509" s="3"/>
      <c r="D509" s="3"/>
    </row>
    <row r="510" spans="1:4" ht="14.25" customHeight="1" x14ac:dyDescent="0.3">
      <c r="A510" s="3"/>
      <c r="B510" s="3"/>
      <c r="C510" s="3"/>
      <c r="D510" s="3"/>
    </row>
    <row r="511" spans="1:4" ht="14.25" customHeight="1" x14ac:dyDescent="0.3">
      <c r="A511" s="3"/>
      <c r="B511" s="3"/>
      <c r="C511" s="3"/>
      <c r="D511" s="3"/>
    </row>
    <row r="512" spans="1:4" ht="14.25" customHeight="1" x14ac:dyDescent="0.3">
      <c r="A512" s="3"/>
      <c r="B512" s="3"/>
      <c r="C512" s="3"/>
      <c r="D512" s="3"/>
    </row>
    <row r="513" spans="1:4" ht="14.25" customHeight="1" x14ac:dyDescent="0.3">
      <c r="A513" s="3"/>
      <c r="B513" s="3"/>
      <c r="C513" s="3"/>
      <c r="D513" s="3"/>
    </row>
    <row r="514" spans="1:4" ht="14.25" customHeight="1" x14ac:dyDescent="0.3">
      <c r="A514" s="3"/>
      <c r="B514" s="3"/>
      <c r="C514" s="3"/>
      <c r="D514" s="3"/>
    </row>
    <row r="515" spans="1:4" ht="14.25" customHeight="1" x14ac:dyDescent="0.3">
      <c r="A515" s="3"/>
      <c r="B515" s="3"/>
      <c r="C515" s="3"/>
      <c r="D515" s="3"/>
    </row>
    <row r="516" spans="1:4" ht="14.25" customHeight="1" x14ac:dyDescent="0.3">
      <c r="A516" s="3"/>
      <c r="B516" s="3"/>
      <c r="C516" s="3"/>
      <c r="D516" s="3"/>
    </row>
    <row r="517" spans="1:4" ht="14.25" customHeight="1" x14ac:dyDescent="0.3">
      <c r="A517" s="3"/>
      <c r="B517" s="3"/>
      <c r="C517" s="3"/>
      <c r="D517" s="3"/>
    </row>
    <row r="518" spans="1:4" ht="14.25" customHeight="1" x14ac:dyDescent="0.3">
      <c r="A518" s="3"/>
      <c r="B518" s="3"/>
      <c r="C518" s="3"/>
      <c r="D518" s="3"/>
    </row>
    <row r="519" spans="1:4" ht="14.25" customHeight="1" x14ac:dyDescent="0.3">
      <c r="A519" s="3"/>
      <c r="B519" s="3"/>
      <c r="C519" s="3"/>
      <c r="D519" s="3"/>
    </row>
    <row r="520" spans="1:4" ht="14.25" customHeight="1" x14ac:dyDescent="0.3">
      <c r="A520" s="3"/>
      <c r="B520" s="3"/>
      <c r="C520" s="3"/>
      <c r="D520" s="3"/>
    </row>
    <row r="521" spans="1:4" ht="14.25" customHeight="1" x14ac:dyDescent="0.3">
      <c r="A521" s="3"/>
      <c r="B521" s="3"/>
      <c r="C521" s="3"/>
      <c r="D521" s="3"/>
    </row>
    <row r="522" spans="1:4" ht="14.25" customHeight="1" x14ac:dyDescent="0.3">
      <c r="A522" s="3"/>
      <c r="B522" s="3"/>
      <c r="C522" s="3"/>
      <c r="D522" s="3"/>
    </row>
    <row r="523" spans="1:4" ht="14.25" customHeight="1" x14ac:dyDescent="0.3">
      <c r="A523" s="3"/>
      <c r="B523" s="3"/>
      <c r="C523" s="3"/>
      <c r="D523" s="3"/>
    </row>
    <row r="524" spans="1:4" ht="14.25" customHeight="1" x14ac:dyDescent="0.3">
      <c r="A524" s="3"/>
      <c r="B524" s="3"/>
      <c r="C524" s="3"/>
      <c r="D524" s="3"/>
    </row>
    <row r="525" spans="1:4" ht="14.25" customHeight="1" x14ac:dyDescent="0.3">
      <c r="A525" s="3"/>
      <c r="B525" s="3"/>
      <c r="C525" s="3"/>
      <c r="D525" s="3"/>
    </row>
    <row r="526" spans="1:4" ht="14.25" customHeight="1" x14ac:dyDescent="0.3">
      <c r="A526" s="3"/>
      <c r="B526" s="3"/>
      <c r="C526" s="3"/>
      <c r="D526" s="3"/>
    </row>
    <row r="527" spans="1:4" ht="14.25" customHeight="1" x14ac:dyDescent="0.3">
      <c r="A527" s="3"/>
      <c r="B527" s="3"/>
      <c r="C527" s="3"/>
      <c r="D527" s="3"/>
    </row>
    <row r="528" spans="1:4" ht="14.25" customHeight="1" x14ac:dyDescent="0.3">
      <c r="A528" s="3"/>
      <c r="B528" s="3"/>
      <c r="C528" s="3"/>
      <c r="D528" s="3"/>
    </row>
    <row r="529" spans="1:4" ht="14.25" customHeight="1" x14ac:dyDescent="0.3">
      <c r="A529" s="3"/>
      <c r="B529" s="3"/>
      <c r="C529" s="3"/>
      <c r="D529" s="3"/>
    </row>
    <row r="530" spans="1:4" ht="14.25" customHeight="1" x14ac:dyDescent="0.3">
      <c r="A530" s="3"/>
      <c r="B530" s="3"/>
      <c r="C530" s="3"/>
      <c r="D530" s="3"/>
    </row>
    <row r="531" spans="1:4" ht="14.25" customHeight="1" x14ac:dyDescent="0.3">
      <c r="A531" s="3"/>
      <c r="B531" s="3"/>
      <c r="C531" s="3"/>
      <c r="D531" s="3"/>
    </row>
    <row r="532" spans="1:4" ht="14.25" customHeight="1" x14ac:dyDescent="0.3">
      <c r="A532" s="3"/>
      <c r="B532" s="3"/>
      <c r="C532" s="3"/>
      <c r="D532" s="3"/>
    </row>
    <row r="533" spans="1:4" ht="14.25" customHeight="1" x14ac:dyDescent="0.3">
      <c r="A533" s="3"/>
      <c r="B533" s="3"/>
      <c r="C533" s="3"/>
      <c r="D533" s="3"/>
    </row>
    <row r="534" spans="1:4" ht="14.25" customHeight="1" x14ac:dyDescent="0.3">
      <c r="A534" s="3"/>
      <c r="B534" s="3"/>
      <c r="C534" s="3"/>
      <c r="D534" s="3"/>
    </row>
    <row r="535" spans="1:4" ht="14.25" customHeight="1" x14ac:dyDescent="0.3">
      <c r="A535" s="3"/>
      <c r="B535" s="3"/>
      <c r="C535" s="3"/>
      <c r="D535" s="3"/>
    </row>
    <row r="536" spans="1:4" ht="14.25" customHeight="1" x14ac:dyDescent="0.3">
      <c r="A536" s="3"/>
      <c r="B536" s="3"/>
      <c r="C536" s="3"/>
      <c r="D536" s="3"/>
    </row>
    <row r="537" spans="1:4" ht="14.25" customHeight="1" x14ac:dyDescent="0.3">
      <c r="A537" s="3"/>
      <c r="B537" s="3"/>
      <c r="C537" s="3"/>
      <c r="D537" s="3"/>
    </row>
    <row r="538" spans="1:4" ht="14.25" customHeight="1" x14ac:dyDescent="0.3">
      <c r="A538" s="3"/>
      <c r="B538" s="3"/>
      <c r="C538" s="3"/>
      <c r="D538" s="3"/>
    </row>
    <row r="539" spans="1:4" ht="14.25" customHeight="1" x14ac:dyDescent="0.3">
      <c r="A539" s="3"/>
      <c r="B539" s="3"/>
      <c r="C539" s="3"/>
      <c r="D539" s="3"/>
    </row>
    <row r="540" spans="1:4" ht="14.25" customHeight="1" x14ac:dyDescent="0.3">
      <c r="A540" s="3"/>
      <c r="B540" s="3"/>
      <c r="C540" s="3"/>
      <c r="D540" s="3"/>
    </row>
    <row r="541" spans="1:4" ht="14.25" customHeight="1" x14ac:dyDescent="0.3">
      <c r="A541" s="3"/>
      <c r="B541" s="3"/>
      <c r="C541" s="3"/>
      <c r="D541" s="3"/>
    </row>
    <row r="542" spans="1:4" ht="14.25" customHeight="1" x14ac:dyDescent="0.3">
      <c r="A542" s="3"/>
      <c r="B542" s="3"/>
      <c r="C542" s="3"/>
      <c r="D542" s="3"/>
    </row>
    <row r="543" spans="1:4" ht="14.25" customHeight="1" x14ac:dyDescent="0.3">
      <c r="A543" s="3"/>
      <c r="B543" s="3"/>
      <c r="C543" s="3"/>
      <c r="D543" s="3"/>
    </row>
    <row r="544" spans="1:4" ht="14.25" customHeight="1" x14ac:dyDescent="0.3">
      <c r="A544" s="3"/>
      <c r="B544" s="3"/>
      <c r="C544" s="3"/>
      <c r="D544" s="3"/>
    </row>
    <row r="545" spans="1:4" ht="14.25" customHeight="1" x14ac:dyDescent="0.3">
      <c r="A545" s="3"/>
      <c r="B545" s="3"/>
      <c r="C545" s="3"/>
      <c r="D545" s="3"/>
    </row>
    <row r="546" spans="1:4" ht="14.25" customHeight="1" x14ac:dyDescent="0.3">
      <c r="A546" s="3"/>
      <c r="B546" s="3"/>
      <c r="C546" s="3"/>
      <c r="D546" s="3"/>
    </row>
    <row r="547" spans="1:4" ht="14.25" customHeight="1" x14ac:dyDescent="0.3">
      <c r="A547" s="3"/>
      <c r="B547" s="3"/>
      <c r="C547" s="3"/>
      <c r="D547" s="3"/>
    </row>
    <row r="548" spans="1:4" ht="14.25" customHeight="1" x14ac:dyDescent="0.3">
      <c r="A548" s="3"/>
      <c r="B548" s="3"/>
      <c r="C548" s="3"/>
      <c r="D548" s="3"/>
    </row>
    <row r="549" spans="1:4" ht="14.25" customHeight="1" x14ac:dyDescent="0.3">
      <c r="A549" s="3"/>
      <c r="B549" s="3"/>
      <c r="C549" s="3"/>
      <c r="D549" s="3"/>
    </row>
    <row r="550" spans="1:4" ht="14.25" customHeight="1" x14ac:dyDescent="0.3">
      <c r="A550" s="3"/>
      <c r="B550" s="3"/>
      <c r="C550" s="3"/>
      <c r="D550" s="3"/>
    </row>
    <row r="551" spans="1:4" ht="14.25" customHeight="1" x14ac:dyDescent="0.3">
      <c r="A551" s="3"/>
      <c r="B551" s="3"/>
      <c r="C551" s="3"/>
      <c r="D551" s="3"/>
    </row>
    <row r="552" spans="1:4" ht="14.25" customHeight="1" x14ac:dyDescent="0.3">
      <c r="A552" s="3"/>
      <c r="B552" s="3"/>
      <c r="C552" s="3"/>
      <c r="D552" s="3"/>
    </row>
    <row r="553" spans="1:4" ht="14.25" customHeight="1" x14ac:dyDescent="0.3">
      <c r="A553" s="3"/>
      <c r="B553" s="3"/>
      <c r="C553" s="3"/>
      <c r="D553" s="3"/>
    </row>
    <row r="554" spans="1:4" ht="14.25" customHeight="1" x14ac:dyDescent="0.3">
      <c r="A554" s="3"/>
      <c r="B554" s="3"/>
      <c r="C554" s="3"/>
      <c r="D554" s="3"/>
    </row>
    <row r="555" spans="1:4" ht="14.25" customHeight="1" x14ac:dyDescent="0.3">
      <c r="A555" s="3"/>
      <c r="B555" s="3"/>
      <c r="C555" s="3"/>
      <c r="D555" s="3"/>
    </row>
    <row r="556" spans="1:4" ht="14.25" customHeight="1" x14ac:dyDescent="0.3">
      <c r="A556" s="3"/>
      <c r="B556" s="3"/>
      <c r="C556" s="3"/>
      <c r="D556" s="3"/>
    </row>
    <row r="557" spans="1:4" ht="14.25" customHeight="1" x14ac:dyDescent="0.3">
      <c r="A557" s="3"/>
      <c r="B557" s="3"/>
      <c r="C557" s="3"/>
      <c r="D557" s="3"/>
    </row>
    <row r="558" spans="1:4" ht="14.25" customHeight="1" x14ac:dyDescent="0.3">
      <c r="A558" s="3"/>
      <c r="B558" s="3"/>
      <c r="C558" s="3"/>
      <c r="D558" s="3"/>
    </row>
    <row r="559" spans="1:4" ht="14.25" customHeight="1" x14ac:dyDescent="0.3">
      <c r="A559" s="3"/>
      <c r="B559" s="3"/>
      <c r="C559" s="3"/>
      <c r="D559" s="3"/>
    </row>
    <row r="560" spans="1:4" ht="14.25" customHeight="1" x14ac:dyDescent="0.3">
      <c r="A560" s="3"/>
      <c r="B560" s="3"/>
      <c r="C560" s="3"/>
      <c r="D560" s="3"/>
    </row>
    <row r="561" spans="1:4" ht="14.25" customHeight="1" x14ac:dyDescent="0.3">
      <c r="A561" s="3"/>
      <c r="B561" s="3"/>
      <c r="C561" s="3"/>
      <c r="D561" s="3"/>
    </row>
    <row r="562" spans="1:4" ht="14.25" customHeight="1" x14ac:dyDescent="0.3">
      <c r="A562" s="3"/>
      <c r="B562" s="3"/>
      <c r="C562" s="3"/>
      <c r="D562" s="3"/>
    </row>
    <row r="563" spans="1:4" ht="14.25" customHeight="1" x14ac:dyDescent="0.3">
      <c r="A563" s="3"/>
      <c r="B563" s="3"/>
      <c r="C563" s="3"/>
      <c r="D563" s="3"/>
    </row>
    <row r="564" spans="1:4" ht="14.25" customHeight="1" x14ac:dyDescent="0.3">
      <c r="A564" s="3"/>
      <c r="B564" s="3"/>
      <c r="C564" s="3"/>
      <c r="D564" s="3"/>
    </row>
    <row r="565" spans="1:4" ht="14.25" customHeight="1" x14ac:dyDescent="0.3">
      <c r="A565" s="3"/>
      <c r="B565" s="3"/>
      <c r="C565" s="3"/>
      <c r="D565" s="3"/>
    </row>
    <row r="566" spans="1:4" ht="14.25" customHeight="1" x14ac:dyDescent="0.3">
      <c r="A566" s="3"/>
      <c r="B566" s="3"/>
      <c r="C566" s="3"/>
      <c r="D566" s="3"/>
    </row>
    <row r="567" spans="1:4" ht="14.25" customHeight="1" x14ac:dyDescent="0.3">
      <c r="A567" s="3"/>
      <c r="B567" s="3"/>
      <c r="C567" s="3"/>
      <c r="D567" s="3"/>
    </row>
    <row r="568" spans="1:4" ht="14.25" customHeight="1" x14ac:dyDescent="0.3">
      <c r="A568" s="3"/>
      <c r="B568" s="3"/>
      <c r="C568" s="3"/>
      <c r="D568" s="3"/>
    </row>
    <row r="569" spans="1:4" ht="14.25" customHeight="1" x14ac:dyDescent="0.3">
      <c r="A569" s="3"/>
      <c r="B569" s="3"/>
      <c r="C569" s="3"/>
      <c r="D569" s="3"/>
    </row>
    <row r="570" spans="1:4" ht="14.25" customHeight="1" x14ac:dyDescent="0.3">
      <c r="A570" s="3"/>
      <c r="B570" s="3"/>
      <c r="C570" s="3"/>
      <c r="D570" s="3"/>
    </row>
    <row r="571" spans="1:4" ht="14.25" customHeight="1" x14ac:dyDescent="0.3">
      <c r="A571" s="3"/>
      <c r="B571" s="3"/>
      <c r="C571" s="3"/>
      <c r="D571" s="3"/>
    </row>
    <row r="572" spans="1:4" ht="14.25" customHeight="1" x14ac:dyDescent="0.3">
      <c r="A572" s="3"/>
      <c r="B572" s="3"/>
      <c r="C572" s="3"/>
      <c r="D572" s="3"/>
    </row>
    <row r="573" spans="1:4" ht="14.25" customHeight="1" x14ac:dyDescent="0.3">
      <c r="A573" s="3"/>
      <c r="B573" s="3"/>
      <c r="C573" s="3"/>
      <c r="D573" s="3"/>
    </row>
    <row r="574" spans="1:4" ht="14.25" customHeight="1" x14ac:dyDescent="0.3">
      <c r="A574" s="3"/>
      <c r="B574" s="3"/>
      <c r="C574" s="3"/>
      <c r="D574" s="3"/>
    </row>
    <row r="575" spans="1:4" ht="14.25" customHeight="1" x14ac:dyDescent="0.3">
      <c r="A575" s="3"/>
      <c r="B575" s="3"/>
      <c r="C575" s="3"/>
      <c r="D575" s="3"/>
    </row>
    <row r="576" spans="1:4" ht="14.25" customHeight="1" x14ac:dyDescent="0.3">
      <c r="A576" s="3"/>
      <c r="B576" s="3"/>
      <c r="C576" s="3"/>
      <c r="D576" s="3"/>
    </row>
    <row r="577" spans="1:4" ht="14.25" customHeight="1" x14ac:dyDescent="0.3">
      <c r="A577" s="3"/>
      <c r="B577" s="3"/>
      <c r="C577" s="3"/>
      <c r="D577" s="3"/>
    </row>
    <row r="578" spans="1:4" ht="14.25" customHeight="1" x14ac:dyDescent="0.3">
      <c r="A578" s="3"/>
      <c r="B578" s="3"/>
      <c r="C578" s="3"/>
      <c r="D578" s="3"/>
    </row>
    <row r="579" spans="1:4" ht="14.25" customHeight="1" x14ac:dyDescent="0.3">
      <c r="A579" s="3"/>
      <c r="B579" s="3"/>
      <c r="C579" s="3"/>
      <c r="D579" s="3"/>
    </row>
    <row r="580" spans="1:4" ht="14.25" customHeight="1" x14ac:dyDescent="0.3">
      <c r="A580" s="3"/>
      <c r="B580" s="3"/>
      <c r="C580" s="3"/>
      <c r="D580" s="3"/>
    </row>
    <row r="581" spans="1:4" ht="14.25" customHeight="1" x14ac:dyDescent="0.3">
      <c r="A581" s="3"/>
      <c r="B581" s="3"/>
      <c r="C581" s="3"/>
      <c r="D581" s="3"/>
    </row>
    <row r="582" spans="1:4" ht="14.25" customHeight="1" x14ac:dyDescent="0.3">
      <c r="A582" s="3"/>
      <c r="B582" s="3"/>
      <c r="C582" s="3"/>
      <c r="D582" s="3"/>
    </row>
    <row r="583" spans="1:4" ht="14.25" customHeight="1" x14ac:dyDescent="0.3">
      <c r="A583" s="3"/>
      <c r="B583" s="3"/>
      <c r="C583" s="3"/>
      <c r="D583" s="3"/>
    </row>
    <row r="584" spans="1:4" ht="14.25" customHeight="1" x14ac:dyDescent="0.3">
      <c r="A584" s="3"/>
      <c r="B584" s="3"/>
      <c r="C584" s="3"/>
      <c r="D584" s="3"/>
    </row>
    <row r="585" spans="1:4" ht="14.25" customHeight="1" x14ac:dyDescent="0.3">
      <c r="A585" s="3"/>
      <c r="B585" s="3"/>
      <c r="C585" s="3"/>
      <c r="D585" s="3"/>
    </row>
    <row r="586" spans="1:4" ht="14.25" customHeight="1" x14ac:dyDescent="0.3">
      <c r="A586" s="3"/>
      <c r="B586" s="3"/>
      <c r="C586" s="3"/>
      <c r="D586" s="3"/>
    </row>
    <row r="587" spans="1:4" ht="14.25" customHeight="1" x14ac:dyDescent="0.3">
      <c r="A587" s="3"/>
      <c r="B587" s="3"/>
      <c r="C587" s="3"/>
      <c r="D587" s="3"/>
    </row>
    <row r="588" spans="1:4" ht="14.25" customHeight="1" x14ac:dyDescent="0.3">
      <c r="A588" s="3"/>
      <c r="B588" s="3"/>
      <c r="C588" s="3"/>
      <c r="D588" s="3"/>
    </row>
    <row r="589" spans="1:4" ht="14.25" customHeight="1" x14ac:dyDescent="0.3">
      <c r="A589" s="3"/>
      <c r="B589" s="3"/>
      <c r="C589" s="3"/>
      <c r="D589" s="3"/>
    </row>
    <row r="590" spans="1:4" ht="14.25" customHeight="1" x14ac:dyDescent="0.3">
      <c r="A590" s="3"/>
      <c r="B590" s="3"/>
      <c r="C590" s="3"/>
      <c r="D590" s="3"/>
    </row>
    <row r="591" spans="1:4" ht="14.25" customHeight="1" x14ac:dyDescent="0.3">
      <c r="A591" s="3"/>
      <c r="B591" s="3"/>
      <c r="C591" s="3"/>
      <c r="D591" s="3"/>
    </row>
    <row r="592" spans="1:4" ht="14.25" customHeight="1" x14ac:dyDescent="0.3">
      <c r="A592" s="3"/>
      <c r="B592" s="3"/>
      <c r="C592" s="3"/>
      <c r="D592" s="3"/>
    </row>
    <row r="593" spans="1:4" ht="14.25" customHeight="1" x14ac:dyDescent="0.3">
      <c r="A593" s="3"/>
      <c r="B593" s="3"/>
      <c r="C593" s="3"/>
      <c r="D593" s="3"/>
    </row>
    <row r="594" spans="1:4" ht="14.25" customHeight="1" x14ac:dyDescent="0.3">
      <c r="A594" s="3"/>
      <c r="B594" s="3"/>
      <c r="C594" s="3"/>
      <c r="D594" s="3"/>
    </row>
    <row r="595" spans="1:4" ht="14.25" customHeight="1" x14ac:dyDescent="0.3">
      <c r="A595" s="3"/>
      <c r="B595" s="3"/>
      <c r="C595" s="3"/>
      <c r="D595" s="3"/>
    </row>
    <row r="596" spans="1:4" ht="14.25" customHeight="1" x14ac:dyDescent="0.3">
      <c r="A596" s="3"/>
      <c r="B596" s="3"/>
      <c r="C596" s="3"/>
      <c r="D596" s="3"/>
    </row>
    <row r="597" spans="1:4" ht="14.25" customHeight="1" x14ac:dyDescent="0.3">
      <c r="A597" s="3"/>
      <c r="B597" s="3"/>
      <c r="C597" s="3"/>
      <c r="D597" s="3"/>
    </row>
    <row r="598" spans="1:4" ht="14.25" customHeight="1" x14ac:dyDescent="0.3">
      <c r="A598" s="3"/>
      <c r="B598" s="3"/>
      <c r="C598" s="3"/>
      <c r="D598" s="3"/>
    </row>
    <row r="599" spans="1:4" ht="14.25" customHeight="1" x14ac:dyDescent="0.3">
      <c r="A599" s="3"/>
      <c r="B599" s="3"/>
      <c r="C599" s="3"/>
      <c r="D599" s="3"/>
    </row>
    <row r="600" spans="1:4" ht="14.25" customHeight="1" x14ac:dyDescent="0.3">
      <c r="A600" s="3"/>
      <c r="B600" s="3"/>
      <c r="C600" s="3"/>
      <c r="D600" s="3"/>
    </row>
    <row r="601" spans="1:4" ht="14.25" customHeight="1" x14ac:dyDescent="0.3">
      <c r="A601" s="3"/>
      <c r="B601" s="3"/>
      <c r="C601" s="3"/>
      <c r="D601" s="3"/>
    </row>
    <row r="602" spans="1:4" ht="14.25" customHeight="1" x14ac:dyDescent="0.3">
      <c r="A602" s="3"/>
      <c r="B602" s="3"/>
      <c r="C602" s="3"/>
      <c r="D602" s="3"/>
    </row>
    <row r="603" spans="1:4" ht="14.25" customHeight="1" x14ac:dyDescent="0.3">
      <c r="A603" s="3"/>
      <c r="B603" s="3"/>
      <c r="C603" s="3"/>
      <c r="D603" s="3"/>
    </row>
    <row r="604" spans="1:4" ht="14.25" customHeight="1" x14ac:dyDescent="0.3">
      <c r="A604" s="3"/>
      <c r="B604" s="3"/>
      <c r="C604" s="3"/>
      <c r="D604" s="3"/>
    </row>
    <row r="605" spans="1:4" ht="14.25" customHeight="1" x14ac:dyDescent="0.3">
      <c r="A605" s="3"/>
      <c r="B605" s="3"/>
      <c r="C605" s="3"/>
      <c r="D605" s="3"/>
    </row>
    <row r="606" spans="1:4" ht="14.25" customHeight="1" x14ac:dyDescent="0.3">
      <c r="A606" s="3"/>
      <c r="B606" s="3"/>
      <c r="C606" s="3"/>
      <c r="D606" s="3"/>
    </row>
    <row r="607" spans="1:4" ht="14.25" customHeight="1" x14ac:dyDescent="0.3">
      <c r="A607" s="3"/>
      <c r="B607" s="3"/>
      <c r="C607" s="3"/>
      <c r="D607" s="3"/>
    </row>
    <row r="608" spans="1:4" ht="14.25" customHeight="1" x14ac:dyDescent="0.3">
      <c r="A608" s="3"/>
      <c r="B608" s="3"/>
      <c r="C608" s="3"/>
      <c r="D608" s="3"/>
    </row>
    <row r="609" spans="1:4" ht="14.25" customHeight="1" x14ac:dyDescent="0.3">
      <c r="A609" s="3"/>
      <c r="B609" s="3"/>
      <c r="C609" s="3"/>
      <c r="D609" s="3"/>
    </row>
    <row r="610" spans="1:4" ht="14.25" customHeight="1" x14ac:dyDescent="0.3">
      <c r="A610" s="3"/>
      <c r="B610" s="3"/>
      <c r="C610" s="3"/>
      <c r="D610" s="3"/>
    </row>
    <row r="611" spans="1:4" ht="14.25" customHeight="1" x14ac:dyDescent="0.3">
      <c r="A611" s="3"/>
      <c r="B611" s="3"/>
      <c r="C611" s="3"/>
      <c r="D611" s="3"/>
    </row>
    <row r="612" spans="1:4" ht="14.25" customHeight="1" x14ac:dyDescent="0.3">
      <c r="A612" s="3"/>
      <c r="B612" s="3"/>
      <c r="C612" s="3"/>
      <c r="D612" s="3"/>
    </row>
    <row r="613" spans="1:4" ht="14.25" customHeight="1" x14ac:dyDescent="0.3">
      <c r="A613" s="3"/>
      <c r="B613" s="3"/>
      <c r="C613" s="3"/>
      <c r="D613" s="3"/>
    </row>
    <row r="614" spans="1:4" ht="14.25" customHeight="1" x14ac:dyDescent="0.3">
      <c r="A614" s="3"/>
      <c r="B614" s="3"/>
      <c r="C614" s="3"/>
      <c r="D614" s="3"/>
    </row>
    <row r="615" spans="1:4" ht="14.25" customHeight="1" x14ac:dyDescent="0.3">
      <c r="A615" s="3"/>
      <c r="B615" s="3"/>
      <c r="C615" s="3"/>
      <c r="D615" s="3"/>
    </row>
    <row r="616" spans="1:4" ht="14.25" customHeight="1" x14ac:dyDescent="0.3">
      <c r="A616" s="3"/>
      <c r="B616" s="3"/>
      <c r="C616" s="3"/>
      <c r="D616" s="3"/>
    </row>
    <row r="617" spans="1:4" ht="14.25" customHeight="1" x14ac:dyDescent="0.3">
      <c r="A617" s="3"/>
      <c r="B617" s="3"/>
      <c r="C617" s="3"/>
      <c r="D617" s="3"/>
    </row>
    <row r="618" spans="1:4" ht="14.25" customHeight="1" x14ac:dyDescent="0.3">
      <c r="A618" s="3"/>
      <c r="B618" s="3"/>
      <c r="C618" s="3"/>
      <c r="D618" s="3"/>
    </row>
    <row r="619" spans="1:4" ht="14.25" customHeight="1" x14ac:dyDescent="0.3">
      <c r="A619" s="3"/>
      <c r="B619" s="3"/>
      <c r="C619" s="3"/>
      <c r="D619" s="3"/>
    </row>
    <row r="620" spans="1:4" ht="14.25" customHeight="1" x14ac:dyDescent="0.3">
      <c r="A620" s="3"/>
      <c r="B620" s="3"/>
      <c r="C620" s="3"/>
      <c r="D620" s="3"/>
    </row>
    <row r="621" spans="1:4" ht="14.25" customHeight="1" x14ac:dyDescent="0.3">
      <c r="A621" s="3"/>
      <c r="B621" s="3"/>
      <c r="C621" s="3"/>
      <c r="D621" s="3"/>
    </row>
    <row r="622" spans="1:4" ht="14.25" customHeight="1" x14ac:dyDescent="0.3">
      <c r="A622" s="3"/>
      <c r="B622" s="3"/>
      <c r="C622" s="3"/>
      <c r="D622" s="3"/>
    </row>
    <row r="623" spans="1:4" ht="14.25" customHeight="1" x14ac:dyDescent="0.3">
      <c r="A623" s="3"/>
      <c r="B623" s="3"/>
      <c r="C623" s="3"/>
      <c r="D623" s="3"/>
    </row>
    <row r="624" spans="1:4" ht="14.25" customHeight="1" x14ac:dyDescent="0.3">
      <c r="A624" s="3"/>
      <c r="B624" s="3"/>
      <c r="C624" s="3"/>
      <c r="D624" s="3"/>
    </row>
    <row r="625" spans="1:4" ht="14.25" customHeight="1" x14ac:dyDescent="0.3">
      <c r="A625" s="3"/>
      <c r="B625" s="3"/>
      <c r="C625" s="3"/>
      <c r="D625" s="3"/>
    </row>
    <row r="626" spans="1:4" ht="14.25" customHeight="1" x14ac:dyDescent="0.3">
      <c r="A626" s="3"/>
      <c r="B626" s="3"/>
      <c r="C626" s="3"/>
      <c r="D626" s="3"/>
    </row>
    <row r="627" spans="1:4" ht="14.25" customHeight="1" x14ac:dyDescent="0.3">
      <c r="A627" s="3"/>
      <c r="B627" s="3"/>
      <c r="C627" s="3"/>
      <c r="D627" s="3"/>
    </row>
    <row r="628" spans="1:4" ht="14.25" customHeight="1" x14ac:dyDescent="0.3">
      <c r="A628" s="3"/>
      <c r="B628" s="3"/>
      <c r="C628" s="3"/>
      <c r="D628" s="3"/>
    </row>
    <row r="629" spans="1:4" ht="14.25" customHeight="1" x14ac:dyDescent="0.3">
      <c r="A629" s="3"/>
      <c r="B629" s="3"/>
      <c r="C629" s="3"/>
      <c r="D629" s="3"/>
    </row>
    <row r="630" spans="1:4" ht="14.25" customHeight="1" x14ac:dyDescent="0.3">
      <c r="A630" s="3"/>
      <c r="B630" s="3"/>
      <c r="C630" s="3"/>
      <c r="D630" s="3"/>
    </row>
    <row r="631" spans="1:4" ht="14.25" customHeight="1" x14ac:dyDescent="0.3">
      <c r="A631" s="3"/>
      <c r="B631" s="3"/>
      <c r="C631" s="3"/>
      <c r="D631" s="3"/>
    </row>
    <row r="632" spans="1:4" ht="14.25" customHeight="1" x14ac:dyDescent="0.3">
      <c r="A632" s="3"/>
      <c r="B632" s="3"/>
      <c r="C632" s="3"/>
      <c r="D632" s="3"/>
    </row>
    <row r="633" spans="1:4" ht="14.25" customHeight="1" x14ac:dyDescent="0.3">
      <c r="A633" s="3"/>
      <c r="B633" s="3"/>
      <c r="C633" s="3"/>
      <c r="D633" s="3"/>
    </row>
    <row r="634" spans="1:4" ht="14.25" customHeight="1" x14ac:dyDescent="0.3">
      <c r="A634" s="3"/>
      <c r="B634" s="3"/>
      <c r="C634" s="3"/>
      <c r="D634" s="3"/>
    </row>
    <row r="635" spans="1:4" ht="14.25" customHeight="1" x14ac:dyDescent="0.3">
      <c r="A635" s="3"/>
      <c r="B635" s="3"/>
      <c r="C635" s="3"/>
      <c r="D635" s="3"/>
    </row>
    <row r="636" spans="1:4" ht="14.25" customHeight="1" x14ac:dyDescent="0.3">
      <c r="A636" s="3"/>
      <c r="B636" s="3"/>
      <c r="C636" s="3"/>
      <c r="D636" s="3"/>
    </row>
    <row r="637" spans="1:4" ht="14.25" customHeight="1" x14ac:dyDescent="0.3">
      <c r="A637" s="3"/>
      <c r="B637" s="3"/>
      <c r="C637" s="3"/>
      <c r="D637" s="3"/>
    </row>
    <row r="638" spans="1:4" ht="14.25" customHeight="1" x14ac:dyDescent="0.3">
      <c r="A638" s="3"/>
      <c r="B638" s="3"/>
      <c r="C638" s="3"/>
      <c r="D638" s="3"/>
    </row>
    <row r="639" spans="1:4" ht="14.25" customHeight="1" x14ac:dyDescent="0.3">
      <c r="A639" s="3"/>
      <c r="B639" s="3"/>
      <c r="C639" s="3"/>
      <c r="D639" s="3"/>
    </row>
    <row r="640" spans="1:4" ht="14.25" customHeight="1" x14ac:dyDescent="0.3">
      <c r="A640" s="3"/>
      <c r="B640" s="3"/>
      <c r="C640" s="3"/>
      <c r="D640" s="3"/>
    </row>
    <row r="641" spans="1:4" ht="14.25" customHeight="1" x14ac:dyDescent="0.3">
      <c r="A641" s="3"/>
      <c r="B641" s="3"/>
      <c r="C641" s="3"/>
      <c r="D641" s="3"/>
    </row>
    <row r="642" spans="1:4" ht="14.25" customHeight="1" x14ac:dyDescent="0.3">
      <c r="A642" s="3"/>
      <c r="B642" s="3"/>
      <c r="C642" s="3"/>
      <c r="D642" s="3"/>
    </row>
    <row r="643" spans="1:4" ht="14.25" customHeight="1" x14ac:dyDescent="0.3">
      <c r="A643" s="3"/>
      <c r="B643" s="3"/>
      <c r="C643" s="3"/>
      <c r="D643" s="3"/>
    </row>
    <row r="644" spans="1:4" ht="14.25" customHeight="1" x14ac:dyDescent="0.3">
      <c r="A644" s="3"/>
      <c r="B644" s="3"/>
      <c r="C644" s="3"/>
      <c r="D644" s="3"/>
    </row>
    <row r="645" spans="1:4" ht="14.25" customHeight="1" x14ac:dyDescent="0.3">
      <c r="A645" s="3"/>
      <c r="B645" s="3"/>
      <c r="C645" s="3"/>
      <c r="D645" s="3"/>
    </row>
    <row r="646" spans="1:4" ht="14.25" customHeight="1" x14ac:dyDescent="0.3">
      <c r="A646" s="3"/>
      <c r="B646" s="3"/>
      <c r="C646" s="3"/>
      <c r="D646" s="3"/>
    </row>
    <row r="647" spans="1:4" ht="14.25" customHeight="1" x14ac:dyDescent="0.3">
      <c r="A647" s="3"/>
      <c r="B647" s="3"/>
      <c r="C647" s="3"/>
      <c r="D647" s="3"/>
    </row>
    <row r="648" spans="1:4" ht="14.25" customHeight="1" x14ac:dyDescent="0.3">
      <c r="A648" s="3"/>
      <c r="B648" s="3"/>
      <c r="C648" s="3"/>
      <c r="D648" s="3"/>
    </row>
    <row r="649" spans="1:4" ht="14.25" customHeight="1" x14ac:dyDescent="0.3">
      <c r="A649" s="3"/>
      <c r="B649" s="3"/>
      <c r="C649" s="3"/>
      <c r="D649" s="3"/>
    </row>
    <row r="650" spans="1:4" ht="14.25" customHeight="1" x14ac:dyDescent="0.3">
      <c r="A650" s="3"/>
      <c r="B650" s="3"/>
      <c r="C650" s="3"/>
      <c r="D650" s="3"/>
    </row>
    <row r="651" spans="1:4" ht="14.25" customHeight="1" x14ac:dyDescent="0.3">
      <c r="A651" s="3"/>
      <c r="B651" s="3"/>
      <c r="C651" s="3"/>
      <c r="D651" s="3"/>
    </row>
    <row r="652" spans="1:4" ht="14.25" customHeight="1" x14ac:dyDescent="0.3">
      <c r="A652" s="3"/>
      <c r="B652" s="3"/>
      <c r="C652" s="3"/>
      <c r="D652" s="3"/>
    </row>
    <row r="653" spans="1:4" ht="14.25" customHeight="1" x14ac:dyDescent="0.3">
      <c r="A653" s="3"/>
      <c r="B653" s="3"/>
      <c r="C653" s="3"/>
      <c r="D653" s="3"/>
    </row>
    <row r="654" spans="1:4" ht="14.25" customHeight="1" x14ac:dyDescent="0.3">
      <c r="A654" s="3"/>
      <c r="B654" s="3"/>
      <c r="C654" s="3"/>
      <c r="D654" s="3"/>
    </row>
    <row r="655" spans="1:4" ht="14.25" customHeight="1" x14ac:dyDescent="0.3">
      <c r="A655" s="3"/>
      <c r="B655" s="3"/>
      <c r="C655" s="3"/>
      <c r="D655" s="3"/>
    </row>
    <row r="656" spans="1:4" ht="14.25" customHeight="1" x14ac:dyDescent="0.3">
      <c r="A656" s="3"/>
      <c r="B656" s="3"/>
      <c r="C656" s="3"/>
      <c r="D656" s="3"/>
    </row>
    <row r="657" spans="1:4" ht="14.25" customHeight="1" x14ac:dyDescent="0.3">
      <c r="A657" s="3"/>
      <c r="B657" s="3"/>
      <c r="C657" s="3"/>
      <c r="D657" s="3"/>
    </row>
    <row r="658" spans="1:4" ht="14.25" customHeight="1" x14ac:dyDescent="0.3">
      <c r="A658" s="3"/>
      <c r="B658" s="3"/>
      <c r="C658" s="3"/>
      <c r="D658" s="3"/>
    </row>
    <row r="659" spans="1:4" ht="14.25" customHeight="1" x14ac:dyDescent="0.3">
      <c r="A659" s="3"/>
      <c r="B659" s="3"/>
      <c r="C659" s="3"/>
      <c r="D659" s="3"/>
    </row>
    <row r="660" spans="1:4" ht="14.25" customHeight="1" x14ac:dyDescent="0.3">
      <c r="A660" s="3"/>
      <c r="B660" s="3"/>
      <c r="C660" s="3"/>
      <c r="D660" s="3"/>
    </row>
    <row r="661" spans="1:4" ht="14.25" customHeight="1" x14ac:dyDescent="0.3">
      <c r="A661" s="3"/>
      <c r="B661" s="3"/>
      <c r="C661" s="3"/>
      <c r="D661" s="3"/>
    </row>
    <row r="662" spans="1:4" ht="14.25" customHeight="1" x14ac:dyDescent="0.3">
      <c r="A662" s="3"/>
      <c r="B662" s="3"/>
      <c r="C662" s="3"/>
      <c r="D662" s="3"/>
    </row>
    <row r="663" spans="1:4" ht="14.25" customHeight="1" x14ac:dyDescent="0.3">
      <c r="A663" s="3"/>
      <c r="B663" s="3"/>
      <c r="C663" s="3"/>
      <c r="D663" s="3"/>
    </row>
    <row r="664" spans="1:4" ht="14.25" customHeight="1" x14ac:dyDescent="0.3">
      <c r="A664" s="3"/>
      <c r="B664" s="3"/>
      <c r="C664" s="3"/>
      <c r="D664" s="3"/>
    </row>
    <row r="665" spans="1:4" ht="14.25" customHeight="1" x14ac:dyDescent="0.3">
      <c r="A665" s="3"/>
      <c r="B665" s="3"/>
      <c r="C665" s="3"/>
      <c r="D665" s="3"/>
    </row>
    <row r="666" spans="1:4" ht="14.25" customHeight="1" x14ac:dyDescent="0.3">
      <c r="A666" s="3"/>
      <c r="B666" s="3"/>
      <c r="C666" s="3"/>
      <c r="D666" s="3"/>
    </row>
    <row r="667" spans="1:4" ht="14.25" customHeight="1" x14ac:dyDescent="0.3">
      <c r="A667" s="3"/>
      <c r="B667" s="3"/>
      <c r="C667" s="3"/>
      <c r="D667" s="3"/>
    </row>
    <row r="668" spans="1:4" ht="14.25" customHeight="1" x14ac:dyDescent="0.3">
      <c r="A668" s="3"/>
      <c r="B668" s="3"/>
      <c r="C668" s="3"/>
      <c r="D668" s="3"/>
    </row>
    <row r="669" spans="1:4" ht="14.25" customHeight="1" x14ac:dyDescent="0.3">
      <c r="A669" s="3"/>
      <c r="B669" s="3"/>
      <c r="C669" s="3"/>
      <c r="D669" s="3"/>
    </row>
    <row r="670" spans="1:4" ht="14.25" customHeight="1" x14ac:dyDescent="0.3">
      <c r="A670" s="3"/>
      <c r="B670" s="3"/>
      <c r="C670" s="3"/>
      <c r="D670" s="3"/>
    </row>
    <row r="671" spans="1:4" ht="14.25" customHeight="1" x14ac:dyDescent="0.3">
      <c r="A671" s="3"/>
      <c r="B671" s="3"/>
      <c r="C671" s="3"/>
      <c r="D671" s="3"/>
    </row>
    <row r="672" spans="1:4" ht="14.25" customHeight="1" x14ac:dyDescent="0.3">
      <c r="A672" s="3"/>
      <c r="B672" s="3"/>
      <c r="C672" s="3"/>
      <c r="D672" s="3"/>
    </row>
    <row r="673" spans="1:4" ht="14.25" customHeight="1" x14ac:dyDescent="0.3">
      <c r="A673" s="3"/>
      <c r="B673" s="3"/>
      <c r="C673" s="3"/>
      <c r="D673" s="3"/>
    </row>
    <row r="674" spans="1:4" ht="14.25" customHeight="1" x14ac:dyDescent="0.3">
      <c r="A674" s="3"/>
      <c r="B674" s="3"/>
      <c r="C674" s="3"/>
      <c r="D674" s="3"/>
    </row>
    <row r="675" spans="1:4" ht="14.25" customHeight="1" x14ac:dyDescent="0.3">
      <c r="A675" s="3"/>
      <c r="B675" s="3"/>
      <c r="C675" s="3"/>
      <c r="D675" s="3"/>
    </row>
    <row r="676" spans="1:4" ht="14.25" customHeight="1" x14ac:dyDescent="0.3">
      <c r="A676" s="3"/>
      <c r="B676" s="3"/>
      <c r="C676" s="3"/>
      <c r="D676" s="3"/>
    </row>
    <row r="677" spans="1:4" ht="14.25" customHeight="1" x14ac:dyDescent="0.3">
      <c r="A677" s="3"/>
      <c r="B677" s="3"/>
      <c r="C677" s="3"/>
      <c r="D677" s="3"/>
    </row>
    <row r="678" spans="1:4" ht="14.25" customHeight="1" x14ac:dyDescent="0.3">
      <c r="A678" s="3"/>
      <c r="B678" s="3"/>
      <c r="C678" s="3"/>
      <c r="D678" s="3"/>
    </row>
    <row r="679" spans="1:4" ht="14.25" customHeight="1" x14ac:dyDescent="0.3">
      <c r="A679" s="3"/>
      <c r="B679" s="3"/>
      <c r="C679" s="3"/>
      <c r="D679" s="3"/>
    </row>
    <row r="680" spans="1:4" ht="14.25" customHeight="1" x14ac:dyDescent="0.3">
      <c r="A680" s="3"/>
      <c r="B680" s="3"/>
      <c r="C680" s="3"/>
      <c r="D680" s="3"/>
    </row>
    <row r="681" spans="1:4" ht="14.25" customHeight="1" x14ac:dyDescent="0.3">
      <c r="A681" s="3"/>
      <c r="B681" s="3"/>
      <c r="C681" s="3"/>
      <c r="D681" s="3"/>
    </row>
    <row r="682" spans="1:4" ht="14.25" customHeight="1" x14ac:dyDescent="0.3">
      <c r="A682" s="3"/>
      <c r="B682" s="3"/>
      <c r="C682" s="3"/>
      <c r="D682" s="3"/>
    </row>
    <row r="683" spans="1:4" ht="14.25" customHeight="1" x14ac:dyDescent="0.3">
      <c r="A683" s="3"/>
      <c r="B683" s="3"/>
      <c r="C683" s="3"/>
      <c r="D683" s="3"/>
    </row>
    <row r="684" spans="1:4" ht="14.25" customHeight="1" x14ac:dyDescent="0.3">
      <c r="A684" s="3"/>
      <c r="B684" s="3"/>
      <c r="C684" s="3"/>
      <c r="D684" s="3"/>
    </row>
    <row r="685" spans="1:4" ht="14.25" customHeight="1" x14ac:dyDescent="0.3">
      <c r="A685" s="3"/>
      <c r="B685" s="3"/>
      <c r="C685" s="3"/>
      <c r="D685" s="3"/>
    </row>
    <row r="686" spans="1:4" ht="14.25" customHeight="1" x14ac:dyDescent="0.3">
      <c r="A686" s="3"/>
      <c r="B686" s="3"/>
      <c r="C686" s="3"/>
      <c r="D686" s="3"/>
    </row>
    <row r="687" spans="1:4" ht="14.25" customHeight="1" x14ac:dyDescent="0.3">
      <c r="A687" s="3"/>
      <c r="B687" s="3"/>
      <c r="C687" s="3"/>
      <c r="D687" s="3"/>
    </row>
    <row r="688" spans="1:4" ht="14.25" customHeight="1" x14ac:dyDescent="0.3">
      <c r="A688" s="3"/>
      <c r="B688" s="3"/>
      <c r="C688" s="3"/>
      <c r="D688" s="3"/>
    </row>
    <row r="689" spans="1:4" ht="14.25" customHeight="1" x14ac:dyDescent="0.3">
      <c r="A689" s="3"/>
      <c r="B689" s="3"/>
      <c r="C689" s="3"/>
      <c r="D689" s="3"/>
    </row>
    <row r="690" spans="1:4" ht="14.25" customHeight="1" x14ac:dyDescent="0.3">
      <c r="A690" s="3"/>
      <c r="B690" s="3"/>
      <c r="C690" s="3"/>
      <c r="D690" s="3"/>
    </row>
    <row r="691" spans="1:4" ht="14.25" customHeight="1" x14ac:dyDescent="0.3">
      <c r="A691" s="3"/>
      <c r="B691" s="3"/>
      <c r="C691" s="3"/>
      <c r="D691" s="3"/>
    </row>
    <row r="692" spans="1:4" ht="14.25" customHeight="1" x14ac:dyDescent="0.3">
      <c r="A692" s="3"/>
      <c r="B692" s="3"/>
      <c r="C692" s="3"/>
      <c r="D692" s="3"/>
    </row>
    <row r="693" spans="1:4" ht="14.25" customHeight="1" x14ac:dyDescent="0.3">
      <c r="A693" s="3"/>
      <c r="B693" s="3"/>
      <c r="C693" s="3"/>
      <c r="D693" s="3"/>
    </row>
    <row r="694" spans="1:4" ht="14.25" customHeight="1" x14ac:dyDescent="0.3">
      <c r="A694" s="3"/>
      <c r="B694" s="3"/>
      <c r="C694" s="3"/>
      <c r="D694" s="3"/>
    </row>
    <row r="695" spans="1:4" ht="14.25" customHeight="1" x14ac:dyDescent="0.3">
      <c r="A695" s="3"/>
      <c r="B695" s="3"/>
      <c r="C695" s="3"/>
      <c r="D695" s="3"/>
    </row>
    <row r="696" spans="1:4" ht="14.25" customHeight="1" x14ac:dyDescent="0.3">
      <c r="A696" s="3"/>
      <c r="B696" s="3"/>
      <c r="C696" s="3"/>
      <c r="D696" s="3"/>
    </row>
    <row r="697" spans="1:4" ht="14.25" customHeight="1" x14ac:dyDescent="0.3">
      <c r="A697" s="3"/>
      <c r="B697" s="3"/>
      <c r="C697" s="3"/>
      <c r="D697" s="3"/>
    </row>
    <row r="698" spans="1:4" ht="14.25" customHeight="1" x14ac:dyDescent="0.3">
      <c r="A698" s="3"/>
      <c r="B698" s="3"/>
      <c r="C698" s="3"/>
      <c r="D698" s="3"/>
    </row>
    <row r="699" spans="1:4" ht="14.25" customHeight="1" x14ac:dyDescent="0.3">
      <c r="A699" s="3"/>
      <c r="B699" s="3"/>
      <c r="C699" s="3"/>
      <c r="D699" s="3"/>
    </row>
    <row r="700" spans="1:4" ht="14.25" customHeight="1" x14ac:dyDescent="0.3">
      <c r="A700" s="3"/>
      <c r="B700" s="3"/>
      <c r="C700" s="3"/>
      <c r="D700" s="3"/>
    </row>
    <row r="701" spans="1:4" ht="14.25" customHeight="1" x14ac:dyDescent="0.3">
      <c r="A701" s="3"/>
      <c r="B701" s="3"/>
      <c r="C701" s="3"/>
      <c r="D701" s="3"/>
    </row>
    <row r="702" spans="1:4" ht="14.25" customHeight="1" x14ac:dyDescent="0.3">
      <c r="A702" s="3"/>
      <c r="B702" s="3"/>
      <c r="C702" s="3"/>
      <c r="D702" s="3"/>
    </row>
    <row r="703" spans="1:4" ht="14.25" customHeight="1" x14ac:dyDescent="0.3">
      <c r="A703" s="3"/>
      <c r="B703" s="3"/>
      <c r="C703" s="3"/>
      <c r="D703" s="3"/>
    </row>
    <row r="704" spans="1:4" ht="14.25" customHeight="1" x14ac:dyDescent="0.3">
      <c r="A704" s="3"/>
      <c r="B704" s="3"/>
      <c r="C704" s="3"/>
      <c r="D704" s="3"/>
    </row>
    <row r="705" spans="1:4" ht="14.25" customHeight="1" x14ac:dyDescent="0.3">
      <c r="A705" s="3"/>
      <c r="B705" s="3"/>
      <c r="C705" s="3"/>
      <c r="D705" s="3"/>
    </row>
    <row r="706" spans="1:4" ht="14.25" customHeight="1" x14ac:dyDescent="0.3">
      <c r="A706" s="3"/>
      <c r="B706" s="3"/>
      <c r="C706" s="3"/>
      <c r="D706" s="3"/>
    </row>
    <row r="707" spans="1:4" ht="14.25" customHeight="1" x14ac:dyDescent="0.3">
      <c r="A707" s="3"/>
      <c r="B707" s="3"/>
      <c r="C707" s="3"/>
      <c r="D707" s="3"/>
    </row>
    <row r="708" spans="1:4" ht="14.25" customHeight="1" x14ac:dyDescent="0.3">
      <c r="A708" s="3"/>
      <c r="B708" s="3"/>
      <c r="C708" s="3"/>
      <c r="D708" s="3"/>
    </row>
    <row r="709" spans="1:4" ht="14.25" customHeight="1" x14ac:dyDescent="0.3">
      <c r="A709" s="3"/>
      <c r="B709" s="3"/>
      <c r="C709" s="3"/>
      <c r="D709" s="3"/>
    </row>
    <row r="710" spans="1:4" ht="14.25" customHeight="1" x14ac:dyDescent="0.3">
      <c r="A710" s="3"/>
      <c r="B710" s="3"/>
      <c r="C710" s="3"/>
      <c r="D710" s="3"/>
    </row>
    <row r="711" spans="1:4" ht="14.25" customHeight="1" x14ac:dyDescent="0.3">
      <c r="A711" s="3"/>
      <c r="B711" s="3"/>
      <c r="C711" s="3"/>
      <c r="D711" s="3"/>
    </row>
    <row r="712" spans="1:4" ht="14.25" customHeight="1" x14ac:dyDescent="0.3">
      <c r="A712" s="3"/>
      <c r="B712" s="3"/>
      <c r="C712" s="3"/>
      <c r="D712" s="3"/>
    </row>
    <row r="713" spans="1:4" ht="14.25" customHeight="1" x14ac:dyDescent="0.3">
      <c r="A713" s="3"/>
      <c r="B713" s="3"/>
      <c r="C713" s="3"/>
      <c r="D713" s="3"/>
    </row>
    <row r="714" spans="1:4" ht="14.25" customHeight="1" x14ac:dyDescent="0.3">
      <c r="A714" s="3"/>
      <c r="B714" s="3"/>
      <c r="C714" s="3"/>
      <c r="D714" s="3"/>
    </row>
    <row r="715" spans="1:4" ht="14.25" customHeight="1" x14ac:dyDescent="0.3">
      <c r="A715" s="3"/>
      <c r="B715" s="3"/>
      <c r="C715" s="3"/>
      <c r="D715" s="3"/>
    </row>
    <row r="716" spans="1:4" ht="14.25" customHeight="1" x14ac:dyDescent="0.3">
      <c r="A716" s="3"/>
      <c r="B716" s="3"/>
      <c r="C716" s="3"/>
      <c r="D716" s="3"/>
    </row>
    <row r="717" spans="1:4" ht="14.25" customHeight="1" x14ac:dyDescent="0.3">
      <c r="A717" s="3"/>
      <c r="B717" s="3"/>
      <c r="C717" s="3"/>
      <c r="D717" s="3"/>
    </row>
    <row r="718" spans="1:4" ht="14.25" customHeight="1" x14ac:dyDescent="0.3">
      <c r="A718" s="3"/>
      <c r="B718" s="3"/>
      <c r="C718" s="3"/>
      <c r="D718" s="3"/>
    </row>
    <row r="719" spans="1:4" ht="14.25" customHeight="1" x14ac:dyDescent="0.3">
      <c r="A719" s="3"/>
      <c r="B719" s="3"/>
      <c r="C719" s="3"/>
      <c r="D719" s="3"/>
    </row>
    <row r="720" spans="1:4" ht="14.25" customHeight="1" x14ac:dyDescent="0.3">
      <c r="A720" s="3"/>
      <c r="B720" s="3"/>
      <c r="C720" s="3"/>
      <c r="D720" s="3"/>
    </row>
    <row r="721" spans="1:4" ht="14.25" customHeight="1" x14ac:dyDescent="0.3">
      <c r="A721" s="3"/>
      <c r="B721" s="3"/>
      <c r="C721" s="3"/>
      <c r="D721" s="3"/>
    </row>
    <row r="722" spans="1:4" ht="14.25" customHeight="1" x14ac:dyDescent="0.3">
      <c r="A722" s="3"/>
      <c r="B722" s="3"/>
      <c r="C722" s="3"/>
      <c r="D722" s="3"/>
    </row>
    <row r="723" spans="1:4" ht="14.25" customHeight="1" x14ac:dyDescent="0.3">
      <c r="A723" s="3"/>
      <c r="B723" s="3"/>
      <c r="C723" s="3"/>
      <c r="D723" s="3"/>
    </row>
    <row r="724" spans="1:4" ht="14.25" customHeight="1" x14ac:dyDescent="0.3">
      <c r="A724" s="3"/>
      <c r="B724" s="3"/>
      <c r="C724" s="3"/>
      <c r="D724" s="3"/>
    </row>
    <row r="725" spans="1:4" ht="14.25" customHeight="1" x14ac:dyDescent="0.3">
      <c r="A725" s="3"/>
      <c r="B725" s="3"/>
      <c r="C725" s="3"/>
      <c r="D725" s="3"/>
    </row>
    <row r="726" spans="1:4" ht="14.25" customHeight="1" x14ac:dyDescent="0.3">
      <c r="A726" s="3"/>
      <c r="B726" s="3"/>
      <c r="C726" s="3"/>
      <c r="D726" s="3"/>
    </row>
    <row r="727" spans="1:4" ht="14.25" customHeight="1" x14ac:dyDescent="0.3">
      <c r="A727" s="3"/>
      <c r="B727" s="3"/>
      <c r="C727" s="3"/>
      <c r="D727" s="3"/>
    </row>
    <row r="728" spans="1:4" ht="14.25" customHeight="1" x14ac:dyDescent="0.3">
      <c r="A728" s="3"/>
      <c r="B728" s="3"/>
      <c r="C728" s="3"/>
      <c r="D728" s="3"/>
    </row>
    <row r="729" spans="1:4" ht="14.25" customHeight="1" x14ac:dyDescent="0.3">
      <c r="A729" s="3"/>
      <c r="B729" s="3"/>
      <c r="C729" s="3"/>
      <c r="D729" s="3"/>
    </row>
    <row r="730" spans="1:4" ht="14.25" customHeight="1" x14ac:dyDescent="0.3">
      <c r="A730" s="3"/>
      <c r="B730" s="3"/>
      <c r="C730" s="3"/>
      <c r="D730" s="3"/>
    </row>
    <row r="731" spans="1:4" ht="14.25" customHeight="1" x14ac:dyDescent="0.3">
      <c r="A731" s="3"/>
      <c r="B731" s="3"/>
      <c r="C731" s="3"/>
      <c r="D731" s="3"/>
    </row>
    <row r="732" spans="1:4" ht="14.25" customHeight="1" x14ac:dyDescent="0.3">
      <c r="A732" s="3"/>
      <c r="B732" s="3"/>
      <c r="C732" s="3"/>
      <c r="D732" s="3"/>
    </row>
    <row r="733" spans="1:4" ht="14.25" customHeight="1" x14ac:dyDescent="0.3">
      <c r="A733" s="3"/>
      <c r="B733" s="3"/>
      <c r="C733" s="3"/>
      <c r="D733" s="3"/>
    </row>
    <row r="734" spans="1:4" ht="14.25" customHeight="1" x14ac:dyDescent="0.3">
      <c r="A734" s="3"/>
      <c r="B734" s="3"/>
      <c r="C734" s="3"/>
      <c r="D734" s="3"/>
    </row>
    <row r="735" spans="1:4" ht="14.25" customHeight="1" x14ac:dyDescent="0.3">
      <c r="A735" s="3"/>
      <c r="B735" s="3"/>
      <c r="C735" s="3"/>
      <c r="D735" s="3"/>
    </row>
    <row r="736" spans="1:4" ht="14.25" customHeight="1" x14ac:dyDescent="0.3">
      <c r="A736" s="3"/>
      <c r="B736" s="3"/>
      <c r="C736" s="3"/>
      <c r="D736" s="3"/>
    </row>
    <row r="737" spans="1:4" ht="14.25" customHeight="1" x14ac:dyDescent="0.3">
      <c r="A737" s="3"/>
      <c r="B737" s="3"/>
      <c r="C737" s="3"/>
      <c r="D737" s="3"/>
    </row>
    <row r="738" spans="1:4" ht="14.25" customHeight="1" x14ac:dyDescent="0.3">
      <c r="A738" s="3"/>
      <c r="B738" s="3"/>
      <c r="C738" s="3"/>
      <c r="D738" s="3"/>
    </row>
    <row r="739" spans="1:4" ht="14.25" customHeight="1" x14ac:dyDescent="0.3">
      <c r="A739" s="3"/>
      <c r="B739" s="3"/>
      <c r="C739" s="3"/>
      <c r="D739" s="3"/>
    </row>
    <row r="740" spans="1:4" ht="14.25" customHeight="1" x14ac:dyDescent="0.3">
      <c r="A740" s="3"/>
      <c r="B740" s="3"/>
      <c r="C740" s="3"/>
      <c r="D740" s="3"/>
    </row>
    <row r="741" spans="1:4" ht="14.25" customHeight="1" x14ac:dyDescent="0.3">
      <c r="A741" s="3"/>
      <c r="B741" s="3"/>
      <c r="C741" s="3"/>
      <c r="D741" s="3"/>
    </row>
    <row r="742" spans="1:4" ht="14.25" customHeight="1" x14ac:dyDescent="0.3">
      <c r="A742" s="3"/>
      <c r="B742" s="3"/>
      <c r="C742" s="3"/>
      <c r="D742" s="3"/>
    </row>
    <row r="743" spans="1:4" ht="14.25" customHeight="1" x14ac:dyDescent="0.3">
      <c r="A743" s="3"/>
      <c r="B743" s="3"/>
      <c r="C743" s="3"/>
      <c r="D743" s="3"/>
    </row>
    <row r="744" spans="1:4" ht="14.25" customHeight="1" x14ac:dyDescent="0.3">
      <c r="A744" s="3"/>
      <c r="B744" s="3"/>
      <c r="C744" s="3"/>
      <c r="D744" s="3"/>
    </row>
    <row r="745" spans="1:4" ht="14.25" customHeight="1" x14ac:dyDescent="0.3">
      <c r="A745" s="3"/>
      <c r="B745" s="3"/>
      <c r="C745" s="3"/>
      <c r="D745" s="3"/>
    </row>
    <row r="746" spans="1:4" ht="14.25" customHeight="1" x14ac:dyDescent="0.3">
      <c r="A746" s="3"/>
      <c r="B746" s="3"/>
      <c r="C746" s="3"/>
      <c r="D746" s="3"/>
    </row>
    <row r="747" spans="1:4" ht="14.25" customHeight="1" x14ac:dyDescent="0.3">
      <c r="A747" s="3"/>
      <c r="B747" s="3"/>
      <c r="C747" s="3"/>
      <c r="D747" s="3"/>
    </row>
    <row r="748" spans="1:4" ht="14.25" customHeight="1" x14ac:dyDescent="0.3">
      <c r="A748" s="3"/>
      <c r="B748" s="3"/>
      <c r="C748" s="3"/>
      <c r="D748" s="3"/>
    </row>
    <row r="749" spans="1:4" ht="14.25" customHeight="1" x14ac:dyDescent="0.3">
      <c r="A749" s="3"/>
      <c r="B749" s="3"/>
      <c r="C749" s="3"/>
      <c r="D749" s="3"/>
    </row>
    <row r="750" spans="1:4" ht="14.25" customHeight="1" x14ac:dyDescent="0.3">
      <c r="A750" s="3"/>
      <c r="B750" s="3"/>
      <c r="C750" s="3"/>
      <c r="D750" s="3"/>
    </row>
    <row r="751" spans="1:4" ht="14.25" customHeight="1" x14ac:dyDescent="0.3">
      <c r="A751" s="3"/>
      <c r="B751" s="3"/>
      <c r="C751" s="3"/>
      <c r="D751" s="3"/>
    </row>
    <row r="752" spans="1:4" ht="14.25" customHeight="1" x14ac:dyDescent="0.3">
      <c r="A752" s="3"/>
      <c r="B752" s="3"/>
      <c r="C752" s="3"/>
      <c r="D752" s="3"/>
    </row>
    <row r="753" spans="1:4" ht="14.25" customHeight="1" x14ac:dyDescent="0.3">
      <c r="A753" s="3"/>
      <c r="B753" s="3"/>
      <c r="C753" s="3"/>
      <c r="D753" s="3"/>
    </row>
    <row r="754" spans="1:4" ht="14.25" customHeight="1" x14ac:dyDescent="0.3">
      <c r="A754" s="3"/>
      <c r="B754" s="3"/>
      <c r="C754" s="3"/>
      <c r="D754" s="3"/>
    </row>
    <row r="755" spans="1:4" ht="14.25" customHeight="1" x14ac:dyDescent="0.3">
      <c r="A755" s="3"/>
      <c r="B755" s="3"/>
      <c r="C755" s="3"/>
      <c r="D755" s="3"/>
    </row>
    <row r="756" spans="1:4" ht="14.25" customHeight="1" x14ac:dyDescent="0.3">
      <c r="A756" s="3"/>
      <c r="B756" s="3"/>
      <c r="C756" s="3"/>
      <c r="D756" s="3"/>
    </row>
    <row r="757" spans="1:4" ht="14.25" customHeight="1" x14ac:dyDescent="0.3">
      <c r="A757" s="3"/>
      <c r="B757" s="3"/>
      <c r="C757" s="3"/>
      <c r="D757" s="3"/>
    </row>
    <row r="758" spans="1:4" ht="14.25" customHeight="1" x14ac:dyDescent="0.3">
      <c r="A758" s="3"/>
      <c r="B758" s="3"/>
      <c r="C758" s="3"/>
      <c r="D758" s="3"/>
    </row>
    <row r="759" spans="1:4" ht="14.25" customHeight="1" x14ac:dyDescent="0.3">
      <c r="A759" s="3"/>
      <c r="B759" s="3"/>
      <c r="C759" s="3"/>
      <c r="D759" s="3"/>
    </row>
    <row r="760" spans="1:4" ht="14.25" customHeight="1" x14ac:dyDescent="0.3">
      <c r="A760" s="3"/>
      <c r="B760" s="3"/>
      <c r="C760" s="3"/>
      <c r="D760" s="3"/>
    </row>
    <row r="761" spans="1:4" ht="14.25" customHeight="1" x14ac:dyDescent="0.3">
      <c r="A761" s="3"/>
      <c r="B761" s="3"/>
      <c r="C761" s="3"/>
      <c r="D761" s="3"/>
    </row>
    <row r="762" spans="1:4" ht="14.25" customHeight="1" x14ac:dyDescent="0.3">
      <c r="A762" s="3"/>
      <c r="B762" s="3"/>
      <c r="C762" s="3"/>
      <c r="D762" s="3"/>
    </row>
    <row r="763" spans="1:4" ht="14.25" customHeight="1" x14ac:dyDescent="0.3">
      <c r="A763" s="3"/>
      <c r="B763" s="3"/>
      <c r="C763" s="3"/>
      <c r="D763" s="3"/>
    </row>
    <row r="764" spans="1:4" ht="14.25" customHeight="1" x14ac:dyDescent="0.3">
      <c r="A764" s="3"/>
      <c r="B764" s="3"/>
      <c r="C764" s="3"/>
      <c r="D764" s="3"/>
    </row>
    <row r="765" spans="1:4" ht="14.25" customHeight="1" x14ac:dyDescent="0.3">
      <c r="A765" s="3"/>
      <c r="B765" s="3"/>
      <c r="C765" s="3"/>
      <c r="D765" s="3"/>
    </row>
    <row r="766" spans="1:4" ht="14.25" customHeight="1" x14ac:dyDescent="0.3">
      <c r="A766" s="3"/>
      <c r="B766" s="3"/>
      <c r="C766" s="3"/>
      <c r="D766" s="3"/>
    </row>
    <row r="767" spans="1:4" ht="14.25" customHeight="1" x14ac:dyDescent="0.3">
      <c r="A767" s="3"/>
      <c r="B767" s="3"/>
      <c r="C767" s="3"/>
      <c r="D767" s="3"/>
    </row>
    <row r="768" spans="1:4" ht="14.25" customHeight="1" x14ac:dyDescent="0.3">
      <c r="A768" s="3"/>
      <c r="B768" s="3"/>
      <c r="C768" s="3"/>
      <c r="D768" s="3"/>
    </row>
    <row r="769" spans="1:4" ht="14.25" customHeight="1" x14ac:dyDescent="0.3">
      <c r="A769" s="3"/>
      <c r="B769" s="3"/>
      <c r="C769" s="3"/>
      <c r="D769" s="3"/>
    </row>
    <row r="770" spans="1:4" ht="14.25" customHeight="1" x14ac:dyDescent="0.3">
      <c r="A770" s="3"/>
      <c r="B770" s="3"/>
      <c r="C770" s="3"/>
      <c r="D770" s="3"/>
    </row>
    <row r="771" spans="1:4" ht="14.25" customHeight="1" x14ac:dyDescent="0.3">
      <c r="A771" s="3"/>
      <c r="B771" s="3"/>
      <c r="C771" s="3"/>
      <c r="D771" s="3"/>
    </row>
    <row r="772" spans="1:4" ht="14.25" customHeight="1" x14ac:dyDescent="0.3">
      <c r="A772" s="3"/>
      <c r="B772" s="3"/>
      <c r="C772" s="3"/>
      <c r="D772" s="3"/>
    </row>
    <row r="773" spans="1:4" ht="14.25" customHeight="1" x14ac:dyDescent="0.3">
      <c r="A773" s="3"/>
      <c r="B773" s="3"/>
      <c r="C773" s="3"/>
      <c r="D773" s="3"/>
    </row>
    <row r="774" spans="1:4" ht="14.25" customHeight="1" x14ac:dyDescent="0.3">
      <c r="A774" s="3"/>
      <c r="B774" s="3"/>
      <c r="C774" s="3"/>
      <c r="D774" s="3"/>
    </row>
    <row r="775" spans="1:4" ht="14.25" customHeight="1" x14ac:dyDescent="0.3">
      <c r="A775" s="3"/>
      <c r="B775" s="3"/>
      <c r="C775" s="3"/>
      <c r="D775" s="3"/>
    </row>
    <row r="776" spans="1:4" ht="14.25" customHeight="1" x14ac:dyDescent="0.3">
      <c r="A776" s="3"/>
      <c r="B776" s="3"/>
      <c r="C776" s="3"/>
      <c r="D776" s="3"/>
    </row>
    <row r="777" spans="1:4" ht="14.25" customHeight="1" x14ac:dyDescent="0.3">
      <c r="A777" s="3"/>
      <c r="B777" s="3"/>
      <c r="C777" s="3"/>
      <c r="D777" s="3"/>
    </row>
    <row r="778" spans="1:4" ht="14.25" customHeight="1" x14ac:dyDescent="0.3">
      <c r="A778" s="3"/>
      <c r="B778" s="3"/>
      <c r="C778" s="3"/>
      <c r="D778" s="3"/>
    </row>
    <row r="779" spans="1:4" ht="14.25" customHeight="1" x14ac:dyDescent="0.3">
      <c r="A779" s="3"/>
      <c r="B779" s="3"/>
      <c r="C779" s="3"/>
      <c r="D779" s="3"/>
    </row>
    <row r="780" spans="1:4" ht="14.25" customHeight="1" x14ac:dyDescent="0.3">
      <c r="A780" s="3"/>
      <c r="B780" s="3"/>
      <c r="C780" s="3"/>
      <c r="D780" s="3"/>
    </row>
    <row r="781" spans="1:4" ht="14.25" customHeight="1" x14ac:dyDescent="0.3">
      <c r="A781" s="3"/>
      <c r="B781" s="3"/>
      <c r="C781" s="3"/>
      <c r="D781" s="3"/>
    </row>
    <row r="782" spans="1:4" ht="14.25" customHeight="1" x14ac:dyDescent="0.3">
      <c r="A782" s="3"/>
      <c r="B782" s="3"/>
      <c r="C782" s="3"/>
      <c r="D782" s="3"/>
    </row>
    <row r="783" spans="1:4" ht="14.25" customHeight="1" x14ac:dyDescent="0.3">
      <c r="A783" s="3"/>
      <c r="B783" s="3"/>
      <c r="C783" s="3"/>
      <c r="D783" s="3"/>
    </row>
    <row r="784" spans="1:4" ht="14.25" customHeight="1" x14ac:dyDescent="0.3">
      <c r="A784" s="3"/>
      <c r="B784" s="3"/>
      <c r="C784" s="3"/>
      <c r="D784" s="3"/>
    </row>
    <row r="785" spans="1:4" ht="14.25" customHeight="1" x14ac:dyDescent="0.3">
      <c r="A785" s="3"/>
      <c r="B785" s="3"/>
      <c r="C785" s="3"/>
      <c r="D785" s="3"/>
    </row>
    <row r="786" spans="1:4" ht="14.25" customHeight="1" x14ac:dyDescent="0.3">
      <c r="A786" s="3"/>
      <c r="B786" s="3"/>
      <c r="C786" s="3"/>
      <c r="D786" s="3"/>
    </row>
    <row r="787" spans="1:4" ht="14.25" customHeight="1" x14ac:dyDescent="0.3">
      <c r="A787" s="3"/>
      <c r="B787" s="3"/>
      <c r="C787" s="3"/>
      <c r="D787" s="3"/>
    </row>
    <row r="788" spans="1:4" ht="14.25" customHeight="1" x14ac:dyDescent="0.3">
      <c r="A788" s="3"/>
      <c r="B788" s="3"/>
      <c r="C788" s="3"/>
      <c r="D788" s="3"/>
    </row>
    <row r="789" spans="1:4" ht="14.25" customHeight="1" x14ac:dyDescent="0.3">
      <c r="A789" s="3"/>
      <c r="B789" s="3"/>
      <c r="C789" s="3"/>
      <c r="D789" s="3"/>
    </row>
    <row r="790" spans="1:4" ht="14.25" customHeight="1" x14ac:dyDescent="0.3">
      <c r="A790" s="3"/>
      <c r="B790" s="3"/>
      <c r="C790" s="3"/>
      <c r="D790" s="3"/>
    </row>
    <row r="791" spans="1:4" ht="14.25" customHeight="1" x14ac:dyDescent="0.3">
      <c r="A791" s="3"/>
      <c r="B791" s="3"/>
      <c r="C791" s="3"/>
      <c r="D791" s="3"/>
    </row>
    <row r="792" spans="1:4" ht="14.25" customHeight="1" x14ac:dyDescent="0.3">
      <c r="A792" s="3"/>
      <c r="B792" s="3"/>
      <c r="C792" s="3"/>
      <c r="D792" s="3"/>
    </row>
    <row r="793" spans="1:4" ht="14.25" customHeight="1" x14ac:dyDescent="0.3">
      <c r="A793" s="3"/>
      <c r="B793" s="3"/>
      <c r="C793" s="3"/>
      <c r="D793" s="3"/>
    </row>
    <row r="794" spans="1:4" ht="14.25" customHeight="1" x14ac:dyDescent="0.3">
      <c r="A794" s="3"/>
      <c r="B794" s="3"/>
      <c r="C794" s="3"/>
      <c r="D794" s="3"/>
    </row>
    <row r="795" spans="1:4" ht="14.25" customHeight="1" x14ac:dyDescent="0.3">
      <c r="A795" s="3"/>
      <c r="B795" s="3"/>
      <c r="C795" s="3"/>
      <c r="D795" s="3"/>
    </row>
    <row r="796" spans="1:4" ht="14.25" customHeight="1" x14ac:dyDescent="0.3">
      <c r="A796" s="3"/>
      <c r="B796" s="3"/>
      <c r="C796" s="3"/>
      <c r="D796" s="3"/>
    </row>
    <row r="797" spans="1:4" ht="14.25" customHeight="1" x14ac:dyDescent="0.3">
      <c r="A797" s="3"/>
      <c r="B797" s="3"/>
      <c r="C797" s="3"/>
      <c r="D797" s="3"/>
    </row>
    <row r="798" spans="1:4" ht="14.25" customHeight="1" x14ac:dyDescent="0.3">
      <c r="A798" s="3"/>
      <c r="B798" s="3"/>
      <c r="C798" s="3"/>
      <c r="D798" s="3"/>
    </row>
    <row r="799" spans="1:4" ht="14.25" customHeight="1" x14ac:dyDescent="0.3">
      <c r="A799" s="3"/>
      <c r="B799" s="3"/>
      <c r="C799" s="3"/>
      <c r="D799" s="3"/>
    </row>
    <row r="800" spans="1:4" ht="14.25" customHeight="1" x14ac:dyDescent="0.3">
      <c r="A800" s="3"/>
      <c r="B800" s="3"/>
      <c r="C800" s="3"/>
      <c r="D800" s="3"/>
    </row>
    <row r="801" spans="1:4" ht="14.25" customHeight="1" x14ac:dyDescent="0.3">
      <c r="A801" s="3"/>
      <c r="B801" s="3"/>
      <c r="C801" s="3"/>
      <c r="D801" s="3"/>
    </row>
    <row r="802" spans="1:4" ht="14.25" customHeight="1" x14ac:dyDescent="0.3">
      <c r="A802" s="3"/>
      <c r="B802" s="3"/>
      <c r="C802" s="3"/>
      <c r="D802" s="3"/>
    </row>
    <row r="803" spans="1:4" ht="14.25" customHeight="1" x14ac:dyDescent="0.3">
      <c r="A803" s="3"/>
      <c r="B803" s="3"/>
      <c r="C803" s="3"/>
      <c r="D803" s="3"/>
    </row>
    <row r="804" spans="1:4" ht="14.25" customHeight="1" x14ac:dyDescent="0.3">
      <c r="A804" s="3"/>
      <c r="B804" s="3"/>
      <c r="C804" s="3"/>
      <c r="D804" s="3"/>
    </row>
    <row r="805" spans="1:4" ht="14.25" customHeight="1" x14ac:dyDescent="0.3">
      <c r="A805" s="3"/>
      <c r="B805" s="3"/>
      <c r="C805" s="3"/>
      <c r="D805" s="3"/>
    </row>
    <row r="806" spans="1:4" ht="14.25" customHeight="1" x14ac:dyDescent="0.3">
      <c r="A806" s="3"/>
      <c r="B806" s="3"/>
      <c r="C806" s="3"/>
      <c r="D806" s="3"/>
    </row>
    <row r="807" spans="1:4" ht="14.25" customHeight="1" x14ac:dyDescent="0.3">
      <c r="A807" s="3"/>
      <c r="B807" s="3"/>
      <c r="C807" s="3"/>
      <c r="D807" s="3"/>
    </row>
    <row r="808" spans="1:4" ht="14.25" customHeight="1" x14ac:dyDescent="0.3">
      <c r="A808" s="3"/>
      <c r="B808" s="3"/>
      <c r="C808" s="3"/>
      <c r="D808" s="3"/>
    </row>
    <row r="809" spans="1:4" ht="14.25" customHeight="1" x14ac:dyDescent="0.3">
      <c r="A809" s="3"/>
      <c r="B809" s="3"/>
      <c r="C809" s="3"/>
      <c r="D809" s="3"/>
    </row>
    <row r="810" spans="1:4" ht="14.25" customHeight="1" x14ac:dyDescent="0.3">
      <c r="A810" s="3"/>
      <c r="B810" s="3"/>
      <c r="C810" s="3"/>
      <c r="D810" s="3"/>
    </row>
    <row r="811" spans="1:4" ht="14.25" customHeight="1" x14ac:dyDescent="0.3">
      <c r="A811" s="3"/>
      <c r="B811" s="3"/>
      <c r="C811" s="3"/>
      <c r="D811" s="3"/>
    </row>
    <row r="812" spans="1:4" ht="14.25" customHeight="1" x14ac:dyDescent="0.3">
      <c r="A812" s="3"/>
      <c r="B812" s="3"/>
      <c r="C812" s="3"/>
      <c r="D812" s="3"/>
    </row>
    <row r="813" spans="1:4" ht="14.25" customHeight="1" x14ac:dyDescent="0.3">
      <c r="A813" s="3"/>
      <c r="B813" s="3"/>
      <c r="C813" s="3"/>
      <c r="D813" s="3"/>
    </row>
    <row r="814" spans="1:4" ht="14.25" customHeight="1" x14ac:dyDescent="0.3">
      <c r="A814" s="3"/>
      <c r="B814" s="3"/>
      <c r="C814" s="3"/>
      <c r="D814" s="3"/>
    </row>
    <row r="815" spans="1:4" ht="14.25" customHeight="1" x14ac:dyDescent="0.3">
      <c r="A815" s="3"/>
      <c r="B815" s="3"/>
      <c r="C815" s="3"/>
      <c r="D815" s="3"/>
    </row>
    <row r="816" spans="1:4" ht="14.25" customHeight="1" x14ac:dyDescent="0.3">
      <c r="A816" s="3"/>
      <c r="B816" s="3"/>
      <c r="C816" s="3"/>
      <c r="D816" s="3"/>
    </row>
    <row r="817" spans="1:4" ht="14.25" customHeight="1" x14ac:dyDescent="0.3">
      <c r="A817" s="3"/>
      <c r="B817" s="3"/>
      <c r="C817" s="3"/>
      <c r="D817" s="3"/>
    </row>
    <row r="818" spans="1:4" ht="14.25" customHeight="1" x14ac:dyDescent="0.3">
      <c r="A818" s="3"/>
      <c r="B818" s="3"/>
      <c r="C818" s="3"/>
      <c r="D818" s="3"/>
    </row>
    <row r="819" spans="1:4" ht="14.25" customHeight="1" x14ac:dyDescent="0.3">
      <c r="A819" s="3"/>
      <c r="B819" s="3"/>
      <c r="C819" s="3"/>
      <c r="D819" s="3"/>
    </row>
    <row r="820" spans="1:4" ht="14.25" customHeight="1" x14ac:dyDescent="0.3">
      <c r="A820" s="3"/>
      <c r="B820" s="3"/>
      <c r="C820" s="3"/>
      <c r="D820" s="3"/>
    </row>
    <row r="821" spans="1:4" ht="14.25" customHeight="1" x14ac:dyDescent="0.3">
      <c r="A821" s="3"/>
      <c r="B821" s="3"/>
      <c r="C821" s="3"/>
      <c r="D821" s="3"/>
    </row>
    <row r="822" spans="1:4" ht="14.25" customHeight="1" x14ac:dyDescent="0.3">
      <c r="A822" s="3"/>
      <c r="B822" s="3"/>
      <c r="C822" s="3"/>
      <c r="D822" s="3"/>
    </row>
    <row r="823" spans="1:4" ht="14.25" customHeight="1" x14ac:dyDescent="0.3">
      <c r="A823" s="3"/>
      <c r="B823" s="3"/>
      <c r="C823" s="3"/>
      <c r="D823" s="3"/>
    </row>
    <row r="824" spans="1:4" ht="14.25" customHeight="1" x14ac:dyDescent="0.3">
      <c r="A824" s="3"/>
      <c r="B824" s="3"/>
      <c r="C824" s="3"/>
      <c r="D824" s="3"/>
    </row>
    <row r="825" spans="1:4" ht="14.25" customHeight="1" x14ac:dyDescent="0.3">
      <c r="A825" s="3"/>
      <c r="B825" s="3"/>
      <c r="C825" s="3"/>
      <c r="D825" s="3"/>
    </row>
    <row r="826" spans="1:4" ht="14.25" customHeight="1" x14ac:dyDescent="0.3">
      <c r="A826" s="3"/>
      <c r="B826" s="3"/>
      <c r="C826" s="3"/>
      <c r="D826" s="3"/>
    </row>
    <row r="827" spans="1:4" ht="14.25" customHeight="1" x14ac:dyDescent="0.3">
      <c r="A827" s="3"/>
      <c r="B827" s="3"/>
      <c r="C827" s="3"/>
      <c r="D827" s="3"/>
    </row>
    <row r="828" spans="1:4" ht="14.25" customHeight="1" x14ac:dyDescent="0.3">
      <c r="A828" s="3"/>
      <c r="B828" s="3"/>
      <c r="C828" s="3"/>
      <c r="D828" s="3"/>
    </row>
    <row r="829" spans="1:4" ht="14.25" customHeight="1" x14ac:dyDescent="0.3">
      <c r="A829" s="3"/>
      <c r="B829" s="3"/>
      <c r="C829" s="3"/>
      <c r="D829" s="3"/>
    </row>
    <row r="830" spans="1:4" ht="14.25" customHeight="1" x14ac:dyDescent="0.3">
      <c r="A830" s="3"/>
      <c r="B830" s="3"/>
      <c r="C830" s="3"/>
      <c r="D830" s="3"/>
    </row>
    <row r="831" spans="1:4" ht="14.25" customHeight="1" x14ac:dyDescent="0.3">
      <c r="A831" s="3"/>
      <c r="B831" s="3"/>
      <c r="C831" s="3"/>
      <c r="D831" s="3"/>
    </row>
    <row r="832" spans="1:4" ht="14.25" customHeight="1" x14ac:dyDescent="0.3">
      <c r="A832" s="3"/>
      <c r="B832" s="3"/>
      <c r="C832" s="3"/>
      <c r="D832" s="3"/>
    </row>
    <row r="833" spans="1:4" ht="14.25" customHeight="1" x14ac:dyDescent="0.3">
      <c r="A833" s="3"/>
      <c r="B833" s="3"/>
      <c r="C833" s="3"/>
      <c r="D833" s="3"/>
    </row>
    <row r="834" spans="1:4" ht="14.25" customHeight="1" x14ac:dyDescent="0.3">
      <c r="A834" s="3"/>
      <c r="B834" s="3"/>
      <c r="C834" s="3"/>
      <c r="D834" s="3"/>
    </row>
    <row r="835" spans="1:4" ht="14.25" customHeight="1" x14ac:dyDescent="0.3">
      <c r="A835" s="3"/>
      <c r="B835" s="3"/>
      <c r="C835" s="3"/>
      <c r="D835" s="3"/>
    </row>
    <row r="836" spans="1:4" ht="14.25" customHeight="1" x14ac:dyDescent="0.3">
      <c r="A836" s="3"/>
      <c r="B836" s="3"/>
      <c r="C836" s="3"/>
      <c r="D836" s="3"/>
    </row>
    <row r="837" spans="1:4" ht="14.25" customHeight="1" x14ac:dyDescent="0.3">
      <c r="A837" s="3"/>
      <c r="B837" s="3"/>
      <c r="C837" s="3"/>
      <c r="D837" s="3"/>
    </row>
    <row r="838" spans="1:4" ht="14.25" customHeight="1" x14ac:dyDescent="0.3">
      <c r="A838" s="3"/>
      <c r="B838" s="3"/>
      <c r="C838" s="3"/>
      <c r="D838" s="3"/>
    </row>
    <row r="839" spans="1:4" ht="14.25" customHeight="1" x14ac:dyDescent="0.3">
      <c r="A839" s="3"/>
      <c r="B839" s="3"/>
      <c r="C839" s="3"/>
      <c r="D839" s="3"/>
    </row>
    <row r="840" spans="1:4" ht="14.25" customHeight="1" x14ac:dyDescent="0.3">
      <c r="A840" s="3"/>
      <c r="B840" s="3"/>
      <c r="C840" s="3"/>
      <c r="D840" s="3"/>
    </row>
    <row r="841" spans="1:4" ht="14.25" customHeight="1" x14ac:dyDescent="0.3">
      <c r="A841" s="3"/>
      <c r="B841" s="3"/>
      <c r="C841" s="3"/>
      <c r="D841" s="3"/>
    </row>
    <row r="842" spans="1:4" ht="14.25" customHeight="1" x14ac:dyDescent="0.3">
      <c r="A842" s="3"/>
      <c r="B842" s="3"/>
      <c r="C842" s="3"/>
      <c r="D842" s="3"/>
    </row>
    <row r="843" spans="1:4" ht="14.25" customHeight="1" x14ac:dyDescent="0.3">
      <c r="A843" s="3"/>
      <c r="B843" s="3"/>
      <c r="C843" s="3"/>
      <c r="D843" s="3"/>
    </row>
    <row r="844" spans="1:4" ht="14.25" customHeight="1" x14ac:dyDescent="0.3">
      <c r="A844" s="3"/>
      <c r="B844" s="3"/>
      <c r="C844" s="3"/>
      <c r="D844" s="3"/>
    </row>
    <row r="845" spans="1:4" ht="14.25" customHeight="1" x14ac:dyDescent="0.3">
      <c r="A845" s="3"/>
      <c r="B845" s="3"/>
      <c r="C845" s="3"/>
      <c r="D845" s="3"/>
    </row>
    <row r="846" spans="1:4" ht="14.25" customHeight="1" x14ac:dyDescent="0.3">
      <c r="A846" s="3"/>
      <c r="B846" s="3"/>
      <c r="C846" s="3"/>
      <c r="D846" s="3"/>
    </row>
    <row r="847" spans="1:4" ht="14.25" customHeight="1" x14ac:dyDescent="0.3">
      <c r="A847" s="3"/>
      <c r="B847" s="3"/>
      <c r="C847" s="3"/>
      <c r="D847" s="3"/>
    </row>
    <row r="848" spans="1:4" ht="14.25" customHeight="1" x14ac:dyDescent="0.3">
      <c r="A848" s="3"/>
      <c r="B848" s="3"/>
      <c r="C848" s="3"/>
      <c r="D848" s="3"/>
    </row>
    <row r="849" spans="1:4" ht="14.25" customHeight="1" x14ac:dyDescent="0.3">
      <c r="A849" s="3"/>
      <c r="B849" s="3"/>
      <c r="C849" s="3"/>
      <c r="D849" s="3"/>
    </row>
    <row r="850" spans="1:4" ht="14.25" customHeight="1" x14ac:dyDescent="0.3">
      <c r="A850" s="3"/>
      <c r="B850" s="3"/>
      <c r="C850" s="3"/>
      <c r="D850" s="3"/>
    </row>
    <row r="851" spans="1:4" ht="14.25" customHeight="1" x14ac:dyDescent="0.3">
      <c r="A851" s="3"/>
      <c r="B851" s="3"/>
      <c r="C851" s="3"/>
      <c r="D851" s="3"/>
    </row>
    <row r="852" spans="1:4" ht="14.25" customHeight="1" x14ac:dyDescent="0.3">
      <c r="A852" s="3"/>
      <c r="B852" s="3"/>
      <c r="C852" s="3"/>
      <c r="D852" s="3"/>
    </row>
    <row r="853" spans="1:4" ht="14.25" customHeight="1" x14ac:dyDescent="0.3">
      <c r="A853" s="3"/>
      <c r="B853" s="3"/>
      <c r="C853" s="3"/>
      <c r="D853" s="3"/>
    </row>
    <row r="854" spans="1:4" ht="14.25" customHeight="1" x14ac:dyDescent="0.3">
      <c r="A854" s="3"/>
      <c r="B854" s="3"/>
      <c r="C854" s="3"/>
      <c r="D854" s="3"/>
    </row>
    <row r="855" spans="1:4" ht="14.25" customHeight="1" x14ac:dyDescent="0.3">
      <c r="A855" s="3"/>
      <c r="B855" s="3"/>
      <c r="C855" s="3"/>
      <c r="D855" s="3"/>
    </row>
    <row r="856" spans="1:4" ht="14.25" customHeight="1" x14ac:dyDescent="0.3">
      <c r="A856" s="3"/>
      <c r="B856" s="3"/>
      <c r="C856" s="3"/>
      <c r="D856" s="3"/>
    </row>
    <row r="857" spans="1:4" ht="14.25" customHeight="1" x14ac:dyDescent="0.3">
      <c r="A857" s="3"/>
      <c r="B857" s="3"/>
      <c r="C857" s="3"/>
      <c r="D857" s="3"/>
    </row>
    <row r="858" spans="1:4" ht="14.25" customHeight="1" x14ac:dyDescent="0.3">
      <c r="A858" s="3"/>
      <c r="B858" s="3"/>
      <c r="C858" s="3"/>
      <c r="D858" s="3"/>
    </row>
    <row r="859" spans="1:4" ht="14.25" customHeight="1" x14ac:dyDescent="0.3">
      <c r="A859" s="3"/>
      <c r="B859" s="3"/>
      <c r="C859" s="3"/>
      <c r="D859" s="3"/>
    </row>
    <row r="860" spans="1:4" ht="14.25" customHeight="1" x14ac:dyDescent="0.3">
      <c r="A860" s="3"/>
      <c r="B860" s="3"/>
      <c r="C860" s="3"/>
      <c r="D860" s="3"/>
    </row>
    <row r="861" spans="1:4" ht="14.25" customHeight="1" x14ac:dyDescent="0.3">
      <c r="A861" s="3"/>
      <c r="B861" s="3"/>
      <c r="C861" s="3"/>
      <c r="D861" s="3"/>
    </row>
    <row r="862" spans="1:4" ht="14.25" customHeight="1" x14ac:dyDescent="0.3">
      <c r="A862" s="3"/>
      <c r="B862" s="3"/>
      <c r="C862" s="3"/>
      <c r="D862" s="3"/>
    </row>
    <row r="863" spans="1:4" ht="14.25" customHeight="1" x14ac:dyDescent="0.3">
      <c r="A863" s="3"/>
      <c r="B863" s="3"/>
      <c r="C863" s="3"/>
      <c r="D863" s="3"/>
    </row>
    <row r="864" spans="1:4" ht="14.25" customHeight="1" x14ac:dyDescent="0.3">
      <c r="A864" s="3"/>
      <c r="B864" s="3"/>
      <c r="C864" s="3"/>
      <c r="D864" s="3"/>
    </row>
    <row r="865" spans="1:4" ht="14.25" customHeight="1" x14ac:dyDescent="0.3">
      <c r="A865" s="3"/>
      <c r="B865" s="3"/>
      <c r="C865" s="3"/>
      <c r="D865" s="3"/>
    </row>
    <row r="866" spans="1:4" ht="14.25" customHeight="1" x14ac:dyDescent="0.3">
      <c r="A866" s="3"/>
      <c r="B866" s="3"/>
      <c r="C866" s="3"/>
      <c r="D866" s="3"/>
    </row>
    <row r="867" spans="1:4" ht="14.25" customHeight="1" x14ac:dyDescent="0.3">
      <c r="A867" s="3"/>
      <c r="B867" s="3"/>
      <c r="C867" s="3"/>
      <c r="D867" s="3"/>
    </row>
    <row r="868" spans="1:4" ht="14.25" customHeight="1" x14ac:dyDescent="0.3">
      <c r="A868" s="3"/>
      <c r="B868" s="3"/>
      <c r="C868" s="3"/>
      <c r="D868" s="3"/>
    </row>
    <row r="869" spans="1:4" ht="14.25" customHeight="1" x14ac:dyDescent="0.3">
      <c r="A869" s="3"/>
      <c r="B869" s="3"/>
      <c r="C869" s="3"/>
      <c r="D869" s="3"/>
    </row>
    <row r="870" spans="1:4" ht="14.25" customHeight="1" x14ac:dyDescent="0.3">
      <c r="A870" s="3"/>
      <c r="B870" s="3"/>
      <c r="C870" s="3"/>
      <c r="D870" s="3"/>
    </row>
    <row r="871" spans="1:4" ht="14.25" customHeight="1" x14ac:dyDescent="0.3">
      <c r="A871" s="3"/>
      <c r="B871" s="3"/>
      <c r="C871" s="3"/>
      <c r="D871" s="3"/>
    </row>
    <row r="872" spans="1:4" ht="14.25" customHeight="1" x14ac:dyDescent="0.3">
      <c r="A872" s="3"/>
      <c r="B872" s="3"/>
      <c r="C872" s="3"/>
      <c r="D872" s="3"/>
    </row>
    <row r="873" spans="1:4" ht="14.25" customHeight="1" x14ac:dyDescent="0.3">
      <c r="A873" s="3"/>
      <c r="B873" s="3"/>
      <c r="C873" s="3"/>
      <c r="D873" s="3"/>
    </row>
    <row r="874" spans="1:4" ht="14.25" customHeight="1" x14ac:dyDescent="0.3">
      <c r="A874" s="3"/>
      <c r="B874" s="3"/>
      <c r="C874" s="3"/>
      <c r="D874" s="3"/>
    </row>
    <row r="875" spans="1:4" ht="14.25" customHeight="1" x14ac:dyDescent="0.3">
      <c r="A875" s="3"/>
      <c r="B875" s="3"/>
      <c r="C875" s="3"/>
      <c r="D875" s="3"/>
    </row>
    <row r="876" spans="1:4" ht="14.25" customHeight="1" x14ac:dyDescent="0.3">
      <c r="A876" s="3"/>
      <c r="B876" s="3"/>
      <c r="C876" s="3"/>
      <c r="D876" s="3"/>
    </row>
    <row r="877" spans="1:4" ht="14.25" customHeight="1" x14ac:dyDescent="0.3">
      <c r="A877" s="3"/>
      <c r="B877" s="3"/>
      <c r="C877" s="3"/>
      <c r="D877" s="3"/>
    </row>
    <row r="878" spans="1:4" ht="14.25" customHeight="1" x14ac:dyDescent="0.3">
      <c r="A878" s="3"/>
      <c r="B878" s="3"/>
      <c r="C878" s="3"/>
      <c r="D878" s="3"/>
    </row>
    <row r="879" spans="1:4" ht="14.25" customHeight="1" x14ac:dyDescent="0.3">
      <c r="A879" s="3"/>
      <c r="B879" s="3"/>
      <c r="C879" s="3"/>
      <c r="D879" s="3"/>
    </row>
    <row r="880" spans="1:4" ht="14.25" customHeight="1" x14ac:dyDescent="0.3">
      <c r="A880" s="3"/>
      <c r="B880" s="3"/>
      <c r="C880" s="3"/>
      <c r="D880" s="3"/>
    </row>
    <row r="881" spans="1:4" ht="14.25" customHeight="1" x14ac:dyDescent="0.3">
      <c r="A881" s="3"/>
      <c r="B881" s="3"/>
      <c r="C881" s="3"/>
      <c r="D881" s="3"/>
    </row>
    <row r="882" spans="1:4" ht="14.25" customHeight="1" x14ac:dyDescent="0.3">
      <c r="A882" s="3"/>
      <c r="B882" s="3"/>
      <c r="C882" s="3"/>
      <c r="D882" s="3"/>
    </row>
    <row r="883" spans="1:4" ht="14.25" customHeight="1" x14ac:dyDescent="0.3">
      <c r="A883" s="3"/>
      <c r="B883" s="3"/>
      <c r="C883" s="3"/>
      <c r="D883" s="3"/>
    </row>
    <row r="884" spans="1:4" ht="14.25" customHeight="1" x14ac:dyDescent="0.3">
      <c r="A884" s="3"/>
      <c r="B884" s="3"/>
      <c r="C884" s="3"/>
      <c r="D884" s="3"/>
    </row>
    <row r="885" spans="1:4" ht="14.25" customHeight="1" x14ac:dyDescent="0.3">
      <c r="A885" s="3"/>
      <c r="B885" s="3"/>
      <c r="C885" s="3"/>
      <c r="D885" s="3"/>
    </row>
    <row r="886" spans="1:4" ht="14.25" customHeight="1" x14ac:dyDescent="0.3">
      <c r="A886" s="3"/>
      <c r="B886" s="3"/>
      <c r="C886" s="3"/>
      <c r="D886" s="3"/>
    </row>
    <row r="887" spans="1:4" ht="14.25" customHeight="1" x14ac:dyDescent="0.3">
      <c r="A887" s="3"/>
      <c r="B887" s="3"/>
      <c r="C887" s="3"/>
      <c r="D887" s="3"/>
    </row>
    <row r="888" spans="1:4" ht="14.25" customHeight="1" x14ac:dyDescent="0.3">
      <c r="A888" s="3"/>
      <c r="B888" s="3"/>
      <c r="C888" s="3"/>
      <c r="D888" s="3"/>
    </row>
    <row r="889" spans="1:4" ht="14.25" customHeight="1" x14ac:dyDescent="0.3">
      <c r="A889" s="3"/>
      <c r="B889" s="3"/>
      <c r="C889" s="3"/>
      <c r="D889" s="3"/>
    </row>
    <row r="890" spans="1:4" ht="14.25" customHeight="1" x14ac:dyDescent="0.3">
      <c r="A890" s="3"/>
      <c r="B890" s="3"/>
      <c r="C890" s="3"/>
      <c r="D890" s="3"/>
    </row>
    <row r="891" spans="1:4" ht="14.25" customHeight="1" x14ac:dyDescent="0.3">
      <c r="A891" s="3"/>
      <c r="B891" s="3"/>
      <c r="C891" s="3"/>
      <c r="D891" s="3"/>
    </row>
    <row r="892" spans="1:4" ht="14.25" customHeight="1" x14ac:dyDescent="0.3">
      <c r="A892" s="3"/>
      <c r="B892" s="3"/>
      <c r="C892" s="3"/>
      <c r="D892" s="3"/>
    </row>
    <row r="893" spans="1:4" ht="14.25" customHeight="1" x14ac:dyDescent="0.3">
      <c r="A893" s="3"/>
      <c r="B893" s="3"/>
      <c r="C893" s="3"/>
      <c r="D893" s="3"/>
    </row>
    <row r="894" spans="1:4" ht="14.25" customHeight="1" x14ac:dyDescent="0.3">
      <c r="A894" s="3"/>
      <c r="B894" s="3"/>
      <c r="C894" s="3"/>
      <c r="D894" s="3"/>
    </row>
    <row r="895" spans="1:4" ht="14.25" customHeight="1" x14ac:dyDescent="0.3">
      <c r="A895" s="3"/>
      <c r="B895" s="3"/>
      <c r="C895" s="3"/>
      <c r="D895" s="3"/>
    </row>
    <row r="896" spans="1:4" ht="14.25" customHeight="1" x14ac:dyDescent="0.3">
      <c r="A896" s="3"/>
      <c r="B896" s="3"/>
      <c r="C896" s="3"/>
      <c r="D896" s="3"/>
    </row>
    <row r="897" spans="1:4" ht="14.25" customHeight="1" x14ac:dyDescent="0.3">
      <c r="A897" s="3"/>
      <c r="B897" s="3"/>
      <c r="C897" s="3"/>
      <c r="D897" s="3"/>
    </row>
    <row r="898" spans="1:4" ht="14.25" customHeight="1" x14ac:dyDescent="0.3">
      <c r="A898" s="3"/>
      <c r="B898" s="3"/>
      <c r="C898" s="3"/>
      <c r="D898" s="3"/>
    </row>
    <row r="899" spans="1:4" ht="14.25" customHeight="1" x14ac:dyDescent="0.3">
      <c r="A899" s="3"/>
      <c r="B899" s="3"/>
      <c r="C899" s="3"/>
      <c r="D899" s="3"/>
    </row>
    <row r="900" spans="1:4" ht="14.25" customHeight="1" x14ac:dyDescent="0.3">
      <c r="A900" s="3"/>
      <c r="B900" s="3"/>
      <c r="C900" s="3"/>
      <c r="D900" s="3"/>
    </row>
    <row r="901" spans="1:4" ht="14.25" customHeight="1" x14ac:dyDescent="0.3">
      <c r="A901" s="3"/>
      <c r="B901" s="3"/>
      <c r="C901" s="3"/>
      <c r="D901" s="3"/>
    </row>
    <row r="902" spans="1:4" ht="14.25" customHeight="1" x14ac:dyDescent="0.3">
      <c r="A902" s="3"/>
      <c r="B902" s="3"/>
      <c r="C902" s="3"/>
      <c r="D902" s="3"/>
    </row>
    <row r="903" spans="1:4" ht="14.25" customHeight="1" x14ac:dyDescent="0.3">
      <c r="A903" s="3"/>
      <c r="B903" s="3"/>
      <c r="C903" s="3"/>
      <c r="D903" s="3"/>
    </row>
    <row r="904" spans="1:4" ht="14.25" customHeight="1" x14ac:dyDescent="0.3">
      <c r="A904" s="3"/>
      <c r="B904" s="3"/>
      <c r="C904" s="3"/>
      <c r="D904" s="3"/>
    </row>
    <row r="905" spans="1:4" ht="14.25" customHeight="1" x14ac:dyDescent="0.3">
      <c r="A905" s="3"/>
      <c r="B905" s="3"/>
      <c r="C905" s="3"/>
      <c r="D905" s="3"/>
    </row>
    <row r="906" spans="1:4" ht="14.25" customHeight="1" x14ac:dyDescent="0.3">
      <c r="A906" s="3"/>
      <c r="B906" s="3"/>
      <c r="C906" s="3"/>
      <c r="D906" s="3"/>
    </row>
    <row r="907" spans="1:4" ht="14.25" customHeight="1" x14ac:dyDescent="0.3">
      <c r="A907" s="3"/>
      <c r="B907" s="3"/>
      <c r="C907" s="3"/>
      <c r="D907" s="3"/>
    </row>
    <row r="908" spans="1:4" ht="14.25" customHeight="1" x14ac:dyDescent="0.3">
      <c r="A908" s="3"/>
      <c r="B908" s="3"/>
      <c r="C908" s="3"/>
      <c r="D908" s="3"/>
    </row>
    <row r="909" spans="1:4" ht="14.25" customHeight="1" x14ac:dyDescent="0.3">
      <c r="A909" s="3"/>
      <c r="B909" s="3"/>
      <c r="C909" s="3"/>
      <c r="D909" s="3"/>
    </row>
    <row r="910" spans="1:4" ht="14.25" customHeight="1" x14ac:dyDescent="0.3">
      <c r="A910" s="3"/>
      <c r="B910" s="3"/>
      <c r="C910" s="3"/>
      <c r="D910" s="3"/>
    </row>
    <row r="911" spans="1:4" ht="14.25" customHeight="1" x14ac:dyDescent="0.3">
      <c r="A911" s="3"/>
      <c r="B911" s="3"/>
      <c r="C911" s="3"/>
      <c r="D911" s="3"/>
    </row>
    <row r="912" spans="1:4" ht="14.25" customHeight="1" x14ac:dyDescent="0.3">
      <c r="A912" s="3"/>
      <c r="B912" s="3"/>
      <c r="C912" s="3"/>
      <c r="D912" s="3"/>
    </row>
    <row r="913" spans="1:4" ht="14.25" customHeight="1" x14ac:dyDescent="0.3">
      <c r="A913" s="3"/>
      <c r="B913" s="3"/>
      <c r="C913" s="3"/>
      <c r="D913" s="3"/>
    </row>
    <row r="914" spans="1:4" ht="14.25" customHeight="1" x14ac:dyDescent="0.3">
      <c r="A914" s="3"/>
      <c r="B914" s="3"/>
      <c r="C914" s="3"/>
      <c r="D914" s="3"/>
    </row>
    <row r="915" spans="1:4" ht="14.25" customHeight="1" x14ac:dyDescent="0.3">
      <c r="A915" s="3"/>
      <c r="B915" s="3"/>
      <c r="C915" s="3"/>
      <c r="D915" s="3"/>
    </row>
    <row r="916" spans="1:4" ht="14.25" customHeight="1" x14ac:dyDescent="0.3">
      <c r="A916" s="3"/>
      <c r="B916" s="3"/>
      <c r="C916" s="3"/>
      <c r="D916" s="3"/>
    </row>
    <row r="917" spans="1:4" ht="14.25" customHeight="1" x14ac:dyDescent="0.3">
      <c r="A917" s="3"/>
      <c r="B917" s="3"/>
      <c r="C917" s="3"/>
      <c r="D917" s="3"/>
    </row>
    <row r="918" spans="1:4" ht="14.25" customHeight="1" x14ac:dyDescent="0.3">
      <c r="A918" s="3"/>
      <c r="B918" s="3"/>
      <c r="C918" s="3"/>
      <c r="D918" s="3"/>
    </row>
    <row r="919" spans="1:4" ht="14.25" customHeight="1" x14ac:dyDescent="0.3">
      <c r="A919" s="3"/>
      <c r="B919" s="3"/>
      <c r="C919" s="3"/>
      <c r="D919" s="3"/>
    </row>
    <row r="920" spans="1:4" ht="14.25" customHeight="1" x14ac:dyDescent="0.3">
      <c r="A920" s="3"/>
      <c r="B920" s="3"/>
      <c r="C920" s="3"/>
      <c r="D920" s="3"/>
    </row>
    <row r="921" spans="1:4" ht="14.25" customHeight="1" x14ac:dyDescent="0.3">
      <c r="A921" s="3"/>
      <c r="B921" s="3"/>
      <c r="C921" s="3"/>
      <c r="D921" s="3"/>
    </row>
    <row r="922" spans="1:4" ht="14.25" customHeight="1" x14ac:dyDescent="0.3">
      <c r="A922" s="3"/>
      <c r="B922" s="3"/>
      <c r="C922" s="3"/>
      <c r="D922" s="3"/>
    </row>
    <row r="923" spans="1:4" ht="14.25" customHeight="1" x14ac:dyDescent="0.3">
      <c r="A923" s="3"/>
      <c r="B923" s="3"/>
      <c r="C923" s="3"/>
      <c r="D923" s="3"/>
    </row>
    <row r="924" spans="1:4" ht="14.25" customHeight="1" x14ac:dyDescent="0.3">
      <c r="A924" s="3"/>
      <c r="B924" s="3"/>
      <c r="C924" s="3"/>
      <c r="D924" s="3"/>
    </row>
    <row r="925" spans="1:4" ht="14.25" customHeight="1" x14ac:dyDescent="0.3">
      <c r="A925" s="3"/>
      <c r="B925" s="3"/>
      <c r="C925" s="3"/>
      <c r="D925" s="3"/>
    </row>
    <row r="926" spans="1:4" ht="14.25" customHeight="1" x14ac:dyDescent="0.3">
      <c r="A926" s="3"/>
      <c r="B926" s="3"/>
      <c r="C926" s="3"/>
      <c r="D926" s="3"/>
    </row>
    <row r="927" spans="1:4" ht="14.25" customHeight="1" x14ac:dyDescent="0.3">
      <c r="A927" s="3"/>
      <c r="B927" s="3"/>
      <c r="C927" s="3"/>
      <c r="D927" s="3"/>
    </row>
    <row r="928" spans="1:4" ht="14.25" customHeight="1" x14ac:dyDescent="0.3">
      <c r="A928" s="3"/>
      <c r="B928" s="3"/>
      <c r="C928" s="3"/>
      <c r="D928" s="3"/>
    </row>
    <row r="929" spans="1:4" ht="14.25" customHeight="1" x14ac:dyDescent="0.3">
      <c r="A929" s="3"/>
      <c r="B929" s="3"/>
      <c r="C929" s="3"/>
      <c r="D929" s="3"/>
    </row>
    <row r="930" spans="1:4" ht="14.25" customHeight="1" x14ac:dyDescent="0.3">
      <c r="A930" s="3"/>
      <c r="B930" s="3"/>
      <c r="C930" s="3"/>
      <c r="D930" s="3"/>
    </row>
    <row r="931" spans="1:4" ht="14.25" customHeight="1" x14ac:dyDescent="0.3">
      <c r="A931" s="3"/>
      <c r="B931" s="3"/>
      <c r="C931" s="3"/>
      <c r="D931" s="3"/>
    </row>
    <row r="932" spans="1:4" ht="14.25" customHeight="1" x14ac:dyDescent="0.3">
      <c r="A932" s="3"/>
      <c r="B932" s="3"/>
      <c r="C932" s="3"/>
      <c r="D932" s="3"/>
    </row>
    <row r="933" spans="1:4" ht="14.25" customHeight="1" x14ac:dyDescent="0.3">
      <c r="A933" s="3"/>
      <c r="B933" s="3"/>
      <c r="C933" s="3"/>
      <c r="D933" s="3"/>
    </row>
    <row r="934" spans="1:4" ht="14.25" customHeight="1" x14ac:dyDescent="0.3">
      <c r="A934" s="3"/>
      <c r="B934" s="3"/>
      <c r="C934" s="3"/>
      <c r="D934" s="3"/>
    </row>
    <row r="935" spans="1:4" ht="14.25" customHeight="1" x14ac:dyDescent="0.3">
      <c r="A935" s="3"/>
      <c r="B935" s="3"/>
      <c r="C935" s="3"/>
      <c r="D935" s="3"/>
    </row>
    <row r="936" spans="1:4" ht="14.25" customHeight="1" x14ac:dyDescent="0.3">
      <c r="A936" s="3"/>
      <c r="B936" s="3"/>
      <c r="C936" s="3"/>
      <c r="D936" s="3"/>
    </row>
    <row r="937" spans="1:4" ht="14.25" customHeight="1" x14ac:dyDescent="0.3">
      <c r="A937" s="3"/>
      <c r="B937" s="3"/>
      <c r="C937" s="3"/>
      <c r="D937" s="3"/>
    </row>
    <row r="938" spans="1:4" ht="14.25" customHeight="1" x14ac:dyDescent="0.3">
      <c r="A938" s="3"/>
      <c r="B938" s="3"/>
      <c r="C938" s="3"/>
      <c r="D938" s="3"/>
    </row>
    <row r="939" spans="1:4" ht="14.25" customHeight="1" x14ac:dyDescent="0.3">
      <c r="A939" s="3"/>
      <c r="B939" s="3"/>
      <c r="C939" s="3"/>
      <c r="D939" s="3"/>
    </row>
    <row r="940" spans="1:4" ht="14.25" customHeight="1" x14ac:dyDescent="0.3">
      <c r="A940" s="3"/>
      <c r="B940" s="3"/>
      <c r="C940" s="3"/>
      <c r="D940" s="3"/>
    </row>
    <row r="941" spans="1:4" ht="14.25" customHeight="1" x14ac:dyDescent="0.3">
      <c r="A941" s="3"/>
      <c r="B941" s="3"/>
      <c r="C941" s="3"/>
      <c r="D941" s="3"/>
    </row>
    <row r="942" spans="1:4" ht="14.25" customHeight="1" x14ac:dyDescent="0.3">
      <c r="A942" s="3"/>
      <c r="B942" s="3"/>
      <c r="C942" s="3"/>
      <c r="D942" s="3"/>
    </row>
    <row r="943" spans="1:4" ht="14.25" customHeight="1" x14ac:dyDescent="0.3">
      <c r="A943" s="3"/>
      <c r="B943" s="3"/>
      <c r="C943" s="3"/>
      <c r="D943" s="3"/>
    </row>
    <row r="944" spans="1:4" ht="14.25" customHeight="1" x14ac:dyDescent="0.3">
      <c r="A944" s="3"/>
      <c r="B944" s="3"/>
      <c r="C944" s="3"/>
      <c r="D944" s="3"/>
    </row>
    <row r="945" spans="1:4" ht="14.25" customHeight="1" x14ac:dyDescent="0.3">
      <c r="A945" s="3"/>
      <c r="B945" s="3"/>
      <c r="C945" s="3"/>
      <c r="D945" s="3"/>
    </row>
    <row r="946" spans="1:4" ht="14.25" customHeight="1" x14ac:dyDescent="0.3">
      <c r="A946" s="3"/>
      <c r="B946" s="3"/>
      <c r="C946" s="3"/>
      <c r="D946" s="3"/>
    </row>
    <row r="947" spans="1:4" ht="14.25" customHeight="1" x14ac:dyDescent="0.3">
      <c r="A947" s="3"/>
      <c r="B947" s="3"/>
      <c r="C947" s="3"/>
      <c r="D947" s="3"/>
    </row>
    <row r="948" spans="1:4" ht="14.25" customHeight="1" x14ac:dyDescent="0.3">
      <c r="A948" s="3"/>
      <c r="B948" s="3"/>
      <c r="C948" s="3"/>
      <c r="D948" s="3"/>
    </row>
    <row r="949" spans="1:4" ht="14.25" customHeight="1" x14ac:dyDescent="0.3">
      <c r="A949" s="3"/>
      <c r="B949" s="3"/>
      <c r="C949" s="3"/>
      <c r="D949" s="3"/>
    </row>
    <row r="950" spans="1:4" ht="14.25" customHeight="1" x14ac:dyDescent="0.3">
      <c r="A950" s="3"/>
      <c r="B950" s="3"/>
      <c r="C950" s="3"/>
      <c r="D950" s="3"/>
    </row>
    <row r="951" spans="1:4" ht="14.25" customHeight="1" x14ac:dyDescent="0.3">
      <c r="A951" s="3"/>
      <c r="B951" s="3"/>
      <c r="C951" s="3"/>
      <c r="D951" s="3"/>
    </row>
    <row r="952" spans="1:4" ht="14.25" customHeight="1" x14ac:dyDescent="0.3">
      <c r="A952" s="3"/>
      <c r="B952" s="3"/>
      <c r="C952" s="3"/>
      <c r="D952" s="3"/>
    </row>
    <row r="953" spans="1:4" ht="14.25" customHeight="1" x14ac:dyDescent="0.3">
      <c r="A953" s="3"/>
      <c r="B953" s="3"/>
      <c r="C953" s="3"/>
      <c r="D953" s="3"/>
    </row>
    <row r="954" spans="1:4" ht="14.25" customHeight="1" x14ac:dyDescent="0.3">
      <c r="A954" s="3"/>
      <c r="B954" s="3"/>
      <c r="C954" s="3"/>
      <c r="D954" s="3"/>
    </row>
    <row r="955" spans="1:4" ht="14.25" customHeight="1" x14ac:dyDescent="0.3">
      <c r="A955" s="3"/>
      <c r="B955" s="3"/>
      <c r="C955" s="3"/>
      <c r="D955" s="3"/>
    </row>
    <row r="956" spans="1:4" ht="14.25" customHeight="1" x14ac:dyDescent="0.3">
      <c r="A956" s="3"/>
      <c r="B956" s="3"/>
      <c r="C956" s="3"/>
      <c r="D956" s="3"/>
    </row>
    <row r="957" spans="1:4" ht="14.25" customHeight="1" x14ac:dyDescent="0.3">
      <c r="A957" s="3"/>
      <c r="B957" s="3"/>
      <c r="C957" s="3"/>
      <c r="D957" s="3"/>
    </row>
    <row r="958" spans="1:4" ht="14.25" customHeight="1" x14ac:dyDescent="0.3">
      <c r="A958" s="3"/>
      <c r="B958" s="3"/>
      <c r="C958" s="3"/>
      <c r="D958" s="3"/>
    </row>
    <row r="959" spans="1:4" ht="14.25" customHeight="1" x14ac:dyDescent="0.3">
      <c r="A959" s="3"/>
      <c r="B959" s="3"/>
      <c r="C959" s="3"/>
      <c r="D959" s="3"/>
    </row>
    <row r="960" spans="1:4" ht="14.25" customHeight="1" x14ac:dyDescent="0.3">
      <c r="A960" s="3"/>
      <c r="B960" s="3"/>
      <c r="C960" s="3"/>
      <c r="D960" s="3"/>
    </row>
    <row r="961" spans="1:4" ht="14.25" customHeight="1" x14ac:dyDescent="0.3">
      <c r="A961" s="3"/>
      <c r="B961" s="3"/>
      <c r="C961" s="3"/>
      <c r="D961" s="3"/>
    </row>
    <row r="962" spans="1:4" ht="14.25" customHeight="1" x14ac:dyDescent="0.3">
      <c r="A962" s="3"/>
      <c r="B962" s="3"/>
      <c r="C962" s="3"/>
      <c r="D962" s="3"/>
    </row>
    <row r="963" spans="1:4" ht="14.25" customHeight="1" x14ac:dyDescent="0.3">
      <c r="A963" s="3"/>
      <c r="B963" s="3"/>
      <c r="C963" s="3"/>
      <c r="D963" s="3"/>
    </row>
    <row r="964" spans="1:4" ht="14.25" customHeight="1" x14ac:dyDescent="0.3">
      <c r="A964" s="3"/>
      <c r="B964" s="3"/>
      <c r="C964" s="3"/>
      <c r="D964" s="3"/>
    </row>
    <row r="965" spans="1:4" ht="14.25" customHeight="1" x14ac:dyDescent="0.3">
      <c r="A965" s="3"/>
      <c r="B965" s="3"/>
      <c r="C965" s="3"/>
      <c r="D965" s="3"/>
    </row>
    <row r="966" spans="1:4" ht="14.25" customHeight="1" x14ac:dyDescent="0.3">
      <c r="A966" s="3"/>
      <c r="B966" s="3"/>
      <c r="C966" s="3"/>
      <c r="D966" s="3"/>
    </row>
    <row r="967" spans="1:4" ht="14.25" customHeight="1" x14ac:dyDescent="0.3">
      <c r="A967" s="3"/>
      <c r="B967" s="3"/>
      <c r="C967" s="3"/>
      <c r="D967" s="3"/>
    </row>
    <row r="968" spans="1:4" ht="14.25" customHeight="1" x14ac:dyDescent="0.3">
      <c r="A968" s="3"/>
      <c r="B968" s="3"/>
      <c r="C968" s="3"/>
      <c r="D968" s="3"/>
    </row>
    <row r="969" spans="1:4" ht="14.25" customHeight="1" x14ac:dyDescent="0.3">
      <c r="A969" s="3"/>
      <c r="B969" s="3"/>
      <c r="C969" s="3"/>
      <c r="D969" s="3"/>
    </row>
    <row r="970" spans="1:4" ht="14.25" customHeight="1" x14ac:dyDescent="0.3">
      <c r="A970" s="3"/>
      <c r="B970" s="3"/>
      <c r="C970" s="3"/>
      <c r="D970" s="3"/>
    </row>
    <row r="971" spans="1:4" ht="14.25" customHeight="1" x14ac:dyDescent="0.3">
      <c r="A971" s="3"/>
      <c r="B971" s="3"/>
      <c r="C971" s="3"/>
      <c r="D971" s="3"/>
    </row>
    <row r="972" spans="1:4" ht="14.25" customHeight="1" x14ac:dyDescent="0.3">
      <c r="A972" s="3"/>
      <c r="B972" s="3"/>
      <c r="C972" s="3"/>
      <c r="D972" s="3"/>
    </row>
    <row r="973" spans="1:4" ht="14.25" customHeight="1" x14ac:dyDescent="0.3">
      <c r="A973" s="3"/>
      <c r="B973" s="3"/>
      <c r="C973" s="3"/>
      <c r="D973" s="3"/>
    </row>
    <row r="974" spans="1:4" ht="14.25" customHeight="1" x14ac:dyDescent="0.3">
      <c r="A974" s="3"/>
      <c r="B974" s="3"/>
      <c r="C974" s="3"/>
      <c r="D974" s="3"/>
    </row>
    <row r="975" spans="1:4" ht="14.25" customHeight="1" x14ac:dyDescent="0.3">
      <c r="A975" s="3"/>
      <c r="B975" s="3"/>
      <c r="C975" s="3"/>
      <c r="D975" s="3"/>
    </row>
    <row r="976" spans="1:4" ht="14.25" customHeight="1" x14ac:dyDescent="0.3">
      <c r="A976" s="3"/>
      <c r="B976" s="3"/>
      <c r="C976" s="3"/>
      <c r="D976" s="3"/>
    </row>
    <row r="977" spans="1:4" ht="14.25" customHeight="1" x14ac:dyDescent="0.3">
      <c r="A977" s="3"/>
      <c r="B977" s="3"/>
      <c r="C977" s="3"/>
      <c r="D977" s="3"/>
    </row>
    <row r="978" spans="1:4" ht="14.25" customHeight="1" x14ac:dyDescent="0.3">
      <c r="A978" s="3"/>
      <c r="B978" s="3"/>
      <c r="C978" s="3"/>
      <c r="D978" s="3"/>
    </row>
    <row r="979" spans="1:4" ht="14.25" customHeight="1" x14ac:dyDescent="0.3">
      <c r="A979" s="3"/>
      <c r="B979" s="3"/>
      <c r="C979" s="3"/>
      <c r="D979" s="3"/>
    </row>
    <row r="980" spans="1:4" ht="14.25" customHeight="1" x14ac:dyDescent="0.3">
      <c r="A980" s="3"/>
      <c r="B980" s="3"/>
      <c r="C980" s="3"/>
      <c r="D980" s="3"/>
    </row>
    <row r="981" spans="1:4" ht="14.25" customHeight="1" x14ac:dyDescent="0.3">
      <c r="A981" s="3"/>
      <c r="B981" s="3"/>
      <c r="C981" s="3"/>
      <c r="D981" s="3"/>
    </row>
    <row r="982" spans="1:4" ht="14.25" customHeight="1" x14ac:dyDescent="0.3">
      <c r="A982" s="3"/>
      <c r="B982" s="3"/>
      <c r="C982" s="3"/>
      <c r="D982" s="3"/>
    </row>
    <row r="983" spans="1:4" ht="14.25" customHeight="1" x14ac:dyDescent="0.3">
      <c r="A983" s="3"/>
      <c r="B983" s="3"/>
      <c r="C983" s="3"/>
      <c r="D983" s="3"/>
    </row>
    <row r="984" spans="1:4" ht="14.25" customHeight="1" x14ac:dyDescent="0.3">
      <c r="A984" s="3"/>
      <c r="B984" s="3"/>
      <c r="C984" s="3"/>
      <c r="D984" s="3"/>
    </row>
    <row r="985" spans="1:4" ht="14.25" customHeight="1" x14ac:dyDescent="0.3">
      <c r="A985" s="3"/>
      <c r="B985" s="3"/>
      <c r="C985" s="3"/>
      <c r="D985" s="3"/>
    </row>
    <row r="986" spans="1:4" ht="14.25" customHeight="1" x14ac:dyDescent="0.3">
      <c r="A986" s="3"/>
      <c r="B986" s="3"/>
      <c r="C986" s="3"/>
      <c r="D986" s="3"/>
    </row>
    <row r="987" spans="1:4" ht="14.25" customHeight="1" x14ac:dyDescent="0.3">
      <c r="A987" s="3"/>
      <c r="B987" s="3"/>
      <c r="C987" s="3"/>
      <c r="D987" s="3"/>
    </row>
    <row r="988" spans="1:4" ht="14.25" customHeight="1" x14ac:dyDescent="0.3">
      <c r="A988" s="3"/>
      <c r="B988" s="3"/>
      <c r="C988" s="3"/>
      <c r="D988" s="3"/>
    </row>
    <row r="989" spans="1:4" ht="14.25" customHeight="1" x14ac:dyDescent="0.3">
      <c r="A989" s="3"/>
      <c r="B989" s="3"/>
      <c r="C989" s="3"/>
      <c r="D989" s="3"/>
    </row>
    <row r="990" spans="1:4" ht="14.25" customHeight="1" x14ac:dyDescent="0.3">
      <c r="A990" s="3"/>
      <c r="B990" s="3"/>
      <c r="C990" s="3"/>
      <c r="D990" s="3"/>
    </row>
    <row r="991" spans="1:4" ht="14.25" customHeight="1" x14ac:dyDescent="0.3">
      <c r="A991" s="3"/>
      <c r="B991" s="3"/>
      <c r="C991" s="3"/>
      <c r="D991" s="3"/>
    </row>
    <row r="992" spans="1:4" ht="14.25" customHeight="1" x14ac:dyDescent="0.3">
      <c r="A992" s="3"/>
      <c r="B992" s="3"/>
      <c r="C992" s="3"/>
      <c r="D992" s="3"/>
    </row>
    <row r="993" spans="1:4" ht="14.25" customHeight="1" x14ac:dyDescent="0.3">
      <c r="A993" s="3"/>
      <c r="B993" s="3"/>
      <c r="C993" s="3"/>
      <c r="D993" s="3"/>
    </row>
    <row r="994" spans="1:4" ht="14.25" customHeight="1" x14ac:dyDescent="0.3">
      <c r="A994" s="3"/>
      <c r="B994" s="3"/>
      <c r="C994" s="3"/>
      <c r="D994" s="3"/>
    </row>
    <row r="995" spans="1:4" ht="14.25" customHeight="1" x14ac:dyDescent="0.3">
      <c r="A995" s="3"/>
      <c r="B995" s="3"/>
      <c r="C995" s="3"/>
      <c r="D995" s="3"/>
    </row>
    <row r="996" spans="1:4" ht="14.25" customHeight="1" x14ac:dyDescent="0.3">
      <c r="A996" s="3"/>
      <c r="B996" s="3"/>
      <c r="C996" s="3"/>
      <c r="D996" s="3"/>
    </row>
    <row r="997" spans="1:4" ht="14.25" customHeight="1" x14ac:dyDescent="0.3">
      <c r="A997" s="3"/>
      <c r="B997" s="3"/>
      <c r="C997" s="3"/>
      <c r="D997" s="3"/>
    </row>
    <row r="998" spans="1:4" ht="14.25" customHeight="1" x14ac:dyDescent="0.3">
      <c r="A998" s="3"/>
      <c r="B998" s="3"/>
      <c r="C998" s="3"/>
      <c r="D998" s="3"/>
    </row>
    <row r="999" spans="1:4" ht="14.25" customHeight="1" x14ac:dyDescent="0.3">
      <c r="A999" s="3"/>
      <c r="B999" s="3"/>
      <c r="C999" s="3"/>
      <c r="D999" s="3"/>
    </row>
    <row r="1000" spans="1:4" ht="14.25" customHeight="1" x14ac:dyDescent="0.3">
      <c r="A1000" s="3"/>
      <c r="B1000" s="3"/>
      <c r="C1000" s="3"/>
      <c r="D1000" s="3"/>
    </row>
  </sheetData>
  <mergeCells count="9">
    <mergeCell ref="A13:C13"/>
    <mergeCell ref="A14:C14"/>
    <mergeCell ref="A3:C3"/>
    <mergeCell ref="A4:C4"/>
    <mergeCell ref="A5:C5"/>
    <mergeCell ref="A6:C6"/>
    <mergeCell ref="A7:C7"/>
    <mergeCell ref="A11:C11"/>
    <mergeCell ref="A12:C1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A96EC-BD5D-4ECE-B20D-D9AB7DC83A5D}">
  <dimension ref="B5:I43"/>
  <sheetViews>
    <sheetView tabSelected="1" zoomScale="66" workbookViewId="0">
      <selection activeCell="K20" sqref="K20"/>
    </sheetView>
  </sheetViews>
  <sheetFormatPr defaultRowHeight="14.4" x14ac:dyDescent="0.3"/>
  <cols>
    <col min="2" max="2" width="50.109375" bestFit="1" customWidth="1"/>
    <col min="3" max="3" width="16.109375" customWidth="1"/>
    <col min="4" max="4" width="11.77734375" bestFit="1" customWidth="1"/>
    <col min="5" max="8" width="10.21875" bestFit="1" customWidth="1"/>
    <col min="9" max="9" width="8.6640625" bestFit="1" customWidth="1"/>
  </cols>
  <sheetData>
    <row r="5" spans="2:9" x14ac:dyDescent="0.3">
      <c r="B5" s="147" t="s">
        <v>321</v>
      </c>
      <c r="C5" s="146"/>
      <c r="D5" s="146"/>
      <c r="E5" s="146"/>
      <c r="F5" s="146"/>
      <c r="G5" s="146"/>
      <c r="H5" s="146"/>
      <c r="I5" s="146"/>
    </row>
    <row r="6" spans="2:9" x14ac:dyDescent="0.3">
      <c r="B6" s="49" t="str">
        <f ca="1">IF(B$6="","[Unused]",#REF!)</f>
        <v>Lower Basin</v>
      </c>
      <c r="C6" s="50"/>
      <c r="D6" s="50"/>
      <c r="E6" s="50"/>
      <c r="F6" s="50"/>
      <c r="G6" s="50"/>
      <c r="H6" s="50"/>
      <c r="I6" s="51" t="s">
        <v>53</v>
      </c>
    </row>
    <row r="7" spans="2:9" x14ac:dyDescent="0.3">
      <c r="B7" s="52" t="str">
        <f ca="1">IF(B6="[Unused]","",$A$61)</f>
        <v xml:space="preserve">   Enter volume to Buy(+) or Sell(-) [maf]</v>
      </c>
      <c r="D7" s="72"/>
      <c r="E7" s="72"/>
      <c r="F7" s="72"/>
      <c r="G7" s="72"/>
      <c r="H7" s="72"/>
      <c r="I7" s="29"/>
    </row>
    <row r="8" spans="2:9" x14ac:dyDescent="0.3">
      <c r="B8" s="52" t="str">
        <f ca="1">IF(B7="","",$A$62)</f>
        <v xml:space="preserve">   Enter compensation to Buy(-) or Sell(+) [$ Mill]</v>
      </c>
      <c r="D8" s="73"/>
      <c r="E8" s="73"/>
      <c r="F8" s="73"/>
      <c r="G8" s="73"/>
      <c r="H8" s="73"/>
      <c r="I8" s="53"/>
    </row>
    <row r="9" spans="2:9" x14ac:dyDescent="0.3">
      <c r="B9" s="54" t="str">
        <f ca="1">IF(B8="","",$A$63)</f>
        <v xml:space="preserve">   Net trade volume all participants (should be zero)</v>
      </c>
      <c r="D9" s="29"/>
      <c r="E9" s="29"/>
      <c r="F9" s="29"/>
      <c r="G9" s="29"/>
      <c r="H9" s="29"/>
      <c r="I9" s="6"/>
    </row>
    <row r="10" spans="2:9" x14ac:dyDescent="0.3">
      <c r="B10" s="1" t="str">
        <f ca="1">IF(B8="","","   Available Water [maf]")</f>
        <v xml:space="preserve">   Available Water [maf]</v>
      </c>
      <c r="D10" s="29"/>
      <c r="E10" s="29"/>
      <c r="F10" s="29"/>
      <c r="G10" s="29"/>
      <c r="H10" s="29"/>
    </row>
    <row r="11" spans="2:9" x14ac:dyDescent="0.3">
      <c r="B11" s="27" t="s">
        <v>239</v>
      </c>
      <c r="D11" s="29"/>
      <c r="E11" s="29"/>
      <c r="F11" s="29"/>
      <c r="G11" s="29"/>
      <c r="H11" s="29"/>
    </row>
    <row r="12" spans="2:9" x14ac:dyDescent="0.3">
      <c r="B12" s="52" t="s">
        <v>240</v>
      </c>
      <c r="D12" s="149"/>
      <c r="E12" s="149"/>
      <c r="F12" s="149"/>
      <c r="G12" s="149"/>
      <c r="H12" s="149"/>
    </row>
    <row r="13" spans="2:9" x14ac:dyDescent="0.3">
      <c r="B13" s="52" t="s">
        <v>241</v>
      </c>
      <c r="D13" s="149"/>
      <c r="E13" s="149"/>
      <c r="F13" s="149"/>
      <c r="G13" s="149"/>
      <c r="H13" s="149"/>
    </row>
    <row r="14" spans="2:9" x14ac:dyDescent="0.3">
      <c r="B14" s="52" t="s">
        <v>242</v>
      </c>
      <c r="D14" s="149"/>
      <c r="E14" s="149"/>
      <c r="F14" s="149"/>
      <c r="G14" s="149"/>
      <c r="H14" s="149"/>
    </row>
    <row r="15" spans="2:9" x14ac:dyDescent="0.3">
      <c r="B15" s="52" t="s">
        <v>316</v>
      </c>
      <c r="D15" s="150"/>
      <c r="E15" s="150"/>
      <c r="F15" s="150"/>
      <c r="G15" s="150"/>
      <c r="H15" s="150"/>
    </row>
    <row r="16" spans="2:9" x14ac:dyDescent="0.3">
      <c r="B16" s="52" t="s">
        <v>243</v>
      </c>
      <c r="D16" s="149"/>
      <c r="E16" s="149"/>
      <c r="F16" s="149"/>
      <c r="G16" s="149"/>
      <c r="H16" s="149"/>
    </row>
    <row r="17" spans="2:8" x14ac:dyDescent="0.3">
      <c r="B17" s="52" t="s">
        <v>317</v>
      </c>
      <c r="D17" s="150"/>
      <c r="E17" s="150"/>
      <c r="F17" s="150"/>
      <c r="G17" s="150"/>
      <c r="H17" s="150"/>
    </row>
    <row r="18" spans="2:8" x14ac:dyDescent="0.3">
      <c r="B18" s="142" t="s">
        <v>251</v>
      </c>
      <c r="D18" s="151"/>
      <c r="E18" s="151"/>
      <c r="F18" s="151"/>
      <c r="G18" s="151"/>
      <c r="H18" s="151"/>
    </row>
    <row r="19" spans="2:8" x14ac:dyDescent="0.3">
      <c r="B19" s="142" t="s">
        <v>252</v>
      </c>
      <c r="D19" s="151"/>
      <c r="E19" s="151"/>
      <c r="F19" s="151"/>
      <c r="G19" s="151"/>
      <c r="H19" s="151"/>
    </row>
    <row r="20" spans="2:8" x14ac:dyDescent="0.3">
      <c r="B20" s="27" t="s">
        <v>245</v>
      </c>
      <c r="D20" s="29"/>
      <c r="E20" s="29"/>
      <c r="F20" s="29"/>
      <c r="G20" s="29"/>
      <c r="H20" s="29"/>
    </row>
    <row r="21" spans="2:8" x14ac:dyDescent="0.3">
      <c r="B21" s="52" t="s">
        <v>246</v>
      </c>
      <c r="D21" s="149"/>
      <c r="E21" s="149"/>
      <c r="F21" s="149"/>
      <c r="G21" s="149"/>
      <c r="H21" s="149"/>
    </row>
    <row r="22" spans="2:8" x14ac:dyDescent="0.3">
      <c r="B22" s="52" t="s">
        <v>247</v>
      </c>
      <c r="D22" s="149"/>
      <c r="E22" s="149"/>
      <c r="F22" s="149"/>
      <c r="G22" s="149"/>
      <c r="H22" s="149"/>
    </row>
    <row r="23" spans="2:8" x14ac:dyDescent="0.3">
      <c r="B23" s="52" t="s">
        <v>242</v>
      </c>
      <c r="D23" s="149"/>
      <c r="E23" s="149"/>
      <c r="F23" s="149"/>
      <c r="G23" s="149"/>
      <c r="H23" s="149"/>
    </row>
    <row r="24" spans="2:8" x14ac:dyDescent="0.3">
      <c r="B24" s="52" t="s">
        <v>316</v>
      </c>
      <c r="D24" s="150"/>
      <c r="E24" s="150"/>
      <c r="F24" s="150"/>
      <c r="G24" s="150"/>
      <c r="H24" s="150"/>
    </row>
    <row r="25" spans="2:8" x14ac:dyDescent="0.3">
      <c r="B25" s="52" t="s">
        <v>243</v>
      </c>
      <c r="D25" s="149"/>
      <c r="E25" s="149"/>
      <c r="F25" s="149"/>
      <c r="G25" s="149"/>
      <c r="H25" s="149"/>
    </row>
    <row r="26" spans="2:8" x14ac:dyDescent="0.3">
      <c r="B26" s="52" t="s">
        <v>317</v>
      </c>
      <c r="D26" s="150"/>
      <c r="E26" s="150"/>
      <c r="F26" s="150"/>
      <c r="G26" s="150"/>
      <c r="H26" s="150"/>
    </row>
    <row r="27" spans="2:8" x14ac:dyDescent="0.3">
      <c r="B27" s="52" t="s">
        <v>244</v>
      </c>
      <c r="D27" s="149"/>
      <c r="E27" s="149"/>
      <c r="F27" s="149"/>
      <c r="G27" s="149"/>
      <c r="H27" s="149"/>
    </row>
    <row r="28" spans="2:8" x14ac:dyDescent="0.3">
      <c r="B28" s="52" t="s">
        <v>318</v>
      </c>
      <c r="D28" s="150"/>
      <c r="E28" s="150"/>
      <c r="F28" s="150"/>
      <c r="G28" s="150"/>
      <c r="H28" s="150"/>
    </row>
    <row r="29" spans="2:8" x14ac:dyDescent="0.3">
      <c r="B29" s="142" t="s">
        <v>251</v>
      </c>
      <c r="D29" s="151"/>
      <c r="E29" s="151"/>
      <c r="F29" s="151"/>
      <c r="G29" s="151"/>
      <c r="H29" s="151"/>
    </row>
    <row r="30" spans="2:8" x14ac:dyDescent="0.3">
      <c r="B30" s="142" t="s">
        <v>252</v>
      </c>
      <c r="D30" s="151"/>
      <c r="E30" s="151"/>
      <c r="F30" s="151"/>
      <c r="G30" s="151"/>
      <c r="H30" s="151"/>
    </row>
    <row r="31" spans="2:8" x14ac:dyDescent="0.3">
      <c r="B31" s="27" t="s">
        <v>248</v>
      </c>
      <c r="D31" s="29"/>
      <c r="E31" s="29"/>
      <c r="F31" s="29"/>
      <c r="G31" s="29"/>
      <c r="H31" s="29"/>
    </row>
    <row r="32" spans="2:8" x14ac:dyDescent="0.3">
      <c r="B32" s="52" t="s">
        <v>249</v>
      </c>
      <c r="D32" s="149"/>
      <c r="E32" s="149"/>
      <c r="F32" s="149"/>
      <c r="G32" s="149"/>
      <c r="H32" s="149"/>
    </row>
    <row r="33" spans="2:8" x14ac:dyDescent="0.3">
      <c r="B33" s="52" t="s">
        <v>250</v>
      </c>
      <c r="D33" s="149"/>
      <c r="E33" s="149"/>
      <c r="F33" s="149"/>
      <c r="G33" s="149"/>
      <c r="H33" s="149"/>
    </row>
    <row r="34" spans="2:8" x14ac:dyDescent="0.3">
      <c r="B34" s="52" t="s">
        <v>242</v>
      </c>
      <c r="D34" s="149"/>
      <c r="E34" s="149"/>
      <c r="F34" s="149"/>
      <c r="G34" s="149"/>
      <c r="H34" s="149"/>
    </row>
    <row r="35" spans="2:8" x14ac:dyDescent="0.3">
      <c r="B35" s="52" t="s">
        <v>316</v>
      </c>
      <c r="D35" s="150"/>
      <c r="E35" s="150"/>
      <c r="F35" s="150"/>
      <c r="G35" s="150"/>
      <c r="H35" s="150"/>
    </row>
    <row r="36" spans="2:8" x14ac:dyDescent="0.3">
      <c r="B36" s="52" t="s">
        <v>243</v>
      </c>
      <c r="D36" s="149"/>
      <c r="E36" s="149"/>
      <c r="F36" s="149"/>
      <c r="G36" s="149"/>
      <c r="H36" s="149"/>
    </row>
    <row r="37" spans="2:8" x14ac:dyDescent="0.3">
      <c r="B37" s="52" t="s">
        <v>317</v>
      </c>
      <c r="D37" s="150"/>
      <c r="E37" s="150"/>
      <c r="F37" s="150"/>
      <c r="G37" s="150"/>
      <c r="H37" s="150"/>
    </row>
    <row r="38" spans="2:8" x14ac:dyDescent="0.3">
      <c r="B38" s="52" t="s">
        <v>244</v>
      </c>
      <c r="D38" s="149"/>
      <c r="E38" s="149"/>
      <c r="F38" s="149"/>
      <c r="G38" s="149"/>
      <c r="H38" s="149"/>
    </row>
    <row r="39" spans="2:8" x14ac:dyDescent="0.3">
      <c r="B39" s="52" t="s">
        <v>318</v>
      </c>
      <c r="D39" s="150"/>
      <c r="E39" s="150"/>
      <c r="F39" s="150"/>
      <c r="G39" s="150"/>
      <c r="H39" s="150"/>
    </row>
    <row r="40" spans="2:8" x14ac:dyDescent="0.3">
      <c r="B40" s="142" t="s">
        <v>251</v>
      </c>
      <c r="D40" s="151"/>
      <c r="E40" s="151"/>
      <c r="F40" s="151"/>
      <c r="G40" s="151"/>
      <c r="H40" s="151"/>
    </row>
    <row r="41" spans="2:8" x14ac:dyDescent="0.3">
      <c r="B41" s="142" t="s">
        <v>252</v>
      </c>
      <c r="D41" s="151"/>
      <c r="E41" s="151"/>
      <c r="F41" s="151"/>
      <c r="G41" s="151"/>
      <c r="H41" s="151"/>
    </row>
    <row r="42" spans="2:8" x14ac:dyDescent="0.3">
      <c r="B42" s="143" t="s">
        <v>253</v>
      </c>
      <c r="D42" s="148"/>
      <c r="E42" s="148"/>
      <c r="F42" s="148"/>
      <c r="G42" s="148"/>
      <c r="H42" s="148"/>
    </row>
    <row r="43" spans="2:8" x14ac:dyDescent="0.3">
      <c r="B43" s="54" t="str">
        <f>IF(B42="","","   End of Year Balance [maf]")</f>
        <v xml:space="preserve">   End of Year Balance [maf]</v>
      </c>
      <c r="D43" s="29"/>
      <c r="E43" s="29"/>
      <c r="F43" s="29"/>
      <c r="G43" s="29"/>
      <c r="H43" s="29"/>
    </row>
  </sheetData>
  <conditionalFormatting sqref="D42:H42">
    <cfRule type="cellIs" dxfId="51" priority="6" operator="greaterThan">
      <formula>$C$72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80CBA5F-9320-47F9-9872-99B405CECE7E}">
          <x14:formula1>
            <xm:f>'ag data'!$D$13:$BF$13</xm:f>
          </x14:formula1>
          <xm:sqref>D34:H34 D38:H38 D36:H36</xm:sqref>
        </x14:dataValidation>
        <x14:dataValidation type="list" allowBlank="1" showInputMessage="1" showErrorMessage="1" xr:uid="{6AD1F704-1588-4B93-81E2-E328F693C7B3}">
          <x14:formula1>
            <xm:f>'ag data'!$D$19:$E$19</xm:f>
          </x14:formula1>
          <xm:sqref>D14:H14 D16:H16</xm:sqref>
        </x14:dataValidation>
        <x14:dataValidation type="list" allowBlank="1" showInputMessage="1" showErrorMessage="1" xr:uid="{794C9659-4766-4ED7-8988-DB955B3DCE8F}">
          <x14:formula1>
            <xm:f>'ag data'!$D$7:$Q$7</xm:f>
          </x14:formula1>
          <xm:sqref>D23:H23 D27:H27 D25:H25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31"/>
  <sheetViews>
    <sheetView topLeftCell="A27" zoomScale="79" workbookViewId="0">
      <selection activeCell="G37" sqref="G37"/>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hidden="1" customWidth="1"/>
    <col min="9" max="9" width="7.6640625" hidden="1" customWidth="1"/>
    <col min="10" max="12" width="8.6640625" hidden="1"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tr">
        <f>Master!A1</f>
        <v>Colorado River Basin Accounts: Provoke discussion about more adaptive operations</v>
      </c>
      <c r="B1" s="159"/>
      <c r="C1" s="159"/>
      <c r="D1" s="159"/>
      <c r="E1" s="159"/>
      <c r="F1" s="159"/>
      <c r="G1" s="159"/>
      <c r="N1" s="2"/>
    </row>
    <row r="2" spans="1:14" ht="14.25" customHeight="1" x14ac:dyDescent="0.3">
      <c r="A2" s="1" t="s">
        <v>1</v>
      </c>
      <c r="B2" s="1"/>
      <c r="C2" s="2"/>
      <c r="N2" s="2"/>
    </row>
    <row r="3" spans="1:14" ht="31.5" customHeight="1" x14ac:dyDescent="0.3">
      <c r="A3" s="158" t="s">
        <v>2</v>
      </c>
      <c r="B3" s="159"/>
      <c r="C3" s="159"/>
      <c r="D3" s="159"/>
      <c r="E3" s="159"/>
      <c r="F3" s="159"/>
      <c r="G3" s="159"/>
      <c r="H3" s="4"/>
      <c r="I3" s="4"/>
      <c r="J3" s="4"/>
      <c r="K3" s="4"/>
      <c r="N3" s="9" t="s">
        <v>3</v>
      </c>
    </row>
    <row r="4" spans="1:14" ht="14.25" customHeight="1" x14ac:dyDescent="0.3">
      <c r="A4" s="10" t="s">
        <v>4</v>
      </c>
      <c r="B4" s="10" t="s">
        <v>5</v>
      </c>
      <c r="C4" s="163" t="s">
        <v>6</v>
      </c>
      <c r="D4" s="153"/>
      <c r="E4" s="153"/>
      <c r="F4" s="153"/>
      <c r="G4" s="154"/>
      <c r="N4" s="137" t="s">
        <v>7</v>
      </c>
    </row>
    <row r="5" spans="1:14" ht="14.25" customHeight="1" x14ac:dyDescent="0.3">
      <c r="A5" s="70" t="s">
        <v>8</v>
      </c>
      <c r="B5" s="70"/>
      <c r="C5" s="164"/>
      <c r="D5" s="153"/>
      <c r="E5" s="153"/>
      <c r="F5" s="153"/>
      <c r="G5" s="154"/>
      <c r="N5" s="11"/>
    </row>
    <row r="6" spans="1:14" ht="14.25" customHeight="1" x14ac:dyDescent="0.3">
      <c r="A6" s="70" t="s">
        <v>9</v>
      </c>
      <c r="B6" s="70"/>
      <c r="C6" s="164"/>
      <c r="D6" s="153"/>
      <c r="E6" s="153"/>
      <c r="F6" s="153"/>
      <c r="G6" s="154"/>
      <c r="N6" s="11"/>
    </row>
    <row r="7" spans="1:14" ht="14.25" customHeight="1" x14ac:dyDescent="0.3">
      <c r="A7" s="70" t="s">
        <v>10</v>
      </c>
      <c r="B7" s="70"/>
      <c r="C7" s="164"/>
      <c r="D7" s="153"/>
      <c r="E7" s="153"/>
      <c r="F7" s="153"/>
      <c r="G7" s="154"/>
      <c r="N7" s="11"/>
    </row>
    <row r="8" spans="1:14" ht="14.25" customHeight="1" x14ac:dyDescent="0.3">
      <c r="A8" s="70" t="s">
        <v>11</v>
      </c>
      <c r="B8" s="70"/>
      <c r="C8" s="164"/>
      <c r="D8" s="153"/>
      <c r="E8" s="153"/>
      <c r="F8" s="153"/>
      <c r="G8" s="154"/>
      <c r="N8" s="11"/>
    </row>
    <row r="9" spans="1:14" ht="14.25" customHeight="1" x14ac:dyDescent="0.3">
      <c r="A9" s="70" t="s">
        <v>12</v>
      </c>
      <c r="B9" s="70"/>
      <c r="C9" s="165"/>
      <c r="D9" s="153"/>
      <c r="E9" s="153"/>
      <c r="F9" s="153"/>
      <c r="G9" s="154"/>
      <c r="N9" s="11"/>
    </row>
    <row r="10" spans="1:14" ht="14.25" customHeight="1" x14ac:dyDescent="0.3">
      <c r="A10" s="12" t="s">
        <v>13</v>
      </c>
      <c r="B10" s="12"/>
      <c r="C10" s="166"/>
      <c r="D10" s="153"/>
      <c r="E10" s="153"/>
      <c r="F10" s="153"/>
      <c r="G10" s="154"/>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17</v>
      </c>
      <c r="C13" s="153"/>
      <c r="D13" s="154"/>
      <c r="N13" s="11"/>
    </row>
    <row r="14" spans="1:14" ht="14.25" customHeight="1" x14ac:dyDescent="0.3">
      <c r="B14" s="162" t="s">
        <v>18</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5.94</v>
      </c>
      <c r="C19" s="16">
        <v>7.76</v>
      </c>
      <c r="D19" s="18" t="s">
        <v>27</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v>12</v>
      </c>
      <c r="D28" s="71">
        <v>10</v>
      </c>
      <c r="E28" s="71">
        <v>14</v>
      </c>
      <c r="F28" s="71">
        <v>13</v>
      </c>
      <c r="G28" s="71">
        <v>14</v>
      </c>
      <c r="H28" s="71"/>
      <c r="I28" s="71"/>
      <c r="J28" s="71"/>
      <c r="K28" s="71"/>
      <c r="L28" s="71"/>
      <c r="N28" s="138" t="s">
        <v>55</v>
      </c>
    </row>
    <row r="29" spans="1:26" ht="14.25" customHeight="1" x14ac:dyDescent="0.3">
      <c r="A29" s="1" t="s">
        <v>56</v>
      </c>
      <c r="B29" s="1"/>
      <c r="C29" s="28">
        <f t="shared" ref="C29:L29" si="0">IF(C$28&lt;&gt;"",0.8,"")</f>
        <v>0.8</v>
      </c>
      <c r="D29" s="28">
        <f t="shared" si="0"/>
        <v>0.8</v>
      </c>
      <c r="E29" s="28">
        <f t="shared" si="0"/>
        <v>0.8</v>
      </c>
      <c r="F29" s="28">
        <f t="shared" si="0"/>
        <v>0.8</v>
      </c>
      <c r="G29" s="28">
        <f t="shared" si="0"/>
        <v>0.8</v>
      </c>
      <c r="H29" s="28" t="str">
        <f t="shared" si="0"/>
        <v/>
      </c>
      <c r="I29" s="28" t="str">
        <f t="shared" si="0"/>
        <v/>
      </c>
      <c r="J29" s="28" t="str">
        <f t="shared" si="0"/>
        <v/>
      </c>
      <c r="K29" s="28" t="str">
        <f t="shared" si="0"/>
        <v/>
      </c>
      <c r="L29" s="28" t="str">
        <f t="shared" si="0"/>
        <v/>
      </c>
      <c r="N29" s="137" t="s">
        <v>57</v>
      </c>
    </row>
    <row r="30" spans="1:26" ht="14.25" customHeight="1" x14ac:dyDescent="0.3">
      <c r="A30" s="1" t="s">
        <v>58</v>
      </c>
      <c r="B30" s="1"/>
      <c r="C30" s="28">
        <f t="shared" ref="C30:L30" si="1">IF(C$28&lt;&gt;"",0.2,"")</f>
        <v>0.2</v>
      </c>
      <c r="D30" s="28">
        <f t="shared" si="1"/>
        <v>0.2</v>
      </c>
      <c r="E30" s="28">
        <f t="shared" si="1"/>
        <v>0.2</v>
      </c>
      <c r="F30" s="28">
        <f t="shared" si="1"/>
        <v>0.2</v>
      </c>
      <c r="G30" s="28">
        <f t="shared" si="1"/>
        <v>0.2</v>
      </c>
      <c r="H30" s="28" t="str">
        <f t="shared" si="1"/>
        <v/>
      </c>
      <c r="I30" s="28" t="str">
        <f t="shared" si="1"/>
        <v/>
      </c>
      <c r="J30" s="28" t="str">
        <f t="shared" si="1"/>
        <v/>
      </c>
      <c r="K30" s="28" t="str">
        <f t="shared" si="1"/>
        <v/>
      </c>
      <c r="L30" s="28" t="str">
        <f t="shared" si="1"/>
        <v/>
      </c>
      <c r="N30" s="137" t="s">
        <v>59</v>
      </c>
    </row>
    <row r="31" spans="1:26" ht="14.25" customHeight="1" x14ac:dyDescent="0.3">
      <c r="A31" s="1" t="s">
        <v>60</v>
      </c>
      <c r="B31" s="1"/>
      <c r="C31" s="28">
        <f t="shared" ref="C31:L31" si="2">IF(C$28&lt;&gt;"",0.6,"")</f>
        <v>0.6</v>
      </c>
      <c r="D31" s="28">
        <f t="shared" si="2"/>
        <v>0.6</v>
      </c>
      <c r="E31" s="28">
        <f t="shared" si="2"/>
        <v>0.6</v>
      </c>
      <c r="F31" s="28">
        <f t="shared" si="2"/>
        <v>0.6</v>
      </c>
      <c r="G31" s="28">
        <f t="shared" si="2"/>
        <v>0.6</v>
      </c>
      <c r="H31" s="28" t="str">
        <f t="shared" si="2"/>
        <v/>
      </c>
      <c r="I31" s="28" t="str">
        <f t="shared" si="2"/>
        <v/>
      </c>
      <c r="J31" s="28" t="str">
        <f t="shared" si="2"/>
        <v/>
      </c>
      <c r="K31" s="28" t="str">
        <f t="shared" si="2"/>
        <v/>
      </c>
      <c r="L31" s="28" t="str">
        <f t="shared" si="2"/>
        <v/>
      </c>
      <c r="N31" s="137" t="s">
        <v>61</v>
      </c>
    </row>
    <row r="32" spans="1:26" ht="14.25" customHeight="1" x14ac:dyDescent="0.3">
      <c r="A32" s="27" t="s">
        <v>62</v>
      </c>
      <c r="C32" s="29">
        <f>IF(C$28&lt;&gt;"",SUM(B19:C19),"")</f>
        <v>13.7</v>
      </c>
      <c r="D32" s="29">
        <f t="shared" ref="D32:L32" ca="1" si="3">IF(D$28&lt;&gt;"",C162,"")</f>
        <v>4.8704172582733358</v>
      </c>
      <c r="E32" s="29">
        <f t="shared" ca="1" si="3"/>
        <v>6.1832873767581296</v>
      </c>
      <c r="F32" s="29">
        <f t="shared" ca="1" si="3"/>
        <v>10.821106394236866</v>
      </c>
      <c r="G32" s="29">
        <f t="shared" ca="1" si="3"/>
        <v>14.126192504911117</v>
      </c>
      <c r="H32" s="29" t="str">
        <f t="shared" si="3"/>
        <v/>
      </c>
      <c r="I32" s="29" t="str">
        <f t="shared" si="3"/>
        <v/>
      </c>
      <c r="J32" s="29" t="str">
        <f t="shared" si="3"/>
        <v/>
      </c>
      <c r="K32" s="29" t="str">
        <f t="shared" si="3"/>
        <v/>
      </c>
      <c r="L32" s="29" t="str">
        <f t="shared" si="3"/>
        <v/>
      </c>
      <c r="N32" s="137" t="s">
        <v>63</v>
      </c>
    </row>
    <row r="33" spans="1:14" ht="14.25" customHeight="1" x14ac:dyDescent="0.3">
      <c r="A33" s="6" t="str">
        <f t="shared" ref="A33:A38" si="4">IF(A5="","","    "&amp;A5&amp;" Balance")</f>
        <v xml:space="preserve">    Upper Basin Balance</v>
      </c>
      <c r="B33" s="30">
        <f>B19-B21</f>
        <v>1.342375000000029E-2</v>
      </c>
      <c r="C33" s="31">
        <f t="shared" ref="C33:C38" si="5">IF(OR(C$28="",$A33=""),"",B33)</f>
        <v>1.342375000000029E-2</v>
      </c>
      <c r="D33" s="29">
        <f t="shared" ref="D33:L33" ca="1" si="6">IF(OR(D$28="",$A33=""),"",C156)</f>
        <v>2.3704172582733354</v>
      </c>
      <c r="E33" s="29">
        <f t="shared" ca="1" si="6"/>
        <v>3.3832873767581297</v>
      </c>
      <c r="F33" s="29">
        <f t="shared" ca="1" si="6"/>
        <v>8.2211063942368661</v>
      </c>
      <c r="G33" s="29">
        <f t="shared" ca="1" si="6"/>
        <v>11.726192504911118</v>
      </c>
      <c r="H33" s="29" t="str">
        <f t="shared" si="6"/>
        <v/>
      </c>
      <c r="I33" s="29" t="str">
        <f t="shared" si="6"/>
        <v/>
      </c>
      <c r="J33" s="29" t="str">
        <f t="shared" si="6"/>
        <v/>
      </c>
      <c r="K33" s="29" t="str">
        <f t="shared" si="6"/>
        <v/>
      </c>
      <c r="L33" s="29" t="str">
        <f t="shared" si="6"/>
        <v/>
      </c>
      <c r="N33" s="11"/>
    </row>
    <row r="34" spans="1:14" ht="14.25" customHeight="1" x14ac:dyDescent="0.3">
      <c r="A34" s="6" t="str">
        <f t="shared" si="4"/>
        <v xml:space="preserve">    Lower Basin Balance</v>
      </c>
      <c r="B34" s="30">
        <f>C19-C21-B35</f>
        <v>1.9214069999999999</v>
      </c>
      <c r="C34" s="31">
        <f t="shared" si="5"/>
        <v>1.9214069999999999</v>
      </c>
      <c r="D34" s="29">
        <f t="shared" ref="D34:L34" ca="1" si="7">IF(OR(D$28="",$A34=""),"",C157)</f>
        <v>0.5</v>
      </c>
      <c r="E34" s="29">
        <f t="shared" ca="1" si="7"/>
        <v>0.5</v>
      </c>
      <c r="F34" s="29">
        <f t="shared" ca="1" si="7"/>
        <v>0.5</v>
      </c>
      <c r="G34" s="29">
        <f t="shared" ca="1" si="7"/>
        <v>0.5</v>
      </c>
      <c r="H34" s="29" t="str">
        <f t="shared" si="7"/>
        <v/>
      </c>
      <c r="I34" s="29" t="str">
        <f t="shared" si="7"/>
        <v/>
      </c>
      <c r="J34" s="29" t="str">
        <f t="shared" si="7"/>
        <v/>
      </c>
      <c r="K34" s="29" t="str">
        <f t="shared" si="7"/>
        <v/>
      </c>
      <c r="L34" s="29" t="str">
        <f t="shared" si="7"/>
        <v/>
      </c>
      <c r="N34" s="11"/>
    </row>
    <row r="35" spans="1:14" ht="14.25" customHeight="1" x14ac:dyDescent="0.3">
      <c r="A35" s="6" t="str">
        <f t="shared" si="4"/>
        <v xml:space="preserve">    Mexico Balance</v>
      </c>
      <c r="B35" s="32">
        <v>0.17399999999999999</v>
      </c>
      <c r="C35" s="33">
        <f t="shared" si="5"/>
        <v>0.17399999999999999</v>
      </c>
      <c r="D35" s="34">
        <f t="shared" ref="D35:L35" ca="1" si="8">IF(OR(D$28="",$A35=""),"",C158)</f>
        <v>1.7999999999999998</v>
      </c>
      <c r="E35" s="34">
        <f t="shared" ca="1" si="8"/>
        <v>2.0999999999999996</v>
      </c>
      <c r="F35" s="34">
        <f t="shared" ca="1" si="8"/>
        <v>1.9</v>
      </c>
      <c r="G35" s="34">
        <f t="shared" ca="1" si="8"/>
        <v>1.7</v>
      </c>
      <c r="H35" s="29" t="str">
        <f t="shared" si="8"/>
        <v/>
      </c>
      <c r="I35" s="29" t="str">
        <f t="shared" si="8"/>
        <v/>
      </c>
      <c r="J35" s="29" t="str">
        <f t="shared" si="8"/>
        <v/>
      </c>
      <c r="K35" s="29" t="str">
        <f t="shared" si="8"/>
        <v/>
      </c>
      <c r="L35" s="29" t="str">
        <f t="shared" si="8"/>
        <v/>
      </c>
      <c r="N35" s="11"/>
    </row>
    <row r="36" spans="1:14" ht="14.25" customHeight="1" x14ac:dyDescent="0.3">
      <c r="A36" s="6" t="str">
        <f t="shared" si="4"/>
        <v xml:space="preserve">    Colorado River Delta Balance</v>
      </c>
      <c r="B36" s="30">
        <v>0</v>
      </c>
      <c r="C36" s="31">
        <f t="shared" si="5"/>
        <v>0</v>
      </c>
      <c r="D36" s="29">
        <f t="shared" ref="D36:L36" ca="1" si="9">IF(OR(D$28="",$A36=""),"",C159)</f>
        <v>0.2</v>
      </c>
      <c r="E36" s="29">
        <f t="shared" ca="1" si="9"/>
        <v>0.2</v>
      </c>
      <c r="F36" s="29">
        <f t="shared" ca="1" si="9"/>
        <v>0.2</v>
      </c>
      <c r="G36" s="29">
        <f t="shared" ca="1" si="9"/>
        <v>0.2</v>
      </c>
      <c r="H36" s="29" t="str">
        <f t="shared" si="9"/>
        <v/>
      </c>
      <c r="I36" s="29" t="str">
        <f t="shared" si="9"/>
        <v/>
      </c>
      <c r="J36" s="29" t="str">
        <f t="shared" si="9"/>
        <v/>
      </c>
      <c r="K36" s="29" t="str">
        <f t="shared" si="9"/>
        <v/>
      </c>
      <c r="L36" s="29" t="str">
        <f t="shared" si="9"/>
        <v/>
      </c>
      <c r="N36" s="11"/>
    </row>
    <row r="37" spans="1:14" ht="14.25" customHeight="1" x14ac:dyDescent="0.3">
      <c r="A37" s="6" t="str">
        <f t="shared" si="4"/>
        <v xml:space="preserve">    First Nations Balance</v>
      </c>
      <c r="B37" s="30">
        <f>IF(A37&lt;&gt;"",0,"")</f>
        <v>0</v>
      </c>
      <c r="C37" s="31">
        <f t="shared" si="5"/>
        <v>0</v>
      </c>
      <c r="D37" s="29" t="str">
        <f ca="1">IF(OR(D$28="",$A37=""),"",C160)</f>
        <v>Strawberries</v>
      </c>
      <c r="E37" s="29" t="str">
        <f t="shared" ref="D37:L37" ca="1" si="10">IF(OR(E$28="",$A37=""),"",D160)</f>
        <v>Tomatoes</v>
      </c>
      <c r="F37" s="29" t="str">
        <f t="shared" ca="1" si="10"/>
        <v>Pistachios</v>
      </c>
      <c r="G37" s="29" t="str">
        <f t="shared" ca="1" si="10"/>
        <v>Grapes</v>
      </c>
      <c r="H37" s="29" t="str">
        <f t="shared" si="10"/>
        <v/>
      </c>
      <c r="I37" s="29" t="str">
        <f t="shared" si="10"/>
        <v/>
      </c>
      <c r="J37" s="29" t="str">
        <f t="shared" si="10"/>
        <v/>
      </c>
      <c r="K37" s="29" t="str">
        <f t="shared" si="10"/>
        <v/>
      </c>
      <c r="L37" s="29" t="str">
        <f t="shared" si="10"/>
        <v/>
      </c>
      <c r="N37" s="11"/>
    </row>
    <row r="38" spans="1:14" ht="14.25" customHeight="1" x14ac:dyDescent="0.3">
      <c r="A38" s="6" t="str">
        <f t="shared" si="4"/>
        <v xml:space="preserve">    Shared, Reserve Balance</v>
      </c>
      <c r="B38" s="30">
        <f>SUM(B21:C21)</f>
        <v>11.59116925</v>
      </c>
      <c r="C38" s="31">
        <f t="shared" si="5"/>
        <v>11.59116925</v>
      </c>
      <c r="D38" s="29">
        <f t="shared" ref="D38:L38" ca="1" si="11">IF(OR(D$28="",$A38=""),"",C161)</f>
        <v>0</v>
      </c>
      <c r="E38" s="29">
        <f t="shared" ca="1" si="11"/>
        <v>0</v>
      </c>
      <c r="F38" s="29">
        <f t="shared" ca="1" si="11"/>
        <v>0</v>
      </c>
      <c r="G38" s="29">
        <f t="shared" ca="1" si="11"/>
        <v>0</v>
      </c>
      <c r="H38" s="29" t="str">
        <f t="shared" si="11"/>
        <v/>
      </c>
      <c r="I38" s="29" t="str">
        <f t="shared" si="11"/>
        <v/>
      </c>
      <c r="J38" s="29" t="str">
        <f t="shared" si="11"/>
        <v/>
      </c>
      <c r="K38" s="29" t="str">
        <f t="shared" si="11"/>
        <v/>
      </c>
      <c r="L38" s="29" t="str">
        <f t="shared" si="11"/>
        <v/>
      </c>
      <c r="N38" s="11"/>
    </row>
    <row r="39" spans="1:14" ht="14.25" customHeight="1" x14ac:dyDescent="0.3">
      <c r="A39" s="1" t="s">
        <v>64</v>
      </c>
      <c r="N39" s="137" t="s">
        <v>65</v>
      </c>
    </row>
    <row r="40" spans="1:14" ht="14.25" customHeight="1" x14ac:dyDescent="0.3">
      <c r="A40" s="6" t="s">
        <v>66</v>
      </c>
      <c r="C40" s="29">
        <f t="shared" ref="C40:L40" si="12">IF(C$28&lt;&gt;"",IF(COLUMN(C27)=COLUMN($C27),$B$19,B164),"")</f>
        <v>5.94</v>
      </c>
      <c r="D40" s="29">
        <f t="shared" ca="1" si="12"/>
        <v>0</v>
      </c>
      <c r="E40" s="29">
        <f t="shared" ca="1" si="12"/>
        <v>0</v>
      </c>
      <c r="F40" s="29">
        <f t="shared" ca="1" si="12"/>
        <v>0</v>
      </c>
      <c r="G40" s="29">
        <f t="shared" ca="1" si="12"/>
        <v>0</v>
      </c>
      <c r="H40" s="29" t="str">
        <f t="shared" si="12"/>
        <v/>
      </c>
      <c r="I40" s="29" t="str">
        <f t="shared" si="12"/>
        <v/>
      </c>
      <c r="J40" s="29" t="str">
        <f t="shared" si="12"/>
        <v/>
      </c>
      <c r="K40" s="29" t="str">
        <f t="shared" si="12"/>
        <v/>
      </c>
      <c r="L40" s="29" t="str">
        <f t="shared" si="12"/>
        <v/>
      </c>
      <c r="N40" s="11"/>
    </row>
    <row r="41" spans="1:14" ht="14.25" customHeight="1" x14ac:dyDescent="0.3">
      <c r="A41" s="6" t="s">
        <v>67</v>
      </c>
      <c r="C41" s="29">
        <f t="shared" ref="C41:L41" si="13">IF(C$28&lt;&gt;"",IF(COLUMN(C28)=COLUMN($C28),$C$19,B165),"")</f>
        <v>7.76</v>
      </c>
      <c r="D41" s="29">
        <f t="shared" ca="1" si="13"/>
        <v>4.8704172582733358</v>
      </c>
      <c r="E41" s="29">
        <f t="shared" ca="1" si="13"/>
        <v>6.1832873767581296</v>
      </c>
      <c r="F41" s="29">
        <f t="shared" ca="1" si="13"/>
        <v>10.821106394236866</v>
      </c>
      <c r="G41" s="29">
        <f t="shared" ca="1" si="13"/>
        <v>14.126192504911117</v>
      </c>
      <c r="H41" s="29" t="str">
        <f t="shared" si="13"/>
        <v/>
      </c>
      <c r="I41" s="29" t="str">
        <f t="shared" si="13"/>
        <v/>
      </c>
      <c r="J41" s="29" t="str">
        <f t="shared" si="13"/>
        <v/>
      </c>
      <c r="K41" s="29" t="str">
        <f t="shared" si="13"/>
        <v/>
      </c>
      <c r="L41" s="29" t="str">
        <f t="shared" si="13"/>
        <v/>
      </c>
      <c r="N41" s="11"/>
    </row>
    <row r="42" spans="1:14" ht="14.25" customHeight="1" x14ac:dyDescent="0.3">
      <c r="A42" s="1" t="s">
        <v>68</v>
      </c>
      <c r="B42" s="1"/>
      <c r="C42" s="29">
        <f>IF(C$28&lt;&gt;"",VLOOKUP(C40*1000000,'Powell-Elevation-Area'!$B$5:$D$689,3)*$B$18/1000000 + VLOOKUP(C41*1000000,'Mead-Elevation-Area'!$B$5:$D$676,3)*$C$18/1000000,"")</f>
        <v>0.78731470499940004</v>
      </c>
      <c r="D42" s="29">
        <f ca="1">IF(D$28&lt;&gt;"",VLOOKUP(D40*1000000,'Powell-Elevation-Area'!$B$5:$D$689,3)*$B$18/1000000 + VLOOKUP(D41*1000000,'Mead-Elevation-Area'!$B$5:$D$676,3)*$C$18/1000000,"")</f>
        <v>0.46667618999999999</v>
      </c>
      <c r="E42" s="29">
        <f ca="1">IF(E$28&lt;&gt;"",VLOOKUP(E40*1000000,'Powell-Elevation-Area'!$B$5:$D$689,3)*$B$18/1000000 + VLOOKUP(E41*1000000,'Mead-Elevation-Area'!$B$5:$D$676,3)*$C$18/1000000,"")</f>
        <v>0.50637219000059996</v>
      </c>
      <c r="F42" s="29">
        <f ca="1">IF(F$28&lt;&gt;"",VLOOKUP(F40*1000000,'Powell-Elevation-Area'!$B$5:$D$689,3)*$B$18/1000000 + VLOOKUP(F41*1000000,'Mead-Elevation-Area'!$B$5:$D$676,3)*$C$18/1000000,"")</f>
        <v>0.6315447899994</v>
      </c>
      <c r="G42" s="29">
        <f ca="1">IF(G$28&lt;&gt;"",VLOOKUP(G40*1000000,'Powell-Elevation-Area'!$B$5:$D$689,3)*$B$18/1000000 + VLOOKUP(G41*1000000,'Mead-Elevation-Area'!$B$5:$D$676,3)*$C$18/1000000,"")</f>
        <v>0.71198867181419989</v>
      </c>
      <c r="H42" s="29" t="str">
        <f>IF(H$28&lt;&gt;"",VLOOKUP(H40*1000000,'Powell-Elevation-Area'!$B$5:$D$689,3)*$B$18/1000000 + VLOOKUP(H41*1000000,'Mead-Elevation-Area'!$B$5:$D$676,3)*$C$18/1000000,"")</f>
        <v/>
      </c>
      <c r="I42" s="29" t="str">
        <f>IF(I$28&lt;&gt;"",VLOOKUP(I40*1000000,'Powell-Elevation-Area'!$B$5:$D$689,3)*$B$18/1000000 + VLOOKUP(I41*1000000,'Mead-Elevation-Area'!$B$5:$D$676,3)*$C$18/1000000,"")</f>
        <v/>
      </c>
      <c r="J42" s="29" t="str">
        <f>IF(J$28&lt;&gt;"",VLOOKUP(J40*1000000,'Powell-Elevation-Area'!$B$5:$D$689,3)*$B$18/1000000 + VLOOKUP(J41*1000000,'Mead-Elevation-Area'!$B$5:$D$676,3)*$C$18/1000000,"")</f>
        <v/>
      </c>
      <c r="K42" s="29" t="str">
        <f>IF(K$28&lt;&gt;"",VLOOKUP(K40*1000000,'Powell-Elevation-Area'!$B$5:$D$689,3)*$B$18/1000000 + VLOOKUP(K41*1000000,'Mead-Elevation-Area'!$B$5:$D$676,3)*$C$18/1000000,"")</f>
        <v/>
      </c>
      <c r="L42" s="29" t="str">
        <f>IF(L$28&lt;&gt;"",VLOOKUP(L40*1000000,'Powell-Elevation-Area'!$B$5:$D$689,3)*$B$18/1000000 + VLOOKUP(L41*1000000,'Mead-Elevation-Area'!$B$5:$D$676,3)*$C$18/1000000,"")</f>
        <v/>
      </c>
      <c r="N42" s="137" t="s">
        <v>69</v>
      </c>
    </row>
    <row r="43" spans="1:14" ht="14.25" customHeight="1" x14ac:dyDescent="0.3">
      <c r="A43" s="6" t="str">
        <f t="shared" ref="A43:A48" si="14">IF(A5="","","    "&amp;A5&amp;" Share")</f>
        <v xml:space="preserve">    Upper Basin Share</v>
      </c>
      <c r="B43" s="1"/>
      <c r="C43" s="29">
        <f t="shared" ref="C43:L43" si="15">IF(OR(C$28="",$A43=""),"",C$42*C33/C$32)</f>
        <v>7.7143910738948355E-4</v>
      </c>
      <c r="D43" s="29">
        <f t="shared" ca="1" si="15"/>
        <v>0.22712988151520783</v>
      </c>
      <c r="E43" s="29">
        <f t="shared" ca="1" si="15"/>
        <v>0.27706987141015332</v>
      </c>
      <c r="F43" s="29">
        <f t="shared" ca="1" si="15"/>
        <v>0.47980277821463929</v>
      </c>
      <c r="G43" s="29">
        <f t="shared" ca="1" si="15"/>
        <v>0.59102381792593472</v>
      </c>
      <c r="H43" s="29" t="str">
        <f t="shared" si="15"/>
        <v/>
      </c>
      <c r="I43" s="29" t="str">
        <f t="shared" si="15"/>
        <v/>
      </c>
      <c r="J43" s="29" t="str">
        <f t="shared" si="15"/>
        <v/>
      </c>
      <c r="K43" s="29" t="str">
        <f t="shared" si="15"/>
        <v/>
      </c>
      <c r="L43" s="29" t="str">
        <f t="shared" si="15"/>
        <v/>
      </c>
      <c r="N43" s="11"/>
    </row>
    <row r="44" spans="1:14" ht="14.25" customHeight="1" x14ac:dyDescent="0.3">
      <c r="A44" s="6" t="str">
        <f t="shared" si="14"/>
        <v xml:space="preserve">    Lower Basin Share</v>
      </c>
      <c r="B44" s="1"/>
      <c r="C44" s="29">
        <f t="shared" ref="C44:L44" si="16">IF(OR(C$28="",$A44=""),"",C$42*C34/C$32)</f>
        <v>0.11041985294808629</v>
      </c>
      <c r="D44" s="29">
        <f t="shared" ca="1" si="16"/>
        <v>4.7909261696958423E-2</v>
      </c>
      <c r="E44" s="29">
        <f t="shared" ca="1" si="16"/>
        <v>4.0946842605436906E-2</v>
      </c>
      <c r="F44" s="29">
        <f t="shared" ca="1" si="16"/>
        <v>2.9181156112453983E-2</v>
      </c>
      <c r="G44" s="29">
        <f t="shared" ca="1" si="16"/>
        <v>2.5201011226721907E-2</v>
      </c>
      <c r="H44" s="29" t="str">
        <f t="shared" si="16"/>
        <v/>
      </c>
      <c r="I44" s="29" t="str">
        <f t="shared" si="16"/>
        <v/>
      </c>
      <c r="J44" s="29" t="str">
        <f t="shared" si="16"/>
        <v/>
      </c>
      <c r="K44" s="29" t="str">
        <f t="shared" si="16"/>
        <v/>
      </c>
      <c r="L44" s="29" t="str">
        <f t="shared" si="16"/>
        <v/>
      </c>
      <c r="N44" s="11"/>
    </row>
    <row r="45" spans="1:14" ht="14.25" customHeight="1" x14ac:dyDescent="0.3">
      <c r="A45" s="6" t="str">
        <f t="shared" si="14"/>
        <v xml:space="preserve">    Mexico Share</v>
      </c>
      <c r="B45" s="1"/>
      <c r="C45" s="29">
        <f t="shared" ref="C45:L45" si="17">IF(OR(C$28="",$A45=""),"",C$42*C35/C$32)</f>
        <v>9.9994714357588034E-3</v>
      </c>
      <c r="D45" s="29">
        <f t="shared" ca="1" si="17"/>
        <v>0.1724733421090503</v>
      </c>
      <c r="E45" s="29">
        <f t="shared" ca="1" si="17"/>
        <v>0.17197673894283499</v>
      </c>
      <c r="F45" s="29">
        <f t="shared" ca="1" si="17"/>
        <v>0.11088839322732513</v>
      </c>
      <c r="G45" s="29">
        <f t="shared" ca="1" si="17"/>
        <v>8.5683438170854484E-2</v>
      </c>
      <c r="H45" s="29" t="str">
        <f t="shared" si="17"/>
        <v/>
      </c>
      <c r="I45" s="29" t="str">
        <f t="shared" si="17"/>
        <v/>
      </c>
      <c r="J45" s="29" t="str">
        <f t="shared" si="17"/>
        <v/>
      </c>
      <c r="K45" s="29" t="str">
        <f t="shared" si="17"/>
        <v/>
      </c>
      <c r="L45" s="29" t="str">
        <f t="shared" si="17"/>
        <v/>
      </c>
      <c r="N45" s="11"/>
    </row>
    <row r="46" spans="1:14" ht="14.25" customHeight="1" x14ac:dyDescent="0.3">
      <c r="A46" s="6" t="str">
        <f t="shared" si="14"/>
        <v xml:space="preserve">    Colorado River Delta Share</v>
      </c>
      <c r="B46" s="1"/>
      <c r="C46" s="29">
        <f t="shared" ref="C46:L46" si="18">IF(OR(C$28="",$A46=""),"",C$42*C36/C$32)</f>
        <v>0</v>
      </c>
      <c r="D46" s="29">
        <f t="shared" ca="1" si="18"/>
        <v>1.916370467878337E-2</v>
      </c>
      <c r="E46" s="29">
        <f t="shared" ca="1" si="18"/>
        <v>1.6378737042174765E-2</v>
      </c>
      <c r="F46" s="29">
        <f t="shared" ca="1" si="18"/>
        <v>1.1672462444981595E-2</v>
      </c>
      <c r="G46" s="29">
        <f t="shared" ca="1" si="18"/>
        <v>1.0080404490688763E-2</v>
      </c>
      <c r="H46" s="29" t="str">
        <f t="shared" si="18"/>
        <v/>
      </c>
      <c r="I46" s="29" t="str">
        <f t="shared" si="18"/>
        <v/>
      </c>
      <c r="J46" s="29" t="str">
        <f t="shared" si="18"/>
        <v/>
      </c>
      <c r="K46" s="29" t="str">
        <f t="shared" si="18"/>
        <v/>
      </c>
      <c r="L46" s="29" t="str">
        <f t="shared" si="18"/>
        <v/>
      </c>
      <c r="N46" s="11"/>
    </row>
    <row r="47" spans="1:14" ht="14.25" customHeight="1" x14ac:dyDescent="0.3">
      <c r="A47" s="6" t="str">
        <f t="shared" si="14"/>
        <v xml:space="preserve">    First Nations Share</v>
      </c>
      <c r="B47" s="1"/>
      <c r="C47" s="29">
        <f t="shared" ref="C47:L47" si="19">IF(OR(C$28="",$A47=""),"",C$42*C37/C$32)</f>
        <v>0</v>
      </c>
      <c r="D47" s="29" t="e">
        <f t="shared" ca="1" si="19"/>
        <v>#VALUE!</v>
      </c>
      <c r="E47" s="29" t="e">
        <f t="shared" ca="1" si="19"/>
        <v>#VALUE!</v>
      </c>
      <c r="F47" s="29" t="e">
        <f t="shared" ca="1" si="19"/>
        <v>#VALUE!</v>
      </c>
      <c r="G47" s="29" t="e">
        <f t="shared" ca="1" si="19"/>
        <v>#VALUE!</v>
      </c>
      <c r="H47" s="29" t="str">
        <f t="shared" si="19"/>
        <v/>
      </c>
      <c r="I47" s="29" t="str">
        <f t="shared" si="19"/>
        <v/>
      </c>
      <c r="J47" s="29" t="str">
        <f t="shared" si="19"/>
        <v/>
      </c>
      <c r="K47" s="29" t="str">
        <f t="shared" si="19"/>
        <v/>
      </c>
      <c r="L47" s="29" t="str">
        <f t="shared" si="19"/>
        <v/>
      </c>
      <c r="N47" s="11"/>
    </row>
    <row r="48" spans="1:14" ht="14.25" customHeight="1" x14ac:dyDescent="0.3">
      <c r="A48" s="6" t="str">
        <f t="shared" si="14"/>
        <v xml:space="preserve">    Shared, Reserve Share</v>
      </c>
      <c r="B48" s="1"/>
      <c r="C48" s="29">
        <f t="shared" ref="C48:L48" si="20">IF(OR(C$28="",$A48=""),"",C$42*C38/C$32)</f>
        <v>0.66612394150816545</v>
      </c>
      <c r="D48" s="29">
        <f t="shared" ca="1" si="20"/>
        <v>0</v>
      </c>
      <c r="E48" s="29">
        <f t="shared" ca="1" si="20"/>
        <v>0</v>
      </c>
      <c r="F48" s="29">
        <f t="shared" ca="1" si="20"/>
        <v>0</v>
      </c>
      <c r="G48" s="29">
        <f t="shared" ca="1" si="20"/>
        <v>0</v>
      </c>
      <c r="H48" s="29" t="str">
        <f t="shared" si="20"/>
        <v/>
      </c>
      <c r="I48" s="29" t="str">
        <f t="shared" si="20"/>
        <v/>
      </c>
      <c r="J48" s="29" t="str">
        <f t="shared" si="20"/>
        <v/>
      </c>
      <c r="K48" s="29" t="str">
        <f t="shared" si="20"/>
        <v/>
      </c>
      <c r="L48" s="29" t="str">
        <f t="shared" si="20"/>
        <v/>
      </c>
      <c r="N48" s="11"/>
    </row>
    <row r="49" spans="1:16" ht="14.25" customHeight="1" x14ac:dyDescent="0.3">
      <c r="A49" s="1" t="s">
        <v>70</v>
      </c>
      <c r="B49" s="35"/>
      <c r="C49" s="36">
        <f>IF(C$28&lt;&gt;"",1.5-0.21/9/2-VLOOKUP(C41,MandatoryConservation!$C$5:$P$13,13)-C57*(1.5/8.7),"")</f>
        <v>1.3048850574712643</v>
      </c>
      <c r="D49" s="36">
        <f ca="1">IF(D$28&lt;&gt;"",1.5-0.21/9/2-VLOOKUP(D41,MandatoryConservation!$C$5:$P$13,13)-D57*(1.5/8.7),"")</f>
        <v>1.1098850574712644</v>
      </c>
      <c r="E49" s="36">
        <f ca="1">IF(E$28&lt;&gt;"",1.5-0.21/9/2-VLOOKUP(E41,MandatoryConservation!$C$5:$P$13,13)-E57*(1.5/8.7),"")</f>
        <v>1.2138850574712643</v>
      </c>
      <c r="F49" s="36">
        <f ca="1">IF(F$28&lt;&gt;"",1.5-0.21/9/2-VLOOKUP(F41,MandatoryConservation!$C$5:$P$13,13)-F57*(1.5/8.7),"")</f>
        <v>1.3438850574712644</v>
      </c>
      <c r="G49" s="36">
        <f ca="1">IF(G$28&lt;&gt;"",1.5-0.21/9/2-VLOOKUP(G41,MandatoryConservation!$C$5:$P$13,13)-G57*(1.5/8.7),"")</f>
        <v>1.3848850574712643</v>
      </c>
      <c r="H49" s="36" t="str">
        <f>IF(H$28&lt;&gt;"",1.5-0.21/9/2-VLOOKUP(H41,MandatoryConservation!$C$5:$P$13,13)-H57*(1.5/8.7),"")</f>
        <v/>
      </c>
      <c r="I49" s="36" t="str">
        <f>IF(I$28&lt;&gt;"",1.5-0.21/9/2-VLOOKUP(I41,MandatoryConservation!$C$5:$P$13,13)-I57*(1.5/8.7),"")</f>
        <v/>
      </c>
      <c r="J49" s="36" t="str">
        <f>IF(J$28&lt;&gt;"",1.5-0.21/9/2-VLOOKUP(J41,MandatoryConservation!$C$5:$P$13,13)-J57*(1.5/8.7),"")</f>
        <v/>
      </c>
      <c r="K49" s="36" t="str">
        <f>IF(K$28&lt;&gt;"",1.5-0.21/9/2-VLOOKUP(K41,MandatoryConservation!$C$5:$P$13,13)-K57*(1.5/8.7),"")</f>
        <v/>
      </c>
      <c r="L49" s="36" t="str">
        <f>IF(L$28&lt;&gt;"",1.5-0.21/9/2-VLOOKUP(L41,MandatoryConservation!$C$5:$P$13,13)-L57*(1.5/8.7),"")</f>
        <v/>
      </c>
      <c r="N49" s="137" t="s">
        <v>71</v>
      </c>
    </row>
    <row r="50" spans="1:16" ht="14.25" customHeight="1" x14ac:dyDescent="0.3">
      <c r="A50" s="27" t="s">
        <v>72</v>
      </c>
      <c r="B50" s="1"/>
      <c r="C50" s="29">
        <f t="shared" ref="C50:L50" si="21">IF(C28="","",SUM(C28:C30))</f>
        <v>13</v>
      </c>
      <c r="D50" s="29">
        <f t="shared" si="21"/>
        <v>11</v>
      </c>
      <c r="E50" s="29">
        <f t="shared" si="21"/>
        <v>15</v>
      </c>
      <c r="F50" s="29">
        <f t="shared" si="21"/>
        <v>14</v>
      </c>
      <c r="G50" s="29">
        <f t="shared" si="21"/>
        <v>15</v>
      </c>
      <c r="H50" s="29" t="str">
        <f t="shared" si="21"/>
        <v/>
      </c>
      <c r="I50" s="29" t="str">
        <f t="shared" si="21"/>
        <v/>
      </c>
      <c r="J50" s="29" t="str">
        <f t="shared" si="21"/>
        <v/>
      </c>
      <c r="K50" s="29" t="str">
        <f t="shared" si="21"/>
        <v/>
      </c>
      <c r="L50" s="29" t="str">
        <f t="shared" si="21"/>
        <v/>
      </c>
      <c r="M50" s="21"/>
      <c r="N50" s="139" t="s">
        <v>73</v>
      </c>
      <c r="P50" s="6" t="s">
        <v>74</v>
      </c>
    </row>
    <row r="51" spans="1:16" ht="14.25" customHeight="1" x14ac:dyDescent="0.3">
      <c r="A51" s="6" t="str">
        <f t="shared" ref="A51:A56" si="22">IF(A5="","","    To "&amp;A5)</f>
        <v xml:space="preserve">    To Upper Basin</v>
      </c>
      <c r="B51" s="37" t="s">
        <v>75</v>
      </c>
      <c r="C51" s="31">
        <f t="shared" ref="C51:L51" si="23">IF(OR(C$28="",$A52=""),"",MAX(0,C50-SUM(C52:C57)))</f>
        <v>2.3577649473807245</v>
      </c>
      <c r="D51" s="31">
        <f t="shared" ca="1" si="23"/>
        <v>1.240000000000002</v>
      </c>
      <c r="E51" s="31">
        <f t="shared" ca="1" si="23"/>
        <v>5.1148888888888902</v>
      </c>
      <c r="F51" s="31">
        <f t="shared" ca="1" si="23"/>
        <v>3.9848888888888911</v>
      </c>
      <c r="G51" s="31">
        <f t="shared" ca="1" si="23"/>
        <v>4.9438888888888908</v>
      </c>
      <c r="H51" s="31" t="str">
        <f t="shared" si="23"/>
        <v/>
      </c>
      <c r="I51" s="31" t="str">
        <f t="shared" si="23"/>
        <v/>
      </c>
      <c r="J51" s="31" t="str">
        <f t="shared" si="23"/>
        <v/>
      </c>
      <c r="K51" s="31" t="str">
        <f t="shared" si="23"/>
        <v/>
      </c>
      <c r="L51" s="31" t="str">
        <f t="shared" si="23"/>
        <v/>
      </c>
      <c r="M51" s="38"/>
      <c r="N51" s="39"/>
      <c r="P51" s="31" t="str">
        <f>IF(OR(P$28="",$A51=""),"",MAX(P28-($B$24)-P56*$B$21/SUM($B$21:$C$21),0))</f>
        <v/>
      </c>
    </row>
    <row r="52" spans="1:16" ht="14.25" customHeight="1" x14ac:dyDescent="0.3">
      <c r="A52" s="6" t="str">
        <f t="shared" si="22"/>
        <v xml:space="preserve">    To Lower Basin</v>
      </c>
      <c r="B52" s="30">
        <f>7.5-IF($A$9="",0,0.95)-IF(C31="",0.6,C31)*IF($A$9="",(7.2/8.7),(7.2-0.95)/8.7)-B54/2</f>
        <v>6.1111877394636007</v>
      </c>
      <c r="C52" s="31">
        <f t="shared" ref="C52:L52" si="24">IF(OR(C$28="",$A52=""),"",IF(C50&lt;=SUM(C53:C57),0,IF(C50&lt;=SUM(C53:C57)+2*$B$25,(C50-SUM(C53:C57))/2,IF(C50&lt;=SUM(C53:C57)+2*$B$25+$B$52-$B$25,C50-SUM(C53:C57)-$B$25,$B$52))))</f>
        <v>6.1111877394636007</v>
      </c>
      <c r="D52" s="31">
        <f t="shared" ca="1" si="24"/>
        <v>6.0900766283524899</v>
      </c>
      <c r="E52" s="31">
        <f t="shared" ca="1" si="24"/>
        <v>6.1111877394636007</v>
      </c>
      <c r="F52" s="31">
        <f t="shared" ca="1" si="24"/>
        <v>6.1111877394636007</v>
      </c>
      <c r="G52" s="31">
        <f t="shared" ca="1" si="24"/>
        <v>6.1111877394636007</v>
      </c>
      <c r="H52" s="31" t="str">
        <f t="shared" si="24"/>
        <v/>
      </c>
      <c r="I52" s="31" t="str">
        <f t="shared" si="24"/>
        <v/>
      </c>
      <c r="J52" s="31" t="str">
        <f t="shared" si="24"/>
        <v/>
      </c>
      <c r="K52" s="31" t="str">
        <f t="shared" si="24"/>
        <v/>
      </c>
      <c r="L52" s="31" t="str">
        <f t="shared" si="24"/>
        <v/>
      </c>
      <c r="M52" s="38"/>
      <c r="N52" s="39"/>
      <c r="P52" s="31" t="str">
        <f>IF(OR(P$28="",$A52=""),"",P29+P30-P31-P56*$C$21/SUM($B$21:$C$21)-P53+MIN($B$24,P28))</f>
        <v/>
      </c>
    </row>
    <row r="53" spans="1:16" ht="14.25" customHeight="1" x14ac:dyDescent="0.3">
      <c r="A53" s="6" t="str">
        <f t="shared" si="22"/>
        <v xml:space="preserve">    To Mexico</v>
      </c>
      <c r="B53" s="30" t="s">
        <v>76</v>
      </c>
      <c r="C53" s="33">
        <f t="shared" ref="C53:L53" si="25">IF(OR(C$28="",$A53=""),"",MIN(C49,C$50-SUM(C54:C57)))</f>
        <v>1.3048850574712643</v>
      </c>
      <c r="D53" s="33">
        <f t="shared" ca="1" si="25"/>
        <v>1.1098850574712644</v>
      </c>
      <c r="E53" s="33">
        <f t="shared" ca="1" si="25"/>
        <v>1.2138850574712643</v>
      </c>
      <c r="F53" s="33">
        <f t="shared" ca="1" si="25"/>
        <v>1.3438850574712644</v>
      </c>
      <c r="G53" s="33">
        <f t="shared" ca="1" si="25"/>
        <v>1.3848850574712643</v>
      </c>
      <c r="H53" s="33" t="str">
        <f t="shared" si="25"/>
        <v/>
      </c>
      <c r="I53" s="33" t="str">
        <f t="shared" si="25"/>
        <v/>
      </c>
      <c r="J53" s="33" t="str">
        <f t="shared" si="25"/>
        <v/>
      </c>
      <c r="K53" s="33" t="str">
        <f t="shared" si="25"/>
        <v/>
      </c>
      <c r="L53" s="33" t="str">
        <f t="shared" si="25"/>
        <v/>
      </c>
      <c r="M53" s="38"/>
      <c r="N53" s="39"/>
    </row>
    <row r="54" spans="1:16" ht="14.25" customHeight="1" x14ac:dyDescent="0.3">
      <c r="A54" s="6" t="str">
        <f t="shared" si="22"/>
        <v xml:space="preserve">    To Colorado River Delta</v>
      </c>
      <c r="B54" s="40">
        <f>0.21/9*(2/3)</f>
        <v>1.5555555555555553E-2</v>
      </c>
      <c r="C54" s="41">
        <f t="shared" ref="C54:L54" si="26">IF(OR(C$28="",$A54=""),"",MIN($B54,C$50-SUM(C55:C57)))</f>
        <v>1.5555555555555553E-2</v>
      </c>
      <c r="D54" s="41">
        <f t="shared" ca="1" si="26"/>
        <v>1.5555555555555553E-2</v>
      </c>
      <c r="E54" s="41">
        <f t="shared" ca="1" si="26"/>
        <v>1.5555555555555553E-2</v>
      </c>
      <c r="F54" s="41">
        <f t="shared" ca="1" si="26"/>
        <v>1.5555555555555553E-2</v>
      </c>
      <c r="G54" s="41">
        <f t="shared" ca="1" si="26"/>
        <v>1.5555555555555553E-2</v>
      </c>
      <c r="H54" s="41" t="str">
        <f t="shared" si="26"/>
        <v/>
      </c>
      <c r="I54" s="41" t="str">
        <f t="shared" si="26"/>
        <v/>
      </c>
      <c r="J54" s="41" t="str">
        <f t="shared" si="26"/>
        <v/>
      </c>
      <c r="K54" s="41" t="str">
        <f t="shared" si="26"/>
        <v/>
      </c>
      <c r="L54" s="41" t="str">
        <f t="shared" si="26"/>
        <v/>
      </c>
      <c r="M54" s="38"/>
      <c r="N54" s="39"/>
    </row>
    <row r="55" spans="1:16" ht="14.25" customHeight="1" x14ac:dyDescent="0.3">
      <c r="A55" s="6" t="str">
        <f t="shared" si="22"/>
        <v xml:space="preserve">    To First Nations</v>
      </c>
      <c r="B55" s="30">
        <f>IF($A$9&lt;&gt;"",2.01-IF(C31="",0.6,C31)*0.95/8.7,"")</f>
        <v>1.9444827586206894</v>
      </c>
      <c r="C55" s="31">
        <f t="shared" ref="C55:L55" si="27">IF(OR(C$28="",$A55=""),"",MIN($B55,C$50-SUM(C56:C57)))</f>
        <v>1.9444827586206894</v>
      </c>
      <c r="D55" s="31">
        <f t="shared" ca="1" si="27"/>
        <v>1.9444827586206894</v>
      </c>
      <c r="E55" s="31">
        <f t="shared" ca="1" si="27"/>
        <v>1.9444827586206894</v>
      </c>
      <c r="F55" s="31">
        <f t="shared" ca="1" si="27"/>
        <v>1.9444827586206894</v>
      </c>
      <c r="G55" s="31">
        <f t="shared" ca="1" si="27"/>
        <v>1.9444827586206894</v>
      </c>
      <c r="H55" s="31" t="str">
        <f t="shared" si="27"/>
        <v/>
      </c>
      <c r="I55" s="31" t="str">
        <f t="shared" si="27"/>
        <v/>
      </c>
      <c r="J55" s="31" t="str">
        <f t="shared" si="27"/>
        <v/>
      </c>
      <c r="K55" s="31" t="str">
        <f t="shared" si="27"/>
        <v/>
      </c>
      <c r="L55" s="31" t="str">
        <f t="shared" si="27"/>
        <v/>
      </c>
      <c r="M55" s="38"/>
      <c r="N55" s="39"/>
    </row>
    <row r="56" spans="1:16" ht="14.25" customHeight="1" x14ac:dyDescent="0.3">
      <c r="A56" s="6" t="str">
        <f t="shared" si="22"/>
        <v xml:space="preserve">    To Shared, Reserve</v>
      </c>
      <c r="B56" s="30" t="s">
        <v>77</v>
      </c>
      <c r="C56" s="42">
        <f t="shared" ref="C56:L56" si="28">IF(OR(C$28="",$A56=""),"",IF(C$50&gt;C48,C48,C50))</f>
        <v>0.66612394150816545</v>
      </c>
      <c r="D56" s="42">
        <f t="shared" ca="1" si="28"/>
        <v>0</v>
      </c>
      <c r="E56" s="42">
        <f t="shared" ca="1" si="28"/>
        <v>0</v>
      </c>
      <c r="F56" s="42">
        <f t="shared" ca="1" si="28"/>
        <v>0</v>
      </c>
      <c r="G56" s="42">
        <f t="shared" ca="1" si="28"/>
        <v>0</v>
      </c>
      <c r="H56" s="42" t="str">
        <f t="shared" si="28"/>
        <v/>
      </c>
      <c r="I56" s="42" t="str">
        <f t="shared" si="28"/>
        <v/>
      </c>
      <c r="J56" s="42" t="str">
        <f t="shared" si="28"/>
        <v/>
      </c>
      <c r="K56" s="42" t="str">
        <f t="shared" si="28"/>
        <v/>
      </c>
      <c r="L56" s="42" t="str">
        <f t="shared" si="28"/>
        <v/>
      </c>
      <c r="M56" s="38"/>
      <c r="N56" s="39"/>
    </row>
    <row r="57" spans="1:16" ht="14.25" customHeight="1" x14ac:dyDescent="0.3">
      <c r="A57" s="6" t="str">
        <f>IF(A31="","","    To "&amp;A31)</f>
        <v xml:space="preserve">    To Havasu / Parker evaporation and ET</v>
      </c>
      <c r="B57" s="43" t="s">
        <v>78</v>
      </c>
      <c r="C57" s="44">
        <f t="shared" ref="C57:L57" si="29">IF(OR(C$28="",$A57=""),"",MIN(C31,C50-C56))</f>
        <v>0.6</v>
      </c>
      <c r="D57" s="44">
        <f t="shared" ca="1" si="29"/>
        <v>0.6</v>
      </c>
      <c r="E57" s="44">
        <f t="shared" ca="1" si="29"/>
        <v>0.6</v>
      </c>
      <c r="F57" s="44">
        <f t="shared" ca="1" si="29"/>
        <v>0.6</v>
      </c>
      <c r="G57" s="44">
        <f t="shared" ca="1" si="29"/>
        <v>0.6</v>
      </c>
      <c r="H57" s="44" t="str">
        <f t="shared" si="29"/>
        <v/>
      </c>
      <c r="I57" s="44" t="str">
        <f t="shared" si="29"/>
        <v/>
      </c>
      <c r="J57" s="44" t="str">
        <f t="shared" si="29"/>
        <v/>
      </c>
      <c r="K57" s="44" t="str">
        <f t="shared" si="29"/>
        <v/>
      </c>
      <c r="L57" s="44" t="str">
        <f t="shared" si="29"/>
        <v/>
      </c>
      <c r="M57" s="38"/>
      <c r="N57" s="39"/>
    </row>
    <row r="58" spans="1:16" ht="14.25" customHeight="1" x14ac:dyDescent="0.3">
      <c r="B58" s="45"/>
      <c r="C58" s="38"/>
      <c r="D58" s="38"/>
      <c r="E58" s="38"/>
      <c r="F58" s="46"/>
      <c r="G58" s="21"/>
      <c r="N58" s="11"/>
    </row>
    <row r="59" spans="1:16" ht="14.25" customHeight="1" x14ac:dyDescent="0.3">
      <c r="A59" s="47" t="s">
        <v>79</v>
      </c>
      <c r="B59" s="48"/>
      <c r="C59" s="48"/>
      <c r="D59" s="48"/>
      <c r="E59" s="48"/>
      <c r="F59" s="48"/>
      <c r="G59" s="48"/>
      <c r="H59" s="48"/>
      <c r="I59" s="48"/>
      <c r="J59" s="48"/>
      <c r="K59" s="48"/>
      <c r="L59" s="48"/>
      <c r="M59" s="48"/>
      <c r="N59" s="26" t="str">
        <f>N3</f>
        <v>HELP, CONTEXT, and SUGGESTIONS</v>
      </c>
    </row>
    <row r="60" spans="1:16" ht="14.25" customHeight="1" x14ac:dyDescent="0.3">
      <c r="A60" s="49" t="str">
        <f>IF(A$5="[Unused]","",A5)</f>
        <v>Upper Basin</v>
      </c>
      <c r="B60" s="50"/>
      <c r="C60" s="50"/>
      <c r="D60" s="50"/>
      <c r="E60" s="50"/>
      <c r="F60" s="50"/>
      <c r="G60" s="50"/>
      <c r="H60" s="50"/>
      <c r="I60" s="50"/>
      <c r="J60" s="50"/>
      <c r="K60" s="50"/>
      <c r="L60" s="50"/>
      <c r="M60" s="51" t="s">
        <v>53</v>
      </c>
      <c r="N60" s="138" t="s">
        <v>80</v>
      </c>
    </row>
    <row r="61" spans="1:16" ht="14.25" customHeight="1" x14ac:dyDescent="0.3">
      <c r="A61" s="52" t="str">
        <f>IF(A60="[Unused]","","   Enter volume to Buy(+) or Sell(-) [maf]")</f>
        <v xml:space="preserve">   Enter volume to Buy(+) or Sell(-) [maf]</v>
      </c>
      <c r="C61" s="72"/>
      <c r="D61" s="72"/>
      <c r="E61" s="72"/>
      <c r="F61" s="72"/>
      <c r="G61" s="72"/>
      <c r="H61" s="72"/>
      <c r="I61" s="72"/>
      <c r="J61" s="72"/>
      <c r="K61" s="72"/>
      <c r="L61" s="72"/>
      <c r="M61" s="29">
        <f t="shared" ref="M61:M62" si="30">SUM(C61:L61)</f>
        <v>0</v>
      </c>
      <c r="N61" s="139" t="s">
        <v>81</v>
      </c>
    </row>
    <row r="62" spans="1:16" ht="14.25" customHeight="1" x14ac:dyDescent="0.3">
      <c r="A62" s="52" t="str">
        <f>IF(A61="","","   Enter compensation to Buy(-) or Sell(+) [$ Mill]")</f>
        <v xml:space="preserve">   Enter compensation to Buy(-) or Sell(+) [$ Mill]</v>
      </c>
      <c r="C62" s="73"/>
      <c r="D62" s="73"/>
      <c r="E62" s="73"/>
      <c r="F62" s="72"/>
      <c r="G62" s="73"/>
      <c r="H62" s="73"/>
      <c r="I62" s="73"/>
      <c r="J62" s="73"/>
      <c r="K62" s="73"/>
      <c r="L62" s="73"/>
      <c r="M62" s="53">
        <f t="shared" si="30"/>
        <v>0</v>
      </c>
      <c r="N62" s="140" t="s">
        <v>82</v>
      </c>
    </row>
    <row r="63" spans="1:16" ht="14.25" customHeight="1" x14ac:dyDescent="0.3">
      <c r="A63" s="54" t="str">
        <f>IF(A62="","","   Net trade volume all participants (should be zero)")</f>
        <v xml:space="preserve">   Net trade volume all participants (should be zero)</v>
      </c>
      <c r="C63" s="29">
        <f t="shared" ref="C63:M63" ca="1" si="31">IF(OR(C$28="",$A63=""),"",C$147)</f>
        <v>5.42</v>
      </c>
      <c r="D63" s="29">
        <f t="shared" ca="1" si="31"/>
        <v>6.85</v>
      </c>
      <c r="E63" s="29">
        <f t="shared" ca="1" si="31"/>
        <v>7.6199999999999992</v>
      </c>
      <c r="F63" s="29">
        <f t="shared" ca="1" si="31"/>
        <v>8.1199999999999992</v>
      </c>
      <c r="G63" s="29">
        <f t="shared" ca="1" si="31"/>
        <v>6.87</v>
      </c>
      <c r="H63" s="29" t="str">
        <f t="shared" si="31"/>
        <v/>
      </c>
      <c r="I63" s="29" t="str">
        <f t="shared" si="31"/>
        <v/>
      </c>
      <c r="J63" s="29" t="str">
        <f t="shared" si="31"/>
        <v/>
      </c>
      <c r="K63" s="29" t="str">
        <f t="shared" si="31"/>
        <v/>
      </c>
      <c r="L63" s="29" t="str">
        <f t="shared" si="31"/>
        <v/>
      </c>
      <c r="M63" s="6" t="str">
        <f t="shared" si="31"/>
        <v/>
      </c>
      <c r="N63" s="137" t="s">
        <v>83</v>
      </c>
    </row>
    <row r="64" spans="1:16" ht="14.25" customHeight="1" x14ac:dyDescent="0.3">
      <c r="A64" s="1" t="str">
        <f>IF(A62="","","   Available Water [maf]")</f>
        <v xml:space="preserve">   Available Water [maf]</v>
      </c>
      <c r="C64" s="29">
        <f t="shared" ref="C64:L64" si="32">IF(OR(C$28="",$A64=""),"",C33+C51-C43+C61)</f>
        <v>2.3704172582733354</v>
      </c>
      <c r="D64" s="29">
        <f t="shared" ca="1" si="32"/>
        <v>3.3832873767581297</v>
      </c>
      <c r="E64" s="29">
        <f t="shared" ca="1" si="32"/>
        <v>8.2211063942368661</v>
      </c>
      <c r="F64" s="29">
        <f t="shared" ca="1" si="32"/>
        <v>11.726192504911118</v>
      </c>
      <c r="G64" s="29">
        <f t="shared" ca="1" si="32"/>
        <v>16.079057575874078</v>
      </c>
      <c r="H64" s="29" t="str">
        <f t="shared" si="32"/>
        <v/>
      </c>
      <c r="I64" s="29" t="str">
        <f t="shared" si="32"/>
        <v/>
      </c>
      <c r="J64" s="29" t="str">
        <f t="shared" si="32"/>
        <v/>
      </c>
      <c r="K64" s="29" t="str">
        <f t="shared" si="32"/>
        <v/>
      </c>
      <c r="L64" s="29" t="str">
        <f t="shared" si="32"/>
        <v/>
      </c>
      <c r="N64" s="137" t="s">
        <v>84</v>
      </c>
    </row>
    <row r="65" spans="1:14" ht="14.25" customHeight="1" x14ac:dyDescent="0.3">
      <c r="A65" s="27" t="str">
        <f>IF(A64="","","   Enter withdraw [maf] within available water")</f>
        <v xml:space="preserve">   Enter withdraw [maf] within available water</v>
      </c>
      <c r="C65" s="74"/>
      <c r="D65" s="74"/>
      <c r="E65" s="74"/>
      <c r="F65" s="74"/>
      <c r="G65" s="74"/>
      <c r="H65" s="74"/>
      <c r="I65" s="74"/>
      <c r="J65" s="74"/>
      <c r="K65" s="74"/>
      <c r="L65" s="74"/>
      <c r="N65" s="137" t="s">
        <v>85</v>
      </c>
    </row>
    <row r="66" spans="1:14" ht="14.25" customHeight="1" x14ac:dyDescent="0.3">
      <c r="A66" s="54" t="str">
        <f>IF(A65="","","   End of Year Balance [maf]")</f>
        <v xml:space="preserve">   End of Year Balance [maf]</v>
      </c>
      <c r="C66" s="29">
        <f t="shared" ref="C66:L66" si="33">IF(OR(C$28="",$A66=""),"",C64-C65)</f>
        <v>2.3704172582733354</v>
      </c>
      <c r="D66" s="29">
        <f t="shared" ca="1" si="33"/>
        <v>3.3832873767581297</v>
      </c>
      <c r="E66" s="29">
        <f t="shared" ca="1" si="33"/>
        <v>8.2211063942368661</v>
      </c>
      <c r="F66" s="29">
        <f t="shared" ca="1" si="33"/>
        <v>11.726192504911118</v>
      </c>
      <c r="G66" s="29">
        <f t="shared" ca="1" si="33"/>
        <v>16.079057575874078</v>
      </c>
      <c r="H66" s="29" t="str">
        <f t="shared" si="33"/>
        <v/>
      </c>
      <c r="I66" s="29" t="str">
        <f t="shared" si="33"/>
        <v/>
      </c>
      <c r="J66" s="29" t="str">
        <f t="shared" si="33"/>
        <v/>
      </c>
      <c r="K66" s="29" t="str">
        <f t="shared" si="33"/>
        <v/>
      </c>
      <c r="L66" s="29" t="str">
        <f t="shared" si="33"/>
        <v/>
      </c>
      <c r="N66" s="137" t="s">
        <v>86</v>
      </c>
    </row>
    <row r="67" spans="1:14" ht="14.25" customHeight="1" x14ac:dyDescent="0.3">
      <c r="N67" s="11"/>
    </row>
    <row r="68" spans="1:14" ht="14.25" customHeight="1" x14ac:dyDescent="0.3">
      <c r="A68" s="49" t="str">
        <f>IF(A$6="","[Unused]",A6)</f>
        <v>Lower Basin</v>
      </c>
      <c r="B68" s="50"/>
      <c r="C68" s="50"/>
      <c r="D68" s="50"/>
      <c r="E68" s="50"/>
      <c r="F68" s="50"/>
      <c r="G68" s="50"/>
      <c r="H68" s="50"/>
      <c r="I68" s="50"/>
      <c r="J68" s="50"/>
      <c r="K68" s="50"/>
      <c r="L68" s="50"/>
      <c r="M68" s="51" t="s">
        <v>53</v>
      </c>
      <c r="N68" s="138" t="s">
        <v>80</v>
      </c>
    </row>
    <row r="69" spans="1:14" ht="14.25" customHeight="1" x14ac:dyDescent="0.3">
      <c r="A69" s="52" t="str">
        <f>IF(A68="[Unused]","",$A$61)</f>
        <v xml:space="preserve">   Enter volume to Buy(+) or Sell(-) [maf]</v>
      </c>
      <c r="C69" s="72">
        <v>0.3</v>
      </c>
      <c r="D69" s="72">
        <v>2.1</v>
      </c>
      <c r="E69" s="72">
        <v>2.1</v>
      </c>
      <c r="F69" s="72">
        <v>2.1</v>
      </c>
      <c r="G69" s="72">
        <v>2.1</v>
      </c>
      <c r="H69" s="72"/>
      <c r="I69" s="72"/>
      <c r="J69" s="72"/>
      <c r="K69" s="72"/>
      <c r="L69" s="72"/>
      <c r="M69" s="29">
        <f t="shared" ref="M69" si="34">SUM(C69:L69)</f>
        <v>8.6999999999999993</v>
      </c>
      <c r="N69" s="139" t="s">
        <v>81</v>
      </c>
    </row>
    <row r="70" spans="1:14" ht="14.25" customHeight="1" x14ac:dyDescent="0.3">
      <c r="A70" s="52" t="str">
        <f>IF(A69="","",$A$62)</f>
        <v xml:space="preserve">   Enter compensation to Buy(-) or Sell(+) [$ Mill]</v>
      </c>
      <c r="C70" s="73">
        <f>C69*1000</f>
        <v>300</v>
      </c>
      <c r="D70" s="73">
        <f>D69*1000</f>
        <v>2100</v>
      </c>
      <c r="E70" s="73">
        <f>E69*1100</f>
        <v>2310</v>
      </c>
      <c r="F70" s="73">
        <f>F69*1100</f>
        <v>2310</v>
      </c>
      <c r="G70" s="73">
        <f>G69*1300</f>
        <v>2730</v>
      </c>
      <c r="H70" s="73"/>
      <c r="I70" s="73"/>
      <c r="J70" s="73"/>
      <c r="K70" s="73"/>
      <c r="L70" s="73"/>
      <c r="M70" s="53">
        <f>SUM(C70:L70,C80:G81,C91:G92,C102:G103)</f>
        <v>246603.49179999999</v>
      </c>
      <c r="N70" s="140" t="s">
        <v>82</v>
      </c>
    </row>
    <row r="71" spans="1:14" ht="14.25" customHeight="1" x14ac:dyDescent="0.3">
      <c r="A71" s="54" t="str">
        <f>IF(A70="","",$A$63)</f>
        <v xml:space="preserve">   Net trade volume all participants (should be zero)</v>
      </c>
      <c r="C71" s="29">
        <f t="shared" ref="C71:M71" ca="1" si="35">IF(OR(C$28="",$A71=""),"",C$147)</f>
        <v>5.42</v>
      </c>
      <c r="D71" s="29">
        <f t="shared" ca="1" si="35"/>
        <v>6.85</v>
      </c>
      <c r="E71" s="29">
        <f t="shared" ca="1" si="35"/>
        <v>7.6199999999999992</v>
      </c>
      <c r="F71" s="29">
        <f t="shared" ca="1" si="35"/>
        <v>8.1199999999999992</v>
      </c>
      <c r="G71" s="29">
        <f t="shared" ca="1" si="35"/>
        <v>6.87</v>
      </c>
      <c r="H71" s="29" t="str">
        <f t="shared" si="35"/>
        <v/>
      </c>
      <c r="I71" s="29" t="str">
        <f t="shared" si="35"/>
        <v/>
      </c>
      <c r="J71" s="29" t="str">
        <f t="shared" si="35"/>
        <v/>
      </c>
      <c r="K71" s="29" t="str">
        <f t="shared" si="35"/>
        <v/>
      </c>
      <c r="L71" s="29" t="str">
        <f t="shared" si="35"/>
        <v/>
      </c>
      <c r="M71" s="6" t="str">
        <f t="shared" si="35"/>
        <v/>
      </c>
      <c r="N71" s="137" t="s">
        <v>83</v>
      </c>
    </row>
    <row r="72" spans="1:14" ht="14.25" customHeight="1" x14ac:dyDescent="0.3">
      <c r="A72" s="1" t="str">
        <f>IF(A70="","","   Available Water [maf]")</f>
        <v xml:space="preserve">   Available Water [maf]</v>
      </c>
      <c r="C72" s="29">
        <f t="shared" ref="C72:L72" si="36">IF(OR(C$28="",$A72=""),"",C34+C52-C44+C69)</f>
        <v>8.2221748865155142</v>
      </c>
      <c r="D72" s="29">
        <f t="shared" ca="1" si="36"/>
        <v>8.6421673666555314</v>
      </c>
      <c r="E72" s="29">
        <f t="shared" ca="1" si="36"/>
        <v>8.6702408968581643</v>
      </c>
      <c r="F72" s="29">
        <f t="shared" ca="1" si="36"/>
        <v>8.6820065833511464</v>
      </c>
      <c r="G72" s="29">
        <f t="shared" ca="1" si="36"/>
        <v>8.6859867282368786</v>
      </c>
      <c r="H72" s="29" t="str">
        <f t="shared" si="36"/>
        <v/>
      </c>
      <c r="I72" s="29" t="str">
        <f t="shared" si="36"/>
        <v/>
      </c>
      <c r="J72" s="29" t="str">
        <f t="shared" si="36"/>
        <v/>
      </c>
      <c r="K72" s="29" t="str">
        <f t="shared" si="36"/>
        <v/>
      </c>
      <c r="L72" s="29" t="str">
        <f t="shared" si="36"/>
        <v/>
      </c>
      <c r="N72" s="137" t="s">
        <v>84</v>
      </c>
    </row>
    <row r="73" spans="1:14" ht="14.25" customHeight="1" x14ac:dyDescent="0.3">
      <c r="A73" s="143" t="s">
        <v>239</v>
      </c>
      <c r="C73" s="29">
        <f>SUM(C74:C75)</f>
        <v>1.9</v>
      </c>
      <c r="D73" s="29">
        <f>SUM(D74:D75)</f>
        <v>1.7</v>
      </c>
      <c r="E73" s="29">
        <f>SUM(E74:E75)</f>
        <v>1.9</v>
      </c>
      <c r="F73" s="29">
        <f>SUM(F74:F75)</f>
        <v>2.4</v>
      </c>
      <c r="G73" s="29">
        <f>SUM(G74:G75)</f>
        <v>2.1</v>
      </c>
      <c r="H73" s="29"/>
      <c r="I73" s="29"/>
      <c r="J73" s="29"/>
      <c r="K73" s="29"/>
      <c r="L73" s="29"/>
      <c r="N73" s="137"/>
    </row>
    <row r="74" spans="1:14" ht="14.25" customHeight="1" x14ac:dyDescent="0.3">
      <c r="A74" s="52" t="s">
        <v>240</v>
      </c>
      <c r="C74" s="149">
        <v>0.5</v>
      </c>
      <c r="D74" s="149">
        <v>0.5</v>
      </c>
      <c r="E74" s="149">
        <v>0.5</v>
      </c>
      <c r="F74" s="149">
        <v>0.5</v>
      </c>
      <c r="G74" s="149">
        <v>0.5</v>
      </c>
      <c r="H74" s="29"/>
      <c r="I74" s="29"/>
      <c r="J74" s="29"/>
      <c r="K74" s="29"/>
      <c r="L74" s="29"/>
      <c r="N74" s="137"/>
    </row>
    <row r="75" spans="1:14" ht="14.25" customHeight="1" x14ac:dyDescent="0.3">
      <c r="A75" s="52" t="s">
        <v>241</v>
      </c>
      <c r="C75" s="149">
        <v>1.4</v>
      </c>
      <c r="D75" s="149">
        <v>1.2</v>
      </c>
      <c r="E75" s="149">
        <v>1.4</v>
      </c>
      <c r="F75" s="149">
        <v>1.9</v>
      </c>
      <c r="G75" s="149">
        <v>1.6</v>
      </c>
      <c r="H75" s="29"/>
      <c r="I75" s="29"/>
      <c r="J75" s="29"/>
      <c r="K75" s="29"/>
      <c r="L75" s="29"/>
      <c r="N75" s="137"/>
    </row>
    <row r="76" spans="1:14" ht="14.25" customHeight="1" x14ac:dyDescent="0.3">
      <c r="A76" s="52" t="s">
        <v>242</v>
      </c>
      <c r="C76" s="149" t="s">
        <v>259</v>
      </c>
      <c r="D76" s="149" t="s">
        <v>259</v>
      </c>
      <c r="E76" s="149" t="s">
        <v>259</v>
      </c>
      <c r="F76" s="149" t="s">
        <v>259</v>
      </c>
      <c r="G76" s="149" t="s">
        <v>259</v>
      </c>
      <c r="H76" s="29"/>
      <c r="I76" s="29"/>
      <c r="J76" s="29"/>
      <c r="K76" s="29"/>
      <c r="L76" s="29"/>
      <c r="N76" s="137"/>
    </row>
    <row r="77" spans="1:14" ht="14.25" customHeight="1" x14ac:dyDescent="0.3">
      <c r="A77" s="52" t="s">
        <v>316</v>
      </c>
      <c r="C77" s="150">
        <v>0.1</v>
      </c>
      <c r="D77" s="150">
        <v>0.3</v>
      </c>
      <c r="E77" s="150">
        <v>0.54</v>
      </c>
      <c r="F77" s="150">
        <v>1</v>
      </c>
      <c r="G77" s="150">
        <v>0.15</v>
      </c>
      <c r="H77" s="29"/>
      <c r="I77" s="29"/>
      <c r="J77" s="29"/>
      <c r="K77" s="29"/>
      <c r="L77" s="29"/>
      <c r="N77" s="137"/>
    </row>
    <row r="78" spans="1:14" ht="14.25" customHeight="1" x14ac:dyDescent="0.3">
      <c r="A78" s="52" t="s">
        <v>243</v>
      </c>
      <c r="C78" s="149" t="s">
        <v>267</v>
      </c>
      <c r="D78" s="149" t="s">
        <v>267</v>
      </c>
      <c r="E78" s="149" t="s">
        <v>267</v>
      </c>
      <c r="F78" s="149" t="s">
        <v>267</v>
      </c>
      <c r="G78" s="149" t="s">
        <v>267</v>
      </c>
      <c r="H78" s="29"/>
      <c r="I78" s="29"/>
      <c r="J78" s="29"/>
      <c r="K78" s="29"/>
      <c r="L78" s="29"/>
      <c r="N78" s="137"/>
    </row>
    <row r="79" spans="1:14" ht="14.25" customHeight="1" x14ac:dyDescent="0.3">
      <c r="A79" s="52" t="s">
        <v>317</v>
      </c>
      <c r="C79" s="150">
        <v>0.9</v>
      </c>
      <c r="D79" s="150">
        <v>0.7</v>
      </c>
      <c r="E79" s="150">
        <v>0.46</v>
      </c>
      <c r="F79" s="150">
        <v>0</v>
      </c>
      <c r="G79" s="150">
        <v>0.85</v>
      </c>
      <c r="H79" s="29"/>
      <c r="I79" s="29"/>
      <c r="J79" s="29"/>
      <c r="K79" s="29"/>
      <c r="L79" s="29"/>
      <c r="N79" s="137"/>
    </row>
    <row r="80" spans="1:14" ht="14.25" customHeight="1" x14ac:dyDescent="0.3">
      <c r="A80" s="142" t="s">
        <v>251</v>
      </c>
      <c r="C80" s="151"/>
      <c r="D80" s="151"/>
      <c r="E80" s="151"/>
      <c r="F80" s="151"/>
      <c r="G80" s="151"/>
      <c r="H80" s="29"/>
      <c r="I80" s="29"/>
      <c r="J80" s="29"/>
      <c r="K80" s="29"/>
      <c r="L80" s="29"/>
      <c r="N80" s="137"/>
    </row>
    <row r="81" spans="1:14" ht="14.25" customHeight="1" x14ac:dyDescent="0.3">
      <c r="A81" s="142" t="s">
        <v>252</v>
      </c>
      <c r="C81" s="151">
        <f>IFERROR(C75*C77/INDEX('ag data'!$D$20:$E$20,MATCH(C76,'ag data'!$D$19:$E$19,0))*INDEX('ag data'!$D$23:$E$23,MATCH(C76,'ag data'!$D$19:$E$19,0))+C75*C79/INDEX('ag data'!$D$20:$E$20,MATCH(C78,'ag data'!$D$19:$E$19,0))*INDEX('ag data'!$D$23:$E$23,MATCH(C78,'ag data'!$D$19:$E$19,0)),"")</f>
        <v>1452.0239999999999</v>
      </c>
      <c r="D81" s="151">
        <f>IFERROR(D75*D77/INDEX('ag data'!$D$20:$E$20,MATCH(D76,'ag data'!$D$19:$E$19,0))*INDEX('ag data'!$D$23:$E$23,MATCH(D76,'ag data'!$D$19:$E$19,0))+D75*D79/INDEX('ag data'!$D$20:$E$20,MATCH(D78,'ag data'!$D$19:$E$19,0))*INDEX('ag data'!$D$23:$E$23,MATCH(D78,'ag data'!$D$19:$E$19,0)),"")</f>
        <v>1213.7759999999998</v>
      </c>
      <c r="E81" s="151">
        <f>IFERROR(E75*E77/INDEX('ag data'!$D$20:$E$20,MATCH(E76,'ag data'!$D$19:$E$19,0))*INDEX('ag data'!$D$23:$E$23,MATCH(E76,'ag data'!$D$19:$E$19,0))+E75*E79/INDEX('ag data'!$D$20:$E$20,MATCH(E78,'ag data'!$D$19:$E$19,0))*INDEX('ag data'!$D$23:$E$23,MATCH(E78,'ag data'!$D$19:$E$19,0)),"")</f>
        <v>1372.9295999999999</v>
      </c>
      <c r="F81" s="151">
        <f>IFERROR(F75*F77/INDEX('ag data'!$D$20:$E$20,MATCH(F76,'ag data'!$D$19:$E$19,0))*INDEX('ag data'!$D$23:$E$23,MATCH(F76,'ag data'!$D$19:$E$19,0))+F75*F79/INDEX('ag data'!$D$20:$E$20,MATCH(F78,'ag data'!$D$19:$E$19,0))*INDEX('ag data'!$D$23:$E$23,MATCH(F78,'ag data'!$D$19:$E$19,0)),"")</f>
        <v>1751.0399999999997</v>
      </c>
      <c r="G81" s="151">
        <f>IFERROR(G75*G77/INDEX('ag data'!$D$20:$E$20,MATCH(G76,'ag data'!$D$19:$E$19,0))*INDEX('ag data'!$D$23:$E$23,MATCH(G76,'ag data'!$D$19:$E$19,0))+G75*G79/INDEX('ag data'!$D$20:$E$20,MATCH(G78,'ag data'!$D$19:$E$19,0))*INDEX('ag data'!$D$23:$E$23,MATCH(G78,'ag data'!$D$19:$E$19,0)),"")</f>
        <v>1649.184</v>
      </c>
      <c r="H81" s="29"/>
      <c r="I81" s="29"/>
      <c r="J81" s="29"/>
      <c r="K81" s="29"/>
      <c r="L81" s="29"/>
      <c r="N81" s="137"/>
    </row>
    <row r="82" spans="1:14" ht="14.25" customHeight="1" x14ac:dyDescent="0.3">
      <c r="A82" s="143" t="s">
        <v>245</v>
      </c>
      <c r="C82" s="29">
        <f>SUM(C83:C84)</f>
        <v>1.7999999999999998</v>
      </c>
      <c r="D82" s="29">
        <f>SUM(D83:D84)</f>
        <v>2.0999999999999996</v>
      </c>
      <c r="E82" s="29">
        <f>SUM(E83:E84)</f>
        <v>1.9</v>
      </c>
      <c r="F82" s="29">
        <f>SUM(F83:F84)</f>
        <v>1.7</v>
      </c>
      <c r="G82" s="29">
        <f>SUM(G83:G84)</f>
        <v>1.7999999999999998</v>
      </c>
      <c r="H82" s="29"/>
      <c r="I82" s="29"/>
      <c r="J82" s="29"/>
      <c r="K82" s="29"/>
      <c r="L82" s="29"/>
      <c r="N82" s="137"/>
    </row>
    <row r="83" spans="1:14" ht="14.25" customHeight="1" x14ac:dyDescent="0.3">
      <c r="A83" s="52" t="s">
        <v>246</v>
      </c>
      <c r="C83" s="149">
        <v>0.6</v>
      </c>
      <c r="D83" s="149">
        <v>0.7</v>
      </c>
      <c r="E83" s="149">
        <v>0.6</v>
      </c>
      <c r="F83" s="149">
        <v>0.5</v>
      </c>
      <c r="G83" s="149">
        <v>0.6</v>
      </c>
      <c r="H83" s="29"/>
      <c r="I83" s="29"/>
      <c r="J83" s="29"/>
      <c r="K83" s="29"/>
      <c r="L83" s="29"/>
      <c r="N83" s="137"/>
    </row>
    <row r="84" spans="1:14" ht="14.25" customHeight="1" x14ac:dyDescent="0.3">
      <c r="A84" s="52" t="s">
        <v>247</v>
      </c>
      <c r="C84" s="149">
        <v>1.2</v>
      </c>
      <c r="D84" s="149">
        <v>1.4</v>
      </c>
      <c r="E84" s="149">
        <v>1.3</v>
      </c>
      <c r="F84" s="149">
        <v>1.2</v>
      </c>
      <c r="G84" s="149">
        <v>1.2</v>
      </c>
      <c r="H84" s="29"/>
      <c r="I84" s="29"/>
      <c r="J84" s="29"/>
      <c r="K84" s="29"/>
      <c r="L84" s="29"/>
      <c r="N84" s="137"/>
    </row>
    <row r="85" spans="1:14" ht="14.25" customHeight="1" x14ac:dyDescent="0.3">
      <c r="A85" s="52" t="s">
        <v>242</v>
      </c>
      <c r="C85" s="149" t="s">
        <v>260</v>
      </c>
      <c r="D85" s="149" t="s">
        <v>260</v>
      </c>
      <c r="E85" s="149" t="s">
        <v>261</v>
      </c>
      <c r="F85" s="149" t="s">
        <v>261</v>
      </c>
      <c r="G85" s="149" t="s">
        <v>261</v>
      </c>
      <c r="H85" s="29"/>
      <c r="I85" s="29"/>
      <c r="J85" s="29"/>
      <c r="K85" s="29"/>
      <c r="L85" s="29"/>
      <c r="N85" s="137"/>
    </row>
    <row r="86" spans="1:14" ht="14.25" customHeight="1" x14ac:dyDescent="0.3">
      <c r="A86" s="52" t="s">
        <v>316</v>
      </c>
      <c r="C86" s="150">
        <v>0.4</v>
      </c>
      <c r="D86" s="150">
        <v>0.5</v>
      </c>
      <c r="E86" s="150">
        <v>0.25</v>
      </c>
      <c r="F86" s="150">
        <v>0.35</v>
      </c>
      <c r="G86" s="150">
        <v>0.25</v>
      </c>
      <c r="H86" s="29"/>
      <c r="I86" s="29"/>
      <c r="J86" s="29"/>
      <c r="K86" s="29"/>
      <c r="L86" s="29"/>
      <c r="N86" s="137"/>
    </row>
    <row r="87" spans="1:14" ht="14.25" customHeight="1" x14ac:dyDescent="0.3">
      <c r="A87" s="52" t="s">
        <v>243</v>
      </c>
      <c r="C87" s="149" t="s">
        <v>268</v>
      </c>
      <c r="D87" s="149" t="s">
        <v>264</v>
      </c>
      <c r="E87" s="149" t="s">
        <v>268</v>
      </c>
      <c r="F87" s="149" t="s">
        <v>264</v>
      </c>
      <c r="G87" s="149" t="s">
        <v>268</v>
      </c>
      <c r="H87" s="29"/>
      <c r="I87" s="29"/>
      <c r="J87" s="29"/>
      <c r="K87" s="29"/>
      <c r="L87" s="29"/>
      <c r="N87" s="137"/>
    </row>
    <row r="88" spans="1:14" ht="14.25" customHeight="1" x14ac:dyDescent="0.3">
      <c r="A88" s="52" t="s">
        <v>317</v>
      </c>
      <c r="C88" s="150">
        <v>0.4</v>
      </c>
      <c r="D88" s="150">
        <v>0.3</v>
      </c>
      <c r="E88" s="150">
        <v>0.55000000000000004</v>
      </c>
      <c r="F88" s="150">
        <v>0.45</v>
      </c>
      <c r="G88" s="150">
        <v>0.55000000000000004</v>
      </c>
      <c r="H88" s="29"/>
      <c r="I88" s="29"/>
      <c r="J88" s="29"/>
      <c r="K88" s="29"/>
      <c r="L88" s="29"/>
      <c r="N88" s="137"/>
    </row>
    <row r="89" spans="1:14" ht="14.25" customHeight="1" x14ac:dyDescent="0.3">
      <c r="A89" s="52" t="s">
        <v>244</v>
      </c>
      <c r="C89" s="149" t="s">
        <v>272</v>
      </c>
      <c r="D89" s="149" t="s">
        <v>272</v>
      </c>
      <c r="E89" s="149" t="s">
        <v>272</v>
      </c>
      <c r="F89" s="149" t="s">
        <v>272</v>
      </c>
      <c r="G89" s="149" t="s">
        <v>272</v>
      </c>
      <c r="H89" s="29"/>
      <c r="I89" s="29"/>
      <c r="J89" s="29"/>
      <c r="K89" s="29"/>
      <c r="L89" s="29"/>
      <c r="N89" s="137"/>
    </row>
    <row r="90" spans="1:14" ht="14.25" customHeight="1" x14ac:dyDescent="0.3">
      <c r="A90" s="52" t="s">
        <v>318</v>
      </c>
      <c r="C90" s="150">
        <v>0.2</v>
      </c>
      <c r="D90" s="150">
        <v>0.2</v>
      </c>
      <c r="E90" s="150">
        <v>0.2</v>
      </c>
      <c r="F90" s="150">
        <v>0.2</v>
      </c>
      <c r="G90" s="150">
        <v>0.2</v>
      </c>
      <c r="H90" s="29"/>
      <c r="I90" s="29"/>
      <c r="J90" s="29"/>
      <c r="K90" s="29"/>
      <c r="L90" s="29"/>
      <c r="N90" s="137"/>
    </row>
    <row r="91" spans="1:14" ht="14.25" customHeight="1" x14ac:dyDescent="0.3">
      <c r="A91" s="142" t="s">
        <v>251</v>
      </c>
      <c r="C91" s="151"/>
      <c r="D91" s="151"/>
      <c r="E91" s="151"/>
      <c r="F91" s="151"/>
      <c r="G91" s="151"/>
      <c r="H91" s="29"/>
      <c r="I91" s="29"/>
      <c r="J91" s="29"/>
      <c r="K91" s="29"/>
      <c r="L91" s="29"/>
      <c r="N91" s="137"/>
    </row>
    <row r="92" spans="1:14" ht="14.25" customHeight="1" x14ac:dyDescent="0.3">
      <c r="A92" s="142" t="s">
        <v>252</v>
      </c>
      <c r="C92" s="151">
        <f>IFERROR(C84*C86/INDEX('ag data'!$D$8:$Q$8,MATCH(C85,'ag data'!$D$7:$Q$7,0))*INDEX('ag data'!$D$11:$Q$11,MATCH(C85,'ag data'!$D$7:$Q$7,0))+C84*C88/INDEX('ag data'!$D$8:$Q$8,MATCH(C87,'ag data'!$D$7:$Q$7,0))*INDEX('ag data'!$D$11:$Q$11,MATCH(C87,'ag data'!$D$7:$Q$7,0))+C84*C90/INDEX('ag data'!$D$8:$Q$8,MATCH(C89,'ag data'!$D$7:$Q$7,0))*INDEX('ag data'!$D$11:$Q$11,MATCH(C89,'ag data'!$D$7:$Q$7,0)),"")</f>
        <v>12850.8</v>
      </c>
      <c r="D92" s="151">
        <f>IFERROR(D84*D86/INDEX('ag data'!$D$8:$Q$8,MATCH(D85,'ag data'!$D$7:$Q$7,0))*INDEX('ag data'!$D$11:$Q$11,MATCH(D85,'ag data'!$D$7:$Q$7,0))+D84*D88/INDEX('ag data'!$D$8:$Q$8,MATCH(D87,'ag data'!$D$7:$Q$7,0))*INDEX('ag data'!$D$11:$Q$11,MATCH(D87,'ag data'!$D$7:$Q$7,0))+D84*D90/INDEX('ag data'!$D$8:$Q$8,MATCH(D89,'ag data'!$D$7:$Q$7,0))*INDEX('ag data'!$D$11:$Q$11,MATCH(D89,'ag data'!$D$7:$Q$7,0)),"")</f>
        <v>19041.75</v>
      </c>
      <c r="E92" s="151">
        <f>IFERROR(E84*E86/INDEX('ag data'!$D$8:$Q$8,MATCH(E85,'ag data'!$D$7:$Q$7,0))*INDEX('ag data'!$D$11:$Q$11,MATCH(E85,'ag data'!$D$7:$Q$7,0))+E84*E88/INDEX('ag data'!$D$8:$Q$8,MATCH(E87,'ag data'!$D$7:$Q$7,0))*INDEX('ag data'!$D$11:$Q$11,MATCH(E87,'ag data'!$D$7:$Q$7,0))+E84*E90/INDEX('ag data'!$D$8:$Q$8,MATCH(E89,'ag data'!$D$7:$Q$7,0))*INDEX('ag data'!$D$11:$Q$11,MATCH(E89,'ag data'!$D$7:$Q$7,0)),"")</f>
        <v>13232.342500000002</v>
      </c>
      <c r="F92" s="151">
        <f>IFERROR(F84*F86/INDEX('ag data'!$D$8:$Q$8,MATCH(F85,'ag data'!$D$7:$Q$7,0))*INDEX('ag data'!$D$11:$Q$11,MATCH(F85,'ag data'!$D$7:$Q$7,0))+F84*F88/INDEX('ag data'!$D$8:$Q$8,MATCH(F87,'ag data'!$D$7:$Q$7,0))*INDEX('ag data'!$D$11:$Q$11,MATCH(F87,'ag data'!$D$7:$Q$7,0))+F84*F90/INDEX('ag data'!$D$8:$Q$8,MATCH(F89,'ag data'!$D$7:$Q$7,0))*INDEX('ag data'!$D$11:$Q$11,MATCH(F89,'ag data'!$D$7:$Q$7,0)),"")</f>
        <v>17179.14</v>
      </c>
      <c r="G92" s="151">
        <f>IFERROR(G84*G86/INDEX('ag data'!$D$8:$Q$8,MATCH(G85,'ag data'!$D$7:$Q$7,0))*INDEX('ag data'!$D$11:$Q$11,MATCH(G85,'ag data'!$D$7:$Q$7,0))+G84*G88/INDEX('ag data'!$D$8:$Q$8,MATCH(G87,'ag data'!$D$7:$Q$7,0))*INDEX('ag data'!$D$11:$Q$11,MATCH(G87,'ag data'!$D$7:$Q$7,0))+G84*G90/INDEX('ag data'!$D$8:$Q$8,MATCH(G89,'ag data'!$D$7:$Q$7,0))*INDEX('ag data'!$D$11:$Q$11,MATCH(G89,'ag data'!$D$7:$Q$7,0)),"")</f>
        <v>12214.470000000001</v>
      </c>
      <c r="H92" s="29"/>
      <c r="I92" s="29"/>
      <c r="J92" s="29"/>
      <c r="K92" s="29"/>
      <c r="L92" s="29"/>
      <c r="N92" s="137"/>
    </row>
    <row r="93" spans="1:14" ht="14.25" customHeight="1" x14ac:dyDescent="0.3">
      <c r="A93" s="143" t="s">
        <v>248</v>
      </c>
      <c r="C93" s="29">
        <f>SUM(C94:C95)</f>
        <v>4.0999999999999996</v>
      </c>
      <c r="D93" s="29">
        <f>SUM(D94:D95)</f>
        <v>4.2</v>
      </c>
      <c r="E93" s="29">
        <f>SUM(E94:E95)</f>
        <v>4.3</v>
      </c>
      <c r="F93" s="29">
        <f>SUM(F94:F95)</f>
        <v>4.4000000000000004</v>
      </c>
      <c r="G93" s="29">
        <f>SUM(G94:G95)</f>
        <v>4.5</v>
      </c>
      <c r="H93" s="29"/>
      <c r="I93" s="29"/>
      <c r="J93" s="29"/>
      <c r="K93" s="29"/>
      <c r="L93" s="29"/>
      <c r="N93" s="137"/>
    </row>
    <row r="94" spans="1:14" ht="14.25" customHeight="1" x14ac:dyDescent="0.3">
      <c r="A94" s="52" t="s">
        <v>249</v>
      </c>
      <c r="C94" s="149">
        <v>1.1000000000000001</v>
      </c>
      <c r="D94" s="149">
        <v>1.2</v>
      </c>
      <c r="E94" s="149">
        <v>1.3</v>
      </c>
      <c r="F94" s="149">
        <v>1.4</v>
      </c>
      <c r="G94" s="149">
        <v>1.5</v>
      </c>
      <c r="H94" s="29"/>
      <c r="I94" s="29"/>
      <c r="J94" s="29"/>
      <c r="K94" s="29"/>
      <c r="L94" s="29"/>
      <c r="N94" s="137"/>
    </row>
    <row r="95" spans="1:14" ht="14.25" customHeight="1" x14ac:dyDescent="0.3">
      <c r="A95" s="52" t="s">
        <v>250</v>
      </c>
      <c r="C95" s="149">
        <v>3</v>
      </c>
      <c r="D95" s="149">
        <v>3</v>
      </c>
      <c r="E95" s="149">
        <v>3</v>
      </c>
      <c r="F95" s="149">
        <v>3</v>
      </c>
      <c r="G95" s="149">
        <v>3</v>
      </c>
      <c r="H95" s="29"/>
      <c r="I95" s="29"/>
      <c r="J95" s="29"/>
      <c r="K95" s="29"/>
      <c r="L95" s="29"/>
      <c r="N95" s="137"/>
    </row>
    <row r="96" spans="1:14" ht="14.25" customHeight="1" x14ac:dyDescent="0.3">
      <c r="A96" s="52" t="s">
        <v>242</v>
      </c>
      <c r="C96" s="149" t="s">
        <v>278</v>
      </c>
      <c r="D96" s="149" t="s">
        <v>278</v>
      </c>
      <c r="E96" s="149" t="s">
        <v>278</v>
      </c>
      <c r="F96" s="149" t="s">
        <v>278</v>
      </c>
      <c r="G96" s="149" t="s">
        <v>279</v>
      </c>
      <c r="H96" s="29"/>
      <c r="I96" s="29"/>
      <c r="J96" s="29"/>
      <c r="K96" s="29"/>
      <c r="L96" s="29"/>
      <c r="N96" s="137"/>
    </row>
    <row r="97" spans="1:14" ht="14.25" customHeight="1" x14ac:dyDescent="0.3">
      <c r="A97" s="52" t="s">
        <v>316</v>
      </c>
      <c r="C97" s="150">
        <v>0.05</v>
      </c>
      <c r="D97" s="150">
        <v>0.1</v>
      </c>
      <c r="E97" s="150">
        <v>0.04</v>
      </c>
      <c r="F97" s="150">
        <v>0.08</v>
      </c>
      <c r="G97" s="150">
        <v>0.84</v>
      </c>
      <c r="H97" s="29"/>
      <c r="I97" s="29"/>
      <c r="J97" s="29"/>
      <c r="K97" s="29"/>
      <c r="L97" s="29"/>
      <c r="N97" s="137"/>
    </row>
    <row r="98" spans="1:14" ht="14.25" customHeight="1" x14ac:dyDescent="0.3">
      <c r="A98" s="52" t="s">
        <v>243</v>
      </c>
      <c r="C98" s="149" t="s">
        <v>276</v>
      </c>
      <c r="D98" s="149" t="s">
        <v>277</v>
      </c>
      <c r="E98" s="149" t="s">
        <v>275</v>
      </c>
      <c r="F98" s="149" t="s">
        <v>273</v>
      </c>
      <c r="G98" s="149" t="s">
        <v>274</v>
      </c>
      <c r="H98" s="29"/>
      <c r="I98" s="29"/>
      <c r="J98" s="29"/>
      <c r="K98" s="29"/>
      <c r="L98" s="29"/>
      <c r="N98" s="137"/>
    </row>
    <row r="99" spans="1:14" ht="14.25" customHeight="1" x14ac:dyDescent="0.3">
      <c r="A99" s="52" t="s">
        <v>317</v>
      </c>
      <c r="C99" s="150">
        <v>0.03</v>
      </c>
      <c r="D99" s="150">
        <v>0.65</v>
      </c>
      <c r="E99" s="150">
        <v>0.28000000000000003</v>
      </c>
      <c r="F99" s="150">
        <v>0.3</v>
      </c>
      <c r="G99" s="150">
        <v>0.04</v>
      </c>
      <c r="H99" s="29"/>
      <c r="I99" s="29"/>
      <c r="J99" s="29"/>
      <c r="K99" s="29"/>
      <c r="L99" s="29"/>
      <c r="N99" s="137"/>
    </row>
    <row r="100" spans="1:14" ht="14.25" customHeight="1" x14ac:dyDescent="0.3">
      <c r="A100" s="52" t="s">
        <v>244</v>
      </c>
      <c r="C100" s="149" t="s">
        <v>280</v>
      </c>
      <c r="D100" s="149" t="s">
        <v>281</v>
      </c>
      <c r="E100" s="149" t="s">
        <v>281</v>
      </c>
      <c r="F100" s="149" t="s">
        <v>280</v>
      </c>
      <c r="G100" s="149" t="s">
        <v>280</v>
      </c>
      <c r="H100" s="29"/>
      <c r="I100" s="29"/>
      <c r="J100" s="29"/>
      <c r="K100" s="29"/>
      <c r="L100" s="29"/>
      <c r="N100" s="137"/>
    </row>
    <row r="101" spans="1:14" ht="14.25" customHeight="1" x14ac:dyDescent="0.3">
      <c r="A101" s="52" t="s">
        <v>318</v>
      </c>
      <c r="C101" s="150">
        <v>0.92</v>
      </c>
      <c r="D101" s="150">
        <v>0.25</v>
      </c>
      <c r="E101" s="150">
        <v>0.68</v>
      </c>
      <c r="F101" s="150">
        <v>0.62</v>
      </c>
      <c r="G101" s="150">
        <v>0.12</v>
      </c>
      <c r="H101" s="29"/>
      <c r="I101" s="29"/>
      <c r="J101" s="29"/>
      <c r="K101" s="29"/>
      <c r="L101" s="29"/>
      <c r="N101" s="137"/>
    </row>
    <row r="102" spans="1:14" ht="14.25" customHeight="1" x14ac:dyDescent="0.3">
      <c r="A102" s="142" t="s">
        <v>251</v>
      </c>
      <c r="C102" s="151"/>
      <c r="D102" s="151"/>
      <c r="E102" s="151"/>
      <c r="F102" s="151"/>
      <c r="G102" s="151"/>
      <c r="H102" s="29"/>
      <c r="I102" s="29"/>
      <c r="J102" s="29"/>
      <c r="K102" s="29"/>
      <c r="L102" s="29"/>
      <c r="N102" s="137"/>
    </row>
    <row r="103" spans="1:14" ht="14.25" customHeight="1" x14ac:dyDescent="0.3">
      <c r="A103" s="142" t="s">
        <v>252</v>
      </c>
      <c r="C103" s="151">
        <f>IFERROR(C95*C97/INDEX('ag data'!$D$14:$BF$14,MATCH(C96,'ag data'!$D$13:$BF$13,0))*INDEX('ag data'!$D$17:$BF$17,MATCH(C96,'ag data'!$D$13:$BF$13,0))+C95*C99/INDEX('ag data'!$D$14:$BF$14,MATCH(C98,'ag data'!$D$13:$BF$13,0))*INDEX('ag data'!$D$17:$BF$17,MATCH(C98,'ag data'!$D$13:$BF$13,0))+C95*C101/INDEX('ag data'!$D$14:$BF$14,MATCH(C100,'ag data'!$D$13:$BF$13,0))*INDEX('ag data'!$D$17:$BF$17,MATCH(C100,'ag data'!$D$13:$BF$13,0)),"")</f>
        <v>23036.746200000001</v>
      </c>
      <c r="D103" s="151">
        <f>IFERROR(D95*D97/INDEX('ag data'!$D$14:$BF$14,MATCH(D96,'ag data'!$D$13:$BF$13,0))*INDEX('ag data'!$D$17:$BF$17,MATCH(D96,'ag data'!$D$13:$BF$13,0))+D95*D99/INDEX('ag data'!$D$14:$BF$14,MATCH(D98,'ag data'!$D$13:$BF$13,0))*INDEX('ag data'!$D$17:$BF$17,MATCH(D98,'ag data'!$D$13:$BF$13,0))+D95*D101/INDEX('ag data'!$D$14:$BF$14,MATCH(D100,'ag data'!$D$13:$BF$13,0))*INDEX('ag data'!$D$17:$BF$17,MATCH(D100,'ag data'!$D$13:$BF$13,0)),"")</f>
        <v>25678.270500000002</v>
      </c>
      <c r="E103" s="151">
        <f>IFERROR(E95*E97/INDEX('ag data'!$D$14:$BF$14,MATCH(E96,'ag data'!$D$13:$BF$13,0))*INDEX('ag data'!$D$17:$BF$17,MATCH(E96,'ag data'!$D$13:$BF$13,0))+E95*E99/INDEX('ag data'!$D$14:$BF$14,MATCH(E98,'ag data'!$D$13:$BF$13,0))*INDEX('ag data'!$D$17:$BF$17,MATCH(E98,'ag data'!$D$13:$BF$13,0))+E95*E101/INDEX('ag data'!$D$14:$BF$14,MATCH(E100,'ag data'!$D$13:$BF$13,0))*INDEX('ag data'!$D$17:$BF$17,MATCH(E100,'ag data'!$D$13:$BF$13,0)),"")</f>
        <v>28702.9692</v>
      </c>
      <c r="F103" s="151">
        <f>IFERROR(F95*F97/INDEX('ag data'!$D$14:$BF$14,MATCH(F96,'ag data'!$D$13:$BF$13,0))*INDEX('ag data'!$D$17:$BF$17,MATCH(F96,'ag data'!$D$13:$BF$13,0))+F95*F99/INDEX('ag data'!$D$14:$BF$14,MATCH(F98,'ag data'!$D$13:$BF$13,0))*INDEX('ag data'!$D$17:$BF$17,MATCH(F98,'ag data'!$D$13:$BF$13,0))+F95*F101/INDEX('ag data'!$D$14:$BF$14,MATCH(F100,'ag data'!$D$13:$BF$13,0))*INDEX('ag data'!$D$17:$BF$17,MATCH(F100,'ag data'!$D$13:$BF$13,0)),"")</f>
        <v>18853.3086</v>
      </c>
      <c r="G103" s="151">
        <f>IFERROR(G95*G97/INDEX('ag data'!$D$14:$BF$14,MATCH(G96,'ag data'!$D$13:$BF$13,0))*INDEX('ag data'!$D$17:$BF$17,MATCH(G96,'ag data'!$D$13:$BF$13,0))+G95*G99/INDEX('ag data'!$D$14:$BF$14,MATCH(G98,'ag data'!$D$13:$BF$13,0))*INDEX('ag data'!$D$17:$BF$17,MATCH(G98,'ag data'!$D$13:$BF$13,0))+G95*G101/INDEX('ag data'!$D$14:$BF$14,MATCH(G100,'ag data'!$D$13:$BF$13,0))*INDEX('ag data'!$D$17:$BF$17,MATCH(G100,'ag data'!$D$13:$BF$13,0)),"")</f>
        <v>58624.741199999997</v>
      </c>
      <c r="H103" s="29"/>
      <c r="I103" s="29"/>
      <c r="J103" s="29"/>
      <c r="K103" s="29"/>
      <c r="L103" s="29"/>
      <c r="N103" s="137"/>
    </row>
    <row r="104" spans="1:14" ht="14.25" customHeight="1" x14ac:dyDescent="0.3">
      <c r="A104" s="143" t="s">
        <v>253</v>
      </c>
      <c r="C104" s="148">
        <f>SUM(C94:C95,C83:C84,C74:C75)</f>
        <v>7.7999999999999989</v>
      </c>
      <c r="D104" s="148">
        <f>SUM(D94:D95,D83:D84,D74:D75)</f>
        <v>8</v>
      </c>
      <c r="E104" s="148">
        <f>SUM(E94:E95,E83:E84,E74:E75)</f>
        <v>8.1</v>
      </c>
      <c r="F104" s="148">
        <f>SUM(F94:F95,F83:F84,F74:F75)</f>
        <v>8.5</v>
      </c>
      <c r="G104" s="148">
        <f>SUM(G94:G95,G83:G84,G74:G75)</f>
        <v>8.4</v>
      </c>
      <c r="H104" s="74"/>
      <c r="I104" s="74"/>
      <c r="J104" s="74"/>
      <c r="K104" s="74"/>
      <c r="L104" s="74"/>
      <c r="N104" s="137" t="s">
        <v>85</v>
      </c>
    </row>
    <row r="105" spans="1:14" ht="14.25" customHeight="1" x14ac:dyDescent="0.3">
      <c r="A105" s="54" t="str">
        <f>IF(A104="","","   End of Year Balance [maf]")</f>
        <v xml:space="preserve">   End of Year Balance [maf]</v>
      </c>
      <c r="C105" s="29">
        <f t="shared" ref="C105:L105" si="37">IF(OR(C$28="",$A105=""),"",C72-C104)</f>
        <v>0.42217488651551527</v>
      </c>
      <c r="D105" s="29">
        <f t="shared" ca="1" si="37"/>
        <v>0.64216736665553142</v>
      </c>
      <c r="E105" s="29">
        <f t="shared" ca="1" si="37"/>
        <v>0.5702408968581647</v>
      </c>
      <c r="F105" s="29">
        <f t="shared" ca="1" si="37"/>
        <v>0.18200658335114639</v>
      </c>
      <c r="G105" s="29">
        <f t="shared" ca="1" si="37"/>
        <v>0.28598672823687821</v>
      </c>
      <c r="H105" s="29" t="str">
        <f t="shared" si="37"/>
        <v/>
      </c>
      <c r="I105" s="29" t="str">
        <f t="shared" si="37"/>
        <v/>
      </c>
      <c r="J105" s="29" t="str">
        <f t="shared" si="37"/>
        <v/>
      </c>
      <c r="K105" s="29" t="str">
        <f t="shared" si="37"/>
        <v/>
      </c>
      <c r="L105" s="29" t="str">
        <f t="shared" si="37"/>
        <v/>
      </c>
      <c r="N105" s="137" t="s">
        <v>86</v>
      </c>
    </row>
    <row r="106" spans="1:14" ht="14.25" customHeight="1" x14ac:dyDescent="0.3">
      <c r="N106" s="11"/>
    </row>
    <row r="107" spans="1:14" ht="14.25" customHeight="1" x14ac:dyDescent="0.3">
      <c r="A107" s="49" t="str">
        <f>IF(A$7="","[Unused]",A7)</f>
        <v>Mexico</v>
      </c>
      <c r="B107" s="50"/>
      <c r="C107" s="50"/>
      <c r="D107" s="50"/>
      <c r="E107" s="50"/>
      <c r="F107" s="50"/>
      <c r="G107" s="50"/>
      <c r="H107" s="50"/>
      <c r="I107" s="50"/>
      <c r="J107" s="50"/>
      <c r="K107" s="50"/>
      <c r="L107" s="50"/>
      <c r="M107" s="51" t="s">
        <v>53</v>
      </c>
      <c r="N107" s="138" t="s">
        <v>80</v>
      </c>
    </row>
    <row r="108" spans="1:14" ht="14.25" customHeight="1" x14ac:dyDescent="0.3">
      <c r="A108" s="52" t="str">
        <f>IF(A107="[Unused]","",$A$61)</f>
        <v xml:space="preserve">   Enter volume to Buy(+) or Sell(-) [maf]</v>
      </c>
      <c r="C108" s="72"/>
      <c r="D108" s="72"/>
      <c r="E108" s="72"/>
      <c r="F108" s="72"/>
      <c r="G108" s="72"/>
      <c r="H108" s="72"/>
      <c r="I108" s="72"/>
      <c r="J108" s="72"/>
      <c r="K108" s="72"/>
      <c r="L108" s="72"/>
      <c r="M108" s="29">
        <f t="shared" ref="M108:M109" si="38">SUM(C108:L108)</f>
        <v>0</v>
      </c>
      <c r="N108" s="139" t="s">
        <v>81</v>
      </c>
    </row>
    <row r="109" spans="1:14" ht="14.25" customHeight="1" x14ac:dyDescent="0.3">
      <c r="A109" s="52" t="str">
        <f>IF(A108="","",$A$62)</f>
        <v xml:space="preserve">   Enter compensation to Buy(-) or Sell(+) [$ Mill]</v>
      </c>
      <c r="C109" s="73"/>
      <c r="D109" s="73"/>
      <c r="E109" s="73"/>
      <c r="F109" s="73"/>
      <c r="G109" s="73"/>
      <c r="H109" s="73"/>
      <c r="I109" s="73"/>
      <c r="J109" s="73"/>
      <c r="K109" s="73"/>
      <c r="L109" s="73"/>
      <c r="M109" s="53">
        <f t="shared" si="38"/>
        <v>0</v>
      </c>
      <c r="N109" s="140" t="s">
        <v>82</v>
      </c>
    </row>
    <row r="110" spans="1:14" ht="14.25" customHeight="1" x14ac:dyDescent="0.3">
      <c r="A110" s="54" t="str">
        <f>IF(A109="","",$A$63)</f>
        <v xml:space="preserve">   Net trade volume all participants (should be zero)</v>
      </c>
      <c r="C110" s="29">
        <f t="shared" ref="C110:M110" ca="1" si="39">IF(OR(C$28="",$A110=""),"",C$147)</f>
        <v>5.42</v>
      </c>
      <c r="D110" s="29">
        <f t="shared" ca="1" si="39"/>
        <v>6.85</v>
      </c>
      <c r="E110" s="29">
        <f t="shared" ca="1" si="39"/>
        <v>7.6199999999999992</v>
      </c>
      <c r="F110" s="29">
        <f t="shared" ca="1" si="39"/>
        <v>8.1199999999999992</v>
      </c>
      <c r="G110" s="29">
        <f t="shared" ca="1" si="39"/>
        <v>6.87</v>
      </c>
      <c r="H110" s="29" t="str">
        <f t="shared" si="39"/>
        <v/>
      </c>
      <c r="I110" s="29" t="str">
        <f t="shared" si="39"/>
        <v/>
      </c>
      <c r="J110" s="29" t="str">
        <f t="shared" si="39"/>
        <v/>
      </c>
      <c r="K110" s="29" t="str">
        <f t="shared" si="39"/>
        <v/>
      </c>
      <c r="L110" s="29" t="str">
        <f t="shared" si="39"/>
        <v/>
      </c>
      <c r="M110" s="6" t="str">
        <f t="shared" si="39"/>
        <v/>
      </c>
      <c r="N110" s="137" t="s">
        <v>83</v>
      </c>
    </row>
    <row r="111" spans="1:14" ht="14.25" customHeight="1" x14ac:dyDescent="0.3">
      <c r="A111" s="1" t="str">
        <f>IF(A109="","","   Available Water [maf]")</f>
        <v xml:space="preserve">   Available Water [maf]</v>
      </c>
      <c r="C111" s="29">
        <f t="shared" ref="C111:L111" si="40">IF(OR(C$28="",$A111=""),"",C35+C53-C45+C108)</f>
        <v>1.4688855860355055</v>
      </c>
      <c r="D111" s="29">
        <f t="shared" ca="1" si="40"/>
        <v>2.7374117153622137</v>
      </c>
      <c r="E111" s="29">
        <f t="shared" ca="1" si="40"/>
        <v>3.1419083185284293</v>
      </c>
      <c r="F111" s="29">
        <f t="shared" ca="1" si="40"/>
        <v>3.1329966642439393</v>
      </c>
      <c r="G111" s="29">
        <f t="shared" ca="1" si="40"/>
        <v>2.9992016193004094</v>
      </c>
      <c r="H111" s="29" t="str">
        <f t="shared" si="40"/>
        <v/>
      </c>
      <c r="I111" s="29" t="str">
        <f t="shared" si="40"/>
        <v/>
      </c>
      <c r="J111" s="29" t="str">
        <f t="shared" si="40"/>
        <v/>
      </c>
      <c r="K111" s="29" t="str">
        <f t="shared" si="40"/>
        <v/>
      </c>
      <c r="L111" s="29" t="str">
        <f t="shared" si="40"/>
        <v/>
      </c>
      <c r="N111" s="137" t="s">
        <v>84</v>
      </c>
    </row>
    <row r="112" spans="1:14" ht="14.25" customHeight="1" x14ac:dyDescent="0.3">
      <c r="A112" s="27" t="str">
        <f>IF(A111="","",$A$65)</f>
        <v xml:space="preserve">   Enter withdraw [maf] within available water</v>
      </c>
      <c r="C112" s="74"/>
      <c r="D112" s="74"/>
      <c r="E112" s="74"/>
      <c r="F112" s="74"/>
      <c r="G112" s="74"/>
      <c r="H112" s="74"/>
      <c r="I112" s="74"/>
      <c r="J112" s="74"/>
      <c r="K112" s="74"/>
      <c r="L112" s="74"/>
      <c r="N112" s="137" t="s">
        <v>85</v>
      </c>
    </row>
    <row r="113" spans="1:14" ht="14.25" customHeight="1" x14ac:dyDescent="0.3">
      <c r="A113" s="54" t="str">
        <f>IF(A112="","","   End of Year Balance [maf]")</f>
        <v xml:space="preserve">   End of Year Balance [maf]</v>
      </c>
      <c r="C113" s="29">
        <f t="shared" ref="C113:L113" si="41">IF(OR(C$28="",$A113=""),"",C111-C112)</f>
        <v>1.4688855860355055</v>
      </c>
      <c r="D113" s="29">
        <f t="shared" ca="1" si="41"/>
        <v>2.7374117153622137</v>
      </c>
      <c r="E113" s="29">
        <f t="shared" ca="1" si="41"/>
        <v>3.1419083185284293</v>
      </c>
      <c r="F113" s="29">
        <f t="shared" ca="1" si="41"/>
        <v>3.1329966642439393</v>
      </c>
      <c r="G113" s="29">
        <f t="shared" ca="1" si="41"/>
        <v>2.9992016193004094</v>
      </c>
      <c r="H113" s="29" t="str">
        <f t="shared" si="41"/>
        <v/>
      </c>
      <c r="I113" s="29" t="str">
        <f t="shared" si="41"/>
        <v/>
      </c>
      <c r="J113" s="29" t="str">
        <f t="shared" si="41"/>
        <v/>
      </c>
      <c r="K113" s="29" t="str">
        <f t="shared" si="41"/>
        <v/>
      </c>
      <c r="L113" s="29" t="str">
        <f t="shared" si="41"/>
        <v/>
      </c>
      <c r="N113" s="137" t="s">
        <v>86</v>
      </c>
    </row>
    <row r="114" spans="1:14" ht="14.25" customHeight="1" x14ac:dyDescent="0.3">
      <c r="N114" s="11"/>
    </row>
    <row r="115" spans="1:14" ht="14.25" customHeight="1" x14ac:dyDescent="0.3">
      <c r="A115" s="49" t="str">
        <f>IF(A$8="","[Unused]",A8)</f>
        <v>Colorado River Delta</v>
      </c>
      <c r="B115" s="50"/>
      <c r="C115" s="50"/>
      <c r="D115" s="50"/>
      <c r="E115" s="50"/>
      <c r="F115" s="50"/>
      <c r="G115" s="50"/>
      <c r="H115" s="50"/>
      <c r="I115" s="50"/>
      <c r="J115" s="50"/>
      <c r="K115" s="50"/>
      <c r="L115" s="50"/>
      <c r="M115" s="51" t="s">
        <v>53</v>
      </c>
      <c r="N115" s="138" t="s">
        <v>80</v>
      </c>
    </row>
    <row r="116" spans="1:14" ht="14.25" customHeight="1" x14ac:dyDescent="0.3">
      <c r="A116" s="52" t="str">
        <f>IF(A115="[Unused]","",$A$61)</f>
        <v xml:space="preserve">   Enter volume to Buy(+) or Sell(-) [maf]</v>
      </c>
      <c r="C116" s="72"/>
      <c r="D116" s="72"/>
      <c r="E116" s="72"/>
      <c r="F116" s="72"/>
      <c r="G116" s="72"/>
      <c r="H116" s="72"/>
      <c r="I116" s="72"/>
      <c r="J116" s="72"/>
      <c r="K116" s="72"/>
      <c r="L116" s="72"/>
      <c r="M116" s="29">
        <f t="shared" ref="M116:M117" si="42">SUM(C116:L116)</f>
        <v>0</v>
      </c>
      <c r="N116" s="139" t="s">
        <v>81</v>
      </c>
    </row>
    <row r="117" spans="1:14" ht="14.25" customHeight="1" x14ac:dyDescent="0.3">
      <c r="A117" s="52" t="str">
        <f>IF(A116="","",$A$62)</f>
        <v xml:space="preserve">   Enter compensation to Buy(-) or Sell(+) [$ Mill]</v>
      </c>
      <c r="C117" s="73"/>
      <c r="D117" s="73"/>
      <c r="E117" s="73"/>
      <c r="F117" s="73"/>
      <c r="G117" s="73"/>
      <c r="H117" s="73"/>
      <c r="I117" s="73"/>
      <c r="J117" s="73"/>
      <c r="K117" s="73"/>
      <c r="L117" s="73"/>
      <c r="M117" s="53">
        <f t="shared" si="42"/>
        <v>0</v>
      </c>
      <c r="N117" s="140" t="s">
        <v>82</v>
      </c>
    </row>
    <row r="118" spans="1:14" ht="14.25" customHeight="1" x14ac:dyDescent="0.3">
      <c r="A118" s="54" t="str">
        <f>IF(A117="","",$A$63)</f>
        <v xml:space="preserve">   Net trade volume all participants (should be zero)</v>
      </c>
      <c r="C118" s="29">
        <f t="shared" ref="C118:M118" ca="1" si="43">IF(OR(C$28="",$A118=""),"",C$147)</f>
        <v>5.42</v>
      </c>
      <c r="D118" s="29">
        <f t="shared" ca="1" si="43"/>
        <v>6.85</v>
      </c>
      <c r="E118" s="29">
        <f t="shared" ca="1" si="43"/>
        <v>7.6199999999999992</v>
      </c>
      <c r="F118" s="29">
        <f t="shared" ca="1" si="43"/>
        <v>8.1199999999999992</v>
      </c>
      <c r="G118" s="29">
        <f t="shared" ca="1" si="43"/>
        <v>6.87</v>
      </c>
      <c r="H118" s="29" t="str">
        <f t="shared" si="43"/>
        <v/>
      </c>
      <c r="I118" s="29" t="str">
        <f t="shared" si="43"/>
        <v/>
      </c>
      <c r="J118" s="29" t="str">
        <f t="shared" si="43"/>
        <v/>
      </c>
      <c r="K118" s="29" t="str">
        <f t="shared" si="43"/>
        <v/>
      </c>
      <c r="L118" s="29" t="str">
        <f t="shared" si="43"/>
        <v/>
      </c>
      <c r="M118" s="6" t="str">
        <f t="shared" si="43"/>
        <v/>
      </c>
      <c r="N118" s="137" t="s">
        <v>83</v>
      </c>
    </row>
    <row r="119" spans="1:14" ht="14.25" customHeight="1" x14ac:dyDescent="0.3">
      <c r="A119" s="1" t="str">
        <f>IF(A117="","","   Available Water [maf]")</f>
        <v xml:space="preserve">   Available Water [maf]</v>
      </c>
      <c r="C119" s="55">
        <f t="shared" ref="C119:L119" si="44">IF(OR(C$28="",$A119=""),"",C36+C54-C46+C116)</f>
        <v>1.5555555555555553E-2</v>
      </c>
      <c r="D119" s="55">
        <f t="shared" ca="1" si="44"/>
        <v>0.19639185087677219</v>
      </c>
      <c r="E119" s="55">
        <f t="shared" ca="1" si="44"/>
        <v>0.19917681851338079</v>
      </c>
      <c r="F119" s="55">
        <f t="shared" ca="1" si="44"/>
        <v>0.20388309311057395</v>
      </c>
      <c r="G119" s="55">
        <f t="shared" ca="1" si="44"/>
        <v>0.2054751510648668</v>
      </c>
      <c r="H119" s="55" t="str">
        <f t="shared" si="44"/>
        <v/>
      </c>
      <c r="I119" s="55" t="str">
        <f t="shared" si="44"/>
        <v/>
      </c>
      <c r="J119" s="55" t="str">
        <f t="shared" si="44"/>
        <v/>
      </c>
      <c r="K119" s="55" t="str">
        <f t="shared" si="44"/>
        <v/>
      </c>
      <c r="L119" s="55" t="str">
        <f t="shared" si="44"/>
        <v/>
      </c>
      <c r="N119" s="137" t="s">
        <v>84</v>
      </c>
    </row>
    <row r="120" spans="1:14" ht="14.25" customHeight="1" x14ac:dyDescent="0.3">
      <c r="A120" s="27" t="str">
        <f>IF(A119="","",$A$65)</f>
        <v xml:space="preserve">   Enter withdraw [maf] within available water</v>
      </c>
      <c r="C120" s="75"/>
      <c r="D120" s="75"/>
      <c r="E120" s="75"/>
      <c r="F120" s="75"/>
      <c r="G120" s="75"/>
      <c r="H120" s="75"/>
      <c r="I120" s="75"/>
      <c r="J120" s="75"/>
      <c r="K120" s="75"/>
      <c r="L120" s="75"/>
      <c r="N120" s="137" t="s">
        <v>85</v>
      </c>
    </row>
    <row r="121" spans="1:14" ht="14.25" customHeight="1" x14ac:dyDescent="0.3">
      <c r="A121" s="54" t="str">
        <f>IF(A120="","","   End of Year Balance [maf]")</f>
        <v xml:space="preserve">   End of Year Balance [maf]</v>
      </c>
      <c r="C121" s="29">
        <f t="shared" ref="C121:L121" si="45">IF(OR(C$28="",$A121=""),"",C119-C120)</f>
        <v>1.5555555555555553E-2</v>
      </c>
      <c r="D121" s="29">
        <f t="shared" ca="1" si="45"/>
        <v>0.19639185087677219</v>
      </c>
      <c r="E121" s="29">
        <f t="shared" ca="1" si="45"/>
        <v>0.19917681851338079</v>
      </c>
      <c r="F121" s="29">
        <f t="shared" ca="1" si="45"/>
        <v>0.20388309311057395</v>
      </c>
      <c r="G121" s="29">
        <f t="shared" ca="1" si="45"/>
        <v>0.2054751510648668</v>
      </c>
      <c r="H121" s="29" t="str">
        <f t="shared" si="45"/>
        <v/>
      </c>
      <c r="I121" s="29" t="str">
        <f t="shared" si="45"/>
        <v/>
      </c>
      <c r="J121" s="29" t="str">
        <f t="shared" si="45"/>
        <v/>
      </c>
      <c r="K121" s="29" t="str">
        <f t="shared" si="45"/>
        <v/>
      </c>
      <c r="L121" s="29" t="str">
        <f t="shared" si="45"/>
        <v/>
      </c>
      <c r="N121" s="137" t="s">
        <v>86</v>
      </c>
    </row>
    <row r="122" spans="1:14" ht="14.25" customHeight="1" x14ac:dyDescent="0.3">
      <c r="N122" s="11"/>
    </row>
    <row r="123" spans="1:14" ht="14.25" customHeight="1" x14ac:dyDescent="0.3">
      <c r="A123" s="49" t="str">
        <f>IF(A$9="","[Unused]",A9)</f>
        <v>First Nations</v>
      </c>
      <c r="B123" s="50"/>
      <c r="C123" s="50"/>
      <c r="D123" s="50"/>
      <c r="E123" s="50"/>
      <c r="F123" s="50"/>
      <c r="G123" s="50"/>
      <c r="H123" s="50"/>
      <c r="I123" s="50"/>
      <c r="J123" s="50"/>
      <c r="K123" s="50"/>
      <c r="L123" s="50"/>
      <c r="M123" s="51" t="s">
        <v>53</v>
      </c>
      <c r="N123" s="138" t="s">
        <v>80</v>
      </c>
    </row>
    <row r="124" spans="1:14" ht="14.25" customHeight="1" x14ac:dyDescent="0.3">
      <c r="A124" s="54" t="str">
        <f>IF(A123="[Unused]","",$A$61)</f>
        <v xml:space="preserve">   Enter volume to Buy(+) or Sell(-) [maf]</v>
      </c>
      <c r="C124" s="72"/>
      <c r="D124" s="72"/>
      <c r="E124" s="72"/>
      <c r="F124" s="72"/>
      <c r="G124" s="72"/>
      <c r="H124" s="72"/>
      <c r="I124" s="72"/>
      <c r="J124" s="72"/>
      <c r="K124" s="72"/>
      <c r="L124" s="72"/>
      <c r="M124" s="29">
        <f t="shared" ref="M124:M125" si="46">SUM(C124:L124)</f>
        <v>0</v>
      </c>
      <c r="N124" s="139" t="s">
        <v>81</v>
      </c>
    </row>
    <row r="125" spans="1:14" ht="14.25" customHeight="1" x14ac:dyDescent="0.3">
      <c r="A125" s="54" t="str">
        <f>IF(A124="","",$A$62)</f>
        <v xml:space="preserve">   Enter compensation to Buy(-) or Sell(+) [$ Mill]</v>
      </c>
      <c r="C125" s="73"/>
      <c r="D125" s="73"/>
      <c r="E125" s="73"/>
      <c r="F125" s="73"/>
      <c r="G125" s="73"/>
      <c r="H125" s="73"/>
      <c r="I125" s="73"/>
      <c r="J125" s="73"/>
      <c r="K125" s="73"/>
      <c r="L125" s="73"/>
      <c r="M125" s="53">
        <f t="shared" si="46"/>
        <v>0</v>
      </c>
      <c r="N125" s="140" t="s">
        <v>82</v>
      </c>
    </row>
    <row r="126" spans="1:14" ht="14.25" customHeight="1" x14ac:dyDescent="0.3">
      <c r="A126" s="54" t="str">
        <f>IF(A125="","",$A$63)</f>
        <v xml:space="preserve">   Net trade volume all participants (should be zero)</v>
      </c>
      <c r="C126" s="29">
        <f t="shared" ref="C126:M126" ca="1" si="47">IF(OR(C$28="",$A126=""),"",C$147)</f>
        <v>5.42</v>
      </c>
      <c r="D126" s="29">
        <f t="shared" ca="1" si="47"/>
        <v>6.85</v>
      </c>
      <c r="E126" s="29">
        <f t="shared" ca="1" si="47"/>
        <v>7.6199999999999992</v>
      </c>
      <c r="F126" s="29">
        <f t="shared" ca="1" si="47"/>
        <v>8.1199999999999992</v>
      </c>
      <c r="G126" s="29">
        <f t="shared" ca="1" si="47"/>
        <v>6.87</v>
      </c>
      <c r="H126" s="29" t="str">
        <f t="shared" si="47"/>
        <v/>
      </c>
      <c r="I126" s="29" t="str">
        <f t="shared" si="47"/>
        <v/>
      </c>
      <c r="J126" s="29" t="str">
        <f t="shared" si="47"/>
        <v/>
      </c>
      <c r="K126" s="29" t="str">
        <f t="shared" si="47"/>
        <v/>
      </c>
      <c r="L126" s="29" t="str">
        <f t="shared" si="47"/>
        <v/>
      </c>
      <c r="M126" s="6" t="str">
        <f t="shared" si="47"/>
        <v/>
      </c>
      <c r="N126" s="137" t="s">
        <v>83</v>
      </c>
    </row>
    <row r="127" spans="1:14" ht="14.25" customHeight="1" x14ac:dyDescent="0.3">
      <c r="A127" s="1" t="str">
        <f>IF(A125="","","   Available Water [maf]")</f>
        <v xml:space="preserve">   Available Water [maf]</v>
      </c>
      <c r="C127" s="29">
        <f t="shared" ref="C127:L127" si="48">IF(OR(C$28="",$A127=""),"",C37+C55-C47+C124)</f>
        <v>1.9444827586206894</v>
      </c>
      <c r="D127" s="29" t="e">
        <f t="shared" ca="1" si="48"/>
        <v>#VALUE!</v>
      </c>
      <c r="E127" s="29" t="e">
        <f t="shared" ca="1" si="48"/>
        <v>#VALUE!</v>
      </c>
      <c r="F127" s="29" t="e">
        <f t="shared" ca="1" si="48"/>
        <v>#VALUE!</v>
      </c>
      <c r="G127" s="29" t="e">
        <f t="shared" ca="1" si="48"/>
        <v>#VALUE!</v>
      </c>
      <c r="H127" s="29" t="str">
        <f t="shared" si="48"/>
        <v/>
      </c>
      <c r="I127" s="29" t="str">
        <f t="shared" si="48"/>
        <v/>
      </c>
      <c r="J127" s="29" t="str">
        <f t="shared" si="48"/>
        <v/>
      </c>
      <c r="K127" s="29" t="str">
        <f t="shared" si="48"/>
        <v/>
      </c>
      <c r="L127" s="29" t="str">
        <f t="shared" si="48"/>
        <v/>
      </c>
      <c r="N127" s="137" t="s">
        <v>84</v>
      </c>
    </row>
    <row r="128" spans="1:14" ht="14.25" customHeight="1" x14ac:dyDescent="0.3">
      <c r="A128" s="27" t="str">
        <f>IF(A127="","",$A$65)</f>
        <v xml:space="preserve">   Enter withdraw [maf] within available water</v>
      </c>
      <c r="C128" s="74"/>
      <c r="D128" s="74"/>
      <c r="E128" s="74"/>
      <c r="F128" s="74"/>
      <c r="G128" s="74"/>
      <c r="H128" s="74"/>
      <c r="I128" s="74"/>
      <c r="J128" s="74"/>
      <c r="K128" s="74"/>
      <c r="L128" s="74"/>
      <c r="N128" s="137" t="s">
        <v>85</v>
      </c>
    </row>
    <row r="129" spans="1:14" ht="14.25" customHeight="1" x14ac:dyDescent="0.3">
      <c r="A129" s="54" t="str">
        <f>IF(A128="","","   End of Year Balance [maf]")</f>
        <v xml:space="preserve">   End of Year Balance [maf]</v>
      </c>
      <c r="C129" s="29">
        <f t="shared" ref="C129:L129" si="49">IF(OR(C$28="",$A129=""),"",C127-C128)</f>
        <v>1.9444827586206894</v>
      </c>
      <c r="D129" s="29" t="e">
        <f t="shared" ca="1" si="49"/>
        <v>#VALUE!</v>
      </c>
      <c r="E129" s="29" t="e">
        <f t="shared" ca="1" si="49"/>
        <v>#VALUE!</v>
      </c>
      <c r="F129" s="29" t="e">
        <f t="shared" ca="1" si="49"/>
        <v>#VALUE!</v>
      </c>
      <c r="G129" s="29" t="e">
        <f t="shared" ca="1" si="49"/>
        <v>#VALUE!</v>
      </c>
      <c r="H129" s="29" t="str">
        <f t="shared" si="49"/>
        <v/>
      </c>
      <c r="I129" s="29" t="str">
        <f t="shared" si="49"/>
        <v/>
      </c>
      <c r="J129" s="29" t="str">
        <f t="shared" si="49"/>
        <v/>
      </c>
      <c r="K129" s="29" t="str">
        <f t="shared" si="49"/>
        <v/>
      </c>
      <c r="L129" s="29" t="str">
        <f t="shared" si="49"/>
        <v/>
      </c>
      <c r="N129" s="137" t="s">
        <v>86</v>
      </c>
    </row>
    <row r="130" spans="1:14" ht="14.25" customHeight="1" x14ac:dyDescent="0.3">
      <c r="N130" s="11"/>
    </row>
    <row r="131" spans="1:14" ht="14.25" customHeight="1" x14ac:dyDescent="0.3">
      <c r="A131" s="49" t="str">
        <f>IF(A$10="","[Unused]",A10)</f>
        <v>Shared, Reserve</v>
      </c>
      <c r="B131" s="50"/>
      <c r="C131" s="50"/>
      <c r="D131" s="50"/>
      <c r="E131" s="50"/>
      <c r="F131" s="50"/>
      <c r="G131" s="50"/>
      <c r="H131" s="50"/>
      <c r="I131" s="50"/>
      <c r="J131" s="50"/>
      <c r="K131" s="50"/>
      <c r="L131" s="50"/>
      <c r="M131" s="51" t="s">
        <v>53</v>
      </c>
      <c r="N131" s="137" t="s">
        <v>87</v>
      </c>
    </row>
    <row r="132" spans="1:14" ht="14.25" customHeight="1" x14ac:dyDescent="0.3">
      <c r="A132" s="52" t="str">
        <f>IF(A131="[Unused]","",$A$61)</f>
        <v xml:space="preserve">   Enter volume to Buy(+) or Sell(-) [maf]</v>
      </c>
      <c r="C132" s="56"/>
      <c r="D132" s="56"/>
      <c r="E132" s="56"/>
      <c r="F132" s="56"/>
      <c r="G132" s="56"/>
      <c r="H132" s="56"/>
      <c r="I132" s="56"/>
      <c r="J132" s="56"/>
      <c r="K132" s="56"/>
      <c r="L132" s="56"/>
      <c r="M132" s="29">
        <f t="shared" ref="M132:M133" si="50">SUM(C132:L132)</f>
        <v>0</v>
      </c>
      <c r="N132" s="57"/>
    </row>
    <row r="133" spans="1:14" ht="14.25" customHeight="1" x14ac:dyDescent="0.3">
      <c r="A133" s="52" t="str">
        <f>IF(A132="","",$A$62)</f>
        <v xml:space="preserve">   Enter compensation to Buy(-) or Sell(+) [$ Mill]</v>
      </c>
      <c r="C133" s="58"/>
      <c r="D133" s="58"/>
      <c r="E133" s="58"/>
      <c r="F133" s="58"/>
      <c r="G133" s="58"/>
      <c r="H133" s="58"/>
      <c r="I133" s="58"/>
      <c r="J133" s="58"/>
      <c r="K133" s="58"/>
      <c r="L133" s="58"/>
      <c r="M133" s="53">
        <f t="shared" si="50"/>
        <v>0</v>
      </c>
      <c r="N133" s="59"/>
    </row>
    <row r="134" spans="1:14" ht="14.25" customHeight="1" x14ac:dyDescent="0.3">
      <c r="A134" s="54" t="str">
        <f>IF(A133="","",$A$63)</f>
        <v xml:space="preserve">   Net trade volume all participants (should be zero)</v>
      </c>
      <c r="C134" s="29">
        <f t="shared" ref="C134:M134" ca="1" si="51">IF(OR(C$28="",$A134=""),"",C$147)</f>
        <v>5.42</v>
      </c>
      <c r="D134" s="29">
        <f t="shared" ca="1" si="51"/>
        <v>6.85</v>
      </c>
      <c r="E134" s="29">
        <f t="shared" ca="1" si="51"/>
        <v>7.6199999999999992</v>
      </c>
      <c r="F134" s="29">
        <f t="shared" ca="1" si="51"/>
        <v>8.1199999999999992</v>
      </c>
      <c r="G134" s="29">
        <f t="shared" ca="1" si="51"/>
        <v>6.87</v>
      </c>
      <c r="H134" s="29" t="str">
        <f t="shared" si="51"/>
        <v/>
      </c>
      <c r="I134" s="29" t="str">
        <f t="shared" si="51"/>
        <v/>
      </c>
      <c r="J134" s="29" t="str">
        <f t="shared" si="51"/>
        <v/>
      </c>
      <c r="K134" s="29" t="str">
        <f t="shared" si="51"/>
        <v/>
      </c>
      <c r="L134" s="29" t="str">
        <f t="shared" si="51"/>
        <v/>
      </c>
      <c r="M134" s="6" t="str">
        <f t="shared" si="51"/>
        <v/>
      </c>
      <c r="N134" s="11"/>
    </row>
    <row r="135" spans="1:14" ht="14.25" customHeight="1" x14ac:dyDescent="0.3">
      <c r="A135" s="1" t="str">
        <f>IF(A133="","","   Available Water [maf]")</f>
        <v xml:space="preserve">   Available Water [maf]</v>
      </c>
      <c r="C135" s="29">
        <f t="shared" ref="C135:L135" si="52">IF(OR(C$28="",$A135=""),"",C38+C56-C48+C132)</f>
        <v>11.59116925</v>
      </c>
      <c r="D135" s="29">
        <f t="shared" ca="1" si="52"/>
        <v>0</v>
      </c>
      <c r="E135" s="29">
        <f t="shared" ca="1" si="52"/>
        <v>0</v>
      </c>
      <c r="F135" s="29">
        <f t="shared" ca="1" si="52"/>
        <v>0</v>
      </c>
      <c r="G135" s="29">
        <f t="shared" ca="1" si="52"/>
        <v>0</v>
      </c>
      <c r="H135" s="29" t="str">
        <f t="shared" si="52"/>
        <v/>
      </c>
      <c r="I135" s="29" t="str">
        <f t="shared" si="52"/>
        <v/>
      </c>
      <c r="J135" s="29" t="str">
        <f t="shared" si="52"/>
        <v/>
      </c>
      <c r="K135" s="29" t="str">
        <f t="shared" si="52"/>
        <v/>
      </c>
      <c r="L135" s="29" t="str">
        <f t="shared" si="52"/>
        <v/>
      </c>
      <c r="N135" s="11"/>
    </row>
    <row r="136" spans="1:14" ht="14.25" customHeight="1" x14ac:dyDescent="0.3">
      <c r="A136" s="27" t="str">
        <f>IF(A135="","",$A$65)</f>
        <v xml:space="preserve">   Enter withdraw [maf] within available water</v>
      </c>
      <c r="C136" s="60"/>
      <c r="D136" s="60"/>
      <c r="E136" s="60"/>
      <c r="F136" s="60"/>
      <c r="G136" s="60"/>
      <c r="H136" s="60"/>
      <c r="I136" s="60"/>
      <c r="J136" s="60"/>
      <c r="K136" s="60"/>
      <c r="L136" s="60"/>
      <c r="N136" s="11"/>
    </row>
    <row r="137" spans="1:14" ht="14.25" customHeight="1" x14ac:dyDescent="0.3">
      <c r="A137" s="54" t="str">
        <f>IF(A136="","","   End of Year Balance [maf]")</f>
        <v xml:space="preserve">   End of Year Balance [maf]</v>
      </c>
      <c r="C137" s="29">
        <f t="shared" ref="C137:L137" si="53">IF(OR(C$28="",$A137=""),"",C135-C136)</f>
        <v>11.59116925</v>
      </c>
      <c r="D137" s="29">
        <f t="shared" ca="1" si="53"/>
        <v>0</v>
      </c>
      <c r="E137" s="29">
        <f t="shared" ca="1" si="53"/>
        <v>0</v>
      </c>
      <c r="F137" s="29">
        <f t="shared" ca="1" si="53"/>
        <v>0</v>
      </c>
      <c r="G137" s="29">
        <f t="shared" ca="1" si="53"/>
        <v>0</v>
      </c>
      <c r="H137" s="29" t="str">
        <f t="shared" si="53"/>
        <v/>
      </c>
      <c r="I137" s="29" t="str">
        <f t="shared" si="53"/>
        <v/>
      </c>
      <c r="J137" s="29" t="str">
        <f t="shared" si="53"/>
        <v/>
      </c>
      <c r="K137" s="29" t="str">
        <f t="shared" si="53"/>
        <v/>
      </c>
      <c r="L137" s="29" t="str">
        <f t="shared" si="53"/>
        <v/>
      </c>
      <c r="N137" s="11"/>
    </row>
    <row r="138" spans="1:14" ht="14.25" customHeight="1" x14ac:dyDescent="0.3">
      <c r="N138" s="11"/>
    </row>
    <row r="139" spans="1:14" ht="14.25" customHeight="1" x14ac:dyDescent="0.3">
      <c r="A139" s="47" t="s">
        <v>88</v>
      </c>
      <c r="B139" s="47"/>
      <c r="C139" s="47"/>
      <c r="D139" s="47"/>
      <c r="E139" s="47"/>
      <c r="F139" s="47"/>
      <c r="G139" s="47"/>
      <c r="H139" s="47"/>
      <c r="I139" s="47"/>
      <c r="J139" s="47"/>
      <c r="K139" s="47"/>
      <c r="L139" s="47"/>
      <c r="M139" s="47"/>
      <c r="N139" s="137" t="s">
        <v>89</v>
      </c>
    </row>
    <row r="140" spans="1:14" ht="14.25" customHeight="1" x14ac:dyDescent="0.3">
      <c r="A140" s="1" t="s">
        <v>90</v>
      </c>
      <c r="M140" s="6" t="s">
        <v>91</v>
      </c>
      <c r="N140" s="11"/>
    </row>
    <row r="141" spans="1:14" ht="14.25" customHeight="1" x14ac:dyDescent="0.3">
      <c r="A141" s="6" t="str">
        <f t="shared" ref="A141:A146" si="54">IF(A5="","","    "&amp;A5)</f>
        <v xml:space="preserve">    Upper Basin</v>
      </c>
      <c r="B141" s="1"/>
      <c r="C141" s="29">
        <f t="shared" ref="C141:L141" ca="1" si="55">IF(OR(C$28="",$A141=""),"",OFFSET(C$61,8*(ROW(B141)-ROW(B$141)),0))</f>
        <v>0</v>
      </c>
      <c r="D141" s="29">
        <f t="shared" ca="1" si="55"/>
        <v>0</v>
      </c>
      <c r="E141" s="29">
        <f t="shared" ca="1" si="55"/>
        <v>0</v>
      </c>
      <c r="F141" s="29">
        <f t="shared" ca="1" si="55"/>
        <v>0</v>
      </c>
      <c r="G141" s="29">
        <f t="shared" ca="1" si="55"/>
        <v>0</v>
      </c>
      <c r="H141" s="29" t="str">
        <f t="shared" ca="1" si="55"/>
        <v/>
      </c>
      <c r="I141" s="29" t="str">
        <f t="shared" ca="1" si="55"/>
        <v/>
      </c>
      <c r="J141" s="29" t="str">
        <f t="shared" ca="1" si="55"/>
        <v/>
      </c>
      <c r="K141" s="29" t="str">
        <f t="shared" ca="1" si="55"/>
        <v/>
      </c>
      <c r="L141" s="61" t="str">
        <f t="shared" ca="1" si="55"/>
        <v/>
      </c>
      <c r="M141" s="44">
        <f t="shared" ref="M141:M146" ca="1" si="56">IF(OR($A141=""),"",SUM(C141:L141))</f>
        <v>0</v>
      </c>
      <c r="N141" s="57"/>
    </row>
    <row r="142" spans="1:14" ht="14.25" customHeight="1" x14ac:dyDescent="0.3">
      <c r="A142" s="6" t="str">
        <f t="shared" si="54"/>
        <v xml:space="preserve">    Lower Basin</v>
      </c>
      <c r="B142" s="1"/>
      <c r="C142" s="29">
        <f t="shared" ref="C142:L142" ca="1" si="57">IF(OR(C$28="",$A142=""),"",OFFSET(C$61,8*(ROW(B142)-ROW(B$141)),0))</f>
        <v>0.3</v>
      </c>
      <c r="D142" s="29">
        <f t="shared" ca="1" si="57"/>
        <v>2.1</v>
      </c>
      <c r="E142" s="29">
        <f t="shared" ca="1" si="57"/>
        <v>2.1</v>
      </c>
      <c r="F142" s="29">
        <f t="shared" ca="1" si="57"/>
        <v>2.1</v>
      </c>
      <c r="G142" s="29">
        <f t="shared" ca="1" si="57"/>
        <v>2.1</v>
      </c>
      <c r="H142" s="29" t="str">
        <f t="shared" ca="1" si="57"/>
        <v/>
      </c>
      <c r="I142" s="29" t="str">
        <f t="shared" ca="1" si="57"/>
        <v/>
      </c>
      <c r="J142" s="29" t="str">
        <f t="shared" ca="1" si="57"/>
        <v/>
      </c>
      <c r="K142" s="29" t="str">
        <f t="shared" ca="1" si="57"/>
        <v/>
      </c>
      <c r="L142" s="61" t="str">
        <f t="shared" ca="1" si="57"/>
        <v/>
      </c>
      <c r="M142" s="44">
        <f t="shared" ca="1" si="56"/>
        <v>8.6999999999999993</v>
      </c>
      <c r="N142" s="57"/>
    </row>
    <row r="143" spans="1:14" ht="14.25" customHeight="1" x14ac:dyDescent="0.3">
      <c r="A143" s="6" t="str">
        <f t="shared" si="54"/>
        <v xml:space="preserve">    Mexico</v>
      </c>
      <c r="B143" s="1"/>
      <c r="C143" s="29">
        <f t="shared" ref="C143:L143" ca="1" si="58">IF(OR(C$28="",$A143=""),"",OFFSET(C$61,8*(ROW(B143)-ROW(B$141)),0))</f>
        <v>0.1</v>
      </c>
      <c r="D143" s="29">
        <f t="shared" ca="1" si="58"/>
        <v>0.3</v>
      </c>
      <c r="E143" s="29">
        <f t="shared" ca="1" si="58"/>
        <v>0.54</v>
      </c>
      <c r="F143" s="29">
        <f t="shared" ca="1" si="58"/>
        <v>1</v>
      </c>
      <c r="G143" s="29">
        <f t="shared" ca="1" si="58"/>
        <v>0.15</v>
      </c>
      <c r="H143" s="29" t="str">
        <f t="shared" ca="1" si="58"/>
        <v/>
      </c>
      <c r="I143" s="29" t="str">
        <f t="shared" ca="1" si="58"/>
        <v/>
      </c>
      <c r="J143" s="29" t="str">
        <f t="shared" ca="1" si="58"/>
        <v/>
      </c>
      <c r="K143" s="29" t="str">
        <f t="shared" ca="1" si="58"/>
        <v/>
      </c>
      <c r="L143" s="61" t="str">
        <f t="shared" ca="1" si="58"/>
        <v/>
      </c>
      <c r="M143" s="44">
        <f t="shared" ca="1" si="56"/>
        <v>2.09</v>
      </c>
      <c r="N143" s="57"/>
    </row>
    <row r="144" spans="1:14" ht="14.25" customHeight="1" x14ac:dyDescent="0.3">
      <c r="A144" s="6" t="str">
        <f t="shared" si="54"/>
        <v xml:space="preserve">    Colorado River Delta</v>
      </c>
      <c r="B144" s="1"/>
      <c r="C144" s="29" t="str">
        <f t="shared" ref="C144:L144" ca="1" si="59">IF(OR(C$28="",$A144=""),"",OFFSET(C$61,8*(ROW(B144)-ROW(B$141)),0))</f>
        <v>Lettuce</v>
      </c>
      <c r="D144" s="29" t="str">
        <f t="shared" ca="1" si="59"/>
        <v>Lettuce</v>
      </c>
      <c r="E144" s="29" t="str">
        <f t="shared" ca="1" si="59"/>
        <v>Spinach</v>
      </c>
      <c r="F144" s="29" t="str">
        <f t="shared" ca="1" si="59"/>
        <v>Spinach</v>
      </c>
      <c r="G144" s="29" t="str">
        <f t="shared" ca="1" si="59"/>
        <v>Spinach</v>
      </c>
      <c r="H144" s="29" t="str">
        <f t="shared" ca="1" si="59"/>
        <v/>
      </c>
      <c r="I144" s="29" t="str">
        <f t="shared" ca="1" si="59"/>
        <v/>
      </c>
      <c r="J144" s="29" t="str">
        <f t="shared" ca="1" si="59"/>
        <v/>
      </c>
      <c r="K144" s="29" t="str">
        <f t="shared" ca="1" si="59"/>
        <v/>
      </c>
      <c r="L144" s="61" t="str">
        <f t="shared" ca="1" si="59"/>
        <v/>
      </c>
      <c r="M144" s="44">
        <f t="shared" ca="1" si="56"/>
        <v>0</v>
      </c>
      <c r="N144" s="57"/>
    </row>
    <row r="145" spans="1:14" ht="14.25" customHeight="1" x14ac:dyDescent="0.3">
      <c r="A145" s="6" t="str">
        <f t="shared" si="54"/>
        <v xml:space="preserve">    First Nations</v>
      </c>
      <c r="B145" s="1"/>
      <c r="C145" s="29">
        <f t="shared" ref="C145:L145" ca="1" si="60">IF(OR(C$28="",$A145=""),"",OFFSET(C$61,8*(ROW(B145)-ROW(B$141)),0))</f>
        <v>4.0999999999999996</v>
      </c>
      <c r="D145" s="29">
        <f t="shared" ca="1" si="60"/>
        <v>4.2</v>
      </c>
      <c r="E145" s="29">
        <f t="shared" ca="1" si="60"/>
        <v>4.3</v>
      </c>
      <c r="F145" s="29">
        <f t="shared" ca="1" si="60"/>
        <v>4.4000000000000004</v>
      </c>
      <c r="G145" s="29">
        <f t="shared" ca="1" si="60"/>
        <v>4.5</v>
      </c>
      <c r="H145" s="29" t="str">
        <f t="shared" ca="1" si="60"/>
        <v/>
      </c>
      <c r="I145" s="29" t="str">
        <f t="shared" ca="1" si="60"/>
        <v/>
      </c>
      <c r="J145" s="29" t="str">
        <f t="shared" ca="1" si="60"/>
        <v/>
      </c>
      <c r="K145" s="29" t="str">
        <f t="shared" ca="1" si="60"/>
        <v/>
      </c>
      <c r="L145" s="61" t="str">
        <f t="shared" ca="1" si="60"/>
        <v/>
      </c>
      <c r="M145" s="44">
        <f t="shared" ca="1" si="56"/>
        <v>21.5</v>
      </c>
      <c r="N145" s="57"/>
    </row>
    <row r="146" spans="1:14" ht="14.25" customHeight="1" x14ac:dyDescent="0.3">
      <c r="A146" s="6" t="str">
        <f t="shared" si="54"/>
        <v xml:space="preserve">    Shared, Reserve</v>
      </c>
      <c r="B146" s="1"/>
      <c r="C146" s="29">
        <f t="shared" ref="C146:L146" ca="1" si="61">IF(OR(C$28="",$A146=""),"",OFFSET(C$61,8*(ROW(B146)-ROW(B$141)),0))</f>
        <v>0.92</v>
      </c>
      <c r="D146" s="29">
        <f t="shared" ca="1" si="61"/>
        <v>0.25</v>
      </c>
      <c r="E146" s="29">
        <f t="shared" ca="1" si="61"/>
        <v>0.68</v>
      </c>
      <c r="F146" s="29">
        <f t="shared" ca="1" si="61"/>
        <v>0.62</v>
      </c>
      <c r="G146" s="29">
        <f t="shared" ca="1" si="61"/>
        <v>0.12</v>
      </c>
      <c r="H146" s="29" t="str">
        <f t="shared" ca="1" si="61"/>
        <v/>
      </c>
      <c r="I146" s="29" t="str">
        <f t="shared" ca="1" si="61"/>
        <v/>
      </c>
      <c r="J146" s="29" t="str">
        <f t="shared" ca="1" si="61"/>
        <v/>
      </c>
      <c r="K146" s="29" t="str">
        <f t="shared" ca="1" si="61"/>
        <v/>
      </c>
      <c r="L146" s="61" t="str">
        <f t="shared" ca="1" si="61"/>
        <v/>
      </c>
      <c r="M146" s="44">
        <f t="shared" ca="1" si="56"/>
        <v>2.5900000000000003</v>
      </c>
      <c r="N146" s="57"/>
    </row>
    <row r="147" spans="1:14" ht="14.25" customHeight="1" x14ac:dyDescent="0.3">
      <c r="A147" s="6" t="s">
        <v>92</v>
      </c>
      <c r="B147" s="1"/>
      <c r="C147" s="29">
        <f t="shared" ref="C147:L147" ca="1" si="62">IF(C$28&lt;&gt;"",SUM(C141:C146),"")</f>
        <v>5.42</v>
      </c>
      <c r="D147" s="29">
        <f t="shared" ca="1" si="62"/>
        <v>6.85</v>
      </c>
      <c r="E147" s="29">
        <f t="shared" ca="1" si="62"/>
        <v>7.6199999999999992</v>
      </c>
      <c r="F147" s="29">
        <f t="shared" ca="1" si="62"/>
        <v>8.1199999999999992</v>
      </c>
      <c r="G147" s="29">
        <f t="shared" ca="1" si="62"/>
        <v>6.87</v>
      </c>
      <c r="H147" s="62" t="str">
        <f t="shared" si="62"/>
        <v/>
      </c>
      <c r="I147" s="62" t="str">
        <f t="shared" si="62"/>
        <v/>
      </c>
      <c r="J147" s="62" t="str">
        <f t="shared" si="62"/>
        <v/>
      </c>
      <c r="K147" s="62" t="str">
        <f t="shared" si="62"/>
        <v/>
      </c>
      <c r="L147" s="62" t="str">
        <f t="shared" si="62"/>
        <v/>
      </c>
      <c r="M147" s="63"/>
      <c r="N147" s="64"/>
    </row>
    <row r="148" spans="1:14" ht="14.25" customHeight="1" x14ac:dyDescent="0.3">
      <c r="A148" s="1" t="s">
        <v>93</v>
      </c>
      <c r="B148" s="1"/>
      <c r="C148" s="65"/>
      <c r="D148" s="2"/>
      <c r="E148" s="65"/>
      <c r="F148" s="2"/>
      <c r="G148" s="2"/>
      <c r="H148" s="2"/>
      <c r="I148" s="2"/>
      <c r="J148" s="2"/>
      <c r="K148" s="2"/>
      <c r="L148" s="2"/>
      <c r="N148" s="11"/>
    </row>
    <row r="149" spans="1:14" ht="14.25" customHeight="1" x14ac:dyDescent="0.3">
      <c r="A149" s="6" t="str">
        <f>IF(A5="","","    "&amp;A5&amp;" - Consumptive Use and Headwaters Losses")</f>
        <v xml:space="preserve">    Upper Basin - Consumptive Use and Headwaters Losses</v>
      </c>
      <c r="C149" s="29">
        <f t="shared" ref="C149:L149" ca="1" si="63">IF(OR(C$28="",$A149=""),"",OFFSET(C$65,8*(ROW(B149)-ROW(B$149)),0))</f>
        <v>0</v>
      </c>
      <c r="D149" s="29">
        <f t="shared" ca="1" si="63"/>
        <v>0</v>
      </c>
      <c r="E149" s="29">
        <f t="shared" ca="1" si="63"/>
        <v>0</v>
      </c>
      <c r="F149" s="29">
        <f t="shared" ca="1" si="63"/>
        <v>0</v>
      </c>
      <c r="G149" s="29">
        <f t="shared" ca="1" si="63"/>
        <v>0</v>
      </c>
      <c r="H149" s="29" t="str">
        <f t="shared" ca="1" si="63"/>
        <v/>
      </c>
      <c r="I149" s="29" t="str">
        <f t="shared" ca="1" si="63"/>
        <v/>
      </c>
      <c r="J149" s="29" t="str">
        <f t="shared" ca="1" si="63"/>
        <v/>
      </c>
      <c r="K149" s="29" t="str">
        <f t="shared" ca="1" si="63"/>
        <v/>
      </c>
      <c r="L149" s="29" t="str">
        <f t="shared" ca="1" si="63"/>
        <v/>
      </c>
      <c r="N149" s="11"/>
    </row>
    <row r="150" spans="1:14" ht="14.25" customHeight="1" x14ac:dyDescent="0.3">
      <c r="A150" s="6" t="str">
        <f>IF(A6="","","    "&amp;A6&amp;" - Release from Mead")</f>
        <v xml:space="preserve">    Lower Basin - Release from Mead</v>
      </c>
      <c r="C150" s="29">
        <f t="shared" ref="C150:L150" ca="1" si="64">IF(OR(C$28="",$A150=""),"",OFFSET(C$65,8*(ROW(B150)-ROW(B$149)),0))</f>
        <v>1.9</v>
      </c>
      <c r="D150" s="29">
        <f t="shared" ca="1" si="64"/>
        <v>1.7</v>
      </c>
      <c r="E150" s="29">
        <f t="shared" ca="1" si="64"/>
        <v>1.9</v>
      </c>
      <c r="F150" s="29">
        <f t="shared" ca="1" si="64"/>
        <v>2.4</v>
      </c>
      <c r="G150" s="29">
        <f t="shared" ca="1" si="64"/>
        <v>2.1</v>
      </c>
      <c r="H150" s="29" t="str">
        <f t="shared" ca="1" si="64"/>
        <v/>
      </c>
      <c r="I150" s="29" t="str">
        <f t="shared" ca="1" si="64"/>
        <v/>
      </c>
      <c r="J150" s="29" t="str">
        <f t="shared" ca="1" si="64"/>
        <v/>
      </c>
      <c r="K150" s="29" t="str">
        <f t="shared" ca="1" si="64"/>
        <v/>
      </c>
      <c r="L150" s="29" t="str">
        <f t="shared" ca="1" si="64"/>
        <v/>
      </c>
      <c r="N150" s="11"/>
    </row>
    <row r="151" spans="1:14" ht="14.25" customHeight="1" x14ac:dyDescent="0.3">
      <c r="A151" s="6" t="str">
        <f>IF(A7="","","    "&amp;A7&amp;" - Release from Mead")</f>
        <v xml:space="preserve">    Mexico - Release from Mead</v>
      </c>
      <c r="C151" s="29">
        <f t="shared" ref="C151:L151" ca="1" si="65">IF(OR(C$28="",$A151=""),"",OFFSET(C$65,8*(ROW(B151)-ROW(B$149)),0))</f>
        <v>1452.0239999999999</v>
      </c>
      <c r="D151" s="29">
        <f t="shared" ca="1" si="65"/>
        <v>1213.7759999999998</v>
      </c>
      <c r="E151" s="29">
        <f t="shared" ca="1" si="65"/>
        <v>1372.9295999999999</v>
      </c>
      <c r="F151" s="29">
        <f t="shared" ca="1" si="65"/>
        <v>1751.0399999999997</v>
      </c>
      <c r="G151" s="29">
        <f t="shared" ca="1" si="65"/>
        <v>1649.184</v>
      </c>
      <c r="H151" s="29" t="str">
        <f t="shared" ca="1" si="65"/>
        <v/>
      </c>
      <c r="I151" s="29" t="str">
        <f t="shared" ca="1" si="65"/>
        <v/>
      </c>
      <c r="J151" s="29" t="str">
        <f t="shared" ca="1" si="65"/>
        <v/>
      </c>
      <c r="K151" s="29" t="str">
        <f t="shared" ca="1" si="65"/>
        <v/>
      </c>
      <c r="L151" s="29" t="str">
        <f t="shared" ca="1" si="65"/>
        <v/>
      </c>
      <c r="N151" s="11"/>
    </row>
    <row r="152" spans="1:14" ht="14.25" customHeight="1" x14ac:dyDescent="0.3">
      <c r="A152" s="6" t="str">
        <f>IF(A8="","","    "&amp;A8&amp;" - Release from Mead")</f>
        <v xml:space="preserve">    Colorado River Delta - Release from Mead</v>
      </c>
      <c r="C152" s="29" t="str">
        <f t="shared" ref="C152:L152" ca="1" si="66">IF(OR(C$28="",$A152=""),"",OFFSET(C$65,8*(ROW(B152)-ROW(B$149)),0))</f>
        <v>Barley</v>
      </c>
      <c r="D152" s="29" t="str">
        <f t="shared" ca="1" si="66"/>
        <v>Barley</v>
      </c>
      <c r="E152" s="29" t="str">
        <f t="shared" ca="1" si="66"/>
        <v>Barley</v>
      </c>
      <c r="F152" s="29" t="str">
        <f t="shared" ca="1" si="66"/>
        <v>Barley</v>
      </c>
      <c r="G152" s="29" t="str">
        <f t="shared" ca="1" si="66"/>
        <v>Barley</v>
      </c>
      <c r="H152" s="29" t="str">
        <f t="shared" ca="1" si="66"/>
        <v/>
      </c>
      <c r="I152" s="29" t="str">
        <f t="shared" ca="1" si="66"/>
        <v/>
      </c>
      <c r="J152" s="29" t="str">
        <f t="shared" ca="1" si="66"/>
        <v/>
      </c>
      <c r="K152" s="29" t="str">
        <f t="shared" ca="1" si="66"/>
        <v/>
      </c>
      <c r="L152" s="29" t="str">
        <f t="shared" ca="1" si="66"/>
        <v/>
      </c>
      <c r="N152" s="11"/>
    </row>
    <row r="153" spans="1:14" ht="14.25" customHeight="1" x14ac:dyDescent="0.3">
      <c r="A153" s="6" t="str">
        <f>IF(A9="","","    "&amp;A9&amp;" - Release from Mead")</f>
        <v xml:space="preserve">    First Nations - Release from Mead</v>
      </c>
      <c r="C153" s="29">
        <f t="shared" ref="C153:L153" ca="1" si="67">IF(OR(C$28="",$A153=""),"",OFFSET(C$65,8*(ROW(B153)-ROW(B$149)),0))</f>
        <v>0.05</v>
      </c>
      <c r="D153" s="29">
        <f t="shared" ca="1" si="67"/>
        <v>0.1</v>
      </c>
      <c r="E153" s="29">
        <f t="shared" ca="1" si="67"/>
        <v>0.04</v>
      </c>
      <c r="F153" s="29">
        <f t="shared" ca="1" si="67"/>
        <v>0.08</v>
      </c>
      <c r="G153" s="29">
        <f t="shared" ca="1" si="67"/>
        <v>0.84</v>
      </c>
      <c r="H153" s="29" t="str">
        <f t="shared" ca="1" si="67"/>
        <v/>
      </c>
      <c r="I153" s="29" t="str">
        <f t="shared" ca="1" si="67"/>
        <v/>
      </c>
      <c r="J153" s="29" t="str">
        <f t="shared" ca="1" si="67"/>
        <v/>
      </c>
      <c r="K153" s="29" t="str">
        <f t="shared" ca="1" si="67"/>
        <v/>
      </c>
      <c r="L153" s="29" t="str">
        <f t="shared" ca="1" si="67"/>
        <v/>
      </c>
      <c r="N153" s="11"/>
    </row>
    <row r="154" spans="1:14" ht="14.25" customHeight="1" x14ac:dyDescent="0.3">
      <c r="A154" s="6" t="str">
        <f>IF(A10="","","    "&amp;A10&amp;" - Release from Mead")</f>
        <v xml:space="preserve">    Shared, Reserve - Release from Mead</v>
      </c>
      <c r="C154" s="29">
        <f t="shared" ref="C154:L154" ca="1" si="68">IF(OR(C$28="",$A154=""),"",OFFSET(C$65,8*(ROW(B154)-ROW(B$149)),0))</f>
        <v>0.42217488651551527</v>
      </c>
      <c r="D154" s="29">
        <f t="shared" ca="1" si="68"/>
        <v>0.64216736665553142</v>
      </c>
      <c r="E154" s="29">
        <f t="shared" ca="1" si="68"/>
        <v>0.5702408968581647</v>
      </c>
      <c r="F154" s="29">
        <f t="shared" ca="1" si="68"/>
        <v>0.18200658335114639</v>
      </c>
      <c r="G154" s="29">
        <f t="shared" ca="1" si="68"/>
        <v>0.28598672823687821</v>
      </c>
      <c r="H154" s="29" t="str">
        <f t="shared" ca="1" si="68"/>
        <v/>
      </c>
      <c r="I154" s="29" t="str">
        <f t="shared" ca="1" si="68"/>
        <v/>
      </c>
      <c r="J154" s="29" t="str">
        <f t="shared" ca="1" si="68"/>
        <v/>
      </c>
      <c r="K154" s="29" t="str">
        <f t="shared" ca="1" si="68"/>
        <v/>
      </c>
      <c r="L154" s="29" t="str">
        <f t="shared" ca="1" si="68"/>
        <v/>
      </c>
      <c r="N154" s="11"/>
    </row>
    <row r="155" spans="1:14" ht="14.25" customHeight="1" x14ac:dyDescent="0.3">
      <c r="A155" s="1" t="s">
        <v>94</v>
      </c>
      <c r="B155" s="1"/>
      <c r="C155" s="2"/>
      <c r="D155" s="2"/>
      <c r="E155" s="2"/>
      <c r="F155" s="2"/>
      <c r="G155" s="2"/>
      <c r="H155" s="2"/>
      <c r="I155" s="2"/>
      <c r="J155" s="2"/>
      <c r="K155" s="2"/>
      <c r="L155" s="2"/>
      <c r="N155" s="11"/>
    </row>
    <row r="156" spans="1:14" ht="14.25" customHeight="1" x14ac:dyDescent="0.3">
      <c r="A156" s="6" t="str">
        <f t="shared" ref="A156:A161" si="69">IF(A5="","","    "&amp;A5)</f>
        <v xml:space="preserve">    Upper Basin</v>
      </c>
      <c r="C156" s="29">
        <f t="shared" ref="C156:L156" ca="1" si="70">IF(OR(C$28="",$A156=""),"",OFFSET(C$66,8*(ROW(B156)-ROW(B$156)),0))</f>
        <v>2.3704172582733354</v>
      </c>
      <c r="D156" s="29">
        <f t="shared" ca="1" si="70"/>
        <v>3.3832873767581297</v>
      </c>
      <c r="E156" s="29">
        <f t="shared" ca="1" si="70"/>
        <v>8.2211063942368661</v>
      </c>
      <c r="F156" s="29">
        <f t="shared" ca="1" si="70"/>
        <v>11.726192504911118</v>
      </c>
      <c r="G156" s="29">
        <f t="shared" ca="1" si="70"/>
        <v>16.079057575874078</v>
      </c>
      <c r="H156" s="29" t="str">
        <f t="shared" ca="1" si="70"/>
        <v/>
      </c>
      <c r="I156" s="29" t="str">
        <f t="shared" ca="1" si="70"/>
        <v/>
      </c>
      <c r="J156" s="29" t="str">
        <f t="shared" ca="1" si="70"/>
        <v/>
      </c>
      <c r="K156" s="29" t="str">
        <f t="shared" ca="1" si="70"/>
        <v/>
      </c>
      <c r="L156" s="29" t="str">
        <f t="shared" ca="1" si="70"/>
        <v/>
      </c>
      <c r="N156" s="11"/>
    </row>
    <row r="157" spans="1:14" ht="14.25" customHeight="1" x14ac:dyDescent="0.3">
      <c r="A157" s="6" t="str">
        <f t="shared" si="69"/>
        <v xml:space="preserve">    Lower Basin</v>
      </c>
      <c r="C157" s="29">
        <f t="shared" ref="C157:L157" ca="1" si="71">IF(OR(C$28="",$A157=""),"",OFFSET(C$66,8*(ROW(B157)-ROW(B$156)),0))</f>
        <v>0.5</v>
      </c>
      <c r="D157" s="29">
        <f t="shared" ca="1" si="71"/>
        <v>0.5</v>
      </c>
      <c r="E157" s="29">
        <f t="shared" ca="1" si="71"/>
        <v>0.5</v>
      </c>
      <c r="F157" s="29">
        <f t="shared" ca="1" si="71"/>
        <v>0.5</v>
      </c>
      <c r="G157" s="29">
        <f t="shared" ca="1" si="71"/>
        <v>0.5</v>
      </c>
      <c r="H157" s="29" t="str">
        <f t="shared" ca="1" si="71"/>
        <v/>
      </c>
      <c r="I157" s="29" t="str">
        <f t="shared" ca="1" si="71"/>
        <v/>
      </c>
      <c r="J157" s="29" t="str">
        <f t="shared" ca="1" si="71"/>
        <v/>
      </c>
      <c r="K157" s="29" t="str">
        <f t="shared" ca="1" si="71"/>
        <v/>
      </c>
      <c r="L157" s="29" t="str">
        <f t="shared" ca="1" si="71"/>
        <v/>
      </c>
      <c r="N157" s="11"/>
    </row>
    <row r="158" spans="1:14" ht="14.25" customHeight="1" x14ac:dyDescent="0.3">
      <c r="A158" s="6" t="str">
        <f t="shared" si="69"/>
        <v xml:space="preserve">    Mexico</v>
      </c>
      <c r="C158" s="29">
        <f t="shared" ref="C158:L158" ca="1" si="72">IF(OR(C$28="",$A158=""),"",OFFSET(C$66,8*(ROW(B158)-ROW(B$156)),0))</f>
        <v>1.7999999999999998</v>
      </c>
      <c r="D158" s="29">
        <f t="shared" ca="1" si="72"/>
        <v>2.0999999999999996</v>
      </c>
      <c r="E158" s="29">
        <f t="shared" ca="1" si="72"/>
        <v>1.9</v>
      </c>
      <c r="F158" s="29">
        <f t="shared" ca="1" si="72"/>
        <v>1.7</v>
      </c>
      <c r="G158" s="29">
        <f t="shared" ca="1" si="72"/>
        <v>1.7999999999999998</v>
      </c>
      <c r="H158" s="29" t="str">
        <f t="shared" ca="1" si="72"/>
        <v/>
      </c>
      <c r="I158" s="29" t="str">
        <f t="shared" ca="1" si="72"/>
        <v/>
      </c>
      <c r="J158" s="29" t="str">
        <f t="shared" ca="1" si="72"/>
        <v/>
      </c>
      <c r="K158" s="29" t="str">
        <f t="shared" ca="1" si="72"/>
        <v/>
      </c>
      <c r="L158" s="29" t="str">
        <f t="shared" ca="1" si="72"/>
        <v/>
      </c>
      <c r="N158" s="11"/>
    </row>
    <row r="159" spans="1:14" ht="14.25" customHeight="1" x14ac:dyDescent="0.3">
      <c r="A159" s="6" t="str">
        <f t="shared" si="69"/>
        <v xml:space="preserve">    Colorado River Delta</v>
      </c>
      <c r="C159" s="29">
        <f t="shared" ref="C159:L159" ca="1" si="73">IF(OR(C$28="",$A159=""),"",OFFSET(C$66,8*(ROW(B159)-ROW(B$156)),0))</f>
        <v>0.2</v>
      </c>
      <c r="D159" s="29">
        <f t="shared" ca="1" si="73"/>
        <v>0.2</v>
      </c>
      <c r="E159" s="29">
        <f t="shared" ca="1" si="73"/>
        <v>0.2</v>
      </c>
      <c r="F159" s="29">
        <f t="shared" ca="1" si="73"/>
        <v>0.2</v>
      </c>
      <c r="G159" s="29">
        <f t="shared" ca="1" si="73"/>
        <v>0.2</v>
      </c>
      <c r="H159" s="29" t="str">
        <f t="shared" ca="1" si="73"/>
        <v/>
      </c>
      <c r="I159" s="29" t="str">
        <f t="shared" ca="1" si="73"/>
        <v/>
      </c>
      <c r="J159" s="29" t="str">
        <f t="shared" ca="1" si="73"/>
        <v/>
      </c>
      <c r="K159" s="29" t="str">
        <f t="shared" ca="1" si="73"/>
        <v/>
      </c>
      <c r="L159" s="29" t="str">
        <f t="shared" ca="1" si="73"/>
        <v/>
      </c>
      <c r="N159" s="11"/>
    </row>
    <row r="160" spans="1:14" ht="14.25" customHeight="1" x14ac:dyDescent="0.3">
      <c r="A160" s="6" t="str">
        <f t="shared" si="69"/>
        <v xml:space="preserve">    First Nations</v>
      </c>
      <c r="C160" s="29" t="str">
        <f t="shared" ref="C160:L160" ca="1" si="74">IF(OR(C$28="",$A160=""),"",OFFSET(C$66,8*(ROW(B160)-ROW(B$156)),0))</f>
        <v>Strawberries</v>
      </c>
      <c r="D160" s="29" t="str">
        <f t="shared" ca="1" si="74"/>
        <v>Tomatoes</v>
      </c>
      <c r="E160" s="29" t="str">
        <f t="shared" ca="1" si="74"/>
        <v>Pistachios</v>
      </c>
      <c r="F160" s="29" t="str">
        <f t="shared" ca="1" si="74"/>
        <v>Grapes</v>
      </c>
      <c r="G160" s="29" t="str">
        <f t="shared" ca="1" si="74"/>
        <v>Almonds</v>
      </c>
      <c r="H160" s="29" t="str">
        <f t="shared" ca="1" si="74"/>
        <v/>
      </c>
      <c r="I160" s="29" t="str">
        <f t="shared" ca="1" si="74"/>
        <v/>
      </c>
      <c r="J160" s="29" t="str">
        <f t="shared" ca="1" si="74"/>
        <v/>
      </c>
      <c r="K160" s="29" t="str">
        <f t="shared" ca="1" si="74"/>
        <v/>
      </c>
      <c r="L160" s="29" t="str">
        <f t="shared" ca="1" si="74"/>
        <v/>
      </c>
      <c r="N160" s="11"/>
    </row>
    <row r="161" spans="1:26" ht="14.25" customHeight="1" x14ac:dyDescent="0.3">
      <c r="A161" s="6" t="str">
        <f t="shared" si="69"/>
        <v xml:space="preserve">    Shared, Reserve</v>
      </c>
      <c r="C161" s="29">
        <f t="shared" ref="C161:L161" ca="1" si="75">IF(OR(C$28="",$A161=""),"",OFFSET(C$66,8*(ROW(B161)-ROW(B$156)),0))</f>
        <v>0</v>
      </c>
      <c r="D161" s="29">
        <f t="shared" ca="1" si="75"/>
        <v>0</v>
      </c>
      <c r="E161" s="29">
        <f t="shared" ca="1" si="75"/>
        <v>0</v>
      </c>
      <c r="F161" s="29">
        <f t="shared" ca="1" si="75"/>
        <v>0</v>
      </c>
      <c r="G161" s="29">
        <f t="shared" ca="1" si="75"/>
        <v>0</v>
      </c>
      <c r="H161" s="29" t="str">
        <f t="shared" ca="1" si="75"/>
        <v/>
      </c>
      <c r="I161" s="29" t="str">
        <f t="shared" ca="1" si="75"/>
        <v/>
      </c>
      <c r="J161" s="29" t="str">
        <f t="shared" ca="1" si="75"/>
        <v/>
      </c>
      <c r="K161" s="29" t="str">
        <f t="shared" ca="1" si="75"/>
        <v/>
      </c>
      <c r="L161" s="29" t="str">
        <f t="shared" ca="1" si="75"/>
        <v/>
      </c>
      <c r="N161" s="11"/>
    </row>
    <row r="162" spans="1:26" ht="14.25" customHeight="1" x14ac:dyDescent="0.3">
      <c r="A162" s="1" t="s">
        <v>95</v>
      </c>
      <c r="B162" s="1"/>
      <c r="C162" s="29">
        <f t="shared" ref="C162:L162" ca="1" si="76">IF(C$28&lt;&gt;"",SUM(C156:C161),"")</f>
        <v>4.8704172582733358</v>
      </c>
      <c r="D162" s="29">
        <f t="shared" ca="1" si="76"/>
        <v>6.1832873767581296</v>
      </c>
      <c r="E162" s="29">
        <f t="shared" ca="1" si="76"/>
        <v>10.821106394236866</v>
      </c>
      <c r="F162" s="29">
        <f t="shared" ca="1" si="76"/>
        <v>14.126192504911117</v>
      </c>
      <c r="G162" s="29">
        <f t="shared" ca="1" si="76"/>
        <v>18.579057575874078</v>
      </c>
      <c r="H162" s="29" t="str">
        <f t="shared" si="76"/>
        <v/>
      </c>
      <c r="I162" s="29" t="str">
        <f t="shared" si="76"/>
        <v/>
      </c>
      <c r="J162" s="29" t="str">
        <f t="shared" si="76"/>
        <v/>
      </c>
      <c r="K162" s="29" t="str">
        <f t="shared" si="76"/>
        <v/>
      </c>
      <c r="L162" s="29" t="str">
        <f t="shared" si="76"/>
        <v/>
      </c>
      <c r="N162" s="137" t="s">
        <v>96</v>
      </c>
    </row>
    <row r="163" spans="1:26" ht="29.25" customHeight="1" x14ac:dyDescent="0.3">
      <c r="A163" s="155" t="s">
        <v>97</v>
      </c>
      <c r="B163" s="156"/>
      <c r="C163" s="77"/>
      <c r="D163" s="66"/>
      <c r="E163" s="66"/>
      <c r="F163" s="66"/>
      <c r="G163" s="66"/>
      <c r="H163" s="66"/>
      <c r="I163" s="66"/>
      <c r="J163" s="66"/>
      <c r="K163" s="66"/>
      <c r="L163" s="66"/>
      <c r="N163" s="138" t="s">
        <v>98</v>
      </c>
    </row>
    <row r="164" spans="1:26" ht="14.25" customHeight="1" x14ac:dyDescent="0.3">
      <c r="A164" s="1" t="s">
        <v>99</v>
      </c>
      <c r="B164" s="1"/>
      <c r="C164" s="29">
        <f t="shared" ref="C164:L164" ca="1" si="77">IF(C28="","",C$163*C$162)</f>
        <v>0</v>
      </c>
      <c r="D164" s="29">
        <f t="shared" ca="1" si="77"/>
        <v>0</v>
      </c>
      <c r="E164" s="29">
        <f t="shared" ca="1" si="77"/>
        <v>0</v>
      </c>
      <c r="F164" s="29">
        <f t="shared" ca="1" si="77"/>
        <v>0</v>
      </c>
      <c r="G164" s="29">
        <f t="shared" ca="1" si="77"/>
        <v>0</v>
      </c>
      <c r="H164" s="29" t="str">
        <f t="shared" si="77"/>
        <v/>
      </c>
      <c r="I164" s="29" t="str">
        <f t="shared" si="77"/>
        <v/>
      </c>
      <c r="J164" s="29" t="str">
        <f t="shared" si="77"/>
        <v/>
      </c>
      <c r="K164" s="29" t="str">
        <f t="shared" si="77"/>
        <v/>
      </c>
      <c r="L164" s="29" t="str">
        <f t="shared" si="77"/>
        <v/>
      </c>
      <c r="N164" s="137" t="s">
        <v>100</v>
      </c>
    </row>
    <row r="165" spans="1:26" ht="14.25" customHeight="1" x14ac:dyDescent="0.3">
      <c r="A165" s="1" t="s">
        <v>101</v>
      </c>
      <c r="B165" s="1"/>
      <c r="C165" s="29">
        <f t="shared" ref="C165:L165" ca="1" si="78">IF(C29="","",(1-C$163)*C$162)</f>
        <v>4.8704172582733358</v>
      </c>
      <c r="D165" s="29">
        <f t="shared" ca="1" si="78"/>
        <v>6.1832873767581296</v>
      </c>
      <c r="E165" s="29">
        <f t="shared" ca="1" si="78"/>
        <v>10.821106394236866</v>
      </c>
      <c r="F165" s="29">
        <f t="shared" ca="1" si="78"/>
        <v>14.126192504911117</v>
      </c>
      <c r="G165" s="29">
        <f t="shared" ca="1" si="78"/>
        <v>18.579057575874078</v>
      </c>
      <c r="H165" s="29" t="str">
        <f t="shared" si="78"/>
        <v/>
      </c>
      <c r="I165" s="29" t="str">
        <f t="shared" si="78"/>
        <v/>
      </c>
      <c r="J165" s="29" t="str">
        <f t="shared" si="78"/>
        <v/>
      </c>
      <c r="K165" s="29" t="str">
        <f t="shared" si="78"/>
        <v/>
      </c>
      <c r="L165" s="29" t="str">
        <f t="shared" si="78"/>
        <v/>
      </c>
      <c r="N165" s="137" t="s">
        <v>100</v>
      </c>
    </row>
    <row r="166" spans="1:26" ht="14.25" customHeight="1" x14ac:dyDescent="0.3">
      <c r="A166" s="54" t="s">
        <v>102</v>
      </c>
      <c r="B166" s="1"/>
      <c r="C166" s="67">
        <f ca="1">IF(C$28&lt;&gt;"",VLOOKUP(C164*1000000,'Powell-Elevation-Area'!$B$5:$H$689,7),"")</f>
        <v>3370</v>
      </c>
      <c r="D166" s="67">
        <f ca="1">IF(D$28&lt;&gt;"",VLOOKUP(D164*1000000,'Powell-Elevation-Area'!$B$5:$H$689,7),"")</f>
        <v>3370</v>
      </c>
      <c r="E166" s="67">
        <f ca="1">IF(E$28&lt;&gt;"",VLOOKUP(E164*1000000,'Powell-Elevation-Area'!$B$5:$H$689,7),"")</f>
        <v>3370</v>
      </c>
      <c r="F166" s="67">
        <f ca="1">IF(F$28&lt;&gt;"",VLOOKUP(F164*1000000,'Powell-Elevation-Area'!$B$5:$H$689,7),"")</f>
        <v>3370</v>
      </c>
      <c r="G166" s="67">
        <f ca="1">IF(G$28&lt;&gt;"",VLOOKUP(G164*1000000,'Powell-Elevation-Area'!$B$5:$H$689,7),"")</f>
        <v>3370</v>
      </c>
      <c r="H166" s="67" t="str">
        <f>IF(H$28&lt;&gt;"",VLOOKUP(H164*1000000,'Powell-Elevation-Area'!$B$5:$H$689,7),"")</f>
        <v/>
      </c>
      <c r="I166" s="67" t="str">
        <f>IF(I$28&lt;&gt;"",VLOOKUP(I164*1000000,'Powell-Elevation-Area'!$B$5:$H$689,7),"")</f>
        <v/>
      </c>
      <c r="J166" s="67" t="str">
        <f>IF(J$28&lt;&gt;"",VLOOKUP(J164*1000000,'Powell-Elevation-Area'!$B$5:$H$689,7),"")</f>
        <v/>
      </c>
      <c r="K166" s="67" t="str">
        <f>IF(K$28&lt;&gt;"",VLOOKUP(K164*1000000,'Powell-Elevation-Area'!$B$5:$H$689,7),"")</f>
        <v/>
      </c>
      <c r="L166" s="67" t="str">
        <f>IF(L$28&lt;&gt;"",VLOOKUP(L164*1000000,'Powell-Elevation-Area'!$B$5:$H$689,7),"")</f>
        <v/>
      </c>
      <c r="N166" s="137" t="s">
        <v>100</v>
      </c>
    </row>
    <row r="167" spans="1:26" ht="14.25" customHeight="1" x14ac:dyDescent="0.3">
      <c r="A167" s="54" t="s">
        <v>103</v>
      </c>
      <c r="B167" s="1"/>
      <c r="C167" s="67">
        <f ca="1">IF(C$28&lt;&gt;"",VLOOKUP(C165*1000000,'Mead-Elevation-Area'!$B$5:$H$689,7),"")</f>
        <v>1006.5</v>
      </c>
      <c r="D167" s="67">
        <f ca="1">IF(D$28&lt;&gt;"",VLOOKUP(D165*1000000,'Mead-Elevation-Area'!$B$5:$H$689,7),"")</f>
        <v>1028</v>
      </c>
      <c r="E167" s="67">
        <f ca="1">IF(E$28&lt;&gt;"",VLOOKUP(E165*1000000,'Mead-Elevation-Area'!$B$5:$H$689,7),"")</f>
        <v>1089.5</v>
      </c>
      <c r="F167" s="67">
        <f ca="1">IF(F$28&lt;&gt;"",VLOOKUP(F165*1000000,'Mead-Elevation-Area'!$B$5:$H$689,7),"")</f>
        <v>1125</v>
      </c>
      <c r="G167" s="67">
        <f ca="1">IF(G$28&lt;&gt;"",VLOOKUP(G165*1000000,'Mead-Elevation-Area'!$B$5:$H$689,7),"")</f>
        <v>1165.5</v>
      </c>
      <c r="H167" s="67" t="str">
        <f>IF(H$28&lt;&gt;"",VLOOKUP(H165*1000000,'Mead-Elevation-Area'!$B$5:$H$689,7),"")</f>
        <v/>
      </c>
      <c r="I167" s="67" t="str">
        <f>IF(I$28&lt;&gt;"",VLOOKUP(I165*1000000,'Mead-Elevation-Area'!$B$5:$H$689,7),"")</f>
        <v/>
      </c>
      <c r="J167" s="67" t="str">
        <f>IF(J$28&lt;&gt;"",VLOOKUP(J165*1000000,'Mead-Elevation-Area'!$B$5:$H$689,7),"")</f>
        <v/>
      </c>
      <c r="K167" s="67" t="str">
        <f>IF(K$28&lt;&gt;"",VLOOKUP(K165*1000000,'Mead-Elevation-Area'!$B$5:$H$689,7),"")</f>
        <v/>
      </c>
      <c r="L167" s="67" t="str">
        <f>IF(L$28&lt;&gt;"",VLOOKUP(L165*1000000,'Mead-Elevation-Area'!$B$5:$H$689,7),"")</f>
        <v/>
      </c>
      <c r="N167" s="137" t="s">
        <v>100</v>
      </c>
    </row>
    <row r="168" spans="1:26" ht="14.25" customHeight="1" x14ac:dyDescent="0.3">
      <c r="A168" s="1" t="s">
        <v>104</v>
      </c>
      <c r="B168" s="1"/>
      <c r="C168" s="2"/>
      <c r="N168" s="137" t="s">
        <v>105</v>
      </c>
    </row>
    <row r="169" spans="1:26" ht="14.25" customHeight="1" x14ac:dyDescent="0.3">
      <c r="A169" s="54" t="s">
        <v>106</v>
      </c>
      <c r="B169" s="1"/>
      <c r="C169" s="29">
        <f ca="1">IF(C$28&lt;&gt;"",-C164+C40+C28-C65-VLOOKUP(C40*1000000,'Powell-Elevation-Area'!$B$5:$D$689,3)*$B$18/1000000,"")</f>
        <v>17.588129295000002</v>
      </c>
      <c r="D169" s="29">
        <f ca="1">IF(D$28&lt;&gt;"",-D164+D40+D28-D65-VLOOKUP(D40*1000000,'Powell-Elevation-Area'!$B$5:$D$689,3)*$B$18/1000000,"")</f>
        <v>9.8836638099999998</v>
      </c>
      <c r="E169" s="29">
        <f ca="1">IF(E$28&lt;&gt;"",-E164+E40+E28-E65-VLOOKUP(E40*1000000,'Powell-Elevation-Area'!$B$5:$D$689,3)*$B$18/1000000,"")</f>
        <v>13.88366381</v>
      </c>
      <c r="F169" s="29">
        <f ca="1">IF(F$28&lt;&gt;"",-F164+F40+F28-F65-VLOOKUP(F40*1000000,'Powell-Elevation-Area'!$B$5:$D$689,3)*$B$18/1000000,"")</f>
        <v>12.88366381</v>
      </c>
      <c r="G169" s="29">
        <f ca="1">IF(G$28&lt;&gt;"",-G164+G40+G28-G65-VLOOKUP(G40*1000000,'Powell-Elevation-Area'!$B$5:$D$689,3)*$B$18/1000000,"")</f>
        <v>13.88366381</v>
      </c>
      <c r="H169" s="29" t="str">
        <f>IF(H$28&lt;&gt;"",-H164+H40+H28-H65-VLOOKUP(H40*1000000,'Powell-Elevation-Area'!$B$5:$D$689,3)*$B$18/1000000,"")</f>
        <v/>
      </c>
      <c r="I169" s="29" t="str">
        <f>IF(I$28&lt;&gt;"",-I164+I40+I28-I65-VLOOKUP(I40*1000000,'Powell-Elevation-Area'!$B$5:$D$689,3)*$B$18/1000000,"")</f>
        <v/>
      </c>
      <c r="J169" s="29" t="str">
        <f>IF(J$28&lt;&gt;"",-J164+J40+J28-J65-VLOOKUP(J40*1000000,'Powell-Elevation-Area'!$B$5:$D$689,3)*$B$18/1000000,"")</f>
        <v/>
      </c>
      <c r="K169" s="29" t="str">
        <f>IF(K$28&lt;&gt;"",-K164+K40+K28-K65-VLOOKUP(K40*1000000,'Powell-Elevation-Area'!$B$5:$D$689,3)*$B$18/1000000,"")</f>
        <v/>
      </c>
      <c r="L169" s="29" t="str">
        <f>IF(L$28&lt;&gt;"",-L164+L40+L28-L65-VLOOKUP(L40*1000000,'Powell-Elevation-Area'!$B$5:$D$689,3)*$B$18/1000000,"")</f>
        <v/>
      </c>
      <c r="N169" s="137" t="s">
        <v>107</v>
      </c>
    </row>
    <row r="170" spans="1:26" ht="14.25" customHeight="1" x14ac:dyDescent="0.3">
      <c r="A170" s="54" t="s">
        <v>108</v>
      </c>
      <c r="B170" s="1"/>
      <c r="C170" s="67" t="str">
        <f ca="1">IF(C$28&lt;&gt;"",VLOOKUP(C166,PowellReleaseTemperature!$A$5:$B$11,2),"")</f>
        <v>&gt; 18</v>
      </c>
      <c r="D170" s="67" t="str">
        <f ca="1">IF(D$28&lt;&gt;"",VLOOKUP(D166,PowellReleaseTemperature!$A$5:$B$11,2),"")</f>
        <v>&gt; 18</v>
      </c>
      <c r="E170" s="67" t="str">
        <f ca="1">IF(E$28&lt;&gt;"",VLOOKUP(E166,PowellReleaseTemperature!$A$5:$B$11,2),"")</f>
        <v>&gt; 18</v>
      </c>
      <c r="F170" s="67" t="str">
        <f ca="1">IF(F$28&lt;&gt;"",VLOOKUP(F166,PowellReleaseTemperature!$A$5:$B$11,2),"")</f>
        <v>&gt; 18</v>
      </c>
      <c r="G170" s="67" t="str">
        <f ca="1">IF(G$28&lt;&gt;"",VLOOKUP(G166,PowellReleaseTemperature!$A$5:$B$11,2),"")</f>
        <v>&gt; 18</v>
      </c>
      <c r="H170" s="67" t="str">
        <f>IF(H$28&lt;&gt;"",VLOOKUP(H166,PowellReleaseTemperature!$A$5:$B$11,2),"")</f>
        <v/>
      </c>
      <c r="I170" s="67" t="str">
        <f>IF(I$28&lt;&gt;"",VLOOKUP(I166,PowellReleaseTemperature!$A$5:$B$11,2),"")</f>
        <v/>
      </c>
      <c r="J170" s="67" t="str">
        <f>IF(J$28&lt;&gt;"",VLOOKUP(J166,PowellReleaseTemperature!$A$5:$B$11,2),"")</f>
        <v/>
      </c>
      <c r="K170" s="67" t="str">
        <f>IF(K$28&lt;&gt;"",VLOOKUP(K166,PowellReleaseTemperature!$A$5:$B$11,2),"")</f>
        <v/>
      </c>
      <c r="L170" s="67" t="str">
        <f>IF(L$28&lt;&gt;"",VLOOKUP(L166,PowellReleaseTemperature!$A$5:$B$11,2),"")</f>
        <v/>
      </c>
      <c r="N170" s="137" t="s">
        <v>109</v>
      </c>
    </row>
    <row r="171" spans="1:26" ht="62.25" customHeight="1" x14ac:dyDescent="0.3">
      <c r="A171" s="3" t="s">
        <v>110</v>
      </c>
      <c r="B171" s="5"/>
      <c r="C171" s="68" t="str">
        <f ca="1">IF(C$28&lt;&gt;"",VLOOKUP(C$166,PowellReleaseTemperature!$A$5:$E$11,5),"")</f>
        <v>Highly uncertain</v>
      </c>
      <c r="D171" s="68" t="str">
        <f ca="1">IF(D$28&lt;&gt;"",VLOOKUP(D$166,PowellReleaseTemperature!$A$5:$E$11,5),"")</f>
        <v>Highly uncertain</v>
      </c>
      <c r="E171" s="68" t="str">
        <f ca="1">IF(E$28&lt;&gt;"",VLOOKUP(E$166,PowellReleaseTemperature!$A$5:$E$11,5),"")</f>
        <v>Highly uncertain</v>
      </c>
      <c r="F171" s="68" t="str">
        <f ca="1">IF(F$28&lt;&gt;"",VLOOKUP(F$166,PowellReleaseTemperature!$A$5:$E$11,5),"")</f>
        <v>Highly uncertain</v>
      </c>
      <c r="G171" s="68" t="str">
        <f ca="1">IF(G$28&lt;&gt;"",VLOOKUP(G$166,PowellReleaseTemperature!$A$5:$E$11,5),"")</f>
        <v>Highly uncertain</v>
      </c>
      <c r="H171" s="68" t="str">
        <f>IF(H$28&lt;&gt;"",VLOOKUP(H$166,PowellReleaseTemperature!$A$5:$E$11,5),"")</f>
        <v/>
      </c>
      <c r="I171" s="68" t="str">
        <f>IF(I$28&lt;&gt;"",VLOOKUP(I$166,PowellReleaseTemperature!$A$5:$E$11,5),"")</f>
        <v/>
      </c>
      <c r="J171" s="68" t="str">
        <f>IF(J$28&lt;&gt;"",VLOOKUP(J$166,PowellReleaseTemperature!$A$5:$E$11,5),"")</f>
        <v/>
      </c>
      <c r="K171" s="68" t="str">
        <f>IF(K$28&lt;&gt;"",VLOOKUP(K$166,PowellReleaseTemperature!$A$5:$E$11,5),"")</f>
        <v/>
      </c>
      <c r="L171" s="68" t="str">
        <f>IF(L$28&lt;&gt;"",VLOOKUP(L$166,PowellReleaseTemperature!$A$5:$E$11,5),"")</f>
        <v/>
      </c>
      <c r="M171" s="3"/>
      <c r="N171" s="137" t="s">
        <v>111</v>
      </c>
      <c r="O171" s="3"/>
      <c r="P171" s="3"/>
      <c r="Q171" s="3"/>
      <c r="R171" s="3"/>
      <c r="S171" s="3"/>
      <c r="T171" s="3"/>
      <c r="U171" s="3"/>
      <c r="V171" s="3"/>
      <c r="W171" s="3"/>
      <c r="X171" s="3"/>
      <c r="Y171" s="3"/>
      <c r="Z171" s="3"/>
    </row>
    <row r="172" spans="1:26" ht="31.5" customHeight="1" x14ac:dyDescent="0.3">
      <c r="A172" s="3" t="s">
        <v>112</v>
      </c>
      <c r="B172" s="5"/>
      <c r="C172" s="68" t="str">
        <f ca="1">IF(C$28&lt;&gt;"",VLOOKUP(C$166,PowellReleaseTemperature!$A$5:$F$11,6),"")</f>
        <v>Unsuitable</v>
      </c>
      <c r="D172" s="68" t="str">
        <f ca="1">IF(D$28&lt;&gt;"",VLOOKUP(D$166,PowellReleaseTemperature!$A$5:$F$11,6),"")</f>
        <v>Unsuitable</v>
      </c>
      <c r="E172" s="68" t="str">
        <f ca="1">IF(E$28&lt;&gt;"",VLOOKUP(E$166,PowellReleaseTemperature!$A$5:$F$11,6),"")</f>
        <v>Unsuitable</v>
      </c>
      <c r="F172" s="68" t="str">
        <f ca="1">IF(F$28&lt;&gt;"",VLOOKUP(F$166,PowellReleaseTemperature!$A$5:$F$11,6),"")</f>
        <v>Unsuitable</v>
      </c>
      <c r="G172" s="68" t="str">
        <f ca="1">IF(G$28&lt;&gt;"",VLOOKUP(G$166,PowellReleaseTemperature!$A$5:$F$11,6),"")</f>
        <v>Unsuitable</v>
      </c>
      <c r="H172" s="68" t="str">
        <f>IF(H$28&lt;&gt;"",VLOOKUP(H$166,PowellReleaseTemperature!$A$5:$F$11,6),"")</f>
        <v/>
      </c>
      <c r="I172" s="68" t="str">
        <f>IF(I$28&lt;&gt;"",VLOOKUP(I$166,PowellReleaseTemperature!$A$5:$F$11,6),"")</f>
        <v/>
      </c>
      <c r="J172" s="68" t="str">
        <f>IF(J$28&lt;&gt;"",VLOOKUP(J$166,PowellReleaseTemperature!$A$5:$F$11,6),"")</f>
        <v/>
      </c>
      <c r="K172" s="68" t="str">
        <f>IF(K$28&lt;&gt;"",VLOOKUP(K$166,PowellReleaseTemperature!$A$5:$F$11,6),"")</f>
        <v/>
      </c>
      <c r="L172" s="68" t="str">
        <f>IF(L$28&lt;&gt;"",VLOOKUP(L$166,PowellReleaseTemperature!$A$5:$F$11,6),"")</f>
        <v/>
      </c>
      <c r="M172" s="3"/>
      <c r="N172" s="137" t="s">
        <v>113</v>
      </c>
      <c r="O172" s="3"/>
      <c r="P172" s="3"/>
      <c r="Q172" s="3"/>
      <c r="R172" s="3"/>
      <c r="S172" s="3"/>
      <c r="T172" s="3"/>
      <c r="U172" s="3"/>
      <c r="V172" s="3"/>
      <c r="W172" s="3"/>
      <c r="X172" s="3"/>
      <c r="Y172" s="3"/>
      <c r="Z172" s="3"/>
    </row>
    <row r="173" spans="1:26" ht="14.25" customHeight="1" x14ac:dyDescent="0.3">
      <c r="A173" s="27" t="s">
        <v>114</v>
      </c>
      <c r="C173" s="38"/>
      <c r="N173" s="137" t="s">
        <v>115</v>
      </c>
    </row>
    <row r="174" spans="1:26" ht="14.25" customHeight="1" x14ac:dyDescent="0.3">
      <c r="C174" s="2"/>
      <c r="N174" s="2"/>
    </row>
    <row r="175" spans="1:26" ht="14.25" customHeight="1" x14ac:dyDescent="0.3">
      <c r="C175" s="2"/>
      <c r="D175" s="69"/>
      <c r="N175" s="2"/>
    </row>
    <row r="176" spans="1:26"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row r="1001" spans="3:14" ht="14.25" customHeight="1" x14ac:dyDescent="0.3">
      <c r="C1001" s="2"/>
      <c r="N1001" s="2"/>
    </row>
    <row r="1002" spans="3:14" ht="14.25" customHeight="1" x14ac:dyDescent="0.3">
      <c r="C1002" s="2"/>
      <c r="N1002" s="2"/>
    </row>
    <row r="1003" spans="3:14" ht="14.25" customHeight="1" x14ac:dyDescent="0.3">
      <c r="C1003" s="2"/>
      <c r="N1003" s="2"/>
    </row>
    <row r="1004" spans="3:14" ht="14.25" customHeight="1" x14ac:dyDescent="0.3">
      <c r="C1004" s="2"/>
      <c r="N1004" s="2"/>
    </row>
    <row r="1005" spans="3:14" ht="14.25" customHeight="1" x14ac:dyDescent="0.3">
      <c r="C1005" s="2"/>
      <c r="N1005" s="2"/>
    </row>
    <row r="1006" spans="3:14" ht="14.25" customHeight="1" x14ac:dyDescent="0.3">
      <c r="C1006" s="2"/>
      <c r="N1006" s="2"/>
    </row>
    <row r="1007" spans="3:14" ht="14.25" customHeight="1" x14ac:dyDescent="0.3">
      <c r="C1007" s="2"/>
      <c r="N1007" s="2"/>
    </row>
    <row r="1008" spans="3:14" ht="14.25" customHeight="1" x14ac:dyDescent="0.3">
      <c r="C1008" s="2"/>
      <c r="N1008" s="2"/>
    </row>
    <row r="1009" spans="3:14" ht="14.25" customHeight="1" x14ac:dyDescent="0.3">
      <c r="C1009" s="2"/>
      <c r="N1009" s="2"/>
    </row>
    <row r="1010" spans="3:14" ht="14.25" customHeight="1" x14ac:dyDescent="0.3">
      <c r="C1010" s="2"/>
      <c r="N1010" s="2"/>
    </row>
    <row r="1011" spans="3:14" ht="14.25" customHeight="1" x14ac:dyDescent="0.3">
      <c r="C1011" s="2"/>
      <c r="N1011" s="2"/>
    </row>
    <row r="1012" spans="3:14" ht="14.25" customHeight="1" x14ac:dyDescent="0.3">
      <c r="C1012" s="2"/>
      <c r="N1012" s="2"/>
    </row>
    <row r="1013" spans="3:14" ht="14.25" customHeight="1" x14ac:dyDescent="0.3">
      <c r="C1013" s="2"/>
      <c r="N1013" s="2"/>
    </row>
    <row r="1014" spans="3:14" ht="14.25" customHeight="1" x14ac:dyDescent="0.3">
      <c r="C1014" s="2"/>
      <c r="N1014" s="2"/>
    </row>
    <row r="1015" spans="3:14" ht="14.25" customHeight="1" x14ac:dyDescent="0.3">
      <c r="C1015" s="2"/>
      <c r="N1015" s="2"/>
    </row>
    <row r="1016" spans="3:14" ht="14.25" customHeight="1" x14ac:dyDescent="0.3">
      <c r="C1016" s="2"/>
      <c r="N1016" s="2"/>
    </row>
    <row r="1017" spans="3:14" ht="14.25" customHeight="1" x14ac:dyDescent="0.3">
      <c r="C1017" s="2"/>
      <c r="N1017" s="2"/>
    </row>
    <row r="1018" spans="3:14" ht="14.25" customHeight="1" x14ac:dyDescent="0.3">
      <c r="C1018" s="2"/>
      <c r="N1018" s="2"/>
    </row>
    <row r="1019" spans="3:14" ht="14.25" customHeight="1" x14ac:dyDescent="0.3">
      <c r="C1019" s="2"/>
      <c r="N1019" s="2"/>
    </row>
    <row r="1020" spans="3:14" ht="14.25" customHeight="1" x14ac:dyDescent="0.3">
      <c r="C1020" s="2"/>
      <c r="N1020" s="2"/>
    </row>
    <row r="1021" spans="3:14" ht="14.25" customHeight="1" x14ac:dyDescent="0.3">
      <c r="C1021" s="2"/>
      <c r="N1021" s="2"/>
    </row>
    <row r="1022" spans="3:14" ht="14.25" customHeight="1" x14ac:dyDescent="0.3">
      <c r="C1022" s="2"/>
      <c r="N1022" s="2"/>
    </row>
    <row r="1023" spans="3:14" ht="14.25" customHeight="1" x14ac:dyDescent="0.3">
      <c r="C1023" s="2"/>
      <c r="N1023" s="2"/>
    </row>
    <row r="1024" spans="3:14" ht="14.25" customHeight="1" x14ac:dyDescent="0.3">
      <c r="C1024" s="2"/>
      <c r="N1024" s="2"/>
    </row>
    <row r="1025" spans="3:14" ht="14.25" customHeight="1" x14ac:dyDescent="0.3">
      <c r="C1025" s="2"/>
      <c r="N1025" s="2"/>
    </row>
    <row r="1026" spans="3:14" ht="14.25" customHeight="1" x14ac:dyDescent="0.3">
      <c r="C1026" s="2"/>
      <c r="N1026" s="2"/>
    </row>
    <row r="1027" spans="3:14" ht="14.25" customHeight="1" x14ac:dyDescent="0.3">
      <c r="C1027" s="2"/>
      <c r="N1027" s="2"/>
    </row>
    <row r="1028" spans="3:14" ht="14.25" customHeight="1" x14ac:dyDescent="0.3">
      <c r="C1028" s="2"/>
      <c r="N1028" s="2"/>
    </row>
    <row r="1029" spans="3:14" ht="14.25" customHeight="1" x14ac:dyDescent="0.3">
      <c r="C1029" s="2"/>
      <c r="N1029" s="2"/>
    </row>
    <row r="1030" spans="3:14" ht="14.25" customHeight="1" x14ac:dyDescent="0.3">
      <c r="C1030" s="2"/>
      <c r="N1030" s="2"/>
    </row>
    <row r="1031" spans="3:14" ht="14.25" customHeight="1" x14ac:dyDescent="0.3">
      <c r="C1031" s="2"/>
      <c r="N1031" s="2"/>
    </row>
  </sheetData>
  <mergeCells count="14">
    <mergeCell ref="B14:D14"/>
    <mergeCell ref="B15:D15"/>
    <mergeCell ref="A163:B163"/>
    <mergeCell ref="C8:G8"/>
    <mergeCell ref="C7:G7"/>
    <mergeCell ref="C9:G9"/>
    <mergeCell ref="C10:G10"/>
    <mergeCell ref="B12:D12"/>
    <mergeCell ref="B13:D13"/>
    <mergeCell ref="A1:G1"/>
    <mergeCell ref="A3:G3"/>
    <mergeCell ref="C4:G4"/>
    <mergeCell ref="C5:G5"/>
    <mergeCell ref="C6:G6"/>
  </mergeCells>
  <conditionalFormatting sqref="C65">
    <cfRule type="cellIs" dxfId="50" priority="38" operator="greaterThan">
      <formula>$C$64</formula>
    </cfRule>
  </conditionalFormatting>
  <conditionalFormatting sqref="C112">
    <cfRule type="cellIs" dxfId="49" priority="47" operator="greaterThan">
      <formula>$C$111</formula>
    </cfRule>
  </conditionalFormatting>
  <conditionalFormatting sqref="C128">
    <cfRule type="cellIs" dxfId="48" priority="17" operator="greaterThan">
      <formula>$C$127</formula>
    </cfRule>
  </conditionalFormatting>
  <conditionalFormatting sqref="C136">
    <cfRule type="cellIs" dxfId="47" priority="27" operator="greaterThan">
      <formula>$C$135</formula>
    </cfRule>
  </conditionalFormatting>
  <conditionalFormatting sqref="C104:G104">
    <cfRule type="cellIs" dxfId="46" priority="42" operator="greaterThan">
      <formula>$C$72</formula>
    </cfRule>
  </conditionalFormatting>
  <conditionalFormatting sqref="C120:L120">
    <cfRule type="cellIs" dxfId="45" priority="16" operator="greaterThan">
      <formula>$C$119</formula>
    </cfRule>
  </conditionalFormatting>
  <conditionalFormatting sqref="D65">
    <cfRule type="cellIs" dxfId="44" priority="37" operator="greaterThan">
      <formula>$D$64</formula>
    </cfRule>
  </conditionalFormatting>
  <conditionalFormatting sqref="D112">
    <cfRule type="cellIs" dxfId="43" priority="48" operator="greaterThan">
      <formula>$D$111</formula>
    </cfRule>
  </conditionalFormatting>
  <conditionalFormatting sqref="D128">
    <cfRule type="cellIs" dxfId="42" priority="18" operator="greaterThan">
      <formula>$D$127</formula>
    </cfRule>
  </conditionalFormatting>
  <conditionalFormatting sqref="D136">
    <cfRule type="cellIs" dxfId="41" priority="28" operator="greaterThan">
      <formula>$D$135</formula>
    </cfRule>
  </conditionalFormatting>
  <conditionalFormatting sqref="E65">
    <cfRule type="cellIs" dxfId="40" priority="39" operator="greaterThan">
      <formula>$E$64</formula>
    </cfRule>
  </conditionalFormatting>
  <conditionalFormatting sqref="E112">
    <cfRule type="cellIs" dxfId="39" priority="49" operator="greaterThan">
      <formula>$E$111</formula>
    </cfRule>
  </conditionalFormatting>
  <conditionalFormatting sqref="E128">
    <cfRule type="cellIs" dxfId="38" priority="19" operator="greaterThan">
      <formula>$E$127</formula>
    </cfRule>
  </conditionalFormatting>
  <conditionalFormatting sqref="E136">
    <cfRule type="cellIs" dxfId="37" priority="29" operator="greaterThan">
      <formula>$E$135</formula>
    </cfRule>
  </conditionalFormatting>
  <conditionalFormatting sqref="F65">
    <cfRule type="cellIs" dxfId="36" priority="40" operator="greaterThan">
      <formula>$F$64</formula>
    </cfRule>
  </conditionalFormatting>
  <conditionalFormatting sqref="F112">
    <cfRule type="cellIs" dxfId="35" priority="50" operator="greaterThan">
      <formula>$F$111</formula>
    </cfRule>
  </conditionalFormatting>
  <conditionalFormatting sqref="F128">
    <cfRule type="cellIs" dxfId="34" priority="20" operator="greaterThan">
      <formula>$F$127</formula>
    </cfRule>
  </conditionalFormatting>
  <conditionalFormatting sqref="F136">
    <cfRule type="cellIs" dxfId="33" priority="30" operator="greaterThan">
      <formula>$F$135</formula>
    </cfRule>
  </conditionalFormatting>
  <conditionalFormatting sqref="G65">
    <cfRule type="cellIs" dxfId="32" priority="41" operator="greaterThan">
      <formula>$G$64</formula>
    </cfRule>
  </conditionalFormatting>
  <conditionalFormatting sqref="G112">
    <cfRule type="cellIs" dxfId="31" priority="51" operator="greaterThan">
      <formula>$G$111</formula>
    </cfRule>
  </conditionalFormatting>
  <conditionalFormatting sqref="G128">
    <cfRule type="cellIs" dxfId="30" priority="21" operator="greaterThan">
      <formula>$G$127</formula>
    </cfRule>
  </conditionalFormatting>
  <conditionalFormatting sqref="G136">
    <cfRule type="cellIs" dxfId="29" priority="31" operator="greaterThan">
      <formula>$G$135</formula>
    </cfRule>
  </conditionalFormatting>
  <conditionalFormatting sqref="H65">
    <cfRule type="cellIs" dxfId="28" priority="1" operator="greaterThan">
      <formula>$H$64</formula>
    </cfRule>
  </conditionalFormatting>
  <conditionalFormatting sqref="H104">
    <cfRule type="cellIs" dxfId="27" priority="6" operator="greaterThan">
      <formula>$H$72</formula>
    </cfRule>
  </conditionalFormatting>
  <conditionalFormatting sqref="H112">
    <cfRule type="cellIs" dxfId="26" priority="11" operator="greaterThan">
      <formula>$H$111</formula>
    </cfRule>
  </conditionalFormatting>
  <conditionalFormatting sqref="H128">
    <cfRule type="cellIs" dxfId="25" priority="22" operator="greaterThan">
      <formula>$H$127</formula>
    </cfRule>
  </conditionalFormatting>
  <conditionalFormatting sqref="H136">
    <cfRule type="cellIs" dxfId="24" priority="32" operator="greaterThan">
      <formula>$H$135</formula>
    </cfRule>
  </conditionalFormatting>
  <conditionalFormatting sqref="I65">
    <cfRule type="cellIs" dxfId="23" priority="2" operator="greaterThan">
      <formula>$I$64</formula>
    </cfRule>
  </conditionalFormatting>
  <conditionalFormatting sqref="I104">
    <cfRule type="cellIs" dxfId="22" priority="7" operator="greaterThan">
      <formula>$I$72</formula>
    </cfRule>
  </conditionalFormatting>
  <conditionalFormatting sqref="I112">
    <cfRule type="cellIs" dxfId="21" priority="12" operator="greaterThan">
      <formula>$I$111</formula>
    </cfRule>
  </conditionalFormatting>
  <conditionalFormatting sqref="I128">
    <cfRule type="cellIs" dxfId="20" priority="23" operator="greaterThan">
      <formula>$I$127</formula>
    </cfRule>
  </conditionalFormatting>
  <conditionalFormatting sqref="I136">
    <cfRule type="cellIs" dxfId="19" priority="33" operator="greaterThan">
      <formula>$I$135</formula>
    </cfRule>
  </conditionalFormatting>
  <conditionalFormatting sqref="J65">
    <cfRule type="cellIs" dxfId="18" priority="3" operator="greaterThan">
      <formula>$J$64</formula>
    </cfRule>
  </conditionalFormatting>
  <conditionalFormatting sqref="J104">
    <cfRule type="cellIs" dxfId="17" priority="8" operator="greaterThan">
      <formula>$J$72</formula>
    </cfRule>
  </conditionalFormatting>
  <conditionalFormatting sqref="J112">
    <cfRule type="cellIs" dxfId="16" priority="13" operator="greaterThan">
      <formula>$J$111</formula>
    </cfRule>
  </conditionalFormatting>
  <conditionalFormatting sqref="J128">
    <cfRule type="cellIs" dxfId="15" priority="24" operator="greaterThan">
      <formula>$J$127</formula>
    </cfRule>
  </conditionalFormatting>
  <conditionalFormatting sqref="J136">
    <cfRule type="cellIs" dxfId="14" priority="34" operator="greaterThan">
      <formula>$J$135</formula>
    </cfRule>
  </conditionalFormatting>
  <conditionalFormatting sqref="K65">
    <cfRule type="cellIs" dxfId="13" priority="4" operator="greaterThan">
      <formula>$K$64</formula>
    </cfRule>
  </conditionalFormatting>
  <conditionalFormatting sqref="K104">
    <cfRule type="cellIs" dxfId="12" priority="9" operator="greaterThan">
      <formula>$K$72</formula>
    </cfRule>
  </conditionalFormatting>
  <conditionalFormatting sqref="K112">
    <cfRule type="cellIs" dxfId="11" priority="14" operator="greaterThan">
      <formula>$K$111</formula>
    </cfRule>
  </conditionalFormatting>
  <conditionalFormatting sqref="K128">
    <cfRule type="cellIs" dxfId="10" priority="25" operator="greaterThan">
      <formula>$K$127</formula>
    </cfRule>
  </conditionalFormatting>
  <conditionalFormatting sqref="K136">
    <cfRule type="cellIs" dxfId="9" priority="35" operator="greaterThan">
      <formula>$K$135</formula>
    </cfRule>
  </conditionalFormatting>
  <conditionalFormatting sqref="L65">
    <cfRule type="cellIs" dxfId="8" priority="5" operator="greaterThan">
      <formula>$L$64</formula>
    </cfRule>
  </conditionalFormatting>
  <conditionalFormatting sqref="L104">
    <cfRule type="cellIs" dxfId="7" priority="10" operator="greaterThan">
      <formula>$L$72</formula>
    </cfRule>
  </conditionalFormatting>
  <conditionalFormatting sqref="L112">
    <cfRule type="cellIs" dxfId="6" priority="15" operator="greaterThan">
      <formula>$L$111</formula>
    </cfRule>
  </conditionalFormatting>
  <conditionalFormatting sqref="L128">
    <cfRule type="cellIs" dxfId="5" priority="26" operator="greaterThan">
      <formula>$L$127</formula>
    </cfRule>
  </conditionalFormatting>
  <conditionalFormatting sqref="L136">
    <cfRule type="cellIs" dxfId="4" priority="36" operator="greaterThan">
      <formula>$L$135</formula>
    </cfRule>
  </conditionalFormatting>
  <hyperlinks>
    <hyperlink ref="N4" r:id="rId1" location="step-1-assign-accounts-and-decide-strategies" xr:uid="{00000000-0004-0000-0400-000000000000}"/>
    <hyperlink ref="N12" r:id="rId2" location="1a-explain-cell-types" xr:uid="{00000000-0004-0000-0400-000001000000}"/>
    <hyperlink ref="N17" r:id="rId3" location="1b-make-assumptions" xr:uid="{00000000-0004-0000-0400-000002000000}"/>
    <hyperlink ref="N18" r:id="rId4" location="i-evaporation-rates" xr:uid="{00000000-0004-0000-0400-000003000000}"/>
    <hyperlink ref="N19" r:id="rId5" location="ii-start-storage" xr:uid="{00000000-0004-0000-0400-000004000000}"/>
    <hyperlink ref="N20" r:id="rId6" location="iii-protection-elevations" xr:uid="{00000000-0004-0000-0400-000005000000}"/>
    <hyperlink ref="N21" r:id="rId7" location="iv-the-protection-volumes" xr:uid="{00000000-0004-0000-0400-000006000000}"/>
    <hyperlink ref="N22" r:id="rId8" location="v-prior-9-year-lake-powell-release" xr:uid="{00000000-0004-0000-0400-000007000000}"/>
    <hyperlink ref="N23" r:id="rId9" location="vi-prior-9-year-paria-river-flow" xr:uid="{00000000-0004-0000-0400-000008000000}"/>
    <hyperlink ref="N24" r:id="rId10" location="vii-delivery-to-meet-10-year-requirement" xr:uid="{00000000-0004-0000-0400-000009000000}"/>
    <hyperlink ref="N25" r:id="rId11" location="upper-basin-pre-1922-water-rights" xr:uid="{00000000-0004-0000-0400-00000A000000}"/>
    <hyperlink ref="N28" r:id="rId12" location="step-2-specify-natural-inflow-to-lake-powell" xr:uid="{00000000-0004-0000-0400-00000B000000}"/>
    <hyperlink ref="N29" r:id="rId13" location="2a-intervening-grand-canyon-flow" xr:uid="{00000000-0004-0000-0400-00000C000000}"/>
    <hyperlink ref="N30" r:id="rId14" location="2b-mead-to-imperial-dam-intervening-flow" xr:uid="{00000000-0004-0000-0400-00000D000000}"/>
    <hyperlink ref="N31" r:id="rId15" location="2c-havasuparker-evaporation-and-evapotranspiration" xr:uid="{00000000-0004-0000-0400-00000E000000}"/>
    <hyperlink ref="N32" r:id="rId16" location="step-3-split-existing-reservoir-storage-among-accounts-year-1-only" xr:uid="{00000000-0004-0000-0400-00000F000000}"/>
    <hyperlink ref="N39" r:id="rId17" location="3a-begin-of-year-reservoir-storage" xr:uid="{00000000-0004-0000-0400-000010000000}"/>
    <hyperlink ref="N42" r:id="rId18" location="3b-calculate-powell--mead-evaporation" xr:uid="{00000000-0004-0000-0400-000011000000}"/>
    <hyperlink ref="N49" r:id="rId19" location="3c-calculate-mexico-water-allocation" xr:uid="{00000000-0004-0000-0400-000012000000}"/>
    <hyperlink ref="N50" r:id="rId20" location="split-combined-natural-inflow-among-accounts" xr:uid="{00000000-0004-0000-0400-000013000000}"/>
    <hyperlink ref="N60" r:id="rId21" location="step-5-participant-dashboards--conserve-consume-and-trade" xr:uid="{00000000-0004-0000-0400-000014000000}"/>
    <hyperlink ref="N61" r:id="rId22" location="i-buy-or-sell-water-from-other-participantss" xr:uid="{00000000-0004-0000-0400-000015000000}"/>
    <hyperlink ref="N62" r:id="rId23" location="ii-compensation" xr:uid="{00000000-0004-0000-0400-000016000000}"/>
    <hyperlink ref="N63" r:id="rId24" location="iii-net-trade-volume-all-participants" xr:uid="{00000000-0004-0000-0400-000017000000}"/>
    <hyperlink ref="N64" r:id="rId25" location="iv-available-water" xr:uid="{00000000-0004-0000-0400-000018000000}"/>
    <hyperlink ref="N65" r:id="rId26" location="v-enter-withdraw-within-available-water" xr:uid="{00000000-0004-0000-0400-000019000000}"/>
    <hyperlink ref="N66" r:id="rId27" location="vi-end-of-year-balance" xr:uid="{00000000-0004-0000-0400-00001A000000}"/>
    <hyperlink ref="N68" r:id="rId28" location="step-5-participant-dashboards--conserve-consume-and-trade" xr:uid="{00000000-0004-0000-0400-00001B000000}"/>
    <hyperlink ref="N69" r:id="rId29" location="i-buy-or-sell-water-from-other-participantss" xr:uid="{00000000-0004-0000-0400-00001C000000}"/>
    <hyperlink ref="N70" r:id="rId30" location="ii-compensation" xr:uid="{00000000-0004-0000-0400-00001D000000}"/>
    <hyperlink ref="N71" r:id="rId31" location="iii-net-trade-volume-all-participants" xr:uid="{00000000-0004-0000-0400-00001E000000}"/>
    <hyperlink ref="N72" r:id="rId32" location="iv-available-water" xr:uid="{00000000-0004-0000-0400-00001F000000}"/>
    <hyperlink ref="N104" r:id="rId33" location="v-enter-withdraw-within-available-water" xr:uid="{00000000-0004-0000-0400-000020000000}"/>
    <hyperlink ref="N105" r:id="rId34" location="vi-end-of-year-balance" xr:uid="{00000000-0004-0000-0400-000021000000}"/>
    <hyperlink ref="N107" r:id="rId35" location="step-5-player-dashboards--conserve-consume-and-trade" xr:uid="{00000000-0004-0000-0400-000022000000}"/>
    <hyperlink ref="N108" r:id="rId36" location="i-buy-or-sell-water-from-other-players" xr:uid="{00000000-0004-0000-0400-000023000000}"/>
    <hyperlink ref="N109" r:id="rId37" location="ii-compensation" xr:uid="{00000000-0004-0000-0400-000024000000}"/>
    <hyperlink ref="N110" r:id="rId38" location="iii-net-trade-volume-all-participants" xr:uid="{00000000-0004-0000-0400-000025000000}"/>
    <hyperlink ref="N111" r:id="rId39" location="iv-available-water" xr:uid="{00000000-0004-0000-0400-000026000000}"/>
    <hyperlink ref="N112" r:id="rId40" location="v-enter-withdraw-within-available-water" xr:uid="{00000000-0004-0000-0400-000027000000}"/>
    <hyperlink ref="N113" r:id="rId41" location="vi-end-of-year-balance" xr:uid="{00000000-0004-0000-0400-000028000000}"/>
    <hyperlink ref="N115" r:id="rId42" location="step-5-player-dashboards--conserve-consume-and-trade" xr:uid="{00000000-0004-0000-0400-000029000000}"/>
    <hyperlink ref="N116" r:id="rId43" location="i-buy-or-sell-water-from-other-players" xr:uid="{00000000-0004-0000-0400-00002A000000}"/>
    <hyperlink ref="N117" r:id="rId44" location="ii-compensation" xr:uid="{00000000-0004-0000-0400-00002B000000}"/>
    <hyperlink ref="N118" r:id="rId45" location="iii-net-trade-volume-all-participants" xr:uid="{00000000-0004-0000-0400-00002C000000}"/>
    <hyperlink ref="N119" r:id="rId46" location="iv-available-water" xr:uid="{00000000-0004-0000-0400-00002D000000}"/>
    <hyperlink ref="N120" r:id="rId47" location="v-enter-withdraw-within-available-water" xr:uid="{00000000-0004-0000-0400-00002E000000}"/>
    <hyperlink ref="N121" r:id="rId48" location="vi-end-of-year-balance" xr:uid="{00000000-0004-0000-0400-00002F000000}"/>
    <hyperlink ref="N123" r:id="rId49" location="step-5-player-dashboards--conserve-consume-and-trade" xr:uid="{00000000-0004-0000-0400-000030000000}"/>
    <hyperlink ref="N124" r:id="rId50" location="i-buy-or-sell-water-from-other-players" xr:uid="{00000000-0004-0000-0400-000031000000}"/>
    <hyperlink ref="N125" r:id="rId51" location="ii-compensation" xr:uid="{00000000-0004-0000-0400-000032000000}"/>
    <hyperlink ref="N126" r:id="rId52" location="iii-net-trade-volume-all-participants" xr:uid="{00000000-0004-0000-0400-000033000000}"/>
    <hyperlink ref="N127" r:id="rId53" location="iv-available-water" xr:uid="{00000000-0004-0000-0400-000034000000}"/>
    <hyperlink ref="N128" r:id="rId54" location="v-enter-withdraw-within-available-water" xr:uid="{00000000-0004-0000-0400-000035000000}"/>
    <hyperlink ref="N129" r:id="rId55" location="vi-end-of-year-balance" xr:uid="{00000000-0004-0000-0400-000036000000}"/>
    <hyperlink ref="N131" r:id="rId56" location="5a-shared-reserve-dashboard" xr:uid="{00000000-0004-0000-0400-000037000000}"/>
    <hyperlink ref="N139" r:id="rId57" location="step-6-summary-of-participant-actions" xr:uid="{00000000-0004-0000-0400-000038000000}"/>
    <hyperlink ref="N162" r:id="rId58" location="6a-combined-storage--end-of-year" xr:uid="{00000000-0004-0000-0400-000039000000}"/>
    <hyperlink ref="N163" r:id="rId59" location="step-7-assign-combined-storage-to-powell-and-mead" xr:uid="{00000000-0004-0000-0400-00003A000000}"/>
    <hyperlink ref="N164" r:id="rId60" location="i-powell-and-mead-storage-volumes-and-levels" xr:uid="{00000000-0004-0000-0400-00003B000000}"/>
    <hyperlink ref="N168" r:id="rId61" location="i-preserve-status-quo-for-endangered-native-fish-of-the-grand-canyon" xr:uid="{00000000-0004-0000-0400-00003C000000}"/>
    <hyperlink ref="N169" r:id="rId62" location="ii-lake-powell-release-to-achieve-powell-and-mead-storage-volumes" xr:uid="{00000000-0004-0000-0400-00003D000000}"/>
    <hyperlink ref="N170" r:id="rId63" location="iii-turbine-release-water-temperature" xr:uid="{00000000-0004-0000-0400-00003E000000}"/>
    <hyperlink ref="N171" r:id="rId64" location="iv-suitability-for-native-endangered-fish-of-the-grand-canyon" xr:uid="{00000000-0004-0000-0400-00003F000000}"/>
    <hyperlink ref="N172" r:id="rId65" location="v-suitability-for-tailwater-trout" xr:uid="{00000000-0004-0000-0400-000040000000}"/>
    <hyperlink ref="N173" r:id="rId66" location="step-8-move-to-next-year" xr:uid="{00000000-0004-0000-0400-00004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r:uid="{017C1DC6-8330-4C80-8B89-172348A83928}">
          <x14:formula1>
            <xm:f>'ag data'!$D$7:$Q$7</xm:f>
          </x14:formula1>
          <xm:sqref>C87:G87 C85:G85 C89:G89</xm:sqref>
        </x14:dataValidation>
        <x14:dataValidation type="list" allowBlank="1" showInputMessage="1" showErrorMessage="1" xr:uid="{1C5E29BC-D73C-414A-A060-CFE0242AD1B3}">
          <x14:formula1>
            <xm:f>'ag data'!$D$19:$E$19</xm:f>
          </x14:formula1>
          <xm:sqref>C76:G76 C78:G78</xm:sqref>
        </x14:dataValidation>
        <x14:dataValidation type="list" allowBlank="1" showInputMessage="1" showErrorMessage="1" xr:uid="{FE9903DB-7966-4863-BF4F-94E490546861}">
          <x14:formula1>
            <xm:f>'ag data'!$D$13:$BF$13</xm:f>
          </x14:formula1>
          <xm:sqref>C98:G98 C100:G100 C96:G96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9893-C2B9-4E54-9311-2C458EB0A082}">
  <dimension ref="C6:BF23"/>
  <sheetViews>
    <sheetView zoomScale="61" workbookViewId="0">
      <selection activeCell="E22" sqref="E22"/>
    </sheetView>
  </sheetViews>
  <sheetFormatPr defaultRowHeight="14.4" x14ac:dyDescent="0.3"/>
  <cols>
    <col min="3" max="3" width="27.44140625" bestFit="1" customWidth="1"/>
    <col min="4" max="4" width="10" bestFit="1" customWidth="1"/>
    <col min="5" max="5" width="10.6640625" bestFit="1" customWidth="1"/>
    <col min="6" max="6" width="11" bestFit="1" customWidth="1"/>
    <col min="7" max="7" width="13" bestFit="1" customWidth="1"/>
    <col min="8" max="8" width="11.77734375" bestFit="1" customWidth="1"/>
    <col min="9" max="9" width="10.6640625" bestFit="1" customWidth="1"/>
    <col min="10" max="10" width="12.109375" bestFit="1" customWidth="1"/>
    <col min="11" max="11" width="10" bestFit="1" customWidth="1"/>
    <col min="12" max="12" width="11" bestFit="1" customWidth="1"/>
    <col min="13" max="13" width="10.6640625" bestFit="1" customWidth="1"/>
    <col min="14" max="14" width="9.44140625" bestFit="1" customWidth="1"/>
    <col min="15" max="15" width="12.109375" bestFit="1" customWidth="1"/>
    <col min="16" max="16" width="9.21875" bestFit="1" customWidth="1"/>
    <col min="17" max="18" width="10" bestFit="1" customWidth="1"/>
    <col min="19" max="19" width="11.77734375" bestFit="1" customWidth="1"/>
    <col min="20" max="20" width="10.33203125" bestFit="1" customWidth="1"/>
    <col min="21" max="21" width="7.21875" customWidth="1"/>
    <col min="22" max="22" width="9.21875" bestFit="1" customWidth="1"/>
    <col min="23" max="23" width="6.88671875" bestFit="1" customWidth="1"/>
    <col min="24" max="24" width="12.6640625" bestFit="1" customWidth="1"/>
    <col min="25" max="25" width="9.21875" bestFit="1" customWidth="1"/>
    <col min="26" max="26" width="15.5546875" bestFit="1" customWidth="1"/>
    <col min="27" max="27" width="9.21875" bestFit="1" customWidth="1"/>
    <col min="28" max="28" width="9.77734375" bestFit="1" customWidth="1"/>
    <col min="29" max="29" width="12.109375" bestFit="1" customWidth="1"/>
    <col min="30" max="30" width="11.21875" bestFit="1" customWidth="1"/>
    <col min="31" max="31" width="10.44140625" bestFit="1" customWidth="1"/>
    <col min="32" max="33" width="8.109375" bestFit="1" customWidth="1"/>
    <col min="34" max="34" width="12" bestFit="1" customWidth="1"/>
    <col min="35" max="35" width="7.44140625" bestFit="1" customWidth="1"/>
    <col min="36" max="36" width="6.6640625" bestFit="1" customWidth="1"/>
    <col min="37" max="37" width="7.21875" bestFit="1" customWidth="1"/>
    <col min="38" max="38" width="6.44140625" bestFit="1" customWidth="1"/>
    <col min="39" max="39" width="7.44140625" bestFit="1" customWidth="1"/>
    <col min="40" max="40" width="10.88671875" bestFit="1" customWidth="1"/>
    <col min="41" max="41" width="9" bestFit="1" customWidth="1"/>
    <col min="42" max="42" width="11.21875" bestFit="1" customWidth="1"/>
    <col min="43" max="43" width="7.21875" bestFit="1" customWidth="1"/>
    <col min="44" max="44" width="7.88671875" bestFit="1" customWidth="1"/>
    <col min="45" max="45" width="8.6640625" bestFit="1" customWidth="1"/>
    <col min="46" max="46" width="9.5546875" bestFit="1" customWidth="1"/>
    <col min="47" max="47" width="9" bestFit="1" customWidth="1"/>
    <col min="48" max="48" width="7.21875" bestFit="1" customWidth="1"/>
    <col min="49" max="49" width="12.33203125" bestFit="1" customWidth="1"/>
    <col min="50" max="50" width="11" bestFit="1" customWidth="1"/>
    <col min="51" max="51" width="10.109375" bestFit="1" customWidth="1"/>
    <col min="52" max="52" width="10.88671875" bestFit="1" customWidth="1"/>
    <col min="53" max="53" width="7.21875" bestFit="1" customWidth="1"/>
    <col min="54" max="54" width="6.109375" bestFit="1" customWidth="1"/>
    <col min="55" max="55" width="11.5546875" bestFit="1" customWidth="1"/>
    <col min="56" max="56" width="12.109375" bestFit="1" customWidth="1"/>
    <col min="57" max="57" width="12.44140625" bestFit="1" customWidth="1"/>
    <col min="58" max="58" width="11.21875" bestFit="1" customWidth="1"/>
  </cols>
  <sheetData>
    <row r="6" spans="3:58" x14ac:dyDescent="0.3">
      <c r="D6" s="167" t="s">
        <v>256</v>
      </c>
      <c r="E6" s="167"/>
      <c r="F6" s="167"/>
      <c r="G6" s="167"/>
      <c r="H6" s="167"/>
      <c r="I6" s="167"/>
      <c r="J6" s="167"/>
      <c r="K6" s="167"/>
      <c r="L6" s="167"/>
      <c r="M6" s="167"/>
      <c r="N6" s="167"/>
      <c r="O6" s="167"/>
      <c r="P6" s="167"/>
      <c r="Q6" s="167"/>
    </row>
    <row r="7" spans="3:58" x14ac:dyDescent="0.3">
      <c r="C7" s="144" t="s">
        <v>254</v>
      </c>
      <c r="D7" s="144" t="s">
        <v>259</v>
      </c>
      <c r="E7" s="144" t="s">
        <v>260</v>
      </c>
      <c r="F7" s="144" t="s">
        <v>261</v>
      </c>
      <c r="G7" s="144" t="s">
        <v>262</v>
      </c>
      <c r="H7" s="144" t="s">
        <v>263</v>
      </c>
      <c r="I7" s="144" t="s">
        <v>264</v>
      </c>
      <c r="J7" s="144" t="s">
        <v>265</v>
      </c>
      <c r="K7" s="144" t="s">
        <v>266</v>
      </c>
      <c r="L7" s="144" t="s">
        <v>267</v>
      </c>
      <c r="M7" s="144" t="s">
        <v>268</v>
      </c>
      <c r="N7" s="144" t="s">
        <v>269</v>
      </c>
      <c r="O7" s="144" t="s">
        <v>270</v>
      </c>
      <c r="P7" s="144" t="s">
        <v>271</v>
      </c>
      <c r="Q7" s="144" t="s">
        <v>272</v>
      </c>
    </row>
    <row r="8" spans="3:58" x14ac:dyDescent="0.3">
      <c r="C8" s="144" t="s">
        <v>255</v>
      </c>
    </row>
    <row r="9" spans="3:58" x14ac:dyDescent="0.3">
      <c r="C9" s="144" t="s">
        <v>319</v>
      </c>
      <c r="D9">
        <v>8.3000000000000007</v>
      </c>
      <c r="E9">
        <v>385</v>
      </c>
      <c r="F9">
        <v>145</v>
      </c>
      <c r="G9">
        <v>120</v>
      </c>
      <c r="H9">
        <v>135</v>
      </c>
      <c r="I9">
        <v>3.35</v>
      </c>
      <c r="J9">
        <v>555</v>
      </c>
      <c r="K9">
        <v>1690</v>
      </c>
      <c r="L9">
        <v>206</v>
      </c>
      <c r="M9">
        <v>415</v>
      </c>
      <c r="N9">
        <v>103</v>
      </c>
      <c r="O9">
        <v>357</v>
      </c>
      <c r="P9" s="144">
        <f>CONVERT(1255,"lbm","ton")</f>
        <v>0.62749999999999995</v>
      </c>
      <c r="Q9">
        <v>132</v>
      </c>
    </row>
    <row r="10" spans="3:58" x14ac:dyDescent="0.3">
      <c r="C10" s="144" t="s">
        <v>320</v>
      </c>
      <c r="D10">
        <v>270</v>
      </c>
      <c r="E10">
        <v>35.4</v>
      </c>
      <c r="F10">
        <v>83.9</v>
      </c>
      <c r="G10">
        <v>85.7</v>
      </c>
      <c r="H10">
        <v>117</v>
      </c>
      <c r="I10">
        <v>6510</v>
      </c>
      <c r="J10">
        <v>35.6</v>
      </c>
      <c r="K10">
        <v>1.73</v>
      </c>
      <c r="L10">
        <v>7</v>
      </c>
      <c r="M10">
        <v>30.2</v>
      </c>
      <c r="N10">
        <v>10.8</v>
      </c>
      <c r="O10">
        <v>16.04</v>
      </c>
      <c r="P10">
        <v>265</v>
      </c>
      <c r="Q10">
        <v>9.25</v>
      </c>
    </row>
    <row r="11" spans="3:58" x14ac:dyDescent="0.3">
      <c r="C11" s="144" t="s">
        <v>315</v>
      </c>
      <c r="D11" s="145">
        <f t="shared" ref="D11:Q11" si="0">D9*D10</f>
        <v>2241</v>
      </c>
      <c r="E11" s="145">
        <f t="shared" si="0"/>
        <v>13629</v>
      </c>
      <c r="F11" s="145">
        <f t="shared" si="0"/>
        <v>12165.5</v>
      </c>
      <c r="G11" s="145">
        <f t="shared" si="0"/>
        <v>10284</v>
      </c>
      <c r="H11" s="145">
        <f t="shared" si="0"/>
        <v>15795</v>
      </c>
      <c r="I11" s="145">
        <f t="shared" si="0"/>
        <v>21808.5</v>
      </c>
      <c r="J11" s="145">
        <f t="shared" si="0"/>
        <v>19758</v>
      </c>
      <c r="K11" s="145">
        <f t="shared" si="0"/>
        <v>2923.7</v>
      </c>
      <c r="L11" s="145">
        <f t="shared" si="0"/>
        <v>1442</v>
      </c>
      <c r="M11" s="145">
        <f t="shared" si="0"/>
        <v>12533</v>
      </c>
      <c r="N11" s="145">
        <f t="shared" si="0"/>
        <v>1112.4000000000001</v>
      </c>
      <c r="O11" s="145">
        <f t="shared" si="0"/>
        <v>5726.28</v>
      </c>
      <c r="P11" s="145">
        <f t="shared" si="0"/>
        <v>166.28749999999999</v>
      </c>
      <c r="Q11" s="145">
        <f t="shared" si="0"/>
        <v>1221</v>
      </c>
    </row>
    <row r="12" spans="3:58" x14ac:dyDescent="0.3">
      <c r="D12" s="167" t="s">
        <v>257</v>
      </c>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row>
    <row r="13" spans="3:58" x14ac:dyDescent="0.3">
      <c r="C13" s="144" t="s">
        <v>254</v>
      </c>
      <c r="D13" s="144" t="s">
        <v>273</v>
      </c>
      <c r="E13" s="144" t="s">
        <v>274</v>
      </c>
      <c r="F13" s="144" t="s">
        <v>275</v>
      </c>
      <c r="G13" s="144" t="s">
        <v>276</v>
      </c>
      <c r="H13" s="144" t="s">
        <v>277</v>
      </c>
      <c r="I13" s="144" t="s">
        <v>260</v>
      </c>
      <c r="J13" s="144" t="s">
        <v>278</v>
      </c>
      <c r="K13" s="144" t="s">
        <v>259</v>
      </c>
      <c r="L13" s="144" t="s">
        <v>279</v>
      </c>
      <c r="M13" s="144" t="s">
        <v>262</v>
      </c>
      <c r="N13" s="144" t="s">
        <v>280</v>
      </c>
      <c r="O13" s="144" t="s">
        <v>281</v>
      </c>
      <c r="P13" s="144" t="s">
        <v>282</v>
      </c>
      <c r="Q13" s="144" t="s">
        <v>261</v>
      </c>
      <c r="R13" s="144" t="s">
        <v>270</v>
      </c>
      <c r="S13" s="144" t="s">
        <v>263</v>
      </c>
      <c r="T13" s="144" t="s">
        <v>283</v>
      </c>
      <c r="U13" s="144" t="s">
        <v>284</v>
      </c>
      <c r="V13" s="144" t="s">
        <v>285</v>
      </c>
      <c r="W13" s="144" t="s">
        <v>286</v>
      </c>
      <c r="X13" s="144" t="s">
        <v>287</v>
      </c>
      <c r="Y13" s="144" t="s">
        <v>288</v>
      </c>
      <c r="Z13" s="144" t="s">
        <v>289</v>
      </c>
      <c r="AA13" s="144" t="s">
        <v>290</v>
      </c>
      <c r="AB13" s="144" t="s">
        <v>265</v>
      </c>
      <c r="AC13" s="144" t="s">
        <v>291</v>
      </c>
      <c r="AD13" s="144" t="s">
        <v>292</v>
      </c>
      <c r="AE13" s="144" t="s">
        <v>293</v>
      </c>
      <c r="AF13" s="144" t="s">
        <v>294</v>
      </c>
      <c r="AG13" s="144" t="s">
        <v>268</v>
      </c>
      <c r="AH13" s="144" t="s">
        <v>295</v>
      </c>
      <c r="AI13" s="144" t="s">
        <v>296</v>
      </c>
      <c r="AJ13" s="144" t="s">
        <v>297</v>
      </c>
      <c r="AK13" s="144" t="s">
        <v>298</v>
      </c>
      <c r="AL13" s="144" t="s">
        <v>264</v>
      </c>
      <c r="AM13" s="144" t="s">
        <v>269</v>
      </c>
      <c r="AN13" s="144" t="s">
        <v>299</v>
      </c>
      <c r="AO13" s="144" t="s">
        <v>300</v>
      </c>
      <c r="AP13" s="144" t="s">
        <v>301</v>
      </c>
      <c r="AQ13" s="144" t="s">
        <v>302</v>
      </c>
      <c r="AR13" s="144" t="s">
        <v>303</v>
      </c>
      <c r="AS13" s="144" t="s">
        <v>304</v>
      </c>
      <c r="AT13" s="144" t="s">
        <v>267</v>
      </c>
      <c r="AU13" s="144" t="s">
        <v>305</v>
      </c>
      <c r="AV13" s="144" t="s">
        <v>271</v>
      </c>
      <c r="AW13" s="144" t="s">
        <v>306</v>
      </c>
      <c r="AX13" s="144" t="s">
        <v>307</v>
      </c>
      <c r="AY13" s="144" t="s">
        <v>308</v>
      </c>
      <c r="AZ13" s="144" t="s">
        <v>309</v>
      </c>
      <c r="BA13" s="144" t="s">
        <v>272</v>
      </c>
      <c r="BB13" s="144" t="s">
        <v>310</v>
      </c>
      <c r="BC13" s="144" t="s">
        <v>311</v>
      </c>
      <c r="BD13" s="144" t="s">
        <v>312</v>
      </c>
      <c r="BE13" s="144" t="s">
        <v>313</v>
      </c>
      <c r="BF13" s="144" t="s">
        <v>314</v>
      </c>
    </row>
    <row r="14" spans="3:58" x14ac:dyDescent="0.3">
      <c r="C14" s="144" t="s">
        <v>255</v>
      </c>
    </row>
    <row r="15" spans="3:58" x14ac:dyDescent="0.3">
      <c r="C15" s="144" t="s">
        <v>319</v>
      </c>
      <c r="D15">
        <v>6.79</v>
      </c>
      <c r="E15">
        <v>1790</v>
      </c>
      <c r="F15">
        <v>1.61</v>
      </c>
      <c r="G15">
        <v>575</v>
      </c>
      <c r="H15">
        <v>970</v>
      </c>
      <c r="I15">
        <v>315</v>
      </c>
      <c r="J15">
        <v>8590</v>
      </c>
      <c r="K15">
        <v>5.15</v>
      </c>
      <c r="L15">
        <v>395</v>
      </c>
      <c r="M15">
        <v>140</v>
      </c>
      <c r="N15">
        <v>327</v>
      </c>
      <c r="O15">
        <v>351</v>
      </c>
      <c r="P15">
        <v>2.14</v>
      </c>
      <c r="Q15">
        <v>125</v>
      </c>
      <c r="R15">
        <v>487</v>
      </c>
      <c r="S15">
        <v>190</v>
      </c>
      <c r="T15">
        <v>12.7</v>
      </c>
      <c r="U15">
        <v>515</v>
      </c>
      <c r="AT15">
        <v>178</v>
      </c>
    </row>
    <row r="16" spans="3:58" x14ac:dyDescent="0.3">
      <c r="C16" s="144" t="s">
        <v>320</v>
      </c>
      <c r="D16">
        <v>1170</v>
      </c>
      <c r="E16">
        <v>1.64</v>
      </c>
      <c r="F16">
        <f>CONVERT(2,"ton","lbm")</f>
        <v>4000</v>
      </c>
      <c r="G16">
        <v>121</v>
      </c>
      <c r="H16">
        <v>8.66</v>
      </c>
      <c r="I16">
        <v>49.3</v>
      </c>
      <c r="J16">
        <f>CONVERT(33.4,"lbm","cwt")</f>
        <v>0.33399999999999996</v>
      </c>
      <c r="K16">
        <v>243</v>
      </c>
      <c r="L16">
        <v>56.4</v>
      </c>
      <c r="M16">
        <v>69.7</v>
      </c>
      <c r="N16">
        <v>18.11</v>
      </c>
      <c r="O16">
        <v>32.049999999999997</v>
      </c>
      <c r="P16">
        <v>840</v>
      </c>
      <c r="Q16">
        <v>78.099999999999994</v>
      </c>
      <c r="R16">
        <v>20.91</v>
      </c>
      <c r="S16">
        <v>63.6</v>
      </c>
      <c r="T16">
        <v>955</v>
      </c>
      <c r="AT16">
        <v>6.15</v>
      </c>
    </row>
    <row r="17" spans="3:58" x14ac:dyDescent="0.3">
      <c r="C17" s="144" t="s">
        <v>315</v>
      </c>
      <c r="D17" s="145">
        <f t="shared" ref="D17:BF17" si="1">D15*D16</f>
        <v>7944.3</v>
      </c>
      <c r="E17" s="145">
        <f t="shared" si="1"/>
        <v>2935.6</v>
      </c>
      <c r="F17" s="145">
        <f t="shared" si="1"/>
        <v>6440</v>
      </c>
      <c r="G17" s="145">
        <f t="shared" si="1"/>
        <v>69575</v>
      </c>
      <c r="H17" s="145">
        <f t="shared" si="1"/>
        <v>8400.2000000000007</v>
      </c>
      <c r="I17" s="145">
        <f t="shared" si="1"/>
        <v>15529.5</v>
      </c>
      <c r="J17" s="145">
        <f t="shared" si="1"/>
        <v>2869.0599999999995</v>
      </c>
      <c r="K17" s="145">
        <f t="shared" si="1"/>
        <v>1251.45</v>
      </c>
      <c r="L17" s="145">
        <f t="shared" si="1"/>
        <v>22278</v>
      </c>
      <c r="M17" s="145">
        <f t="shared" si="1"/>
        <v>9758</v>
      </c>
      <c r="N17" s="145">
        <f t="shared" si="1"/>
        <v>5921.97</v>
      </c>
      <c r="O17" s="145">
        <f t="shared" si="1"/>
        <v>11249.55</v>
      </c>
      <c r="P17" s="145">
        <f t="shared" si="1"/>
        <v>1797.6000000000001</v>
      </c>
      <c r="Q17" s="145">
        <f t="shared" si="1"/>
        <v>9762.5</v>
      </c>
      <c r="R17" s="145">
        <f t="shared" si="1"/>
        <v>10183.17</v>
      </c>
      <c r="S17" s="145">
        <f t="shared" si="1"/>
        <v>12084</v>
      </c>
      <c r="T17" s="145">
        <f t="shared" si="1"/>
        <v>12128.5</v>
      </c>
      <c r="U17" s="145">
        <f t="shared" si="1"/>
        <v>0</v>
      </c>
      <c r="V17" s="145">
        <f t="shared" si="1"/>
        <v>0</v>
      </c>
      <c r="W17" s="145">
        <f t="shared" si="1"/>
        <v>0</v>
      </c>
      <c r="X17" s="145">
        <f t="shared" si="1"/>
        <v>0</v>
      </c>
      <c r="Y17" s="145">
        <f t="shared" si="1"/>
        <v>0</v>
      </c>
      <c r="Z17" s="145">
        <f t="shared" si="1"/>
        <v>0</v>
      </c>
      <c r="AA17" s="145">
        <f t="shared" si="1"/>
        <v>0</v>
      </c>
      <c r="AB17" s="145">
        <f t="shared" si="1"/>
        <v>0</v>
      </c>
      <c r="AC17" s="145">
        <f t="shared" si="1"/>
        <v>0</v>
      </c>
      <c r="AD17" s="145">
        <f t="shared" si="1"/>
        <v>0</v>
      </c>
      <c r="AE17" s="145">
        <f t="shared" si="1"/>
        <v>0</v>
      </c>
      <c r="AF17" s="145">
        <f t="shared" si="1"/>
        <v>0</v>
      </c>
      <c r="AG17" s="145">
        <f t="shared" si="1"/>
        <v>0</v>
      </c>
      <c r="AH17" s="145">
        <f t="shared" si="1"/>
        <v>0</v>
      </c>
      <c r="AI17" s="145">
        <f t="shared" si="1"/>
        <v>0</v>
      </c>
      <c r="AJ17" s="145">
        <f t="shared" si="1"/>
        <v>0</v>
      </c>
      <c r="AK17" s="145">
        <f t="shared" si="1"/>
        <v>0</v>
      </c>
      <c r="AL17" s="145">
        <f t="shared" si="1"/>
        <v>0</v>
      </c>
      <c r="AM17" s="145">
        <f t="shared" si="1"/>
        <v>0</v>
      </c>
      <c r="AN17" s="145">
        <f t="shared" si="1"/>
        <v>0</v>
      </c>
      <c r="AO17" s="145">
        <f t="shared" si="1"/>
        <v>0</v>
      </c>
      <c r="AP17" s="145">
        <f t="shared" si="1"/>
        <v>0</v>
      </c>
      <c r="AQ17" s="145">
        <f t="shared" si="1"/>
        <v>0</v>
      </c>
      <c r="AR17" s="145">
        <f t="shared" si="1"/>
        <v>0</v>
      </c>
      <c r="AS17" s="145">
        <f t="shared" si="1"/>
        <v>0</v>
      </c>
      <c r="AT17" s="145">
        <f t="shared" si="1"/>
        <v>1094.7</v>
      </c>
      <c r="AU17" s="145">
        <f t="shared" si="1"/>
        <v>0</v>
      </c>
      <c r="AV17" s="145">
        <f t="shared" si="1"/>
        <v>0</v>
      </c>
      <c r="AW17" s="145">
        <f t="shared" si="1"/>
        <v>0</v>
      </c>
      <c r="AX17" s="145">
        <f t="shared" si="1"/>
        <v>0</v>
      </c>
      <c r="AY17" s="145">
        <f t="shared" si="1"/>
        <v>0</v>
      </c>
      <c r="AZ17" s="145">
        <f t="shared" si="1"/>
        <v>0</v>
      </c>
      <c r="BA17" s="145">
        <f t="shared" si="1"/>
        <v>0</v>
      </c>
      <c r="BB17" s="145">
        <f t="shared" si="1"/>
        <v>0</v>
      </c>
      <c r="BC17" s="145">
        <f t="shared" si="1"/>
        <v>0</v>
      </c>
      <c r="BD17" s="145">
        <f t="shared" si="1"/>
        <v>0</v>
      </c>
      <c r="BE17" s="145">
        <f t="shared" si="1"/>
        <v>0</v>
      </c>
      <c r="BF17" s="145">
        <f t="shared" si="1"/>
        <v>0</v>
      </c>
    </row>
    <row r="18" spans="3:58" x14ac:dyDescent="0.3">
      <c r="D18" s="167" t="s">
        <v>258</v>
      </c>
      <c r="E18" s="167"/>
    </row>
    <row r="19" spans="3:58" x14ac:dyDescent="0.3">
      <c r="C19" s="144" t="s">
        <v>254</v>
      </c>
      <c r="D19" s="144" t="s">
        <v>259</v>
      </c>
      <c r="E19" s="144" t="s">
        <v>267</v>
      </c>
    </row>
    <row r="20" spans="3:58" x14ac:dyDescent="0.3">
      <c r="C20" s="144" t="s">
        <v>255</v>
      </c>
    </row>
    <row r="21" spans="3:58" x14ac:dyDescent="0.3">
      <c r="C21" s="144" t="s">
        <v>319</v>
      </c>
      <c r="D21">
        <v>4.8</v>
      </c>
      <c r="E21">
        <v>21</v>
      </c>
    </row>
    <row r="22" spans="3:58" x14ac:dyDescent="0.3">
      <c r="C22" s="144" t="s">
        <v>320</v>
      </c>
      <c r="D22">
        <v>192</v>
      </c>
    </row>
    <row r="23" spans="3:58" x14ac:dyDescent="0.3">
      <c r="C23" s="144" t="s">
        <v>315</v>
      </c>
      <c r="D23" s="145">
        <f>D21*D22</f>
        <v>921.59999999999991</v>
      </c>
      <c r="E23" s="145">
        <f>E21*E22</f>
        <v>1050</v>
      </c>
    </row>
  </sheetData>
  <mergeCells count="3">
    <mergeCell ref="D6:Q6"/>
    <mergeCell ref="D12:BF12"/>
    <mergeCell ref="D18: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5" sqref="B25"/>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customWidth="1"/>
    <col min="9" max="9" width="7.6640625" customWidth="1"/>
    <col min="10" max="12" width="8.6640625"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tr">
        <f>Master!A1</f>
        <v>Colorado River Basin Accounts: Provoke discussion about more adaptive operations</v>
      </c>
      <c r="B1" s="159"/>
      <c r="C1" s="159"/>
      <c r="D1" s="159"/>
      <c r="E1" s="159"/>
      <c r="F1" s="159"/>
      <c r="G1" s="159"/>
      <c r="N1" s="2"/>
    </row>
    <row r="2" spans="1:14" ht="14.25" customHeight="1" x14ac:dyDescent="0.3">
      <c r="A2" s="1" t="s">
        <v>116</v>
      </c>
      <c r="B2" s="1"/>
      <c r="C2" s="2"/>
      <c r="N2" s="2"/>
    </row>
    <row r="3" spans="1:14" ht="31.2" customHeight="1" x14ac:dyDescent="0.3">
      <c r="A3" s="168" t="s">
        <v>117</v>
      </c>
      <c r="B3" s="169"/>
      <c r="C3" s="169"/>
      <c r="D3" s="169"/>
      <c r="E3" s="169"/>
      <c r="F3" s="169"/>
      <c r="G3" s="169"/>
      <c r="H3" s="4"/>
      <c r="I3" s="4"/>
      <c r="J3" s="4"/>
      <c r="K3" s="4"/>
      <c r="N3" s="9" t="s">
        <v>3</v>
      </c>
    </row>
    <row r="4" spans="1:14" ht="14.25" customHeight="1" x14ac:dyDescent="0.3">
      <c r="A4" s="10" t="s">
        <v>118</v>
      </c>
      <c r="B4" s="10" t="s">
        <v>5</v>
      </c>
      <c r="C4" s="163" t="s">
        <v>6</v>
      </c>
      <c r="D4" s="170"/>
      <c r="E4" s="170"/>
      <c r="F4" s="170"/>
      <c r="G4" s="171"/>
      <c r="N4" s="138" t="s">
        <v>7</v>
      </c>
    </row>
    <row r="5" spans="1:14" ht="14.25" customHeight="1" x14ac:dyDescent="0.3">
      <c r="A5" s="70" t="s">
        <v>8</v>
      </c>
      <c r="B5" s="70"/>
      <c r="C5" s="164"/>
      <c r="D5" s="172"/>
      <c r="E5" s="172"/>
      <c r="F5" s="172"/>
      <c r="G5" s="173"/>
      <c r="N5" s="11"/>
    </row>
    <row r="6" spans="1:14" ht="14.25" customHeight="1" x14ac:dyDescent="0.3">
      <c r="A6" s="70" t="s">
        <v>9</v>
      </c>
      <c r="B6" s="70"/>
      <c r="C6" s="164"/>
      <c r="D6" s="172"/>
      <c r="E6" s="172"/>
      <c r="F6" s="172"/>
      <c r="G6" s="173"/>
      <c r="N6" s="11"/>
    </row>
    <row r="7" spans="1:14" ht="14.25" customHeight="1" x14ac:dyDescent="0.3">
      <c r="A7" s="70" t="s">
        <v>10</v>
      </c>
      <c r="B7" s="70"/>
      <c r="C7" s="164"/>
      <c r="D7" s="172"/>
      <c r="E7" s="172"/>
      <c r="F7" s="172"/>
      <c r="G7" s="173"/>
      <c r="N7" s="11"/>
    </row>
    <row r="8" spans="1:14" ht="14.25" customHeight="1" x14ac:dyDescent="0.3">
      <c r="A8" s="70" t="s">
        <v>11</v>
      </c>
      <c r="B8" s="70"/>
      <c r="C8" s="164"/>
      <c r="D8" s="172"/>
      <c r="E8" s="172"/>
      <c r="F8" s="172"/>
      <c r="G8" s="173"/>
      <c r="N8" s="11"/>
    </row>
    <row r="9" spans="1:14" ht="14.25" customHeight="1" x14ac:dyDescent="0.3">
      <c r="A9" s="70" t="s">
        <v>12</v>
      </c>
      <c r="B9" s="70"/>
      <c r="C9" s="165"/>
      <c r="D9" s="174"/>
      <c r="E9" s="174"/>
      <c r="F9" s="174"/>
      <c r="G9" s="175"/>
      <c r="N9" s="11"/>
    </row>
    <row r="10" spans="1:14" ht="14.25" customHeight="1" x14ac:dyDescent="0.3">
      <c r="A10" s="12" t="s">
        <v>13</v>
      </c>
      <c r="B10" s="12"/>
      <c r="C10" s="166"/>
      <c r="D10" s="176"/>
      <c r="E10" s="176"/>
      <c r="F10" s="176"/>
      <c r="G10" s="177"/>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119</v>
      </c>
      <c r="C13" s="153"/>
      <c r="D13" s="154"/>
      <c r="N13" s="11"/>
    </row>
    <row r="14" spans="1:14" ht="14.25" customHeight="1" x14ac:dyDescent="0.3">
      <c r="B14" s="162" t="s">
        <v>120</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7.2</v>
      </c>
      <c r="C19" s="16">
        <v>9</v>
      </c>
      <c r="D19" s="18" t="s">
        <v>121</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hidden="1"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v>0</v>
      </c>
      <c r="D28" s="71">
        <v>0</v>
      </c>
      <c r="E28" s="71">
        <v>0.2</v>
      </c>
      <c r="F28" s="71">
        <v>2.1</v>
      </c>
      <c r="G28" s="71">
        <v>3.5</v>
      </c>
      <c r="H28" s="71">
        <v>6</v>
      </c>
      <c r="I28" s="71">
        <v>8</v>
      </c>
      <c r="J28" s="71">
        <v>11.26</v>
      </c>
      <c r="K28" s="71">
        <v>12.5</v>
      </c>
      <c r="L28" s="71">
        <v>16</v>
      </c>
      <c r="N28" s="138" t="s">
        <v>55</v>
      </c>
    </row>
    <row r="29" spans="1:26" ht="14.25" customHeight="1" x14ac:dyDescent="0.3">
      <c r="A29" s="1" t="s">
        <v>56</v>
      </c>
      <c r="B29" s="1"/>
      <c r="C29" s="28">
        <v>0</v>
      </c>
      <c r="D29" s="28">
        <v>0.5</v>
      </c>
      <c r="E29" s="28">
        <f t="shared" ref="E29:L29" si="0">IF(E$28&lt;&gt;"",0.8,"")</f>
        <v>0.8</v>
      </c>
      <c r="F29" s="28">
        <f t="shared" si="0"/>
        <v>0.8</v>
      </c>
      <c r="G29" s="28">
        <f t="shared" si="0"/>
        <v>0.8</v>
      </c>
      <c r="H29" s="28">
        <f t="shared" si="0"/>
        <v>0.8</v>
      </c>
      <c r="I29" s="28">
        <f t="shared" si="0"/>
        <v>0.8</v>
      </c>
      <c r="J29" s="28">
        <f t="shared" si="0"/>
        <v>0.8</v>
      </c>
      <c r="K29" s="28">
        <f t="shared" si="0"/>
        <v>0.8</v>
      </c>
      <c r="L29" s="28">
        <f t="shared" si="0"/>
        <v>0.8</v>
      </c>
      <c r="N29" s="137" t="s">
        <v>57</v>
      </c>
    </row>
    <row r="30" spans="1:26" ht="14.25" customHeight="1" x14ac:dyDescent="0.3">
      <c r="A30" s="1" t="s">
        <v>58</v>
      </c>
      <c r="B30" s="1"/>
      <c r="C30" s="28">
        <v>0</v>
      </c>
      <c r="D30" s="28">
        <v>0.1</v>
      </c>
      <c r="E30" s="28">
        <f t="shared" ref="E30:L30" si="1">IF(E$28&lt;&gt;"",0.2,"")</f>
        <v>0.2</v>
      </c>
      <c r="F30" s="28">
        <f t="shared" si="1"/>
        <v>0.2</v>
      </c>
      <c r="G30" s="28">
        <f t="shared" si="1"/>
        <v>0.2</v>
      </c>
      <c r="H30" s="28">
        <f t="shared" si="1"/>
        <v>0.2</v>
      </c>
      <c r="I30" s="28">
        <f t="shared" si="1"/>
        <v>0.2</v>
      </c>
      <c r="J30" s="28">
        <f t="shared" si="1"/>
        <v>0.2</v>
      </c>
      <c r="K30" s="28">
        <f t="shared" si="1"/>
        <v>0.2</v>
      </c>
      <c r="L30" s="28">
        <f t="shared" si="1"/>
        <v>0.2</v>
      </c>
      <c r="N30" s="137" t="s">
        <v>59</v>
      </c>
    </row>
    <row r="31" spans="1:26" ht="14.25" customHeight="1" x14ac:dyDescent="0.3">
      <c r="A31" s="1" t="s">
        <v>60</v>
      </c>
      <c r="B31" s="1"/>
      <c r="C31" s="28">
        <f t="shared" ref="C31:L31" si="2">IF(C$28&lt;&gt;"",0.6,"")</f>
        <v>0.6</v>
      </c>
      <c r="D31" s="28">
        <f t="shared" si="2"/>
        <v>0.6</v>
      </c>
      <c r="E31" s="28">
        <f t="shared" si="2"/>
        <v>0.6</v>
      </c>
      <c r="F31" s="28">
        <f t="shared" si="2"/>
        <v>0.6</v>
      </c>
      <c r="G31" s="28">
        <f t="shared" si="2"/>
        <v>0.6</v>
      </c>
      <c r="H31" s="28">
        <f t="shared" si="2"/>
        <v>0.6</v>
      </c>
      <c r="I31" s="28">
        <f t="shared" si="2"/>
        <v>0.6</v>
      </c>
      <c r="J31" s="28">
        <f t="shared" si="2"/>
        <v>0.6</v>
      </c>
      <c r="K31" s="28">
        <f t="shared" si="2"/>
        <v>0.6</v>
      </c>
      <c r="L31" s="28">
        <f t="shared" si="2"/>
        <v>0.6</v>
      </c>
      <c r="N31" s="137" t="s">
        <v>61</v>
      </c>
    </row>
    <row r="32" spans="1:26" ht="14.25" customHeight="1" x14ac:dyDescent="0.3">
      <c r="A32" s="1" t="s">
        <v>122</v>
      </c>
      <c r="N32" s="137" t="s">
        <v>65</v>
      </c>
    </row>
    <row r="33" spans="1:16" ht="14.25" customHeight="1" x14ac:dyDescent="0.3">
      <c r="A33" s="6" t="s">
        <v>66</v>
      </c>
      <c r="C33" s="29">
        <f>IF(C$28&lt;&gt;"",IF(COLUMN(C27)=COLUMN($C27),$B$19,#REF!),"")</f>
        <v>7.2</v>
      </c>
      <c r="D33" s="29">
        <f t="shared" ref="D33:L33" si="3">C33</f>
        <v>7.2</v>
      </c>
      <c r="E33" s="29">
        <f t="shared" si="3"/>
        <v>7.2</v>
      </c>
      <c r="F33" s="29">
        <f t="shared" si="3"/>
        <v>7.2</v>
      </c>
      <c r="G33" s="29">
        <f t="shared" si="3"/>
        <v>7.2</v>
      </c>
      <c r="H33" s="29">
        <f t="shared" si="3"/>
        <v>7.2</v>
      </c>
      <c r="I33" s="29">
        <f t="shared" si="3"/>
        <v>7.2</v>
      </c>
      <c r="J33" s="29">
        <f t="shared" si="3"/>
        <v>7.2</v>
      </c>
      <c r="K33" s="29">
        <f t="shared" si="3"/>
        <v>7.2</v>
      </c>
      <c r="L33" s="29">
        <f t="shared" si="3"/>
        <v>7.2</v>
      </c>
      <c r="N33" s="11"/>
    </row>
    <row r="34" spans="1:16" ht="14.25" customHeight="1" x14ac:dyDescent="0.3">
      <c r="A34" s="6" t="s">
        <v>67</v>
      </c>
      <c r="C34" s="29">
        <f>IF(C$28&lt;&gt;"",IF(COLUMN(C28)=COLUMN($C28),$C$19,#REF!),"")</f>
        <v>9</v>
      </c>
      <c r="D34" s="29">
        <f t="shared" ref="D34:L34" si="4">C34</f>
        <v>9</v>
      </c>
      <c r="E34" s="29">
        <f t="shared" si="4"/>
        <v>9</v>
      </c>
      <c r="F34" s="29">
        <f t="shared" si="4"/>
        <v>9</v>
      </c>
      <c r="G34" s="29">
        <f t="shared" si="4"/>
        <v>9</v>
      </c>
      <c r="H34" s="29">
        <f t="shared" si="4"/>
        <v>9</v>
      </c>
      <c r="I34" s="29">
        <f t="shared" si="4"/>
        <v>9</v>
      </c>
      <c r="J34" s="29">
        <f t="shared" si="4"/>
        <v>9</v>
      </c>
      <c r="K34" s="29">
        <f t="shared" si="4"/>
        <v>9</v>
      </c>
      <c r="L34" s="29">
        <f t="shared" si="4"/>
        <v>9</v>
      </c>
      <c r="N34" s="11"/>
    </row>
    <row r="35" spans="1:16" ht="14.25" customHeight="1" x14ac:dyDescent="0.3">
      <c r="A35" s="1" t="s">
        <v>123</v>
      </c>
      <c r="B35" s="78"/>
      <c r="C35" s="29">
        <f>SUM(B21:C21)</f>
        <v>11.59116925</v>
      </c>
      <c r="D35" s="29">
        <f t="shared" ref="D35:L35" si="5">C35</f>
        <v>11.59116925</v>
      </c>
      <c r="E35" s="29">
        <f t="shared" si="5"/>
        <v>11.59116925</v>
      </c>
      <c r="F35" s="29">
        <f t="shared" si="5"/>
        <v>11.59116925</v>
      </c>
      <c r="G35" s="29">
        <f t="shared" si="5"/>
        <v>11.59116925</v>
      </c>
      <c r="H35" s="29">
        <f t="shared" si="5"/>
        <v>11.59116925</v>
      </c>
      <c r="I35" s="29">
        <f t="shared" si="5"/>
        <v>11.59116925</v>
      </c>
      <c r="J35" s="29">
        <f t="shared" si="5"/>
        <v>11.59116925</v>
      </c>
      <c r="K35" s="29">
        <f t="shared" si="5"/>
        <v>11.59116925</v>
      </c>
      <c r="L35" s="29">
        <f t="shared" si="5"/>
        <v>11.59116925</v>
      </c>
      <c r="N35" s="11"/>
    </row>
    <row r="36" spans="1:16" ht="14.25" customHeight="1" x14ac:dyDescent="0.3">
      <c r="A36" s="1" t="s">
        <v>68</v>
      </c>
      <c r="B36" s="1"/>
      <c r="C36" s="29">
        <f>IF(C$28&lt;&gt;"",VLOOKUP(C33*1000000,'Powell-Elevation-Area'!$B$5:$D$689,3)*$B$18/1000000 + VLOOKUP(C34*1000000,'Mead-Elevation-Area'!$B$5:$D$676,3)*$C$18/1000000,"")</f>
        <v>0.86659952010057295</v>
      </c>
      <c r="D36" s="29">
        <f>IF(D$28&lt;&gt;"",VLOOKUP(D33*1000000,'Powell-Elevation-Area'!$B$5:$D$689,3)*$B$18/1000000 + VLOOKUP(D34*1000000,'Mead-Elevation-Area'!$B$5:$D$676,3)*$C$18/1000000,"")</f>
        <v>0.86659952010057295</v>
      </c>
      <c r="E36" s="29">
        <f>IF(E$28&lt;&gt;"",VLOOKUP(E33*1000000,'Powell-Elevation-Area'!$B$5:$D$689,3)*$B$18/1000000 + VLOOKUP(E34*1000000,'Mead-Elevation-Area'!$B$5:$D$676,3)*$C$18/1000000,"")</f>
        <v>0.86659952010057295</v>
      </c>
      <c r="F36" s="29">
        <f>IF(F$28&lt;&gt;"",VLOOKUP(F33*1000000,'Powell-Elevation-Area'!$B$5:$D$689,3)*$B$18/1000000 + VLOOKUP(F34*1000000,'Mead-Elevation-Area'!$B$5:$D$676,3)*$C$18/1000000,"")</f>
        <v>0.86659952010057295</v>
      </c>
      <c r="G36" s="29">
        <f>IF(G$28&lt;&gt;"",VLOOKUP(G33*1000000,'Powell-Elevation-Area'!$B$5:$D$689,3)*$B$18/1000000 + VLOOKUP(G34*1000000,'Mead-Elevation-Area'!$B$5:$D$676,3)*$C$18/1000000,"")</f>
        <v>0.86659952010057295</v>
      </c>
      <c r="H36" s="29">
        <f>IF(H$28&lt;&gt;"",VLOOKUP(H33*1000000,'Powell-Elevation-Area'!$B$5:$D$689,3)*$B$18/1000000 + VLOOKUP(H34*1000000,'Mead-Elevation-Area'!$B$5:$D$676,3)*$C$18/1000000,"")</f>
        <v>0.86659952010057295</v>
      </c>
      <c r="I36" s="29">
        <f>IF(I$28&lt;&gt;"",VLOOKUP(I33*1000000,'Powell-Elevation-Area'!$B$5:$D$689,3)*$B$18/1000000 + VLOOKUP(I34*1000000,'Mead-Elevation-Area'!$B$5:$D$676,3)*$C$18/1000000,"")</f>
        <v>0.86659952010057295</v>
      </c>
      <c r="J36" s="29">
        <f>IF(J$28&lt;&gt;"",VLOOKUP(J33*1000000,'Powell-Elevation-Area'!$B$5:$D$689,3)*$B$18/1000000 + VLOOKUP(J34*1000000,'Mead-Elevation-Area'!$B$5:$D$676,3)*$C$18/1000000,"")</f>
        <v>0.86659952010057295</v>
      </c>
      <c r="K36" s="29">
        <f>IF(K$28&lt;&gt;"",VLOOKUP(K33*1000000,'Powell-Elevation-Area'!$B$5:$D$689,3)*$B$18/1000000 + VLOOKUP(K34*1000000,'Mead-Elevation-Area'!$B$5:$D$676,3)*$C$18/1000000,"")</f>
        <v>0.86659952010057295</v>
      </c>
      <c r="L36" s="29">
        <f>IF(L$28&lt;&gt;"",VLOOKUP(L33*1000000,'Powell-Elevation-Area'!$B$5:$D$689,3)*$B$18/1000000 + VLOOKUP(L34*1000000,'Mead-Elevation-Area'!$B$5:$D$676,3)*$C$18/1000000,"")</f>
        <v>0.86659952010057295</v>
      </c>
      <c r="N36" s="137" t="s">
        <v>69</v>
      </c>
    </row>
    <row r="37" spans="1:16" ht="14.25" customHeight="1" x14ac:dyDescent="0.3">
      <c r="A37" s="6" t="str">
        <f>IF(A10="","","    "&amp;A10&amp;" Share")</f>
        <v xml:space="preserve">    Shared, Reserve Share</v>
      </c>
      <c r="B37" s="1"/>
      <c r="C37" s="29">
        <f t="shared" ref="C37:L37" si="6">IF(OR(C$28="",$A37=""),"",C$36*C35/SUM(C33:C34))</f>
        <v>0.62005566107743937</v>
      </c>
      <c r="D37" s="29">
        <f t="shared" si="6"/>
        <v>0.62005566107743937</v>
      </c>
      <c r="E37" s="29">
        <f t="shared" si="6"/>
        <v>0.62005566107743937</v>
      </c>
      <c r="F37" s="29">
        <f t="shared" si="6"/>
        <v>0.62005566107743937</v>
      </c>
      <c r="G37" s="29">
        <f t="shared" si="6"/>
        <v>0.62005566107743937</v>
      </c>
      <c r="H37" s="29">
        <f t="shared" si="6"/>
        <v>0.62005566107743937</v>
      </c>
      <c r="I37" s="29">
        <f t="shared" si="6"/>
        <v>0.62005566107743937</v>
      </c>
      <c r="J37" s="29">
        <f t="shared" si="6"/>
        <v>0.62005566107743937</v>
      </c>
      <c r="K37" s="29">
        <f t="shared" si="6"/>
        <v>0.62005566107743937</v>
      </c>
      <c r="L37" s="29">
        <f t="shared" si="6"/>
        <v>0.62005566107743937</v>
      </c>
      <c r="N37" s="11"/>
    </row>
    <row r="38" spans="1:16" ht="14.25" customHeight="1" x14ac:dyDescent="0.3">
      <c r="A38" s="1" t="s">
        <v>70</v>
      </c>
      <c r="B38" s="35"/>
      <c r="C38" s="36">
        <f>IF(C$28&lt;&gt;"",1.5-0.21/9/2-VLOOKUP(C34,MandatoryConservation!$C$5:$P$13,13)-C31*(1.5/8.7),"")</f>
        <v>1.3048850574712643</v>
      </c>
      <c r="D38" s="36">
        <f>IF(D$28&lt;&gt;"",1.5-0.21/9/2-VLOOKUP(D34,MandatoryConservation!$C$5:$P$13,13)-D31*(1.5/8.7),"")</f>
        <v>1.3048850574712643</v>
      </c>
      <c r="E38" s="36">
        <f>IF(E$28&lt;&gt;"",1.5-0.21/9/2-VLOOKUP(E34,MandatoryConservation!$C$5:$P$13,13)-E31*(1.5/8.7),"")</f>
        <v>1.3048850574712643</v>
      </c>
      <c r="F38" s="36">
        <f>IF(F$28&lt;&gt;"",1.5-0.21/9/2-VLOOKUP(F34,MandatoryConservation!$C$5:$P$13,13)-F31*(1.5/8.7),"")</f>
        <v>1.3048850574712643</v>
      </c>
      <c r="G38" s="36">
        <f>IF(G$28&lt;&gt;"",1.5-0.21/9/2-VLOOKUP(G34,MandatoryConservation!$C$5:$P$13,13)-G31*(1.5/8.7),"")</f>
        <v>1.3048850574712643</v>
      </c>
      <c r="H38" s="36">
        <f>IF(H$28&lt;&gt;"",1.5-0.21/9/2-VLOOKUP(H34,MandatoryConservation!$C$5:$P$13,13)-H31*(1.5/8.7),"")</f>
        <v>1.3048850574712643</v>
      </c>
      <c r="I38" s="36">
        <f>IF(I$28&lt;&gt;"",1.5-0.21/9/2-VLOOKUP(I34,MandatoryConservation!$C$5:$P$13,13)-I31*(1.5/8.7),"")</f>
        <v>1.3048850574712643</v>
      </c>
      <c r="J38" s="36">
        <f>IF(J$28&lt;&gt;"",1.5-0.21/9/2-VLOOKUP(J34,MandatoryConservation!$C$5:$P$13,13)-J31*(1.5/8.7),"")</f>
        <v>1.3048850574712643</v>
      </c>
      <c r="K38" s="36">
        <f>IF(K$28&lt;&gt;"",1.5-0.21/9/2-VLOOKUP(K34,MandatoryConservation!$C$5:$P$13,13)-K31*(1.5/8.7),"")</f>
        <v>1.3048850574712643</v>
      </c>
      <c r="L38" s="36">
        <f>IF(L$28&lt;&gt;"",1.5-0.21/9/2-VLOOKUP(L34,MandatoryConservation!$C$5:$P$13,13)-L31*(1.5/8.7),"")</f>
        <v>1.3048850574712643</v>
      </c>
      <c r="M38" s="6">
        <v>16</v>
      </c>
      <c r="N38" s="137" t="s">
        <v>71</v>
      </c>
    </row>
    <row r="39" spans="1:16" ht="14.25" customHeight="1" x14ac:dyDescent="0.3">
      <c r="A39" s="27" t="s">
        <v>72</v>
      </c>
      <c r="B39" s="1"/>
      <c r="C39" s="29">
        <f t="shared" ref="C39:L39" si="7">IF(C28="","",SUM(C28:C30))</f>
        <v>0</v>
      </c>
      <c r="D39" s="29">
        <f t="shared" si="7"/>
        <v>0.6</v>
      </c>
      <c r="E39" s="29">
        <f t="shared" si="7"/>
        <v>1.2</v>
      </c>
      <c r="F39" s="29">
        <f t="shared" si="7"/>
        <v>3.1000000000000005</v>
      </c>
      <c r="G39" s="29">
        <f t="shared" si="7"/>
        <v>4.5</v>
      </c>
      <c r="H39" s="29">
        <f t="shared" si="7"/>
        <v>7</v>
      </c>
      <c r="I39" s="29">
        <f t="shared" si="7"/>
        <v>9</v>
      </c>
      <c r="J39" s="29">
        <f t="shared" si="7"/>
        <v>12.26</v>
      </c>
      <c r="K39" s="29">
        <f t="shared" si="7"/>
        <v>13.5</v>
      </c>
      <c r="L39" s="29">
        <f t="shared" si="7"/>
        <v>17</v>
      </c>
      <c r="M39" s="21" t="str">
        <f>Master!C50</f>
        <v/>
      </c>
      <c r="N39" s="141" t="s">
        <v>73</v>
      </c>
    </row>
    <row r="40" spans="1:16" ht="14.25" customHeight="1" x14ac:dyDescent="0.3">
      <c r="A40" s="6" t="str">
        <f t="shared" ref="A40:A45" si="8">IF(A5="","","    To "&amp;A5)</f>
        <v xml:space="preserve">    To Upper Basin</v>
      </c>
      <c r="B40" s="37" t="s">
        <v>75</v>
      </c>
      <c r="C40" s="31">
        <f t="shared" ref="C40:L40" si="9">IF(OR(C$28="",$A41=""),"",MAX(0,C39-SUM(C41:C46)))</f>
        <v>0</v>
      </c>
      <c r="D40" s="31">
        <f t="shared" si="9"/>
        <v>0</v>
      </c>
      <c r="E40" s="31">
        <f t="shared" si="9"/>
        <v>0</v>
      </c>
      <c r="F40" s="31">
        <f t="shared" si="9"/>
        <v>0</v>
      </c>
      <c r="G40" s="31">
        <f t="shared" si="9"/>
        <v>7.5104836375254891E-3</v>
      </c>
      <c r="H40" s="31">
        <f t="shared" si="9"/>
        <v>1.2399999999999993</v>
      </c>
      <c r="I40" s="31">
        <f t="shared" si="9"/>
        <v>1.2399999999999993</v>
      </c>
      <c r="J40" s="31">
        <f t="shared" si="9"/>
        <v>1.6638332278114518</v>
      </c>
      <c r="K40" s="31">
        <f t="shared" si="9"/>
        <v>2.903833227811452</v>
      </c>
      <c r="L40" s="31">
        <f t="shared" si="9"/>
        <v>6.403833227811452</v>
      </c>
      <c r="M40" s="21" t="str">
        <f>Master!C51</f>
        <v/>
      </c>
      <c r="N40" s="39"/>
      <c r="P40" s="31"/>
    </row>
    <row r="41" spans="1:16" ht="14.25" customHeight="1" x14ac:dyDescent="0.3">
      <c r="A41" s="6" t="str">
        <f t="shared" si="8"/>
        <v xml:space="preserve">    To Lower Basin</v>
      </c>
      <c r="B41" s="30">
        <f>7.5-IF($A$9="",0,0.95)-IF(C31="",0.6,C31)*IF($A$9="",(7.2/8.7),(7.2-0.95)/8.7)-B43/2</f>
        <v>6.1111877394636007</v>
      </c>
      <c r="C41" s="31">
        <f t="shared" ref="C41:L41" si="10">IF(OR(C$28="",$A41=""),"",IF(C39&lt;=SUM(C42:C46),0,IF(C39&lt;=SUM(C42:C46)+2*$B$25,(C39-SUM(C42:C46))/2,IF(C39&lt;=SUM(C42:C46)+2*$B$25+$B$41-$B$25,C39-SUM(C42:C46)-$B$25,$B$41))))</f>
        <v>0</v>
      </c>
      <c r="D41" s="31">
        <f t="shared" si="10"/>
        <v>0</v>
      </c>
      <c r="E41" s="31">
        <f t="shared" si="10"/>
        <v>0</v>
      </c>
      <c r="F41" s="31">
        <f t="shared" si="10"/>
        <v>0</v>
      </c>
      <c r="G41" s="31">
        <f t="shared" si="10"/>
        <v>7.5104836375259332E-3</v>
      </c>
      <c r="H41" s="31">
        <f t="shared" si="10"/>
        <v>1.2750209672750521</v>
      </c>
      <c r="I41" s="31">
        <f t="shared" si="10"/>
        <v>3.2750209672750521</v>
      </c>
      <c r="J41" s="31">
        <f t="shared" si="10"/>
        <v>6.1111877394636007</v>
      </c>
      <c r="K41" s="31">
        <f t="shared" si="10"/>
        <v>6.1111877394636007</v>
      </c>
      <c r="L41" s="31">
        <f t="shared" si="10"/>
        <v>6.1111877394636007</v>
      </c>
      <c r="M41" s="21" t="str">
        <f>Master!C52</f>
        <v/>
      </c>
      <c r="N41" s="39"/>
      <c r="P41" s="31"/>
    </row>
    <row r="42" spans="1:16" ht="14.25" customHeight="1" x14ac:dyDescent="0.3">
      <c r="A42" s="6" t="str">
        <f t="shared" si="8"/>
        <v xml:space="preserve">    To Mexico</v>
      </c>
      <c r="B42" s="30" t="s">
        <v>124</v>
      </c>
      <c r="C42" s="33">
        <f t="shared" ref="C42:L42" si="11">IF(OR(C$28="",$A42=""),"",MIN(C38,C$39-SUM(C43:C46)))</f>
        <v>0</v>
      </c>
      <c r="D42" s="33">
        <f t="shared" si="11"/>
        <v>0</v>
      </c>
      <c r="E42" s="33">
        <f t="shared" si="11"/>
        <v>0</v>
      </c>
      <c r="F42" s="33">
        <f t="shared" si="11"/>
        <v>0</v>
      </c>
      <c r="G42" s="33">
        <f t="shared" si="11"/>
        <v>1.3048850574712643</v>
      </c>
      <c r="H42" s="33">
        <f t="shared" si="11"/>
        <v>1.3048850574712643</v>
      </c>
      <c r="I42" s="31">
        <f t="shared" si="11"/>
        <v>1.3048850574712643</v>
      </c>
      <c r="J42" s="31">
        <f t="shared" si="11"/>
        <v>1.3048850574712643</v>
      </c>
      <c r="K42" s="31">
        <f t="shared" si="11"/>
        <v>1.3048850574712643</v>
      </c>
      <c r="L42" s="31">
        <f t="shared" si="11"/>
        <v>1.3048850574712643</v>
      </c>
      <c r="M42" s="21" t="str">
        <f>Master!C53</f>
        <v/>
      </c>
      <c r="N42" s="39"/>
    </row>
    <row r="43" spans="1:16" ht="14.25" customHeight="1" x14ac:dyDescent="0.3">
      <c r="A43" s="6" t="str">
        <f t="shared" si="8"/>
        <v xml:space="preserve">    To Colorado River Delta</v>
      </c>
      <c r="B43" s="40">
        <f>0.21/9*(2/3)</f>
        <v>1.5555555555555553E-2</v>
      </c>
      <c r="C43" s="41">
        <f t="shared" ref="C43:L43" si="12">IF(OR(C$28="",$A43=""),"",MIN($B43,C$39-SUM(C44:C46)))</f>
        <v>0</v>
      </c>
      <c r="D43" s="41">
        <f t="shared" si="12"/>
        <v>0</v>
      </c>
      <c r="E43" s="41">
        <f t="shared" si="12"/>
        <v>0</v>
      </c>
      <c r="F43" s="41">
        <f t="shared" si="12"/>
        <v>0</v>
      </c>
      <c r="G43" s="41">
        <f t="shared" si="12"/>
        <v>1.5555555555555553E-2</v>
      </c>
      <c r="H43" s="41">
        <f t="shared" si="12"/>
        <v>1.5555555555555553E-2</v>
      </c>
      <c r="I43" s="41">
        <f t="shared" si="12"/>
        <v>1.5555555555555553E-2</v>
      </c>
      <c r="J43" s="41">
        <f t="shared" si="12"/>
        <v>1.5555555555555553E-2</v>
      </c>
      <c r="K43" s="41">
        <f t="shared" si="12"/>
        <v>1.5555555555555553E-2</v>
      </c>
      <c r="L43" s="41">
        <f t="shared" si="12"/>
        <v>1.5555555555555553E-2</v>
      </c>
      <c r="M43" s="79" t="str">
        <f>Master!C54</f>
        <v/>
      </c>
      <c r="N43" s="39"/>
    </row>
    <row r="44" spans="1:16" ht="14.25" customHeight="1" x14ac:dyDescent="0.3">
      <c r="A44" s="6" t="str">
        <f t="shared" si="8"/>
        <v xml:space="preserve">    To First Nations</v>
      </c>
      <c r="B44" s="30">
        <f>IF($A$9&lt;&gt;"",2.01-C31*0.95/8.7,"")</f>
        <v>1.9444827586206894</v>
      </c>
      <c r="C44" s="31">
        <f t="shared" ref="C44:L44" si="13">IF(OR(C$28="",$A44=""),"",MIN($B44,C$39-SUM(C45:C46)))</f>
        <v>0</v>
      </c>
      <c r="D44" s="31">
        <f t="shared" si="13"/>
        <v>0</v>
      </c>
      <c r="E44" s="31">
        <f t="shared" si="13"/>
        <v>0</v>
      </c>
      <c r="F44" s="31">
        <f t="shared" si="13"/>
        <v>1.8799443389225612</v>
      </c>
      <c r="G44" s="31">
        <f t="shared" si="13"/>
        <v>1.9444827586206894</v>
      </c>
      <c r="H44" s="31">
        <f t="shared" si="13"/>
        <v>1.9444827586206894</v>
      </c>
      <c r="I44" s="31">
        <f t="shared" si="13"/>
        <v>1.9444827586206894</v>
      </c>
      <c r="J44" s="31">
        <f t="shared" si="13"/>
        <v>1.9444827586206894</v>
      </c>
      <c r="K44" s="31">
        <f t="shared" si="13"/>
        <v>1.9444827586206894</v>
      </c>
      <c r="L44" s="31">
        <f t="shared" si="13"/>
        <v>1.9444827586206894</v>
      </c>
      <c r="M44" s="21" t="str">
        <f>Master!C55</f>
        <v/>
      </c>
      <c r="N44" s="39"/>
    </row>
    <row r="45" spans="1:16" ht="14.25" customHeight="1" x14ac:dyDescent="0.3">
      <c r="A45" s="6" t="str">
        <f t="shared" si="8"/>
        <v xml:space="preserve">    To Shared, Reserve</v>
      </c>
      <c r="B45" s="30" t="s">
        <v>77</v>
      </c>
      <c r="C45" s="80">
        <f t="shared" ref="C45:L45" si="14">IF(OR(C$28="",$A45=""),"",IF(C$39&gt;C37,C37,C39))</f>
        <v>0</v>
      </c>
      <c r="D45" s="42">
        <f t="shared" si="14"/>
        <v>0.6</v>
      </c>
      <c r="E45" s="42">
        <f t="shared" si="14"/>
        <v>0.62005566107743937</v>
      </c>
      <c r="F45" s="42">
        <f t="shared" si="14"/>
        <v>0.62005566107743937</v>
      </c>
      <c r="G45" s="42">
        <f t="shared" si="14"/>
        <v>0.62005566107743937</v>
      </c>
      <c r="H45" s="42">
        <f t="shared" si="14"/>
        <v>0.62005566107743937</v>
      </c>
      <c r="I45" s="42">
        <f t="shared" si="14"/>
        <v>0.62005566107743937</v>
      </c>
      <c r="J45" s="42">
        <f t="shared" si="14"/>
        <v>0.62005566107743937</v>
      </c>
      <c r="K45" s="42">
        <f t="shared" si="14"/>
        <v>0.62005566107743937</v>
      </c>
      <c r="L45" s="42">
        <f t="shared" si="14"/>
        <v>0.62005566107743937</v>
      </c>
      <c r="M45" s="21" t="str">
        <f>Master!C56</f>
        <v/>
      </c>
      <c r="N45" s="39"/>
    </row>
    <row r="46" spans="1:16" ht="14.25" customHeight="1" x14ac:dyDescent="0.3">
      <c r="A46" s="6" t="str">
        <f>IF(A31="","","    To "&amp;A31)</f>
        <v xml:space="preserve">    To Havasu / Parker evaporation and ET</v>
      </c>
      <c r="B46" s="43" t="s">
        <v>78</v>
      </c>
      <c r="C46" s="81">
        <f t="shared" ref="C46:L46" si="15">IF(OR(C$28="",$A46=""),"",MIN(C31,C39-C45))</f>
        <v>0</v>
      </c>
      <c r="D46" s="44">
        <f t="shared" si="15"/>
        <v>0</v>
      </c>
      <c r="E46" s="44">
        <f t="shared" si="15"/>
        <v>0.57994433892256059</v>
      </c>
      <c r="F46" s="44">
        <f t="shared" si="15"/>
        <v>0.6</v>
      </c>
      <c r="G46" s="44">
        <f t="shared" si="15"/>
        <v>0.6</v>
      </c>
      <c r="H46" s="44">
        <f t="shared" si="15"/>
        <v>0.6</v>
      </c>
      <c r="I46" s="44">
        <f t="shared" si="15"/>
        <v>0.6</v>
      </c>
      <c r="J46" s="44">
        <f t="shared" si="15"/>
        <v>0.6</v>
      </c>
      <c r="K46" s="44">
        <f t="shared" si="15"/>
        <v>0.6</v>
      </c>
      <c r="L46" s="44">
        <f t="shared" si="15"/>
        <v>0.6</v>
      </c>
      <c r="M46" s="21" t="str">
        <f>Master!C57</f>
        <v/>
      </c>
      <c r="N46" s="39"/>
    </row>
    <row r="47" spans="1:16" ht="14.25" customHeight="1" x14ac:dyDescent="0.3">
      <c r="B47" s="45"/>
      <c r="C47" s="38"/>
      <c r="D47" s="38"/>
      <c r="E47" s="38"/>
      <c r="F47" s="46"/>
      <c r="G47" s="21"/>
      <c r="N47" s="11"/>
    </row>
    <row r="48" spans="1:16" ht="14.25" customHeight="1" x14ac:dyDescent="0.3">
      <c r="B48" s="6" t="s">
        <v>125</v>
      </c>
      <c r="C48" s="79">
        <f t="shared" ref="C48:L48" si="16">SUM(C40:C46)</f>
        <v>0</v>
      </c>
      <c r="D48" s="79">
        <f t="shared" si="16"/>
        <v>0.6</v>
      </c>
      <c r="E48" s="79">
        <f t="shared" si="16"/>
        <v>1.2</v>
      </c>
      <c r="F48" s="79">
        <f t="shared" si="16"/>
        <v>3.1000000000000005</v>
      </c>
      <c r="G48" s="79">
        <f t="shared" si="16"/>
        <v>4.5</v>
      </c>
      <c r="H48" s="79">
        <f t="shared" si="16"/>
        <v>7</v>
      </c>
      <c r="I48" s="79">
        <f t="shared" si="16"/>
        <v>8.9999999999999982</v>
      </c>
      <c r="J48" s="79">
        <f t="shared" si="16"/>
        <v>12.26</v>
      </c>
      <c r="K48" s="79">
        <f t="shared" si="16"/>
        <v>13.5</v>
      </c>
      <c r="L48" s="79">
        <f t="shared" si="16"/>
        <v>17.000000000000004</v>
      </c>
      <c r="N48" s="2"/>
    </row>
    <row r="49" spans="1:14" ht="14.25" customHeight="1" x14ac:dyDescent="0.3">
      <c r="C49" s="2"/>
      <c r="D49" s="69"/>
      <c r="N49" s="2"/>
    </row>
    <row r="50" spans="1:14" ht="14.25" customHeight="1" x14ac:dyDescent="0.3">
      <c r="B50" s="2"/>
      <c r="C50" s="2"/>
      <c r="H50" s="46">
        <f>SUM(I42:I46)</f>
        <v>4.4849790327249481</v>
      </c>
      <c r="N50" s="2"/>
    </row>
    <row r="51" spans="1:14" ht="14.25" customHeight="1" x14ac:dyDescent="0.3">
      <c r="C51" s="2"/>
      <c r="N51" s="2"/>
    </row>
    <row r="52" spans="1:14" ht="14.25" customHeight="1" x14ac:dyDescent="0.3">
      <c r="C52" s="2"/>
      <c r="N52" s="2"/>
    </row>
    <row r="53" spans="1:14" ht="14.25" customHeight="1" x14ac:dyDescent="0.3">
      <c r="A53" s="6" t="s">
        <v>126</v>
      </c>
      <c r="B53" s="6">
        <v>8.1999999999999993</v>
      </c>
      <c r="C53" s="2"/>
      <c r="N53" s="2"/>
    </row>
    <row r="54" spans="1:14" ht="14.25" customHeight="1" x14ac:dyDescent="0.3">
      <c r="A54" s="6" t="s">
        <v>127</v>
      </c>
      <c r="B54" s="6">
        <v>1.2</v>
      </c>
      <c r="C54" s="2"/>
      <c r="N54" s="2"/>
    </row>
    <row r="55" spans="1:14" ht="14.25" customHeight="1" x14ac:dyDescent="0.3">
      <c r="A55" s="6" t="s">
        <v>128</v>
      </c>
      <c r="B55" s="6">
        <v>0.95</v>
      </c>
      <c r="C55" s="2"/>
      <c r="N55" s="2"/>
    </row>
    <row r="56" spans="1:14" ht="14.25" customHeight="1" x14ac:dyDescent="0.3">
      <c r="A56" s="6" t="s">
        <v>129</v>
      </c>
      <c r="B56" s="6">
        <f>1.5/2</f>
        <v>0.75</v>
      </c>
      <c r="C56" s="2"/>
      <c r="N56" s="2"/>
    </row>
    <row r="57" spans="1:14" ht="14.25" customHeight="1" x14ac:dyDescent="0.3">
      <c r="A57" s="6" t="s">
        <v>130</v>
      </c>
      <c r="B57" s="6">
        <f>B53-SUM(B54:B56)</f>
        <v>5.2999999999999989</v>
      </c>
      <c r="C57" s="2"/>
      <c r="N57" s="2"/>
    </row>
    <row r="58" spans="1:14" ht="14.25" customHeight="1" x14ac:dyDescent="0.3">
      <c r="B58" s="82"/>
      <c r="C58" s="2"/>
      <c r="N58" s="2"/>
    </row>
    <row r="59" spans="1:14" ht="14.25" customHeight="1" x14ac:dyDescent="0.3">
      <c r="C59" s="2"/>
      <c r="N59" s="2"/>
    </row>
    <row r="60" spans="1:14" ht="14.25" customHeight="1" x14ac:dyDescent="0.3">
      <c r="C60" s="2"/>
      <c r="N60" s="2"/>
    </row>
    <row r="61" spans="1:14" ht="14.25" customHeight="1" x14ac:dyDescent="0.3">
      <c r="C61" s="2"/>
      <c r="N61" s="2"/>
    </row>
    <row r="62" spans="1:14" ht="14.25" customHeight="1" x14ac:dyDescent="0.3">
      <c r="C62" s="2"/>
      <c r="N62" s="2"/>
    </row>
    <row r="63" spans="1:14" ht="14.25" customHeight="1" x14ac:dyDescent="0.3">
      <c r="C63" s="2"/>
      <c r="N63" s="2"/>
    </row>
    <row r="64" spans="1:14" ht="14.25" customHeight="1" x14ac:dyDescent="0.3">
      <c r="C64" s="2"/>
      <c r="N64" s="2"/>
    </row>
    <row r="65" spans="3:14" ht="14.25" customHeight="1" x14ac:dyDescent="0.3">
      <c r="C65" s="2"/>
      <c r="N65" s="2"/>
    </row>
    <row r="66" spans="3:14" ht="14.25" customHeight="1" x14ac:dyDescent="0.3">
      <c r="C66" s="2"/>
      <c r="N66" s="2"/>
    </row>
    <row r="67" spans="3:14" ht="14.25" customHeight="1" x14ac:dyDescent="0.3">
      <c r="C67" s="2"/>
      <c r="N67" s="2"/>
    </row>
    <row r="68" spans="3:14" ht="14.25" customHeight="1" x14ac:dyDescent="0.3">
      <c r="C68" s="2"/>
      <c r="N68" s="2"/>
    </row>
    <row r="69" spans="3:14" ht="14.25" customHeight="1" x14ac:dyDescent="0.3">
      <c r="C69" s="2"/>
      <c r="N69" s="2"/>
    </row>
    <row r="70" spans="3:14" ht="14.25" customHeight="1" x14ac:dyDescent="0.3">
      <c r="C70" s="2"/>
      <c r="N70" s="2"/>
    </row>
    <row r="71" spans="3:14" ht="14.25" customHeight="1" x14ac:dyDescent="0.3">
      <c r="C71" s="2"/>
      <c r="N71" s="2"/>
    </row>
    <row r="72" spans="3:14" ht="14.25" customHeight="1" x14ac:dyDescent="0.3">
      <c r="C72" s="2"/>
      <c r="N72" s="2"/>
    </row>
    <row r="73" spans="3:14" ht="14.25" customHeight="1" x14ac:dyDescent="0.3">
      <c r="C73" s="2"/>
      <c r="N73" s="2"/>
    </row>
    <row r="74" spans="3:14" ht="14.25" customHeight="1" x14ac:dyDescent="0.3">
      <c r="C74" s="2"/>
      <c r="N74" s="2"/>
    </row>
    <row r="75" spans="3:14" ht="14.25" customHeight="1" x14ac:dyDescent="0.3">
      <c r="C75" s="2"/>
      <c r="N75" s="2"/>
    </row>
    <row r="76" spans="3:14" ht="14.25" customHeight="1" x14ac:dyDescent="0.3">
      <c r="C76" s="2"/>
      <c r="N76" s="2"/>
    </row>
    <row r="77" spans="3:14" ht="14.25" customHeight="1" x14ac:dyDescent="0.3">
      <c r="C77" s="2"/>
      <c r="N77" s="2"/>
    </row>
    <row r="78" spans="3:14" ht="14.25" customHeight="1" x14ac:dyDescent="0.3">
      <c r="C78" s="2"/>
      <c r="N78" s="2"/>
    </row>
    <row r="79" spans="3:14" ht="14.25" customHeight="1" x14ac:dyDescent="0.3">
      <c r="C79" s="2"/>
      <c r="N79" s="2"/>
    </row>
    <row r="80" spans="3:14" ht="14.25" customHeight="1" x14ac:dyDescent="0.3">
      <c r="C80" s="2"/>
      <c r="N80" s="2"/>
    </row>
    <row r="81" spans="3:14" ht="14.25" customHeight="1" x14ac:dyDescent="0.3">
      <c r="C81" s="2"/>
      <c r="N81" s="2"/>
    </row>
    <row r="82" spans="3:14" ht="14.25" customHeight="1" x14ac:dyDescent="0.3">
      <c r="C82" s="2"/>
      <c r="N82" s="2"/>
    </row>
    <row r="83" spans="3:14" ht="14.25" customHeight="1" x14ac:dyDescent="0.3">
      <c r="C83" s="2"/>
      <c r="N83" s="2"/>
    </row>
    <row r="84" spans="3:14" ht="14.25" customHeight="1" x14ac:dyDescent="0.3">
      <c r="C84" s="2"/>
      <c r="N84" s="2"/>
    </row>
    <row r="85" spans="3:14" ht="14.25" customHeight="1" x14ac:dyDescent="0.3">
      <c r="C85" s="2"/>
      <c r="N85" s="2"/>
    </row>
    <row r="86" spans="3:14" ht="14.25" customHeight="1" x14ac:dyDescent="0.3">
      <c r="C86" s="2"/>
      <c r="N86" s="2"/>
    </row>
    <row r="87" spans="3:14" ht="14.25" customHeight="1" x14ac:dyDescent="0.3">
      <c r="C87" s="2"/>
      <c r="N87" s="2"/>
    </row>
    <row r="88" spans="3:14" ht="14.25" customHeight="1" x14ac:dyDescent="0.3">
      <c r="C88" s="2"/>
      <c r="N88" s="2"/>
    </row>
    <row r="89" spans="3:14" ht="14.25" customHeight="1" x14ac:dyDescent="0.3">
      <c r="C89" s="2"/>
      <c r="N89" s="2"/>
    </row>
    <row r="90" spans="3:14" ht="14.25" customHeight="1" x14ac:dyDescent="0.3">
      <c r="C90" s="2"/>
      <c r="N90" s="2"/>
    </row>
    <row r="91" spans="3:14" ht="14.25" customHeight="1" x14ac:dyDescent="0.3">
      <c r="C91" s="2"/>
      <c r="N91" s="2"/>
    </row>
    <row r="92" spans="3:14" ht="14.25" customHeight="1" x14ac:dyDescent="0.3">
      <c r="C92" s="2"/>
      <c r="N92" s="2"/>
    </row>
    <row r="93" spans="3:14" ht="14.25" customHeight="1" x14ac:dyDescent="0.3">
      <c r="C93" s="2"/>
      <c r="N93" s="2"/>
    </row>
    <row r="94" spans="3:14" ht="14.25" customHeight="1" x14ac:dyDescent="0.3">
      <c r="C94" s="2"/>
      <c r="N94" s="2"/>
    </row>
    <row r="95" spans="3:14" ht="14.25" customHeight="1" x14ac:dyDescent="0.3">
      <c r="C95" s="2"/>
      <c r="N95" s="2"/>
    </row>
    <row r="96" spans="3:14" ht="14.25" customHeight="1" x14ac:dyDescent="0.3">
      <c r="C96" s="2"/>
      <c r="N96" s="2"/>
    </row>
    <row r="97" spans="3:14" ht="14.25" customHeight="1" x14ac:dyDescent="0.3">
      <c r="C97" s="2"/>
      <c r="N97" s="2"/>
    </row>
    <row r="98" spans="3:14" ht="14.25" customHeight="1" x14ac:dyDescent="0.3">
      <c r="C98" s="2"/>
      <c r="N98" s="2"/>
    </row>
    <row r="99" spans="3:14" ht="14.25" customHeight="1" x14ac:dyDescent="0.3">
      <c r="C99" s="2"/>
      <c r="N99" s="2"/>
    </row>
    <row r="100" spans="3:14" ht="14.25" customHeight="1" x14ac:dyDescent="0.3">
      <c r="C100" s="2"/>
      <c r="N100" s="2"/>
    </row>
    <row r="101" spans="3:14" ht="14.25" customHeight="1" x14ac:dyDescent="0.3">
      <c r="C101" s="2"/>
      <c r="N101" s="2"/>
    </row>
    <row r="102" spans="3:14" ht="14.25" customHeight="1" x14ac:dyDescent="0.3">
      <c r="C102" s="2"/>
      <c r="N102" s="2"/>
    </row>
    <row r="103" spans="3:14" ht="14.25" customHeight="1" x14ac:dyDescent="0.3">
      <c r="C103" s="2"/>
      <c r="N103" s="2"/>
    </row>
    <row r="104" spans="3:14" ht="14.25" customHeight="1" x14ac:dyDescent="0.3">
      <c r="C104" s="2"/>
      <c r="N104" s="2"/>
    </row>
    <row r="105" spans="3:14" ht="14.25" customHeight="1" x14ac:dyDescent="0.3">
      <c r="C105" s="2"/>
      <c r="N105" s="2"/>
    </row>
    <row r="106" spans="3:14" ht="14.25" customHeight="1" x14ac:dyDescent="0.3">
      <c r="C106" s="2"/>
      <c r="N106" s="2"/>
    </row>
    <row r="107" spans="3:14" ht="14.25" customHeight="1" x14ac:dyDescent="0.3">
      <c r="C107" s="2"/>
      <c r="N107" s="2"/>
    </row>
    <row r="108" spans="3:14" ht="14.25" customHeight="1" x14ac:dyDescent="0.3">
      <c r="C108" s="2"/>
      <c r="N108" s="2"/>
    </row>
    <row r="109" spans="3:14" ht="14.25" customHeight="1" x14ac:dyDescent="0.3">
      <c r="C109" s="2"/>
      <c r="N109" s="2"/>
    </row>
    <row r="110" spans="3:14" ht="14.25" customHeight="1" x14ac:dyDescent="0.3">
      <c r="C110" s="2"/>
      <c r="N110" s="2"/>
    </row>
    <row r="111" spans="3:14" ht="14.25" customHeight="1" x14ac:dyDescent="0.3">
      <c r="C111" s="2"/>
      <c r="N111" s="2"/>
    </row>
    <row r="112" spans="3:14" ht="14.25" customHeight="1" x14ac:dyDescent="0.3">
      <c r="C112" s="2"/>
      <c r="N112" s="2"/>
    </row>
    <row r="113" spans="3:14" ht="14.25" customHeight="1" x14ac:dyDescent="0.3">
      <c r="C113" s="2"/>
      <c r="N113" s="2"/>
    </row>
    <row r="114" spans="3:14" ht="14.25" customHeight="1" x14ac:dyDescent="0.3">
      <c r="C114" s="2"/>
      <c r="N114" s="2"/>
    </row>
    <row r="115" spans="3:14" ht="14.25" customHeight="1" x14ac:dyDescent="0.3">
      <c r="C115" s="2"/>
      <c r="N115" s="2"/>
    </row>
    <row r="116" spans="3:14" ht="14.25" customHeight="1" x14ac:dyDescent="0.3">
      <c r="C116" s="2"/>
      <c r="N116" s="2"/>
    </row>
    <row r="117" spans="3:14" ht="14.25" customHeight="1" x14ac:dyDescent="0.3">
      <c r="C117" s="2"/>
      <c r="N117" s="2"/>
    </row>
    <row r="118" spans="3:14" ht="14.25" customHeight="1" x14ac:dyDescent="0.3">
      <c r="C118" s="2"/>
      <c r="N118" s="2"/>
    </row>
    <row r="119" spans="3:14" ht="14.25" customHeight="1" x14ac:dyDescent="0.3">
      <c r="C119" s="2"/>
      <c r="N119" s="2"/>
    </row>
    <row r="120" spans="3:14" ht="14.25" customHeight="1" x14ac:dyDescent="0.3">
      <c r="C120" s="2"/>
      <c r="N120" s="2"/>
    </row>
    <row r="121" spans="3:14" ht="14.25" customHeight="1" x14ac:dyDescent="0.3">
      <c r="C121" s="2"/>
      <c r="N121" s="2"/>
    </row>
    <row r="122" spans="3:14" ht="14.25" customHeight="1" x14ac:dyDescent="0.3">
      <c r="C122" s="2"/>
      <c r="N122" s="2"/>
    </row>
    <row r="123" spans="3:14" ht="14.25" customHeight="1" x14ac:dyDescent="0.3">
      <c r="C123" s="2"/>
      <c r="N123" s="2"/>
    </row>
    <row r="124" spans="3:14" ht="14.25" customHeight="1" x14ac:dyDescent="0.3">
      <c r="C124" s="2"/>
      <c r="N124" s="2"/>
    </row>
    <row r="125" spans="3:14" ht="14.25" customHeight="1" x14ac:dyDescent="0.3">
      <c r="C125" s="2"/>
      <c r="N125" s="2"/>
    </row>
    <row r="126" spans="3:14" ht="14.25" customHeight="1" x14ac:dyDescent="0.3">
      <c r="C126" s="2"/>
      <c r="N126" s="2"/>
    </row>
    <row r="127" spans="3:14" ht="14.25" customHeight="1" x14ac:dyDescent="0.3">
      <c r="C127" s="2"/>
      <c r="N127" s="2"/>
    </row>
    <row r="128" spans="3:14" ht="14.25" customHeight="1" x14ac:dyDescent="0.3">
      <c r="C128" s="2"/>
      <c r="N128" s="2"/>
    </row>
    <row r="129" spans="3:14" ht="14.25" customHeight="1" x14ac:dyDescent="0.3">
      <c r="C129" s="2"/>
      <c r="N129" s="2"/>
    </row>
    <row r="130" spans="3:14" ht="14.25" customHeight="1" x14ac:dyDescent="0.3">
      <c r="C130" s="2"/>
      <c r="N130" s="2"/>
    </row>
    <row r="131" spans="3:14" ht="14.25" customHeight="1" x14ac:dyDescent="0.3">
      <c r="C131" s="2"/>
      <c r="N131" s="2"/>
    </row>
    <row r="132" spans="3:14" ht="14.25" customHeight="1" x14ac:dyDescent="0.3">
      <c r="C132" s="2"/>
      <c r="N132" s="2"/>
    </row>
    <row r="133" spans="3:14" ht="14.25" customHeight="1" x14ac:dyDescent="0.3">
      <c r="C133" s="2"/>
      <c r="N133" s="2"/>
    </row>
    <row r="134" spans="3:14" ht="14.25" customHeight="1" x14ac:dyDescent="0.3">
      <c r="C134" s="2"/>
      <c r="N134" s="2"/>
    </row>
    <row r="135" spans="3:14" ht="14.25" customHeight="1" x14ac:dyDescent="0.3">
      <c r="C135" s="2"/>
      <c r="N135" s="2"/>
    </row>
    <row r="136" spans="3:14" ht="14.25" customHeight="1" x14ac:dyDescent="0.3">
      <c r="C136" s="2"/>
      <c r="N136" s="2"/>
    </row>
    <row r="137" spans="3:14" ht="14.25" customHeight="1" x14ac:dyDescent="0.3">
      <c r="C137" s="2"/>
      <c r="N137" s="2"/>
    </row>
    <row r="138" spans="3:14" ht="14.25" customHeight="1" x14ac:dyDescent="0.3">
      <c r="C138" s="2"/>
      <c r="N138" s="2"/>
    </row>
    <row r="139" spans="3:14" ht="14.25" customHeight="1" x14ac:dyDescent="0.3">
      <c r="C139" s="2"/>
      <c r="N139" s="2"/>
    </row>
    <row r="140" spans="3:14" ht="14.25" customHeight="1" x14ac:dyDescent="0.3">
      <c r="C140" s="2"/>
      <c r="N140" s="2"/>
    </row>
    <row r="141" spans="3:14" ht="14.25" customHeight="1" x14ac:dyDescent="0.3">
      <c r="C141" s="2"/>
      <c r="N141" s="2"/>
    </row>
    <row r="142" spans="3:14" ht="14.25" customHeight="1" x14ac:dyDescent="0.3">
      <c r="C142" s="2"/>
      <c r="N142" s="2"/>
    </row>
    <row r="143" spans="3:14" ht="14.25" customHeight="1" x14ac:dyDescent="0.3">
      <c r="C143" s="2"/>
      <c r="N143" s="2"/>
    </row>
    <row r="144" spans="3:14" ht="14.25" customHeight="1" x14ac:dyDescent="0.3">
      <c r="C144" s="2"/>
      <c r="N144" s="2"/>
    </row>
    <row r="145" spans="3:14" ht="14.25" customHeight="1" x14ac:dyDescent="0.3">
      <c r="C145" s="2"/>
      <c r="N145" s="2"/>
    </row>
    <row r="146" spans="3:14" ht="14.25" customHeight="1" x14ac:dyDescent="0.3">
      <c r="C146" s="2"/>
      <c r="N146" s="2"/>
    </row>
    <row r="147" spans="3:14" ht="14.25" customHeight="1" x14ac:dyDescent="0.3">
      <c r="C147" s="2"/>
      <c r="N147" s="2"/>
    </row>
    <row r="148" spans="3:14" ht="14.25" customHeight="1" x14ac:dyDescent="0.3">
      <c r="C148" s="2"/>
      <c r="N148" s="2"/>
    </row>
    <row r="149" spans="3:14" ht="14.25" customHeight="1" x14ac:dyDescent="0.3">
      <c r="C149" s="2"/>
      <c r="N149" s="2"/>
    </row>
    <row r="150" spans="3:14" ht="14.25" customHeight="1" x14ac:dyDescent="0.3">
      <c r="C150" s="2"/>
      <c r="N150" s="2"/>
    </row>
    <row r="151" spans="3:14" ht="14.25" customHeight="1" x14ac:dyDescent="0.3">
      <c r="C151" s="2"/>
      <c r="N151" s="2"/>
    </row>
    <row r="152" spans="3:14" ht="14.25" customHeight="1" x14ac:dyDescent="0.3">
      <c r="C152" s="2"/>
      <c r="N152" s="2"/>
    </row>
    <row r="153" spans="3:14" ht="14.25" customHeight="1" x14ac:dyDescent="0.3">
      <c r="C153" s="2"/>
      <c r="N153" s="2"/>
    </row>
    <row r="154" spans="3:14" ht="14.25" customHeight="1" x14ac:dyDescent="0.3">
      <c r="C154" s="2"/>
      <c r="N154" s="2"/>
    </row>
    <row r="155" spans="3:14" ht="14.25" customHeight="1" x14ac:dyDescent="0.3">
      <c r="C155" s="2"/>
      <c r="N155" s="2"/>
    </row>
    <row r="156" spans="3:14" ht="14.25" customHeight="1" x14ac:dyDescent="0.3">
      <c r="C156" s="2"/>
      <c r="N156" s="2"/>
    </row>
    <row r="157" spans="3:14" ht="14.25" customHeight="1" x14ac:dyDescent="0.3">
      <c r="C157" s="2"/>
      <c r="N157" s="2"/>
    </row>
    <row r="158" spans="3:14" ht="14.25" customHeight="1" x14ac:dyDescent="0.3">
      <c r="C158" s="2"/>
      <c r="N158" s="2"/>
    </row>
    <row r="159" spans="3:14" ht="14.25" customHeight="1" x14ac:dyDescent="0.3">
      <c r="C159" s="2"/>
      <c r="N159" s="2"/>
    </row>
    <row r="160" spans="3:14" ht="14.25" customHeight="1" x14ac:dyDescent="0.3">
      <c r="C160" s="2"/>
      <c r="N160" s="2"/>
    </row>
    <row r="161" spans="3:14" ht="14.25" customHeight="1" x14ac:dyDescent="0.3">
      <c r="C161" s="2"/>
      <c r="N161" s="2"/>
    </row>
    <row r="162" spans="3:14" ht="14.25" customHeight="1" x14ac:dyDescent="0.3">
      <c r="C162" s="2"/>
      <c r="N162" s="2"/>
    </row>
    <row r="163" spans="3:14" ht="14.25" customHeight="1" x14ac:dyDescent="0.3">
      <c r="C163" s="2"/>
      <c r="N163" s="2"/>
    </row>
    <row r="164" spans="3:14" ht="14.25" customHeight="1" x14ac:dyDescent="0.3">
      <c r="C164" s="2"/>
      <c r="N164" s="2"/>
    </row>
    <row r="165" spans="3:14" ht="14.25" customHeight="1" x14ac:dyDescent="0.3">
      <c r="C165" s="2"/>
      <c r="N165" s="2"/>
    </row>
    <row r="166" spans="3:14" ht="14.25" customHeight="1" x14ac:dyDescent="0.3">
      <c r="C166" s="2"/>
      <c r="N166" s="2"/>
    </row>
    <row r="167" spans="3:14" ht="14.25" customHeight="1" x14ac:dyDescent="0.3">
      <c r="C167" s="2"/>
      <c r="N167" s="2"/>
    </row>
    <row r="168" spans="3:14" ht="14.25" customHeight="1" x14ac:dyDescent="0.3">
      <c r="C168" s="2"/>
      <c r="N168" s="2"/>
    </row>
    <row r="169" spans="3:14" ht="14.25" customHeight="1" x14ac:dyDescent="0.3">
      <c r="C169" s="2"/>
      <c r="N169" s="2"/>
    </row>
    <row r="170" spans="3:14" ht="14.25" customHeight="1" x14ac:dyDescent="0.3">
      <c r="C170" s="2"/>
      <c r="N170" s="2"/>
    </row>
    <row r="171" spans="3:14" ht="14.25" customHeight="1" x14ac:dyDescent="0.3">
      <c r="C171" s="2"/>
      <c r="N171" s="2"/>
    </row>
    <row r="172" spans="3:14" ht="14.25" customHeight="1" x14ac:dyDescent="0.3">
      <c r="C172" s="2"/>
      <c r="N172" s="2"/>
    </row>
    <row r="173" spans="3:14" ht="14.25" customHeight="1" x14ac:dyDescent="0.3">
      <c r="C173" s="2"/>
      <c r="N173" s="2"/>
    </row>
    <row r="174" spans="3:14" ht="14.25" customHeight="1" x14ac:dyDescent="0.3">
      <c r="C174" s="2"/>
      <c r="N174" s="2"/>
    </row>
    <row r="175" spans="3:14" ht="14.25" customHeight="1" x14ac:dyDescent="0.3">
      <c r="C175" s="2"/>
      <c r="N175" s="2"/>
    </row>
    <row r="176" spans="3:14"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sheetData>
  <mergeCells count="13">
    <mergeCell ref="B15:D15"/>
    <mergeCell ref="A1:G1"/>
    <mergeCell ref="A3:G3"/>
    <mergeCell ref="C4:G4"/>
    <mergeCell ref="C5:G5"/>
    <mergeCell ref="C6:G6"/>
    <mergeCell ref="C7:G7"/>
    <mergeCell ref="C8:G8"/>
    <mergeCell ref="C9:G9"/>
    <mergeCell ref="C10:G10"/>
    <mergeCell ref="B12:D12"/>
    <mergeCell ref="B13:D13"/>
    <mergeCell ref="B14:D14"/>
  </mergeCells>
  <hyperlinks>
    <hyperlink ref="N12" r:id="rId1" location="1a-explain-cell-types" xr:uid="{00000000-0004-0000-0800-000001000000}"/>
    <hyperlink ref="N17" r:id="rId2" location="1b-make-assumptions" xr:uid="{00000000-0004-0000-0800-000002000000}"/>
    <hyperlink ref="N18" r:id="rId3" location="i-evaporation-rates" xr:uid="{00000000-0004-0000-0800-000003000000}"/>
    <hyperlink ref="N19" r:id="rId4" location="ii-start-storage" xr:uid="{00000000-0004-0000-0800-000004000000}"/>
    <hyperlink ref="N20" r:id="rId5" location="iii-protection-elevations" xr:uid="{00000000-0004-0000-0800-000005000000}"/>
    <hyperlink ref="N21" r:id="rId6" location="iv-the-protection-volumes" xr:uid="{00000000-0004-0000-0800-000006000000}"/>
    <hyperlink ref="N22" r:id="rId7" location="v-prior-9-year-lake-powell-release" xr:uid="{00000000-0004-0000-0800-000007000000}"/>
    <hyperlink ref="N23" r:id="rId8" location="vi-prior-9-year-paria-river-flow" xr:uid="{00000000-0004-0000-0800-000008000000}"/>
    <hyperlink ref="N24" r:id="rId9" location="vii-delivery-to-meet-10-year-requirement" xr:uid="{00000000-0004-0000-0800-000009000000}"/>
    <hyperlink ref="N25" r:id="rId10" location="upper-basin-pre-1922-water-rights" xr:uid="{00000000-0004-0000-0800-00000A000000}"/>
    <hyperlink ref="N28" r:id="rId11" location="step-2-specify-natural-inflow-to-lake-powell" xr:uid="{00000000-0004-0000-0800-00000B000000}"/>
    <hyperlink ref="N29" r:id="rId12" location="2a-intervening-grand-canyon-flow" xr:uid="{00000000-0004-0000-0800-00000C000000}"/>
    <hyperlink ref="N30" r:id="rId13" location="2b-mead-to-imperial-dam-intervening-flow" xr:uid="{00000000-0004-0000-0800-00000D000000}"/>
    <hyperlink ref="N31" r:id="rId14" location="2c-havasuparker-evaporation-and-evapotranspiration" xr:uid="{00000000-0004-0000-0800-00000E000000}"/>
    <hyperlink ref="N32" r:id="rId15" location="3a-begin-of-year-reservoir-storage" xr:uid="{00000000-0004-0000-0800-00000F000000}"/>
    <hyperlink ref="N36" r:id="rId16" location="3b-calculate-powell--mead-evaporation" xr:uid="{00000000-0004-0000-0800-000010000000}"/>
    <hyperlink ref="N38" r:id="rId17" location="3c-calculate-mexico-water-allocation" xr:uid="{00000000-0004-0000-0800-000011000000}"/>
    <hyperlink ref="N39" r:id="rId18" location="split-combined-natural-inflow-among-parties" xr:uid="{00000000-0004-0000-0800-000012000000}"/>
    <hyperlink ref="N4" r:id="rId19" location="step-1-assign-parties-person-playing-and-strategies" xr:uid="{00000000-0004-0000-08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H1" workbookViewId="0"/>
  </sheetViews>
  <sheetFormatPr defaultColWidth="14.44140625" defaultRowHeight="15" customHeight="1" x14ac:dyDescent="0.3"/>
  <cols>
    <col min="1" max="1" width="7.5546875" customWidth="1"/>
    <col min="2" max="3" width="9.109375" customWidth="1"/>
    <col min="4" max="4" width="10.109375" customWidth="1"/>
    <col min="5" max="5" width="11" customWidth="1"/>
    <col min="6" max="6" width="10.33203125" customWidth="1"/>
    <col min="7" max="7" width="11" customWidth="1"/>
    <col min="8" max="8" width="10" customWidth="1"/>
    <col min="9" max="9" width="10.44140625" customWidth="1"/>
    <col min="10" max="10" width="10.6640625" customWidth="1"/>
    <col min="11" max="11" width="10" customWidth="1"/>
    <col min="12" max="12" width="11.109375" customWidth="1"/>
    <col min="13" max="13" width="11.5546875" customWidth="1"/>
    <col min="14" max="14" width="12.44140625" customWidth="1"/>
    <col min="15" max="15" width="12.109375" customWidth="1"/>
    <col min="16" max="16" width="8.88671875" customWidth="1"/>
    <col min="17" max="26" width="8.6640625" customWidth="1"/>
  </cols>
  <sheetData>
    <row r="1" spans="1:26" ht="14.25" customHeight="1" x14ac:dyDescent="0.3">
      <c r="A1" s="1" t="s">
        <v>131</v>
      </c>
      <c r="D1" s="2"/>
      <c r="E1" s="2"/>
      <c r="F1" s="2"/>
      <c r="G1" s="2"/>
      <c r="H1" s="2"/>
      <c r="I1" s="2"/>
      <c r="J1" s="2"/>
      <c r="K1" s="2"/>
      <c r="M1" s="2"/>
      <c r="N1" s="2"/>
    </row>
    <row r="2" spans="1:26" ht="14.25" customHeight="1" x14ac:dyDescent="0.3">
      <c r="D2" s="2"/>
      <c r="E2" s="2"/>
      <c r="F2" s="2"/>
      <c r="G2" s="2"/>
      <c r="H2" s="2"/>
      <c r="I2" s="2"/>
      <c r="J2" s="2"/>
      <c r="K2" s="2"/>
      <c r="M2" s="2"/>
      <c r="N2" s="2"/>
    </row>
    <row r="3" spans="1:26" ht="14.25" customHeight="1" x14ac:dyDescent="0.3">
      <c r="A3" s="1"/>
      <c r="B3" s="1"/>
      <c r="C3" s="1"/>
      <c r="D3" s="178" t="s">
        <v>132</v>
      </c>
      <c r="E3" s="154"/>
      <c r="F3" s="178" t="s">
        <v>133</v>
      </c>
      <c r="G3" s="153"/>
      <c r="H3" s="154"/>
      <c r="I3" s="178" t="s">
        <v>134</v>
      </c>
      <c r="J3" s="153"/>
      <c r="K3" s="154"/>
      <c r="L3" s="83"/>
      <c r="M3" s="178" t="s">
        <v>10</v>
      </c>
      <c r="N3" s="153"/>
      <c r="O3" s="154"/>
      <c r="P3" s="1"/>
      <c r="Q3" s="1"/>
      <c r="R3" s="1"/>
      <c r="S3" s="1"/>
      <c r="T3" s="1"/>
      <c r="U3" s="1"/>
      <c r="V3" s="1"/>
      <c r="W3" s="1"/>
      <c r="X3" s="1"/>
      <c r="Y3" s="1"/>
      <c r="Z3" s="1"/>
    </row>
    <row r="4" spans="1:26" ht="42" customHeight="1" x14ac:dyDescent="0.3">
      <c r="A4" s="84" t="s">
        <v>135</v>
      </c>
      <c r="B4" s="84" t="s">
        <v>136</v>
      </c>
      <c r="C4" s="84" t="s">
        <v>137</v>
      </c>
      <c r="D4" s="84" t="s">
        <v>138</v>
      </c>
      <c r="E4" s="84" t="s">
        <v>139</v>
      </c>
      <c r="F4" s="84" t="s">
        <v>138</v>
      </c>
      <c r="G4" s="84" t="s">
        <v>139</v>
      </c>
      <c r="H4" s="84" t="s">
        <v>140</v>
      </c>
      <c r="I4" s="84" t="s">
        <v>138</v>
      </c>
      <c r="J4" s="84" t="s">
        <v>139</v>
      </c>
      <c r="K4" s="84" t="s">
        <v>140</v>
      </c>
      <c r="L4" s="84" t="s">
        <v>141</v>
      </c>
      <c r="M4" s="84" t="s">
        <v>142</v>
      </c>
      <c r="N4" s="84" t="s">
        <v>143</v>
      </c>
      <c r="O4" s="84" t="s">
        <v>144</v>
      </c>
      <c r="P4" s="84" t="s">
        <v>145</v>
      </c>
      <c r="Q4" s="85"/>
      <c r="R4" s="85"/>
      <c r="S4" s="85"/>
      <c r="T4" s="85"/>
      <c r="U4" s="85"/>
      <c r="V4" s="85"/>
      <c r="W4" s="85"/>
      <c r="X4" s="85"/>
      <c r="Y4" s="85"/>
      <c r="Z4" s="85"/>
    </row>
    <row r="5" spans="1:26" ht="14.25" customHeight="1" x14ac:dyDescent="0.3">
      <c r="A5" s="86">
        <v>1025</v>
      </c>
      <c r="B5" s="87">
        <v>5.981122</v>
      </c>
      <c r="C5" s="88">
        <v>0</v>
      </c>
      <c r="D5" s="89">
        <v>480</v>
      </c>
      <c r="E5" s="89">
        <v>20</v>
      </c>
      <c r="F5" s="89">
        <v>240</v>
      </c>
      <c r="G5" s="89">
        <v>10</v>
      </c>
      <c r="H5" s="89">
        <v>350</v>
      </c>
      <c r="I5" s="90">
        <f t="shared" ref="I5:J5" si="0">SUM(D5,F5)</f>
        <v>720</v>
      </c>
      <c r="J5" s="89">
        <f t="shared" si="0"/>
        <v>30</v>
      </c>
      <c r="K5" s="89">
        <f t="shared" ref="K5:K13" si="1">H5</f>
        <v>350</v>
      </c>
      <c r="L5" s="91">
        <f t="shared" ref="L5:L13" si="2">SUM(I5:K5)/1000</f>
        <v>1.1000000000000001</v>
      </c>
      <c r="M5" s="89">
        <v>125</v>
      </c>
      <c r="N5" s="89">
        <v>150</v>
      </c>
      <c r="O5" s="89">
        <f t="shared" ref="O5:O13" si="3">SUM(M5:N5)/1000</f>
        <v>0.27500000000000002</v>
      </c>
      <c r="P5" s="92">
        <f t="shared" ref="P5:P13" si="4">SUM(L5,O5)</f>
        <v>1.375</v>
      </c>
    </row>
    <row r="6" spans="1:26" ht="14.25" customHeight="1" x14ac:dyDescent="0.3">
      <c r="A6" s="86">
        <v>1030</v>
      </c>
      <c r="B6" s="87">
        <v>6.305377</v>
      </c>
      <c r="C6" s="88">
        <f t="shared" ref="C6:C13" si="5">B5</f>
        <v>5.981122</v>
      </c>
      <c r="D6" s="89">
        <v>400</v>
      </c>
      <c r="E6" s="89">
        <v>17</v>
      </c>
      <c r="F6" s="89">
        <v>240</v>
      </c>
      <c r="G6" s="89">
        <v>10</v>
      </c>
      <c r="H6" s="89">
        <v>350</v>
      </c>
      <c r="I6" s="90">
        <f t="shared" ref="I6:J6" si="6">SUM(D6,F6)</f>
        <v>640</v>
      </c>
      <c r="J6" s="89">
        <f t="shared" si="6"/>
        <v>27</v>
      </c>
      <c r="K6" s="89">
        <f t="shared" si="1"/>
        <v>350</v>
      </c>
      <c r="L6" s="91">
        <f t="shared" si="2"/>
        <v>1.0169999999999999</v>
      </c>
      <c r="M6" s="89">
        <v>70</v>
      </c>
      <c r="N6" s="89">
        <v>101</v>
      </c>
      <c r="O6" s="89">
        <f t="shared" si="3"/>
        <v>0.17100000000000001</v>
      </c>
      <c r="P6" s="92">
        <f t="shared" si="4"/>
        <v>1.1879999999999999</v>
      </c>
    </row>
    <row r="7" spans="1:26" ht="14.25" customHeight="1" x14ac:dyDescent="0.3">
      <c r="A7" s="86">
        <v>1035</v>
      </c>
      <c r="B7" s="87">
        <v>6.6375080000000004</v>
      </c>
      <c r="C7" s="88">
        <f t="shared" si="5"/>
        <v>6.305377</v>
      </c>
      <c r="D7" s="89">
        <v>400</v>
      </c>
      <c r="E7" s="89">
        <v>17</v>
      </c>
      <c r="F7" s="89">
        <v>240</v>
      </c>
      <c r="G7" s="89">
        <v>10</v>
      </c>
      <c r="H7" s="89">
        <v>300</v>
      </c>
      <c r="I7" s="90">
        <f t="shared" ref="I7:J7" si="7">SUM(D7,F7)</f>
        <v>640</v>
      </c>
      <c r="J7" s="89">
        <f t="shared" si="7"/>
        <v>27</v>
      </c>
      <c r="K7" s="89">
        <f t="shared" si="1"/>
        <v>300</v>
      </c>
      <c r="L7" s="91">
        <f t="shared" si="2"/>
        <v>0.96699999999999997</v>
      </c>
      <c r="M7" s="89">
        <v>70</v>
      </c>
      <c r="N7" s="89">
        <v>92</v>
      </c>
      <c r="O7" s="89">
        <f t="shared" si="3"/>
        <v>0.16200000000000001</v>
      </c>
      <c r="P7" s="92">
        <f t="shared" si="4"/>
        <v>1.129</v>
      </c>
    </row>
    <row r="8" spans="1:26" ht="14.25" customHeight="1" x14ac:dyDescent="0.3">
      <c r="A8" s="86">
        <v>1040</v>
      </c>
      <c r="B8" s="87">
        <v>6.977665</v>
      </c>
      <c r="C8" s="88">
        <f t="shared" si="5"/>
        <v>6.6375080000000004</v>
      </c>
      <c r="D8" s="89">
        <v>400</v>
      </c>
      <c r="E8" s="89">
        <v>17</v>
      </c>
      <c r="F8" s="89">
        <v>240</v>
      </c>
      <c r="G8" s="89">
        <v>10</v>
      </c>
      <c r="H8" s="89">
        <v>250</v>
      </c>
      <c r="I8" s="90">
        <f t="shared" ref="I8:J8" si="8">SUM(D8,F8)</f>
        <v>640</v>
      </c>
      <c r="J8" s="89">
        <f t="shared" si="8"/>
        <v>27</v>
      </c>
      <c r="K8" s="89">
        <f t="shared" si="1"/>
        <v>250</v>
      </c>
      <c r="L8" s="91">
        <f t="shared" si="2"/>
        <v>0.91700000000000004</v>
      </c>
      <c r="M8" s="89">
        <v>70</v>
      </c>
      <c r="N8" s="89">
        <v>84</v>
      </c>
      <c r="O8" s="89">
        <f t="shared" si="3"/>
        <v>0.154</v>
      </c>
      <c r="P8" s="92">
        <f t="shared" si="4"/>
        <v>1.071</v>
      </c>
    </row>
    <row r="9" spans="1:26" ht="14.25" customHeight="1" x14ac:dyDescent="0.3">
      <c r="A9" s="86">
        <v>1045</v>
      </c>
      <c r="B9" s="87">
        <v>7.3260519999999998</v>
      </c>
      <c r="C9" s="88">
        <f t="shared" si="5"/>
        <v>6.977665</v>
      </c>
      <c r="D9" s="89">
        <v>400</v>
      </c>
      <c r="E9" s="89">
        <v>17</v>
      </c>
      <c r="F9" s="89">
        <v>240</v>
      </c>
      <c r="G9" s="89">
        <v>10</v>
      </c>
      <c r="H9" s="89">
        <v>200</v>
      </c>
      <c r="I9" s="90">
        <f t="shared" ref="I9:J9" si="9">SUM(D9,F9)</f>
        <v>640</v>
      </c>
      <c r="J9" s="89">
        <f t="shared" si="9"/>
        <v>27</v>
      </c>
      <c r="K9" s="89">
        <f t="shared" si="1"/>
        <v>200</v>
      </c>
      <c r="L9" s="91">
        <f t="shared" si="2"/>
        <v>0.86699999999999999</v>
      </c>
      <c r="M9" s="89">
        <v>70</v>
      </c>
      <c r="N9" s="89">
        <v>76</v>
      </c>
      <c r="O9" s="89">
        <f t="shared" si="3"/>
        <v>0.14599999999999999</v>
      </c>
      <c r="P9" s="92">
        <f t="shared" si="4"/>
        <v>1.0129999999999999</v>
      </c>
    </row>
    <row r="10" spans="1:26" ht="14.25" customHeight="1" x14ac:dyDescent="0.3">
      <c r="A10" s="86">
        <v>1050</v>
      </c>
      <c r="B10" s="87">
        <v>7.6828779999999997</v>
      </c>
      <c r="C10" s="88">
        <f t="shared" si="5"/>
        <v>7.3260519999999998</v>
      </c>
      <c r="D10" s="89">
        <v>400</v>
      </c>
      <c r="E10" s="89">
        <v>17</v>
      </c>
      <c r="F10" s="89">
        <v>192</v>
      </c>
      <c r="G10" s="89">
        <v>8</v>
      </c>
      <c r="H10" s="89">
        <v>0</v>
      </c>
      <c r="I10" s="90">
        <f t="shared" ref="I10:J10" si="10">SUM(D10,F10)</f>
        <v>592</v>
      </c>
      <c r="J10" s="89">
        <f t="shared" si="10"/>
        <v>25</v>
      </c>
      <c r="K10" s="89">
        <f t="shared" si="1"/>
        <v>0</v>
      </c>
      <c r="L10" s="91">
        <f t="shared" si="2"/>
        <v>0.61699999999999999</v>
      </c>
      <c r="M10" s="89">
        <v>70</v>
      </c>
      <c r="N10" s="89">
        <v>34</v>
      </c>
      <c r="O10" s="89">
        <f t="shared" si="3"/>
        <v>0.104</v>
      </c>
      <c r="P10" s="92">
        <f t="shared" si="4"/>
        <v>0.72099999999999997</v>
      </c>
    </row>
    <row r="11" spans="1:26" ht="14.25" customHeight="1" x14ac:dyDescent="0.3">
      <c r="A11" s="86">
        <v>1075</v>
      </c>
      <c r="B11" s="87">
        <v>9.6009879999900001</v>
      </c>
      <c r="C11" s="88">
        <f t="shared" si="5"/>
        <v>7.6828779999999997</v>
      </c>
      <c r="D11" s="89">
        <v>320</v>
      </c>
      <c r="E11" s="89">
        <v>13</v>
      </c>
      <c r="F11" s="89">
        <v>192</v>
      </c>
      <c r="G11" s="89">
        <v>8</v>
      </c>
      <c r="H11" s="89">
        <v>0</v>
      </c>
      <c r="I11" s="90">
        <f t="shared" ref="I11:J11" si="11">SUM(D11,F11)</f>
        <v>512</v>
      </c>
      <c r="J11" s="89">
        <f t="shared" si="11"/>
        <v>21</v>
      </c>
      <c r="K11" s="89">
        <f t="shared" si="1"/>
        <v>0</v>
      </c>
      <c r="L11" s="91">
        <f t="shared" si="2"/>
        <v>0.53300000000000003</v>
      </c>
      <c r="M11" s="89">
        <v>50</v>
      </c>
      <c r="N11" s="89">
        <v>30</v>
      </c>
      <c r="O11" s="92">
        <f t="shared" si="3"/>
        <v>0.08</v>
      </c>
      <c r="P11" s="92">
        <f t="shared" si="4"/>
        <v>0.61299999999999999</v>
      </c>
    </row>
    <row r="12" spans="1:26" ht="14.25" customHeight="1" x14ac:dyDescent="0.3">
      <c r="A12" s="86">
        <v>1090</v>
      </c>
      <c r="B12" s="87">
        <v>10.857008</v>
      </c>
      <c r="C12" s="88">
        <f t="shared" si="5"/>
        <v>9.6009879999900001</v>
      </c>
      <c r="D12" s="89">
        <v>0</v>
      </c>
      <c r="E12" s="89">
        <v>0</v>
      </c>
      <c r="F12" s="89">
        <v>192</v>
      </c>
      <c r="G12" s="89">
        <v>8</v>
      </c>
      <c r="H12" s="89">
        <v>0</v>
      </c>
      <c r="I12" s="90">
        <f t="shared" ref="I12:J12" si="12">SUM(D12,F12)</f>
        <v>192</v>
      </c>
      <c r="J12" s="89">
        <f t="shared" si="12"/>
        <v>8</v>
      </c>
      <c r="K12" s="89">
        <f t="shared" si="1"/>
        <v>0</v>
      </c>
      <c r="L12" s="91">
        <f t="shared" si="2"/>
        <v>0.2</v>
      </c>
      <c r="M12" s="89">
        <v>0</v>
      </c>
      <c r="N12" s="89">
        <v>41</v>
      </c>
      <c r="O12" s="89">
        <f t="shared" si="3"/>
        <v>4.1000000000000002E-2</v>
      </c>
      <c r="P12" s="92">
        <f t="shared" si="4"/>
        <v>0.24100000000000002</v>
      </c>
    </row>
    <row r="13" spans="1:26" ht="14.25" customHeight="1" x14ac:dyDescent="0.3">
      <c r="A13" s="86">
        <v>1090.0999999999999</v>
      </c>
      <c r="B13" s="87">
        <v>10.9</v>
      </c>
      <c r="C13" s="88">
        <f t="shared" si="5"/>
        <v>10.857008</v>
      </c>
      <c r="D13" s="87">
        <v>0</v>
      </c>
      <c r="E13" s="87">
        <v>0</v>
      </c>
      <c r="F13" s="87">
        <v>0</v>
      </c>
      <c r="G13" s="87">
        <v>0</v>
      </c>
      <c r="H13" s="87">
        <v>0</v>
      </c>
      <c r="I13" s="87">
        <f t="shared" ref="I13:J13" si="13">SUM(D13,F13)</f>
        <v>0</v>
      </c>
      <c r="J13" s="87">
        <f t="shared" si="13"/>
        <v>0</v>
      </c>
      <c r="K13" s="87">
        <f t="shared" si="1"/>
        <v>0</v>
      </c>
      <c r="L13" s="88">
        <f t="shared" si="2"/>
        <v>0</v>
      </c>
      <c r="M13" s="89">
        <v>0</v>
      </c>
      <c r="N13" s="91">
        <v>0</v>
      </c>
      <c r="O13" s="89">
        <f t="shared" si="3"/>
        <v>0</v>
      </c>
      <c r="P13" s="93">
        <f t="shared" si="4"/>
        <v>0</v>
      </c>
    </row>
    <row r="14" spans="1:26" ht="14.25" customHeight="1" x14ac:dyDescent="0.3">
      <c r="B14" s="94"/>
      <c r="D14" s="2"/>
      <c r="E14" s="2"/>
      <c r="F14" s="2"/>
      <c r="G14" s="2"/>
      <c r="H14" s="2"/>
      <c r="I14" s="2"/>
      <c r="J14" s="2"/>
      <c r="K14" s="2"/>
      <c r="M14" s="2"/>
      <c r="N14" s="2"/>
    </row>
    <row r="15" spans="1:26" ht="14.25" customHeight="1" x14ac:dyDescent="0.3">
      <c r="B15" s="95"/>
      <c r="C15" s="78"/>
      <c r="D15" s="2"/>
      <c r="E15" s="2"/>
      <c r="F15" s="2"/>
      <c r="G15" s="2"/>
      <c r="H15" s="2"/>
      <c r="I15" s="2"/>
      <c r="J15" s="2"/>
      <c r="K15" s="2"/>
      <c r="M15" s="2"/>
      <c r="N15" s="2"/>
    </row>
    <row r="16" spans="1:26" ht="14.25" customHeight="1" x14ac:dyDescent="0.3">
      <c r="A16" s="6" t="s">
        <v>146</v>
      </c>
      <c r="D16" s="2"/>
      <c r="E16" s="2"/>
      <c r="F16" s="2"/>
      <c r="G16" s="2"/>
      <c r="H16" s="2"/>
      <c r="I16" s="2"/>
      <c r="J16" s="2"/>
      <c r="K16" s="2"/>
      <c r="M16" s="2"/>
      <c r="N16" s="2"/>
    </row>
    <row r="17" spans="1:16" ht="14.25" customHeight="1" x14ac:dyDescent="0.3">
      <c r="A17" s="96">
        <v>1091</v>
      </c>
      <c r="D17" s="2"/>
      <c r="E17" s="2"/>
      <c r="F17" s="2"/>
      <c r="G17" s="2"/>
      <c r="H17" s="2"/>
      <c r="I17" s="2"/>
      <c r="J17" s="2"/>
      <c r="K17" s="2"/>
      <c r="M17" s="2"/>
      <c r="N17" s="2"/>
    </row>
    <row r="18" spans="1:16" ht="14.25" customHeight="1" x14ac:dyDescent="0.3">
      <c r="A18" s="86">
        <v>1090</v>
      </c>
      <c r="D18" s="2">
        <v>0</v>
      </c>
      <c r="E18" s="2">
        <v>0</v>
      </c>
      <c r="F18" s="2">
        <v>192</v>
      </c>
      <c r="G18" s="2">
        <v>8</v>
      </c>
      <c r="H18" s="2">
        <v>0</v>
      </c>
      <c r="I18" s="97">
        <f t="shared" ref="I18:J18" si="14">SUM(D18,F18)</f>
        <v>192</v>
      </c>
      <c r="J18" s="2">
        <f t="shared" si="14"/>
        <v>8</v>
      </c>
      <c r="K18" s="2">
        <f t="shared" ref="K18:K25" si="15">H18</f>
        <v>0</v>
      </c>
      <c r="L18" s="45">
        <f t="shared" ref="L18:L25" si="16">SUM(I18:K18)/1000</f>
        <v>0.2</v>
      </c>
      <c r="M18" s="2">
        <v>0</v>
      </c>
      <c r="N18" s="2">
        <v>41</v>
      </c>
      <c r="O18" s="2">
        <f t="shared" ref="O18:O25" si="17">SUM(M18:N18)/1000</f>
        <v>4.1000000000000002E-2</v>
      </c>
      <c r="P18" s="78">
        <f t="shared" ref="P18:P25" si="18">SUM(L18,O18)</f>
        <v>0.24100000000000002</v>
      </c>
    </row>
    <row r="19" spans="1:16" ht="14.25" customHeight="1" x14ac:dyDescent="0.3">
      <c r="A19" s="86">
        <v>1075</v>
      </c>
      <c r="D19" s="2">
        <v>320</v>
      </c>
      <c r="E19" s="2">
        <v>13</v>
      </c>
      <c r="F19" s="2">
        <v>192</v>
      </c>
      <c r="G19" s="2">
        <v>8</v>
      </c>
      <c r="H19" s="2">
        <v>0</v>
      </c>
      <c r="I19" s="97">
        <f t="shared" ref="I19:J19" si="19">SUM(D19,F19)</f>
        <v>512</v>
      </c>
      <c r="J19" s="2">
        <f t="shared" si="19"/>
        <v>21</v>
      </c>
      <c r="K19" s="2">
        <f t="shared" si="15"/>
        <v>0</v>
      </c>
      <c r="L19" s="45">
        <f t="shared" si="16"/>
        <v>0.53300000000000003</v>
      </c>
      <c r="M19" s="2">
        <v>50</v>
      </c>
      <c r="N19" s="2">
        <v>30</v>
      </c>
      <c r="O19" s="2">
        <f t="shared" si="17"/>
        <v>0.08</v>
      </c>
      <c r="P19" s="78">
        <f t="shared" si="18"/>
        <v>0.61299999999999999</v>
      </c>
    </row>
    <row r="20" spans="1:16" ht="14.25" customHeight="1" x14ac:dyDescent="0.3">
      <c r="A20" s="86">
        <v>1050</v>
      </c>
      <c r="D20" s="2">
        <v>400</v>
      </c>
      <c r="E20" s="2">
        <v>17</v>
      </c>
      <c r="F20" s="2">
        <v>192</v>
      </c>
      <c r="G20" s="2">
        <v>8</v>
      </c>
      <c r="H20" s="2">
        <v>0</v>
      </c>
      <c r="I20" s="97">
        <f t="shared" ref="I20:J20" si="20">SUM(D20,F20)</f>
        <v>592</v>
      </c>
      <c r="J20" s="2">
        <f t="shared" si="20"/>
        <v>25</v>
      </c>
      <c r="K20" s="2">
        <f t="shared" si="15"/>
        <v>0</v>
      </c>
      <c r="L20" s="45">
        <f t="shared" si="16"/>
        <v>0.61699999999999999</v>
      </c>
      <c r="M20" s="2">
        <v>70</v>
      </c>
      <c r="N20" s="2">
        <v>34</v>
      </c>
      <c r="O20" s="2">
        <f t="shared" si="17"/>
        <v>0.104</v>
      </c>
      <c r="P20" s="78">
        <f t="shared" si="18"/>
        <v>0.72099999999999997</v>
      </c>
    </row>
    <row r="21" spans="1:16" ht="14.25" customHeight="1" x14ac:dyDescent="0.3">
      <c r="A21" s="86">
        <v>1045</v>
      </c>
      <c r="D21" s="2">
        <v>400</v>
      </c>
      <c r="E21" s="2">
        <v>17</v>
      </c>
      <c r="F21" s="2">
        <v>240</v>
      </c>
      <c r="G21" s="2">
        <v>10</v>
      </c>
      <c r="H21" s="2">
        <v>200</v>
      </c>
      <c r="I21" s="97">
        <f t="shared" ref="I21:J21" si="21">SUM(D21,F21)</f>
        <v>640</v>
      </c>
      <c r="J21" s="2">
        <f t="shared" si="21"/>
        <v>27</v>
      </c>
      <c r="K21" s="2">
        <f t="shared" si="15"/>
        <v>200</v>
      </c>
      <c r="L21" s="45">
        <f t="shared" si="16"/>
        <v>0.86699999999999999</v>
      </c>
      <c r="M21" s="2">
        <v>70</v>
      </c>
      <c r="N21" s="2">
        <v>76</v>
      </c>
      <c r="O21" s="2">
        <f t="shared" si="17"/>
        <v>0.14599999999999999</v>
      </c>
      <c r="P21" s="78">
        <f t="shared" si="18"/>
        <v>1.0129999999999999</v>
      </c>
    </row>
    <row r="22" spans="1:16" ht="14.25" customHeight="1" x14ac:dyDescent="0.3">
      <c r="A22" s="86">
        <v>1040</v>
      </c>
      <c r="D22" s="2">
        <v>400</v>
      </c>
      <c r="E22" s="2">
        <v>17</v>
      </c>
      <c r="F22" s="2">
        <v>240</v>
      </c>
      <c r="G22" s="2">
        <v>10</v>
      </c>
      <c r="H22" s="2">
        <v>250</v>
      </c>
      <c r="I22" s="97">
        <f t="shared" ref="I22:J22" si="22">SUM(D22,F22)</f>
        <v>640</v>
      </c>
      <c r="J22" s="2">
        <f t="shared" si="22"/>
        <v>27</v>
      </c>
      <c r="K22" s="2">
        <f t="shared" si="15"/>
        <v>250</v>
      </c>
      <c r="L22" s="45">
        <f t="shared" si="16"/>
        <v>0.91700000000000004</v>
      </c>
      <c r="M22" s="2">
        <v>70</v>
      </c>
      <c r="N22" s="2">
        <v>84</v>
      </c>
      <c r="O22" s="2">
        <f t="shared" si="17"/>
        <v>0.154</v>
      </c>
      <c r="P22" s="78">
        <f t="shared" si="18"/>
        <v>1.071</v>
      </c>
    </row>
    <row r="23" spans="1:16" ht="14.25" customHeight="1" x14ac:dyDescent="0.3">
      <c r="A23" s="86">
        <v>1035</v>
      </c>
      <c r="D23" s="2">
        <v>400</v>
      </c>
      <c r="E23" s="2">
        <v>17</v>
      </c>
      <c r="F23" s="2">
        <v>240</v>
      </c>
      <c r="G23" s="2">
        <v>10</v>
      </c>
      <c r="H23" s="2">
        <v>300</v>
      </c>
      <c r="I23" s="97">
        <f t="shared" ref="I23:J23" si="23">SUM(D23,F23)</f>
        <v>640</v>
      </c>
      <c r="J23" s="2">
        <f t="shared" si="23"/>
        <v>27</v>
      </c>
      <c r="K23" s="2">
        <f t="shared" si="15"/>
        <v>300</v>
      </c>
      <c r="L23" s="45">
        <f t="shared" si="16"/>
        <v>0.96699999999999997</v>
      </c>
      <c r="M23" s="2">
        <v>70</v>
      </c>
      <c r="N23" s="2">
        <v>92</v>
      </c>
      <c r="O23" s="2">
        <f t="shared" si="17"/>
        <v>0.16200000000000001</v>
      </c>
      <c r="P23" s="78">
        <f t="shared" si="18"/>
        <v>1.129</v>
      </c>
    </row>
    <row r="24" spans="1:16" ht="14.25" customHeight="1" x14ac:dyDescent="0.3">
      <c r="A24" s="86">
        <v>1030</v>
      </c>
      <c r="D24" s="2">
        <v>400</v>
      </c>
      <c r="E24" s="2">
        <v>17</v>
      </c>
      <c r="F24" s="2">
        <v>240</v>
      </c>
      <c r="G24" s="2">
        <v>10</v>
      </c>
      <c r="H24" s="2">
        <v>350</v>
      </c>
      <c r="I24" s="97">
        <f t="shared" ref="I24:J24" si="24">SUM(D24,F24)</f>
        <v>640</v>
      </c>
      <c r="J24" s="2">
        <f t="shared" si="24"/>
        <v>27</v>
      </c>
      <c r="K24" s="2">
        <f t="shared" si="15"/>
        <v>350</v>
      </c>
      <c r="L24" s="45">
        <f t="shared" si="16"/>
        <v>1.0169999999999999</v>
      </c>
      <c r="M24" s="2">
        <v>70</v>
      </c>
      <c r="N24" s="2">
        <v>101</v>
      </c>
      <c r="O24" s="2">
        <f t="shared" si="17"/>
        <v>0.17100000000000001</v>
      </c>
      <c r="P24" s="78">
        <f t="shared" si="18"/>
        <v>1.1879999999999999</v>
      </c>
    </row>
    <row r="25" spans="1:16" ht="14.25" customHeight="1" x14ac:dyDescent="0.3">
      <c r="A25" s="86">
        <v>1025</v>
      </c>
      <c r="D25" s="2">
        <v>480</v>
      </c>
      <c r="E25" s="2">
        <v>20</v>
      </c>
      <c r="F25" s="2">
        <v>240</v>
      </c>
      <c r="G25" s="2">
        <v>10</v>
      </c>
      <c r="H25" s="2">
        <v>350</v>
      </c>
      <c r="I25" s="97">
        <f t="shared" ref="I25:J25" si="25">SUM(D25,F25)</f>
        <v>720</v>
      </c>
      <c r="J25" s="2">
        <f t="shared" si="25"/>
        <v>30</v>
      </c>
      <c r="K25" s="2">
        <f t="shared" si="15"/>
        <v>350</v>
      </c>
      <c r="L25" s="45">
        <f t="shared" si="16"/>
        <v>1.1000000000000001</v>
      </c>
      <c r="M25" s="2">
        <v>125</v>
      </c>
      <c r="N25" s="2">
        <v>150</v>
      </c>
      <c r="O25" s="2">
        <f t="shared" si="17"/>
        <v>0.27500000000000002</v>
      </c>
      <c r="P25" s="78">
        <f t="shared" si="18"/>
        <v>1.375</v>
      </c>
    </row>
    <row r="26" spans="1:16" ht="14.25" customHeight="1" x14ac:dyDescent="0.3">
      <c r="A26" s="98">
        <v>955</v>
      </c>
      <c r="D26" s="2"/>
      <c r="E26" s="2"/>
      <c r="F26" s="2"/>
      <c r="G26" s="2"/>
      <c r="H26" s="2"/>
      <c r="I26" s="2"/>
      <c r="J26" s="2"/>
      <c r="K26" s="2"/>
      <c r="M26" s="2"/>
      <c r="N26" s="2"/>
    </row>
    <row r="27" spans="1:16" ht="14.25" customHeight="1" x14ac:dyDescent="0.3">
      <c r="D27" s="2"/>
      <c r="E27" s="2"/>
      <c r="F27" s="2"/>
      <c r="G27" s="2"/>
      <c r="H27" s="2"/>
      <c r="I27" s="2"/>
      <c r="J27" s="2"/>
      <c r="K27" s="2"/>
      <c r="M27" s="2"/>
      <c r="N27" s="2"/>
    </row>
    <row r="28" spans="1:16" ht="14.25" customHeight="1" x14ac:dyDescent="0.3">
      <c r="D28" s="2"/>
      <c r="E28" s="2"/>
      <c r="F28" s="2"/>
      <c r="G28" s="2"/>
      <c r="H28" s="2"/>
      <c r="I28" s="2"/>
      <c r="J28" s="2"/>
      <c r="K28" s="2"/>
      <c r="M28" s="2"/>
      <c r="N28" s="2"/>
    </row>
    <row r="29" spans="1:16" ht="14.25" customHeight="1" x14ac:dyDescent="0.3">
      <c r="A29" s="86"/>
      <c r="D29" s="2"/>
      <c r="E29" s="2"/>
      <c r="F29" s="2"/>
      <c r="G29" s="2"/>
      <c r="H29" s="2"/>
      <c r="I29" s="97"/>
      <c r="J29" s="2"/>
      <c r="K29" s="2"/>
      <c r="L29" s="45"/>
      <c r="M29" s="2"/>
      <c r="N29" s="2"/>
      <c r="O29" s="2"/>
      <c r="P29" s="78"/>
    </row>
    <row r="30" spans="1:16" ht="14.25" customHeight="1" x14ac:dyDescent="0.3">
      <c r="A30" s="86"/>
      <c r="D30" s="2"/>
      <c r="E30" s="2"/>
      <c r="F30" s="2"/>
      <c r="G30" s="2"/>
      <c r="H30" s="2"/>
      <c r="I30" s="97"/>
      <c r="J30" s="2"/>
      <c r="K30" s="2"/>
      <c r="L30" s="45"/>
      <c r="M30" s="2"/>
      <c r="N30" s="2"/>
      <c r="O30" s="2"/>
      <c r="P30" s="78"/>
    </row>
    <row r="31" spans="1:16" ht="14.25" customHeight="1" x14ac:dyDescent="0.3">
      <c r="A31" s="86"/>
      <c r="D31" s="2"/>
      <c r="E31" s="2"/>
      <c r="F31" s="2"/>
      <c r="G31" s="2"/>
      <c r="H31" s="2"/>
      <c r="I31" s="97"/>
      <c r="J31" s="2"/>
      <c r="K31" s="2"/>
      <c r="L31" s="45"/>
      <c r="M31" s="2"/>
      <c r="N31" s="2"/>
      <c r="O31" s="2"/>
      <c r="P31" s="78"/>
    </row>
    <row r="32" spans="1:16" ht="14.25" customHeight="1" x14ac:dyDescent="0.3">
      <c r="A32" s="86"/>
      <c r="D32" s="2"/>
      <c r="E32" s="2"/>
      <c r="F32" s="2"/>
      <c r="G32" s="2"/>
      <c r="H32" s="2"/>
      <c r="I32" s="97"/>
      <c r="J32" s="2"/>
      <c r="K32" s="2"/>
      <c r="L32" s="45"/>
      <c r="M32" s="2"/>
      <c r="N32" s="2"/>
      <c r="O32" s="2"/>
      <c r="P32" s="78"/>
    </row>
    <row r="33" spans="1:16" ht="14.25" customHeight="1" x14ac:dyDescent="0.3">
      <c r="A33" s="86"/>
      <c r="D33" s="2"/>
      <c r="E33" s="2"/>
      <c r="F33" s="2"/>
      <c r="G33" s="2"/>
      <c r="H33" s="2"/>
      <c r="I33" s="97"/>
      <c r="J33" s="2"/>
      <c r="K33" s="2"/>
      <c r="L33" s="45"/>
      <c r="M33" s="2"/>
      <c r="N33" s="2"/>
      <c r="O33" s="2"/>
      <c r="P33" s="78"/>
    </row>
    <row r="34" spans="1:16" ht="14.25" customHeight="1" x14ac:dyDescent="0.3">
      <c r="A34" s="86"/>
      <c r="D34" s="2"/>
      <c r="E34" s="2"/>
      <c r="F34" s="2"/>
      <c r="G34" s="2"/>
      <c r="H34" s="2"/>
      <c r="I34" s="97"/>
      <c r="J34" s="2"/>
      <c r="K34" s="2"/>
      <c r="L34" s="45"/>
      <c r="M34" s="2"/>
      <c r="N34" s="2"/>
      <c r="O34" s="2"/>
      <c r="P34" s="78"/>
    </row>
    <row r="35" spans="1:16" ht="14.25" customHeight="1" x14ac:dyDescent="0.3">
      <c r="A35" s="86"/>
      <c r="D35" s="2"/>
      <c r="E35" s="2"/>
      <c r="F35" s="2"/>
      <c r="G35" s="2"/>
      <c r="H35" s="2"/>
      <c r="I35" s="97"/>
      <c r="J35" s="2"/>
      <c r="K35" s="2"/>
      <c r="L35" s="45"/>
      <c r="M35" s="2"/>
      <c r="N35" s="2"/>
      <c r="O35" s="2"/>
      <c r="P35" s="78"/>
    </row>
    <row r="36" spans="1:16" ht="14.25" customHeight="1" x14ac:dyDescent="0.3">
      <c r="A36" s="86"/>
      <c r="D36" s="2"/>
      <c r="E36" s="2"/>
      <c r="F36" s="2"/>
      <c r="G36" s="2"/>
      <c r="H36" s="2"/>
      <c r="I36" s="97"/>
      <c r="J36" s="2"/>
      <c r="K36" s="2"/>
      <c r="L36" s="45"/>
      <c r="M36" s="2"/>
      <c r="N36" s="2"/>
      <c r="O36" s="2"/>
      <c r="P36" s="78"/>
    </row>
    <row r="37" spans="1:16" ht="14.25" customHeight="1" x14ac:dyDescent="0.3">
      <c r="D37" s="2"/>
      <c r="E37" s="2"/>
      <c r="F37" s="2"/>
      <c r="G37" s="2"/>
      <c r="H37" s="2"/>
      <c r="I37" s="2"/>
      <c r="J37" s="2"/>
      <c r="K37" s="2"/>
      <c r="M37" s="2"/>
      <c r="N37" s="2"/>
    </row>
    <row r="38" spans="1:16" ht="14.25" customHeight="1" x14ac:dyDescent="0.3">
      <c r="D38" s="2"/>
      <c r="E38" s="2"/>
      <c r="F38" s="2"/>
      <c r="G38" s="2"/>
      <c r="H38" s="2"/>
      <c r="I38" s="2"/>
      <c r="J38" s="2"/>
      <c r="K38" s="2"/>
      <c r="M38" s="2"/>
      <c r="N38" s="2"/>
    </row>
    <row r="39" spans="1:16" ht="14.25" customHeight="1" x14ac:dyDescent="0.3">
      <c r="D39" s="2"/>
      <c r="E39" s="2"/>
      <c r="F39" s="2"/>
      <c r="G39" s="2"/>
      <c r="H39" s="2"/>
      <c r="I39" s="2"/>
      <c r="J39" s="2"/>
      <c r="K39" s="2"/>
      <c r="M39" s="2"/>
      <c r="N39" s="2"/>
    </row>
    <row r="40" spans="1:16" ht="14.25" customHeight="1" x14ac:dyDescent="0.3">
      <c r="D40" s="2"/>
      <c r="E40" s="2"/>
      <c r="F40" s="2"/>
      <c r="G40" s="2"/>
      <c r="H40" s="2"/>
      <c r="I40" s="2"/>
      <c r="J40" s="2"/>
      <c r="K40" s="2"/>
      <c r="M40" s="2"/>
      <c r="N40" s="2"/>
    </row>
    <row r="41" spans="1:16" ht="14.25" customHeight="1" x14ac:dyDescent="0.3">
      <c r="D41" s="2"/>
      <c r="E41" s="2"/>
      <c r="F41" s="2"/>
      <c r="G41" s="2"/>
      <c r="H41" s="2"/>
      <c r="I41" s="2"/>
      <c r="J41" s="2"/>
      <c r="K41" s="2"/>
      <c r="M41" s="2"/>
      <c r="N41" s="2"/>
    </row>
    <row r="42" spans="1:16" ht="14.25" customHeight="1" x14ac:dyDescent="0.3">
      <c r="D42" s="2"/>
      <c r="E42" s="2"/>
      <c r="F42" s="2"/>
      <c r="G42" s="2"/>
      <c r="H42" s="2"/>
      <c r="I42" s="2"/>
      <c r="J42" s="2"/>
      <c r="K42" s="2"/>
      <c r="M42" s="2"/>
      <c r="N42" s="2"/>
    </row>
    <row r="43" spans="1:16" ht="14.25" customHeight="1" x14ac:dyDescent="0.3">
      <c r="D43" s="2"/>
      <c r="E43" s="2"/>
      <c r="F43" s="2"/>
      <c r="G43" s="2"/>
      <c r="H43" s="2"/>
      <c r="I43" s="2"/>
      <c r="J43" s="2"/>
      <c r="K43" s="2"/>
      <c r="M43" s="2"/>
      <c r="N43" s="2"/>
    </row>
    <row r="44" spans="1:16" ht="14.25" customHeight="1" x14ac:dyDescent="0.3">
      <c r="D44" s="2"/>
      <c r="E44" s="2"/>
      <c r="F44" s="2"/>
      <c r="G44" s="2"/>
      <c r="H44" s="2"/>
      <c r="I44" s="2"/>
      <c r="J44" s="2"/>
      <c r="K44" s="2"/>
      <c r="M44" s="2"/>
      <c r="N44" s="2"/>
    </row>
    <row r="45" spans="1:16" ht="14.25" customHeight="1" x14ac:dyDescent="0.3">
      <c r="D45" s="2"/>
      <c r="E45" s="2"/>
      <c r="F45" s="2"/>
      <c r="G45" s="2"/>
      <c r="H45" s="2"/>
      <c r="I45" s="2"/>
      <c r="J45" s="2"/>
      <c r="K45" s="2"/>
      <c r="M45" s="2"/>
      <c r="N45" s="2"/>
    </row>
    <row r="46" spans="1:16" ht="14.25" customHeight="1" x14ac:dyDescent="0.3">
      <c r="D46" s="2"/>
      <c r="E46" s="2"/>
      <c r="F46" s="2"/>
      <c r="G46" s="2"/>
      <c r="H46" s="2"/>
      <c r="I46" s="2"/>
      <c r="J46" s="2"/>
      <c r="K46" s="2"/>
      <c r="M46" s="2"/>
      <c r="N46" s="2"/>
    </row>
    <row r="47" spans="1:16" ht="14.25" customHeight="1" x14ac:dyDescent="0.3">
      <c r="D47" s="2"/>
      <c r="E47" s="2"/>
      <c r="F47" s="2"/>
      <c r="G47" s="2"/>
      <c r="H47" s="2"/>
      <c r="I47" s="2"/>
      <c r="J47" s="2"/>
      <c r="K47" s="2"/>
      <c r="M47" s="2"/>
      <c r="N47" s="2"/>
    </row>
    <row r="48" spans="1:16" ht="14.25" customHeight="1" x14ac:dyDescent="0.3">
      <c r="D48" s="2"/>
      <c r="E48" s="2"/>
      <c r="F48" s="2"/>
      <c r="G48" s="2"/>
      <c r="H48" s="2"/>
      <c r="I48" s="2"/>
      <c r="J48" s="2"/>
      <c r="K48" s="2"/>
      <c r="M48" s="2"/>
      <c r="N48" s="2"/>
    </row>
    <row r="49" spans="4:14" ht="14.25" customHeight="1" x14ac:dyDescent="0.3">
      <c r="D49" s="2"/>
      <c r="E49" s="2"/>
      <c r="F49" s="2"/>
      <c r="G49" s="2"/>
      <c r="H49" s="2"/>
      <c r="I49" s="2"/>
      <c r="J49" s="2"/>
      <c r="K49" s="2"/>
      <c r="M49" s="2"/>
      <c r="N49" s="2"/>
    </row>
    <row r="50" spans="4:14" ht="14.25" customHeight="1" x14ac:dyDescent="0.3">
      <c r="D50" s="2"/>
      <c r="E50" s="2"/>
      <c r="F50" s="2"/>
      <c r="G50" s="2"/>
      <c r="H50" s="2"/>
      <c r="I50" s="2"/>
      <c r="J50" s="2"/>
      <c r="K50" s="2"/>
      <c r="M50" s="2"/>
      <c r="N50" s="2"/>
    </row>
    <row r="51" spans="4:14" ht="14.25" customHeight="1" x14ac:dyDescent="0.3">
      <c r="D51" s="2"/>
      <c r="E51" s="2"/>
      <c r="F51" s="2"/>
      <c r="G51" s="2"/>
      <c r="H51" s="2"/>
      <c r="I51" s="2"/>
      <c r="J51" s="2"/>
      <c r="K51" s="2"/>
      <c r="M51" s="2"/>
      <c r="N51" s="2"/>
    </row>
    <row r="52" spans="4:14" ht="14.25" customHeight="1" x14ac:dyDescent="0.3">
      <c r="D52" s="2"/>
      <c r="E52" s="2"/>
      <c r="F52" s="2"/>
      <c r="G52" s="2"/>
      <c r="H52" s="2"/>
      <c r="I52" s="2"/>
      <c r="J52" s="2"/>
      <c r="K52" s="2"/>
      <c r="M52" s="2"/>
      <c r="N52" s="2"/>
    </row>
    <row r="53" spans="4:14" ht="14.25" customHeight="1" x14ac:dyDescent="0.3">
      <c r="D53" s="2"/>
      <c r="E53" s="2"/>
      <c r="F53" s="2"/>
      <c r="G53" s="2"/>
      <c r="H53" s="2"/>
      <c r="I53" s="2"/>
      <c r="J53" s="2"/>
      <c r="K53" s="2"/>
      <c r="M53" s="2"/>
      <c r="N53" s="2"/>
    </row>
    <row r="54" spans="4:14" ht="14.25" customHeight="1" x14ac:dyDescent="0.3">
      <c r="D54" s="2"/>
      <c r="E54" s="2"/>
      <c r="F54" s="2"/>
      <c r="G54" s="2"/>
      <c r="H54" s="2"/>
      <c r="I54" s="2"/>
      <c r="J54" s="2"/>
      <c r="K54" s="2"/>
      <c r="M54" s="2"/>
      <c r="N54" s="2"/>
    </row>
    <row r="55" spans="4:14" ht="14.25" customHeight="1" x14ac:dyDescent="0.3">
      <c r="D55" s="2"/>
      <c r="E55" s="2"/>
      <c r="F55" s="2"/>
      <c r="G55" s="2"/>
      <c r="H55" s="2"/>
      <c r="I55" s="2"/>
      <c r="J55" s="2"/>
      <c r="K55" s="2"/>
      <c r="M55" s="2"/>
      <c r="N55" s="2"/>
    </row>
    <row r="56" spans="4:14" ht="14.25" customHeight="1" x14ac:dyDescent="0.3">
      <c r="D56" s="2"/>
      <c r="E56" s="2"/>
      <c r="F56" s="2"/>
      <c r="G56" s="2"/>
      <c r="H56" s="2"/>
      <c r="I56" s="2"/>
      <c r="J56" s="2"/>
      <c r="K56" s="2"/>
      <c r="M56" s="2"/>
      <c r="N56" s="2"/>
    </row>
    <row r="57" spans="4:14" ht="14.25" customHeight="1" x14ac:dyDescent="0.3">
      <c r="D57" s="2"/>
      <c r="E57" s="2"/>
      <c r="F57" s="2"/>
      <c r="G57" s="2"/>
      <c r="H57" s="2"/>
      <c r="I57" s="2"/>
      <c r="J57" s="2"/>
      <c r="K57" s="2"/>
      <c r="M57" s="2"/>
      <c r="N57" s="2"/>
    </row>
    <row r="58" spans="4:14" ht="14.25" customHeight="1" x14ac:dyDescent="0.3">
      <c r="D58" s="2"/>
      <c r="E58" s="2"/>
      <c r="F58" s="2"/>
      <c r="G58" s="2"/>
      <c r="H58" s="2"/>
      <c r="I58" s="2"/>
      <c r="J58" s="2"/>
      <c r="K58" s="2"/>
      <c r="M58" s="2"/>
      <c r="N58" s="2"/>
    </row>
    <row r="59" spans="4:14" ht="14.25" customHeight="1" x14ac:dyDescent="0.3">
      <c r="D59" s="2"/>
      <c r="E59" s="2"/>
      <c r="F59" s="2"/>
      <c r="G59" s="2"/>
      <c r="H59" s="2"/>
      <c r="I59" s="2"/>
      <c r="J59" s="2"/>
      <c r="K59" s="2"/>
      <c r="M59" s="2"/>
      <c r="N59" s="2"/>
    </row>
    <row r="60" spans="4:14" ht="14.25" customHeight="1" x14ac:dyDescent="0.3">
      <c r="D60" s="2"/>
      <c r="E60" s="2"/>
      <c r="F60" s="2"/>
      <c r="G60" s="2"/>
      <c r="H60" s="2"/>
      <c r="I60" s="2"/>
      <c r="J60" s="2"/>
      <c r="K60" s="2"/>
      <c r="M60" s="2"/>
      <c r="N60" s="2"/>
    </row>
    <row r="61" spans="4:14" ht="14.25" customHeight="1" x14ac:dyDescent="0.3">
      <c r="D61" s="2"/>
      <c r="E61" s="2"/>
      <c r="F61" s="2"/>
      <c r="G61" s="2"/>
      <c r="H61" s="2"/>
      <c r="I61" s="2"/>
      <c r="J61" s="2"/>
      <c r="K61" s="2"/>
      <c r="M61" s="2"/>
      <c r="N61" s="2"/>
    </row>
    <row r="62" spans="4:14" ht="14.25" customHeight="1" x14ac:dyDescent="0.3">
      <c r="D62" s="2"/>
      <c r="E62" s="2"/>
      <c r="F62" s="2"/>
      <c r="G62" s="2"/>
      <c r="H62" s="2"/>
      <c r="I62" s="2"/>
      <c r="J62" s="2"/>
      <c r="K62" s="2"/>
      <c r="M62" s="2"/>
      <c r="N62" s="2"/>
    </row>
    <row r="63" spans="4:14" ht="14.25" customHeight="1" x14ac:dyDescent="0.3">
      <c r="D63" s="2"/>
      <c r="E63" s="2"/>
      <c r="F63" s="2"/>
      <c r="G63" s="2"/>
      <c r="H63" s="2"/>
      <c r="I63" s="2"/>
      <c r="J63" s="2"/>
      <c r="K63" s="2"/>
      <c r="M63" s="2"/>
      <c r="N63" s="2"/>
    </row>
    <row r="64" spans="4:14" ht="14.25" customHeight="1" x14ac:dyDescent="0.3">
      <c r="D64" s="2"/>
      <c r="E64" s="2"/>
      <c r="F64" s="2"/>
      <c r="G64" s="2"/>
      <c r="H64" s="2"/>
      <c r="I64" s="2"/>
      <c r="J64" s="2"/>
      <c r="K64" s="2"/>
      <c r="M64" s="2"/>
      <c r="N64" s="2"/>
    </row>
    <row r="65" spans="4:14" ht="14.25" customHeight="1" x14ac:dyDescent="0.3">
      <c r="D65" s="2"/>
      <c r="E65" s="2"/>
      <c r="F65" s="2"/>
      <c r="G65" s="2"/>
      <c r="H65" s="2"/>
      <c r="I65" s="2"/>
      <c r="J65" s="2"/>
      <c r="K65" s="2"/>
      <c r="M65" s="2"/>
      <c r="N65" s="2"/>
    </row>
    <row r="66" spans="4:14" ht="14.25" customHeight="1" x14ac:dyDescent="0.3">
      <c r="D66" s="2"/>
      <c r="E66" s="2"/>
      <c r="F66" s="2"/>
      <c r="G66" s="2"/>
      <c r="H66" s="2"/>
      <c r="I66" s="2"/>
      <c r="J66" s="2"/>
      <c r="K66" s="2"/>
      <c r="M66" s="2"/>
      <c r="N66" s="2"/>
    </row>
    <row r="67" spans="4:14" ht="14.25" customHeight="1" x14ac:dyDescent="0.3">
      <c r="D67" s="2"/>
      <c r="E67" s="2"/>
      <c r="F67" s="2"/>
      <c r="G67" s="2"/>
      <c r="H67" s="2"/>
      <c r="I67" s="2"/>
      <c r="J67" s="2"/>
      <c r="K67" s="2"/>
      <c r="M67" s="2"/>
      <c r="N67" s="2"/>
    </row>
    <row r="68" spans="4:14" ht="14.25" customHeight="1" x14ac:dyDescent="0.3">
      <c r="D68" s="2"/>
      <c r="E68" s="2"/>
      <c r="F68" s="2"/>
      <c r="G68" s="2"/>
      <c r="H68" s="2"/>
      <c r="I68" s="2"/>
      <c r="J68" s="2"/>
      <c r="K68" s="2"/>
      <c r="M68" s="2"/>
      <c r="N68" s="2"/>
    </row>
    <row r="69" spans="4:14" ht="14.25" customHeight="1" x14ac:dyDescent="0.3">
      <c r="D69" s="2"/>
      <c r="E69" s="2"/>
      <c r="F69" s="2"/>
      <c r="G69" s="2"/>
      <c r="H69" s="2"/>
      <c r="I69" s="2"/>
      <c r="J69" s="2"/>
      <c r="K69" s="2"/>
      <c r="M69" s="2"/>
      <c r="N69" s="2"/>
    </row>
    <row r="70" spans="4:14" ht="14.25" customHeight="1" x14ac:dyDescent="0.3">
      <c r="D70" s="2"/>
      <c r="E70" s="2"/>
      <c r="F70" s="2"/>
      <c r="G70" s="2"/>
      <c r="H70" s="2"/>
      <c r="I70" s="2"/>
      <c r="J70" s="2"/>
      <c r="K70" s="2"/>
      <c r="M70" s="2"/>
      <c r="N70" s="2"/>
    </row>
    <row r="71" spans="4:14" ht="14.25" customHeight="1" x14ac:dyDescent="0.3">
      <c r="D71" s="2"/>
      <c r="E71" s="2"/>
      <c r="F71" s="2"/>
      <c r="G71" s="2"/>
      <c r="H71" s="2"/>
      <c r="I71" s="2"/>
      <c r="J71" s="2"/>
      <c r="K71" s="2"/>
      <c r="M71" s="2"/>
      <c r="N71" s="2"/>
    </row>
    <row r="72" spans="4:14" ht="14.25" customHeight="1" x14ac:dyDescent="0.3">
      <c r="D72" s="2"/>
      <c r="E72" s="2"/>
      <c r="F72" s="2"/>
      <c r="G72" s="2"/>
      <c r="H72" s="2"/>
      <c r="I72" s="2"/>
      <c r="J72" s="2"/>
      <c r="K72" s="2"/>
      <c r="M72" s="2"/>
      <c r="N72" s="2"/>
    </row>
    <row r="73" spans="4:14" ht="14.25" customHeight="1" x14ac:dyDescent="0.3">
      <c r="D73" s="2"/>
      <c r="E73" s="2"/>
      <c r="F73" s="2"/>
      <c r="G73" s="2"/>
      <c r="H73" s="2"/>
      <c r="I73" s="2"/>
      <c r="J73" s="2"/>
      <c r="K73" s="2"/>
      <c r="M73" s="2"/>
      <c r="N73" s="2"/>
    </row>
    <row r="74" spans="4:14" ht="14.25" customHeight="1" x14ac:dyDescent="0.3">
      <c r="D74" s="2"/>
      <c r="E74" s="2"/>
      <c r="F74" s="2"/>
      <c r="G74" s="2"/>
      <c r="H74" s="2"/>
      <c r="I74" s="2"/>
      <c r="J74" s="2"/>
      <c r="K74" s="2"/>
      <c r="M74" s="2"/>
      <c r="N74" s="2"/>
    </row>
    <row r="75" spans="4:14" ht="14.25" customHeight="1" x14ac:dyDescent="0.3">
      <c r="D75" s="2"/>
      <c r="E75" s="2"/>
      <c r="F75" s="2"/>
      <c r="G75" s="2"/>
      <c r="H75" s="2"/>
      <c r="I75" s="2"/>
      <c r="J75" s="2"/>
      <c r="K75" s="2"/>
      <c r="M75" s="2"/>
      <c r="N75" s="2"/>
    </row>
    <row r="76" spans="4:14" ht="14.25" customHeight="1" x14ac:dyDescent="0.3">
      <c r="D76" s="2"/>
      <c r="E76" s="2"/>
      <c r="F76" s="2"/>
      <c r="G76" s="2"/>
      <c r="H76" s="2"/>
      <c r="I76" s="2"/>
      <c r="J76" s="2"/>
      <c r="K76" s="2"/>
      <c r="M76" s="2"/>
      <c r="N76" s="2"/>
    </row>
    <row r="77" spans="4:14" ht="14.25" customHeight="1" x14ac:dyDescent="0.3">
      <c r="D77" s="2"/>
      <c r="E77" s="2"/>
      <c r="F77" s="2"/>
      <c r="G77" s="2"/>
      <c r="H77" s="2"/>
      <c r="I77" s="2"/>
      <c r="J77" s="2"/>
      <c r="K77" s="2"/>
      <c r="M77" s="2"/>
      <c r="N77" s="2"/>
    </row>
    <row r="78" spans="4:14" ht="14.25" customHeight="1" x14ac:dyDescent="0.3">
      <c r="D78" s="2"/>
      <c r="E78" s="2"/>
      <c r="F78" s="2"/>
      <c r="G78" s="2"/>
      <c r="H78" s="2"/>
      <c r="I78" s="2"/>
      <c r="J78" s="2"/>
      <c r="K78" s="2"/>
      <c r="M78" s="2"/>
      <c r="N78" s="2"/>
    </row>
    <row r="79" spans="4:14" ht="14.25" customHeight="1" x14ac:dyDescent="0.3">
      <c r="D79" s="2"/>
      <c r="E79" s="2"/>
      <c r="F79" s="2"/>
      <c r="G79" s="2"/>
      <c r="H79" s="2"/>
      <c r="I79" s="2"/>
      <c r="J79" s="2"/>
      <c r="K79" s="2"/>
      <c r="M79" s="2"/>
      <c r="N79" s="2"/>
    </row>
    <row r="80" spans="4:14" ht="14.25" customHeight="1" x14ac:dyDescent="0.3">
      <c r="D80" s="2"/>
      <c r="E80" s="2"/>
      <c r="F80" s="2"/>
      <c r="G80" s="2"/>
      <c r="H80" s="2"/>
      <c r="I80" s="2"/>
      <c r="J80" s="2"/>
      <c r="K80" s="2"/>
      <c r="M80" s="2"/>
      <c r="N80" s="2"/>
    </row>
    <row r="81" spans="4:14" ht="14.25" customHeight="1" x14ac:dyDescent="0.3">
      <c r="D81" s="2"/>
      <c r="E81" s="2"/>
      <c r="F81" s="2"/>
      <c r="G81" s="2"/>
      <c r="H81" s="2"/>
      <c r="I81" s="2"/>
      <c r="J81" s="2"/>
      <c r="K81" s="2"/>
      <c r="M81" s="2"/>
      <c r="N81" s="2"/>
    </row>
    <row r="82" spans="4:14" ht="14.25" customHeight="1" x14ac:dyDescent="0.3">
      <c r="D82" s="2"/>
      <c r="E82" s="2"/>
      <c r="F82" s="2"/>
      <c r="G82" s="2"/>
      <c r="H82" s="2"/>
      <c r="I82" s="2"/>
      <c r="J82" s="2"/>
      <c r="K82" s="2"/>
      <c r="M82" s="2"/>
      <c r="N82" s="2"/>
    </row>
    <row r="83" spans="4:14" ht="14.25" customHeight="1" x14ac:dyDescent="0.3">
      <c r="D83" s="2"/>
      <c r="E83" s="2"/>
      <c r="F83" s="2"/>
      <c r="G83" s="2"/>
      <c r="H83" s="2"/>
      <c r="I83" s="2"/>
      <c r="J83" s="2"/>
      <c r="K83" s="2"/>
      <c r="M83" s="2"/>
      <c r="N83" s="2"/>
    </row>
    <row r="84" spans="4:14" ht="14.25" customHeight="1" x14ac:dyDescent="0.3">
      <c r="D84" s="2"/>
      <c r="E84" s="2"/>
      <c r="F84" s="2"/>
      <c r="G84" s="2"/>
      <c r="H84" s="2"/>
      <c r="I84" s="2"/>
      <c r="J84" s="2"/>
      <c r="K84" s="2"/>
      <c r="M84" s="2"/>
      <c r="N84" s="2"/>
    </row>
    <row r="85" spans="4:14" ht="14.25" customHeight="1" x14ac:dyDescent="0.3">
      <c r="D85" s="2"/>
      <c r="E85" s="2"/>
      <c r="F85" s="2"/>
      <c r="G85" s="2"/>
      <c r="H85" s="2"/>
      <c r="I85" s="2"/>
      <c r="J85" s="2"/>
      <c r="K85" s="2"/>
      <c r="M85" s="2"/>
      <c r="N85" s="2"/>
    </row>
    <row r="86" spans="4:14" ht="14.25" customHeight="1" x14ac:dyDescent="0.3">
      <c r="D86" s="2"/>
      <c r="E86" s="2"/>
      <c r="F86" s="2"/>
      <c r="G86" s="2"/>
      <c r="H86" s="2"/>
      <c r="I86" s="2"/>
      <c r="J86" s="2"/>
      <c r="K86" s="2"/>
      <c r="M86" s="2"/>
      <c r="N86" s="2"/>
    </row>
    <row r="87" spans="4:14" ht="14.25" customHeight="1" x14ac:dyDescent="0.3">
      <c r="D87" s="2"/>
      <c r="E87" s="2"/>
      <c r="F87" s="2"/>
      <c r="G87" s="2"/>
      <c r="H87" s="2"/>
      <c r="I87" s="2"/>
      <c r="J87" s="2"/>
      <c r="K87" s="2"/>
      <c r="M87" s="2"/>
      <c r="N87" s="2"/>
    </row>
    <row r="88" spans="4:14" ht="14.25" customHeight="1" x14ac:dyDescent="0.3">
      <c r="D88" s="2"/>
      <c r="E88" s="2"/>
      <c r="F88" s="2"/>
      <c r="G88" s="2"/>
      <c r="H88" s="2"/>
      <c r="I88" s="2"/>
      <c r="J88" s="2"/>
      <c r="K88" s="2"/>
      <c r="M88" s="2"/>
      <c r="N88" s="2"/>
    </row>
    <row r="89" spans="4:14" ht="14.25" customHeight="1" x14ac:dyDescent="0.3">
      <c r="D89" s="2"/>
      <c r="E89" s="2"/>
      <c r="F89" s="2"/>
      <c r="G89" s="2"/>
      <c r="H89" s="2"/>
      <c r="I89" s="2"/>
      <c r="J89" s="2"/>
      <c r="K89" s="2"/>
      <c r="M89" s="2"/>
      <c r="N89" s="2"/>
    </row>
    <row r="90" spans="4:14" ht="14.25" customHeight="1" x14ac:dyDescent="0.3">
      <c r="D90" s="2"/>
      <c r="E90" s="2"/>
      <c r="F90" s="2"/>
      <c r="G90" s="2"/>
      <c r="H90" s="2"/>
      <c r="I90" s="2"/>
      <c r="J90" s="2"/>
      <c r="K90" s="2"/>
      <c r="M90" s="2"/>
      <c r="N90" s="2"/>
    </row>
    <row r="91" spans="4:14" ht="14.25" customHeight="1" x14ac:dyDescent="0.3">
      <c r="D91" s="2"/>
      <c r="E91" s="2"/>
      <c r="F91" s="2"/>
      <c r="G91" s="2"/>
      <c r="H91" s="2"/>
      <c r="I91" s="2"/>
      <c r="J91" s="2"/>
      <c r="K91" s="2"/>
      <c r="M91" s="2"/>
      <c r="N91" s="2"/>
    </row>
    <row r="92" spans="4:14" ht="14.25" customHeight="1" x14ac:dyDescent="0.3">
      <c r="D92" s="2"/>
      <c r="E92" s="2"/>
      <c r="F92" s="2"/>
      <c r="G92" s="2"/>
      <c r="H92" s="2"/>
      <c r="I92" s="2"/>
      <c r="J92" s="2"/>
      <c r="K92" s="2"/>
      <c r="M92" s="2"/>
      <c r="N92" s="2"/>
    </row>
    <row r="93" spans="4:14" ht="14.25" customHeight="1" x14ac:dyDescent="0.3">
      <c r="D93" s="2"/>
      <c r="E93" s="2"/>
      <c r="F93" s="2"/>
      <c r="G93" s="2"/>
      <c r="H93" s="2"/>
      <c r="I93" s="2"/>
      <c r="J93" s="2"/>
      <c r="K93" s="2"/>
      <c r="M93" s="2"/>
      <c r="N93" s="2"/>
    </row>
    <row r="94" spans="4:14" ht="14.25" customHeight="1" x14ac:dyDescent="0.3">
      <c r="D94" s="2"/>
      <c r="E94" s="2"/>
      <c r="F94" s="2"/>
      <c r="G94" s="2"/>
      <c r="H94" s="2"/>
      <c r="I94" s="2"/>
      <c r="J94" s="2"/>
      <c r="K94" s="2"/>
      <c r="M94" s="2"/>
      <c r="N94" s="2"/>
    </row>
    <row r="95" spans="4:14" ht="14.25" customHeight="1" x14ac:dyDescent="0.3">
      <c r="D95" s="2"/>
      <c r="E95" s="2"/>
      <c r="F95" s="2"/>
      <c r="G95" s="2"/>
      <c r="H95" s="2"/>
      <c r="I95" s="2"/>
      <c r="J95" s="2"/>
      <c r="K95" s="2"/>
      <c r="M95" s="2"/>
      <c r="N95" s="2"/>
    </row>
    <row r="96" spans="4:14" ht="14.25" customHeight="1" x14ac:dyDescent="0.3">
      <c r="D96" s="2"/>
      <c r="E96" s="2"/>
      <c r="F96" s="2"/>
      <c r="G96" s="2"/>
      <c r="H96" s="2"/>
      <c r="I96" s="2"/>
      <c r="J96" s="2"/>
      <c r="K96" s="2"/>
      <c r="M96" s="2"/>
      <c r="N96" s="2"/>
    </row>
    <row r="97" spans="4:14" ht="14.25" customHeight="1" x14ac:dyDescent="0.3">
      <c r="D97" s="2"/>
      <c r="E97" s="2"/>
      <c r="F97" s="2"/>
      <c r="G97" s="2"/>
      <c r="H97" s="2"/>
      <c r="I97" s="2"/>
      <c r="J97" s="2"/>
      <c r="K97" s="2"/>
      <c r="M97" s="2"/>
      <c r="N97" s="2"/>
    </row>
    <row r="98" spans="4:14" ht="14.25" customHeight="1" x14ac:dyDescent="0.3">
      <c r="D98" s="2"/>
      <c r="E98" s="2"/>
      <c r="F98" s="2"/>
      <c r="G98" s="2"/>
      <c r="H98" s="2"/>
      <c r="I98" s="2"/>
      <c r="J98" s="2"/>
      <c r="K98" s="2"/>
      <c r="M98" s="2"/>
      <c r="N98" s="2"/>
    </row>
    <row r="99" spans="4:14" ht="14.25" customHeight="1" x14ac:dyDescent="0.3">
      <c r="D99" s="2"/>
      <c r="E99" s="2"/>
      <c r="F99" s="2"/>
      <c r="G99" s="2"/>
      <c r="H99" s="2"/>
      <c r="I99" s="2"/>
      <c r="J99" s="2"/>
      <c r="K99" s="2"/>
      <c r="M99" s="2"/>
      <c r="N99" s="2"/>
    </row>
    <row r="100" spans="4:14" ht="14.25" customHeight="1" x14ac:dyDescent="0.3">
      <c r="D100" s="2"/>
      <c r="E100" s="2"/>
      <c r="F100" s="2"/>
      <c r="G100" s="2"/>
      <c r="H100" s="2"/>
      <c r="I100" s="2"/>
      <c r="J100" s="2"/>
      <c r="K100" s="2"/>
      <c r="M100" s="2"/>
      <c r="N100" s="2"/>
    </row>
    <row r="101" spans="4:14" ht="14.25" customHeight="1" x14ac:dyDescent="0.3">
      <c r="D101" s="2"/>
      <c r="E101" s="2"/>
      <c r="F101" s="2"/>
      <c r="G101" s="2"/>
      <c r="H101" s="2"/>
      <c r="I101" s="2"/>
      <c r="J101" s="2"/>
      <c r="K101" s="2"/>
      <c r="M101" s="2"/>
      <c r="N101" s="2"/>
    </row>
    <row r="102" spans="4:14" ht="14.25" customHeight="1" x14ac:dyDescent="0.3">
      <c r="D102" s="2"/>
      <c r="E102" s="2"/>
      <c r="F102" s="2"/>
      <c r="G102" s="2"/>
      <c r="H102" s="2"/>
      <c r="I102" s="2"/>
      <c r="J102" s="2"/>
      <c r="K102" s="2"/>
      <c r="M102" s="2"/>
      <c r="N102" s="2"/>
    </row>
    <row r="103" spans="4:14" ht="14.25" customHeight="1" x14ac:dyDescent="0.3">
      <c r="D103" s="2"/>
      <c r="E103" s="2"/>
      <c r="F103" s="2"/>
      <c r="G103" s="2"/>
      <c r="H103" s="2"/>
      <c r="I103" s="2"/>
      <c r="J103" s="2"/>
      <c r="K103" s="2"/>
      <c r="M103" s="2"/>
      <c r="N103" s="2"/>
    </row>
    <row r="104" spans="4:14" ht="14.25" customHeight="1" x14ac:dyDescent="0.3">
      <c r="D104" s="2"/>
      <c r="E104" s="2"/>
      <c r="F104" s="2"/>
      <c r="G104" s="2"/>
      <c r="H104" s="2"/>
      <c r="I104" s="2"/>
      <c r="J104" s="2"/>
      <c r="K104" s="2"/>
      <c r="M104" s="2"/>
      <c r="N104" s="2"/>
    </row>
    <row r="105" spans="4:14" ht="14.25" customHeight="1" x14ac:dyDescent="0.3">
      <c r="D105" s="2"/>
      <c r="E105" s="2"/>
      <c r="F105" s="2"/>
      <c r="G105" s="2"/>
      <c r="H105" s="2"/>
      <c r="I105" s="2"/>
      <c r="J105" s="2"/>
      <c r="K105" s="2"/>
      <c r="M105" s="2"/>
      <c r="N105" s="2"/>
    </row>
    <row r="106" spans="4:14" ht="14.25" customHeight="1" x14ac:dyDescent="0.3">
      <c r="D106" s="2"/>
      <c r="E106" s="2"/>
      <c r="F106" s="2"/>
      <c r="G106" s="2"/>
      <c r="H106" s="2"/>
      <c r="I106" s="2"/>
      <c r="J106" s="2"/>
      <c r="K106" s="2"/>
      <c r="M106" s="2"/>
      <c r="N106" s="2"/>
    </row>
    <row r="107" spans="4:14" ht="14.25" customHeight="1" x14ac:dyDescent="0.3">
      <c r="D107" s="2"/>
      <c r="E107" s="2"/>
      <c r="F107" s="2"/>
      <c r="G107" s="2"/>
      <c r="H107" s="2"/>
      <c r="I107" s="2"/>
      <c r="J107" s="2"/>
      <c r="K107" s="2"/>
      <c r="M107" s="2"/>
      <c r="N107" s="2"/>
    </row>
    <row r="108" spans="4:14" ht="14.25" customHeight="1" x14ac:dyDescent="0.3">
      <c r="D108" s="2"/>
      <c r="E108" s="2"/>
      <c r="F108" s="2"/>
      <c r="G108" s="2"/>
      <c r="H108" s="2"/>
      <c r="I108" s="2"/>
      <c r="J108" s="2"/>
      <c r="K108" s="2"/>
      <c r="M108" s="2"/>
      <c r="N108" s="2"/>
    </row>
    <row r="109" spans="4:14" ht="14.25" customHeight="1" x14ac:dyDescent="0.3">
      <c r="D109" s="2"/>
      <c r="E109" s="2"/>
      <c r="F109" s="2"/>
      <c r="G109" s="2"/>
      <c r="H109" s="2"/>
      <c r="I109" s="2"/>
      <c r="J109" s="2"/>
      <c r="K109" s="2"/>
      <c r="M109" s="2"/>
      <c r="N109" s="2"/>
    </row>
    <row r="110" spans="4:14" ht="14.25" customHeight="1" x14ac:dyDescent="0.3">
      <c r="D110" s="2"/>
      <c r="E110" s="2"/>
      <c r="F110" s="2"/>
      <c r="G110" s="2"/>
      <c r="H110" s="2"/>
      <c r="I110" s="2"/>
      <c r="J110" s="2"/>
      <c r="K110" s="2"/>
      <c r="M110" s="2"/>
      <c r="N110" s="2"/>
    </row>
    <row r="111" spans="4:14" ht="14.25" customHeight="1" x14ac:dyDescent="0.3">
      <c r="D111" s="2"/>
      <c r="E111" s="2"/>
      <c r="F111" s="2"/>
      <c r="G111" s="2"/>
      <c r="H111" s="2"/>
      <c r="I111" s="2"/>
      <c r="J111" s="2"/>
      <c r="K111" s="2"/>
      <c r="M111" s="2"/>
      <c r="N111" s="2"/>
    </row>
    <row r="112" spans="4:14" ht="14.25" customHeight="1" x14ac:dyDescent="0.3">
      <c r="D112" s="2"/>
      <c r="E112" s="2"/>
      <c r="F112" s="2"/>
      <c r="G112" s="2"/>
      <c r="H112" s="2"/>
      <c r="I112" s="2"/>
      <c r="J112" s="2"/>
      <c r="K112" s="2"/>
      <c r="M112" s="2"/>
      <c r="N112" s="2"/>
    </row>
    <row r="113" spans="4:14" ht="14.25" customHeight="1" x14ac:dyDescent="0.3">
      <c r="D113" s="2"/>
      <c r="E113" s="2"/>
      <c r="F113" s="2"/>
      <c r="G113" s="2"/>
      <c r="H113" s="2"/>
      <c r="I113" s="2"/>
      <c r="J113" s="2"/>
      <c r="K113" s="2"/>
      <c r="M113" s="2"/>
      <c r="N113" s="2"/>
    </row>
    <row r="114" spans="4:14" ht="14.25" customHeight="1" x14ac:dyDescent="0.3">
      <c r="D114" s="2"/>
      <c r="E114" s="2"/>
      <c r="F114" s="2"/>
      <c r="G114" s="2"/>
      <c r="H114" s="2"/>
      <c r="I114" s="2"/>
      <c r="J114" s="2"/>
      <c r="K114" s="2"/>
      <c r="M114" s="2"/>
      <c r="N114" s="2"/>
    </row>
    <row r="115" spans="4:14" ht="14.25" customHeight="1" x14ac:dyDescent="0.3">
      <c r="D115" s="2"/>
      <c r="E115" s="2"/>
      <c r="F115" s="2"/>
      <c r="G115" s="2"/>
      <c r="H115" s="2"/>
      <c r="I115" s="2"/>
      <c r="J115" s="2"/>
      <c r="K115" s="2"/>
      <c r="M115" s="2"/>
      <c r="N115" s="2"/>
    </row>
    <row r="116" spans="4:14" ht="14.25" customHeight="1" x14ac:dyDescent="0.3">
      <c r="D116" s="2"/>
      <c r="E116" s="2"/>
      <c r="F116" s="2"/>
      <c r="G116" s="2"/>
      <c r="H116" s="2"/>
      <c r="I116" s="2"/>
      <c r="J116" s="2"/>
      <c r="K116" s="2"/>
      <c r="M116" s="2"/>
      <c r="N116" s="2"/>
    </row>
    <row r="117" spans="4:14" ht="14.25" customHeight="1" x14ac:dyDescent="0.3">
      <c r="D117" s="2"/>
      <c r="E117" s="2"/>
      <c r="F117" s="2"/>
      <c r="G117" s="2"/>
      <c r="H117" s="2"/>
      <c r="I117" s="2"/>
      <c r="J117" s="2"/>
      <c r="K117" s="2"/>
      <c r="M117" s="2"/>
      <c r="N117" s="2"/>
    </row>
    <row r="118" spans="4:14" ht="14.25" customHeight="1" x14ac:dyDescent="0.3">
      <c r="D118" s="2"/>
      <c r="E118" s="2"/>
      <c r="F118" s="2"/>
      <c r="G118" s="2"/>
      <c r="H118" s="2"/>
      <c r="I118" s="2"/>
      <c r="J118" s="2"/>
      <c r="K118" s="2"/>
      <c r="M118" s="2"/>
      <c r="N118" s="2"/>
    </row>
    <row r="119" spans="4:14" ht="14.25" customHeight="1" x14ac:dyDescent="0.3">
      <c r="D119" s="2"/>
      <c r="E119" s="2"/>
      <c r="F119" s="2"/>
      <c r="G119" s="2"/>
      <c r="H119" s="2"/>
      <c r="I119" s="2"/>
      <c r="J119" s="2"/>
      <c r="K119" s="2"/>
      <c r="M119" s="2"/>
      <c r="N119" s="2"/>
    </row>
    <row r="120" spans="4:14" ht="14.25" customHeight="1" x14ac:dyDescent="0.3">
      <c r="D120" s="2"/>
      <c r="E120" s="2"/>
      <c r="F120" s="2"/>
      <c r="G120" s="2"/>
      <c r="H120" s="2"/>
      <c r="I120" s="2"/>
      <c r="J120" s="2"/>
      <c r="K120" s="2"/>
      <c r="M120" s="2"/>
      <c r="N120" s="2"/>
    </row>
    <row r="121" spans="4:14" ht="14.25" customHeight="1" x14ac:dyDescent="0.3">
      <c r="D121" s="2"/>
      <c r="E121" s="2"/>
      <c r="F121" s="2"/>
      <c r="G121" s="2"/>
      <c r="H121" s="2"/>
      <c r="I121" s="2"/>
      <c r="J121" s="2"/>
      <c r="K121" s="2"/>
      <c r="M121" s="2"/>
      <c r="N121" s="2"/>
    </row>
    <row r="122" spans="4:14" ht="14.25" customHeight="1" x14ac:dyDescent="0.3">
      <c r="D122" s="2"/>
      <c r="E122" s="2"/>
      <c r="F122" s="2"/>
      <c r="G122" s="2"/>
      <c r="H122" s="2"/>
      <c r="I122" s="2"/>
      <c r="J122" s="2"/>
      <c r="K122" s="2"/>
      <c r="M122" s="2"/>
      <c r="N122" s="2"/>
    </row>
    <row r="123" spans="4:14" ht="14.25" customHeight="1" x14ac:dyDescent="0.3">
      <c r="D123" s="2"/>
      <c r="E123" s="2"/>
      <c r="F123" s="2"/>
      <c r="G123" s="2"/>
      <c r="H123" s="2"/>
      <c r="I123" s="2"/>
      <c r="J123" s="2"/>
      <c r="K123" s="2"/>
      <c r="M123" s="2"/>
      <c r="N123" s="2"/>
    </row>
    <row r="124" spans="4:14" ht="14.25" customHeight="1" x14ac:dyDescent="0.3">
      <c r="D124" s="2"/>
      <c r="E124" s="2"/>
      <c r="F124" s="2"/>
      <c r="G124" s="2"/>
      <c r="H124" s="2"/>
      <c r="I124" s="2"/>
      <c r="J124" s="2"/>
      <c r="K124" s="2"/>
      <c r="M124" s="2"/>
      <c r="N124" s="2"/>
    </row>
    <row r="125" spans="4:14" ht="14.25" customHeight="1" x14ac:dyDescent="0.3">
      <c r="D125" s="2"/>
      <c r="E125" s="2"/>
      <c r="F125" s="2"/>
      <c r="G125" s="2"/>
      <c r="H125" s="2"/>
      <c r="I125" s="2"/>
      <c r="J125" s="2"/>
      <c r="K125" s="2"/>
      <c r="M125" s="2"/>
      <c r="N125" s="2"/>
    </row>
    <row r="126" spans="4:14" ht="14.25" customHeight="1" x14ac:dyDescent="0.3">
      <c r="D126" s="2"/>
      <c r="E126" s="2"/>
      <c r="F126" s="2"/>
      <c r="G126" s="2"/>
      <c r="H126" s="2"/>
      <c r="I126" s="2"/>
      <c r="J126" s="2"/>
      <c r="K126" s="2"/>
      <c r="M126" s="2"/>
      <c r="N126" s="2"/>
    </row>
    <row r="127" spans="4:14" ht="14.25" customHeight="1" x14ac:dyDescent="0.3">
      <c r="D127" s="2"/>
      <c r="E127" s="2"/>
      <c r="F127" s="2"/>
      <c r="G127" s="2"/>
      <c r="H127" s="2"/>
      <c r="I127" s="2"/>
      <c r="J127" s="2"/>
      <c r="K127" s="2"/>
      <c r="M127" s="2"/>
      <c r="N127" s="2"/>
    </row>
    <row r="128" spans="4:14" ht="14.25" customHeight="1" x14ac:dyDescent="0.3">
      <c r="D128" s="2"/>
      <c r="E128" s="2"/>
      <c r="F128" s="2"/>
      <c r="G128" s="2"/>
      <c r="H128" s="2"/>
      <c r="I128" s="2"/>
      <c r="J128" s="2"/>
      <c r="K128" s="2"/>
      <c r="M128" s="2"/>
      <c r="N128" s="2"/>
    </row>
    <row r="129" spans="4:14" ht="14.25" customHeight="1" x14ac:dyDescent="0.3">
      <c r="D129" s="2"/>
      <c r="E129" s="2"/>
      <c r="F129" s="2"/>
      <c r="G129" s="2"/>
      <c r="H129" s="2"/>
      <c r="I129" s="2"/>
      <c r="J129" s="2"/>
      <c r="K129" s="2"/>
      <c r="M129" s="2"/>
      <c r="N129" s="2"/>
    </row>
    <row r="130" spans="4:14" ht="14.25" customHeight="1" x14ac:dyDescent="0.3">
      <c r="D130" s="2"/>
      <c r="E130" s="2"/>
      <c r="F130" s="2"/>
      <c r="G130" s="2"/>
      <c r="H130" s="2"/>
      <c r="I130" s="2"/>
      <c r="J130" s="2"/>
      <c r="K130" s="2"/>
      <c r="M130" s="2"/>
      <c r="N130" s="2"/>
    </row>
    <row r="131" spans="4:14" ht="14.25" customHeight="1" x14ac:dyDescent="0.3">
      <c r="D131" s="2"/>
      <c r="E131" s="2"/>
      <c r="F131" s="2"/>
      <c r="G131" s="2"/>
      <c r="H131" s="2"/>
      <c r="I131" s="2"/>
      <c r="J131" s="2"/>
      <c r="K131" s="2"/>
      <c r="M131" s="2"/>
      <c r="N131" s="2"/>
    </row>
    <row r="132" spans="4:14" ht="14.25" customHeight="1" x14ac:dyDescent="0.3">
      <c r="D132" s="2"/>
      <c r="E132" s="2"/>
      <c r="F132" s="2"/>
      <c r="G132" s="2"/>
      <c r="H132" s="2"/>
      <c r="I132" s="2"/>
      <c r="J132" s="2"/>
      <c r="K132" s="2"/>
      <c r="M132" s="2"/>
      <c r="N132" s="2"/>
    </row>
    <row r="133" spans="4:14" ht="14.25" customHeight="1" x14ac:dyDescent="0.3">
      <c r="D133" s="2"/>
      <c r="E133" s="2"/>
      <c r="F133" s="2"/>
      <c r="G133" s="2"/>
      <c r="H133" s="2"/>
      <c r="I133" s="2"/>
      <c r="J133" s="2"/>
      <c r="K133" s="2"/>
      <c r="M133" s="2"/>
      <c r="N133" s="2"/>
    </row>
    <row r="134" spans="4:14" ht="14.25" customHeight="1" x14ac:dyDescent="0.3">
      <c r="D134" s="2"/>
      <c r="E134" s="2"/>
      <c r="F134" s="2"/>
      <c r="G134" s="2"/>
      <c r="H134" s="2"/>
      <c r="I134" s="2"/>
      <c r="J134" s="2"/>
      <c r="K134" s="2"/>
      <c r="M134" s="2"/>
      <c r="N134" s="2"/>
    </row>
    <row r="135" spans="4:14" ht="14.25" customHeight="1" x14ac:dyDescent="0.3">
      <c r="D135" s="2"/>
      <c r="E135" s="2"/>
      <c r="F135" s="2"/>
      <c r="G135" s="2"/>
      <c r="H135" s="2"/>
      <c r="I135" s="2"/>
      <c r="J135" s="2"/>
      <c r="K135" s="2"/>
      <c r="M135" s="2"/>
      <c r="N135" s="2"/>
    </row>
    <row r="136" spans="4:14" ht="14.25" customHeight="1" x14ac:dyDescent="0.3">
      <c r="D136" s="2"/>
      <c r="E136" s="2"/>
      <c r="F136" s="2"/>
      <c r="G136" s="2"/>
      <c r="H136" s="2"/>
      <c r="I136" s="2"/>
      <c r="J136" s="2"/>
      <c r="K136" s="2"/>
      <c r="M136" s="2"/>
      <c r="N136" s="2"/>
    </row>
    <row r="137" spans="4:14" ht="14.25" customHeight="1" x14ac:dyDescent="0.3">
      <c r="D137" s="2"/>
      <c r="E137" s="2"/>
      <c r="F137" s="2"/>
      <c r="G137" s="2"/>
      <c r="H137" s="2"/>
      <c r="I137" s="2"/>
      <c r="J137" s="2"/>
      <c r="K137" s="2"/>
      <c r="M137" s="2"/>
      <c r="N137" s="2"/>
    </row>
    <row r="138" spans="4:14" ht="14.25" customHeight="1" x14ac:dyDescent="0.3">
      <c r="D138" s="2"/>
      <c r="E138" s="2"/>
      <c r="F138" s="2"/>
      <c r="G138" s="2"/>
      <c r="H138" s="2"/>
      <c r="I138" s="2"/>
      <c r="J138" s="2"/>
      <c r="K138" s="2"/>
      <c r="M138" s="2"/>
      <c r="N138" s="2"/>
    </row>
    <row r="139" spans="4:14" ht="14.25" customHeight="1" x14ac:dyDescent="0.3">
      <c r="D139" s="2"/>
      <c r="E139" s="2"/>
      <c r="F139" s="2"/>
      <c r="G139" s="2"/>
      <c r="H139" s="2"/>
      <c r="I139" s="2"/>
      <c r="J139" s="2"/>
      <c r="K139" s="2"/>
      <c r="M139" s="2"/>
      <c r="N139" s="2"/>
    </row>
    <row r="140" spans="4:14" ht="14.25" customHeight="1" x14ac:dyDescent="0.3">
      <c r="D140" s="2"/>
      <c r="E140" s="2"/>
      <c r="F140" s="2"/>
      <c r="G140" s="2"/>
      <c r="H140" s="2"/>
      <c r="I140" s="2"/>
      <c r="J140" s="2"/>
      <c r="K140" s="2"/>
      <c r="M140" s="2"/>
      <c r="N140" s="2"/>
    </row>
    <row r="141" spans="4:14" ht="14.25" customHeight="1" x14ac:dyDescent="0.3">
      <c r="D141" s="2"/>
      <c r="E141" s="2"/>
      <c r="F141" s="2"/>
      <c r="G141" s="2"/>
      <c r="H141" s="2"/>
      <c r="I141" s="2"/>
      <c r="J141" s="2"/>
      <c r="K141" s="2"/>
      <c r="M141" s="2"/>
      <c r="N141" s="2"/>
    </row>
    <row r="142" spans="4:14" ht="14.25" customHeight="1" x14ac:dyDescent="0.3">
      <c r="D142" s="2"/>
      <c r="E142" s="2"/>
      <c r="F142" s="2"/>
      <c r="G142" s="2"/>
      <c r="H142" s="2"/>
      <c r="I142" s="2"/>
      <c r="J142" s="2"/>
      <c r="K142" s="2"/>
      <c r="M142" s="2"/>
      <c r="N142" s="2"/>
    </row>
    <row r="143" spans="4:14" ht="14.25" customHeight="1" x14ac:dyDescent="0.3">
      <c r="D143" s="2"/>
      <c r="E143" s="2"/>
      <c r="F143" s="2"/>
      <c r="G143" s="2"/>
      <c r="H143" s="2"/>
      <c r="I143" s="2"/>
      <c r="J143" s="2"/>
      <c r="K143" s="2"/>
      <c r="M143" s="2"/>
      <c r="N143" s="2"/>
    </row>
    <row r="144" spans="4:14" ht="14.25" customHeight="1" x14ac:dyDescent="0.3">
      <c r="D144" s="2"/>
      <c r="E144" s="2"/>
      <c r="F144" s="2"/>
      <c r="G144" s="2"/>
      <c r="H144" s="2"/>
      <c r="I144" s="2"/>
      <c r="J144" s="2"/>
      <c r="K144" s="2"/>
      <c r="M144" s="2"/>
      <c r="N144" s="2"/>
    </row>
    <row r="145" spans="4:14" ht="14.25" customHeight="1" x14ac:dyDescent="0.3">
      <c r="D145" s="2"/>
      <c r="E145" s="2"/>
      <c r="F145" s="2"/>
      <c r="G145" s="2"/>
      <c r="H145" s="2"/>
      <c r="I145" s="2"/>
      <c r="J145" s="2"/>
      <c r="K145" s="2"/>
      <c r="M145" s="2"/>
      <c r="N145" s="2"/>
    </row>
    <row r="146" spans="4:14" ht="14.25" customHeight="1" x14ac:dyDescent="0.3">
      <c r="D146" s="2"/>
      <c r="E146" s="2"/>
      <c r="F146" s="2"/>
      <c r="G146" s="2"/>
      <c r="H146" s="2"/>
      <c r="I146" s="2"/>
      <c r="J146" s="2"/>
      <c r="K146" s="2"/>
      <c r="M146" s="2"/>
      <c r="N146" s="2"/>
    </row>
    <row r="147" spans="4:14" ht="14.25" customHeight="1" x14ac:dyDescent="0.3">
      <c r="D147" s="2"/>
      <c r="E147" s="2"/>
      <c r="F147" s="2"/>
      <c r="G147" s="2"/>
      <c r="H147" s="2"/>
      <c r="I147" s="2"/>
      <c r="J147" s="2"/>
      <c r="K147" s="2"/>
      <c r="M147" s="2"/>
      <c r="N147" s="2"/>
    </row>
    <row r="148" spans="4:14" ht="14.25" customHeight="1" x14ac:dyDescent="0.3">
      <c r="D148" s="2"/>
      <c r="E148" s="2"/>
      <c r="F148" s="2"/>
      <c r="G148" s="2"/>
      <c r="H148" s="2"/>
      <c r="I148" s="2"/>
      <c r="J148" s="2"/>
      <c r="K148" s="2"/>
      <c r="M148" s="2"/>
      <c r="N148" s="2"/>
    </row>
    <row r="149" spans="4:14" ht="14.25" customHeight="1" x14ac:dyDescent="0.3">
      <c r="D149" s="2"/>
      <c r="E149" s="2"/>
      <c r="F149" s="2"/>
      <c r="G149" s="2"/>
      <c r="H149" s="2"/>
      <c r="I149" s="2"/>
      <c r="J149" s="2"/>
      <c r="K149" s="2"/>
      <c r="M149" s="2"/>
      <c r="N149" s="2"/>
    </row>
    <row r="150" spans="4:14" ht="14.25" customHeight="1" x14ac:dyDescent="0.3">
      <c r="D150" s="2"/>
      <c r="E150" s="2"/>
      <c r="F150" s="2"/>
      <c r="G150" s="2"/>
      <c r="H150" s="2"/>
      <c r="I150" s="2"/>
      <c r="J150" s="2"/>
      <c r="K150" s="2"/>
      <c r="M150" s="2"/>
      <c r="N150" s="2"/>
    </row>
    <row r="151" spans="4:14" ht="14.25" customHeight="1" x14ac:dyDescent="0.3">
      <c r="D151" s="2"/>
      <c r="E151" s="2"/>
      <c r="F151" s="2"/>
      <c r="G151" s="2"/>
      <c r="H151" s="2"/>
      <c r="I151" s="2"/>
      <c r="J151" s="2"/>
      <c r="K151" s="2"/>
      <c r="M151" s="2"/>
      <c r="N151" s="2"/>
    </row>
    <row r="152" spans="4:14" ht="14.25" customHeight="1" x14ac:dyDescent="0.3">
      <c r="D152" s="2"/>
      <c r="E152" s="2"/>
      <c r="F152" s="2"/>
      <c r="G152" s="2"/>
      <c r="H152" s="2"/>
      <c r="I152" s="2"/>
      <c r="J152" s="2"/>
      <c r="K152" s="2"/>
      <c r="M152" s="2"/>
      <c r="N152" s="2"/>
    </row>
    <row r="153" spans="4:14" ht="14.25" customHeight="1" x14ac:dyDescent="0.3">
      <c r="D153" s="2"/>
      <c r="E153" s="2"/>
      <c r="F153" s="2"/>
      <c r="G153" s="2"/>
      <c r="H153" s="2"/>
      <c r="I153" s="2"/>
      <c r="J153" s="2"/>
      <c r="K153" s="2"/>
      <c r="M153" s="2"/>
      <c r="N153" s="2"/>
    </row>
    <row r="154" spans="4:14" ht="14.25" customHeight="1" x14ac:dyDescent="0.3">
      <c r="D154" s="2"/>
      <c r="E154" s="2"/>
      <c r="F154" s="2"/>
      <c r="G154" s="2"/>
      <c r="H154" s="2"/>
      <c r="I154" s="2"/>
      <c r="J154" s="2"/>
      <c r="K154" s="2"/>
      <c r="M154" s="2"/>
      <c r="N154" s="2"/>
    </row>
    <row r="155" spans="4:14" ht="14.25" customHeight="1" x14ac:dyDescent="0.3">
      <c r="D155" s="2"/>
      <c r="E155" s="2"/>
      <c r="F155" s="2"/>
      <c r="G155" s="2"/>
      <c r="H155" s="2"/>
      <c r="I155" s="2"/>
      <c r="J155" s="2"/>
      <c r="K155" s="2"/>
      <c r="M155" s="2"/>
      <c r="N155" s="2"/>
    </row>
    <row r="156" spans="4:14" ht="14.25" customHeight="1" x14ac:dyDescent="0.3">
      <c r="D156" s="2"/>
      <c r="E156" s="2"/>
      <c r="F156" s="2"/>
      <c r="G156" s="2"/>
      <c r="H156" s="2"/>
      <c r="I156" s="2"/>
      <c r="J156" s="2"/>
      <c r="K156" s="2"/>
      <c r="M156" s="2"/>
      <c r="N156" s="2"/>
    </row>
    <row r="157" spans="4:14" ht="14.25" customHeight="1" x14ac:dyDescent="0.3">
      <c r="D157" s="2"/>
      <c r="E157" s="2"/>
      <c r="F157" s="2"/>
      <c r="G157" s="2"/>
      <c r="H157" s="2"/>
      <c r="I157" s="2"/>
      <c r="J157" s="2"/>
      <c r="K157" s="2"/>
      <c r="M157" s="2"/>
      <c r="N157" s="2"/>
    </row>
    <row r="158" spans="4:14" ht="14.25" customHeight="1" x14ac:dyDescent="0.3">
      <c r="D158" s="2"/>
      <c r="E158" s="2"/>
      <c r="F158" s="2"/>
      <c r="G158" s="2"/>
      <c r="H158" s="2"/>
      <c r="I158" s="2"/>
      <c r="J158" s="2"/>
      <c r="K158" s="2"/>
      <c r="M158" s="2"/>
      <c r="N158" s="2"/>
    </row>
    <row r="159" spans="4:14" ht="14.25" customHeight="1" x14ac:dyDescent="0.3">
      <c r="D159" s="2"/>
      <c r="E159" s="2"/>
      <c r="F159" s="2"/>
      <c r="G159" s="2"/>
      <c r="H159" s="2"/>
      <c r="I159" s="2"/>
      <c r="J159" s="2"/>
      <c r="K159" s="2"/>
      <c r="M159" s="2"/>
      <c r="N159" s="2"/>
    </row>
    <row r="160" spans="4:14" ht="14.25" customHeight="1" x14ac:dyDescent="0.3">
      <c r="D160" s="2"/>
      <c r="E160" s="2"/>
      <c r="F160" s="2"/>
      <c r="G160" s="2"/>
      <c r="H160" s="2"/>
      <c r="I160" s="2"/>
      <c r="J160" s="2"/>
      <c r="K160" s="2"/>
      <c r="M160" s="2"/>
      <c r="N160" s="2"/>
    </row>
    <row r="161" spans="4:14" ht="14.25" customHeight="1" x14ac:dyDescent="0.3">
      <c r="D161" s="2"/>
      <c r="E161" s="2"/>
      <c r="F161" s="2"/>
      <c r="G161" s="2"/>
      <c r="H161" s="2"/>
      <c r="I161" s="2"/>
      <c r="J161" s="2"/>
      <c r="K161" s="2"/>
      <c r="M161" s="2"/>
      <c r="N161" s="2"/>
    </row>
    <row r="162" spans="4:14" ht="14.25" customHeight="1" x14ac:dyDescent="0.3">
      <c r="D162" s="2"/>
      <c r="E162" s="2"/>
      <c r="F162" s="2"/>
      <c r="G162" s="2"/>
      <c r="H162" s="2"/>
      <c r="I162" s="2"/>
      <c r="J162" s="2"/>
      <c r="K162" s="2"/>
      <c r="M162" s="2"/>
      <c r="N162" s="2"/>
    </row>
    <row r="163" spans="4:14" ht="14.25" customHeight="1" x14ac:dyDescent="0.3">
      <c r="D163" s="2"/>
      <c r="E163" s="2"/>
      <c r="F163" s="2"/>
      <c r="G163" s="2"/>
      <c r="H163" s="2"/>
      <c r="I163" s="2"/>
      <c r="J163" s="2"/>
      <c r="K163" s="2"/>
      <c r="M163" s="2"/>
      <c r="N163" s="2"/>
    </row>
    <row r="164" spans="4:14" ht="14.25" customHeight="1" x14ac:dyDescent="0.3">
      <c r="D164" s="2"/>
      <c r="E164" s="2"/>
      <c r="F164" s="2"/>
      <c r="G164" s="2"/>
      <c r="H164" s="2"/>
      <c r="I164" s="2"/>
      <c r="J164" s="2"/>
      <c r="K164" s="2"/>
      <c r="M164" s="2"/>
      <c r="N164" s="2"/>
    </row>
    <row r="165" spans="4:14" ht="14.25" customHeight="1" x14ac:dyDescent="0.3">
      <c r="D165" s="2"/>
      <c r="E165" s="2"/>
      <c r="F165" s="2"/>
      <c r="G165" s="2"/>
      <c r="H165" s="2"/>
      <c r="I165" s="2"/>
      <c r="J165" s="2"/>
      <c r="K165" s="2"/>
      <c r="M165" s="2"/>
      <c r="N165" s="2"/>
    </row>
    <row r="166" spans="4:14" ht="14.25" customHeight="1" x14ac:dyDescent="0.3">
      <c r="D166" s="2"/>
      <c r="E166" s="2"/>
      <c r="F166" s="2"/>
      <c r="G166" s="2"/>
      <c r="H166" s="2"/>
      <c r="I166" s="2"/>
      <c r="J166" s="2"/>
      <c r="K166" s="2"/>
      <c r="M166" s="2"/>
      <c r="N166" s="2"/>
    </row>
    <row r="167" spans="4:14" ht="14.25" customHeight="1" x14ac:dyDescent="0.3">
      <c r="D167" s="2"/>
      <c r="E167" s="2"/>
      <c r="F167" s="2"/>
      <c r="G167" s="2"/>
      <c r="H167" s="2"/>
      <c r="I167" s="2"/>
      <c r="J167" s="2"/>
      <c r="K167" s="2"/>
      <c r="M167" s="2"/>
      <c r="N167" s="2"/>
    </row>
    <row r="168" spans="4:14" ht="14.25" customHeight="1" x14ac:dyDescent="0.3">
      <c r="D168" s="2"/>
      <c r="E168" s="2"/>
      <c r="F168" s="2"/>
      <c r="G168" s="2"/>
      <c r="H168" s="2"/>
      <c r="I168" s="2"/>
      <c r="J168" s="2"/>
      <c r="K168" s="2"/>
      <c r="M168" s="2"/>
      <c r="N168" s="2"/>
    </row>
    <row r="169" spans="4:14" ht="14.25" customHeight="1" x14ac:dyDescent="0.3">
      <c r="D169" s="2"/>
      <c r="E169" s="2"/>
      <c r="F169" s="2"/>
      <c r="G169" s="2"/>
      <c r="H169" s="2"/>
      <c r="I169" s="2"/>
      <c r="J169" s="2"/>
      <c r="K169" s="2"/>
      <c r="M169" s="2"/>
      <c r="N169" s="2"/>
    </row>
    <row r="170" spans="4:14" ht="14.25" customHeight="1" x14ac:dyDescent="0.3">
      <c r="D170" s="2"/>
      <c r="E170" s="2"/>
      <c r="F170" s="2"/>
      <c r="G170" s="2"/>
      <c r="H170" s="2"/>
      <c r="I170" s="2"/>
      <c r="J170" s="2"/>
      <c r="K170" s="2"/>
      <c r="M170" s="2"/>
      <c r="N170" s="2"/>
    </row>
    <row r="171" spans="4:14" ht="14.25" customHeight="1" x14ac:dyDescent="0.3">
      <c r="D171" s="2"/>
      <c r="E171" s="2"/>
      <c r="F171" s="2"/>
      <c r="G171" s="2"/>
      <c r="H171" s="2"/>
      <c r="I171" s="2"/>
      <c r="J171" s="2"/>
      <c r="K171" s="2"/>
      <c r="M171" s="2"/>
      <c r="N171" s="2"/>
    </row>
    <row r="172" spans="4:14" ht="14.25" customHeight="1" x14ac:dyDescent="0.3">
      <c r="D172" s="2"/>
      <c r="E172" s="2"/>
      <c r="F172" s="2"/>
      <c r="G172" s="2"/>
      <c r="H172" s="2"/>
      <c r="I172" s="2"/>
      <c r="J172" s="2"/>
      <c r="K172" s="2"/>
      <c r="M172" s="2"/>
      <c r="N172" s="2"/>
    </row>
    <row r="173" spans="4:14" ht="14.25" customHeight="1" x14ac:dyDescent="0.3">
      <c r="D173" s="2"/>
      <c r="E173" s="2"/>
      <c r="F173" s="2"/>
      <c r="G173" s="2"/>
      <c r="H173" s="2"/>
      <c r="I173" s="2"/>
      <c r="J173" s="2"/>
      <c r="K173" s="2"/>
      <c r="M173" s="2"/>
      <c r="N173" s="2"/>
    </row>
    <row r="174" spans="4:14" ht="14.25" customHeight="1" x14ac:dyDescent="0.3">
      <c r="D174" s="2"/>
      <c r="E174" s="2"/>
      <c r="F174" s="2"/>
      <c r="G174" s="2"/>
      <c r="H174" s="2"/>
      <c r="I174" s="2"/>
      <c r="J174" s="2"/>
      <c r="K174" s="2"/>
      <c r="M174" s="2"/>
      <c r="N174" s="2"/>
    </row>
    <row r="175" spans="4:14" ht="14.25" customHeight="1" x14ac:dyDescent="0.3">
      <c r="D175" s="2"/>
      <c r="E175" s="2"/>
      <c r="F175" s="2"/>
      <c r="G175" s="2"/>
      <c r="H175" s="2"/>
      <c r="I175" s="2"/>
      <c r="J175" s="2"/>
      <c r="K175" s="2"/>
      <c r="M175" s="2"/>
      <c r="N175" s="2"/>
    </row>
    <row r="176" spans="4:14" ht="14.25" customHeight="1" x14ac:dyDescent="0.3">
      <c r="D176" s="2"/>
      <c r="E176" s="2"/>
      <c r="F176" s="2"/>
      <c r="G176" s="2"/>
      <c r="H176" s="2"/>
      <c r="I176" s="2"/>
      <c r="J176" s="2"/>
      <c r="K176" s="2"/>
      <c r="M176" s="2"/>
      <c r="N176" s="2"/>
    </row>
    <row r="177" spans="4:14" ht="14.25" customHeight="1" x14ac:dyDescent="0.3">
      <c r="D177" s="2"/>
      <c r="E177" s="2"/>
      <c r="F177" s="2"/>
      <c r="G177" s="2"/>
      <c r="H177" s="2"/>
      <c r="I177" s="2"/>
      <c r="J177" s="2"/>
      <c r="K177" s="2"/>
      <c r="M177" s="2"/>
      <c r="N177" s="2"/>
    </row>
    <row r="178" spans="4:14" ht="14.25" customHeight="1" x14ac:dyDescent="0.3">
      <c r="D178" s="2"/>
      <c r="E178" s="2"/>
      <c r="F178" s="2"/>
      <c r="G178" s="2"/>
      <c r="H178" s="2"/>
      <c r="I178" s="2"/>
      <c r="J178" s="2"/>
      <c r="K178" s="2"/>
      <c r="M178" s="2"/>
      <c r="N178" s="2"/>
    </row>
    <row r="179" spans="4:14" ht="14.25" customHeight="1" x14ac:dyDescent="0.3">
      <c r="D179" s="2"/>
      <c r="E179" s="2"/>
      <c r="F179" s="2"/>
      <c r="G179" s="2"/>
      <c r="H179" s="2"/>
      <c r="I179" s="2"/>
      <c r="J179" s="2"/>
      <c r="K179" s="2"/>
      <c r="M179" s="2"/>
      <c r="N179" s="2"/>
    </row>
    <row r="180" spans="4:14" ht="14.25" customHeight="1" x14ac:dyDescent="0.3">
      <c r="D180" s="2"/>
      <c r="E180" s="2"/>
      <c r="F180" s="2"/>
      <c r="G180" s="2"/>
      <c r="H180" s="2"/>
      <c r="I180" s="2"/>
      <c r="J180" s="2"/>
      <c r="K180" s="2"/>
      <c r="M180" s="2"/>
      <c r="N180" s="2"/>
    </row>
    <row r="181" spans="4:14" ht="14.25" customHeight="1" x14ac:dyDescent="0.3">
      <c r="D181" s="2"/>
      <c r="E181" s="2"/>
      <c r="F181" s="2"/>
      <c r="G181" s="2"/>
      <c r="H181" s="2"/>
      <c r="I181" s="2"/>
      <c r="J181" s="2"/>
      <c r="K181" s="2"/>
      <c r="M181" s="2"/>
      <c r="N181" s="2"/>
    </row>
    <row r="182" spans="4:14" ht="14.25" customHeight="1" x14ac:dyDescent="0.3">
      <c r="D182" s="2"/>
      <c r="E182" s="2"/>
      <c r="F182" s="2"/>
      <c r="G182" s="2"/>
      <c r="H182" s="2"/>
      <c r="I182" s="2"/>
      <c r="J182" s="2"/>
      <c r="K182" s="2"/>
      <c r="M182" s="2"/>
      <c r="N182" s="2"/>
    </row>
    <row r="183" spans="4:14" ht="14.25" customHeight="1" x14ac:dyDescent="0.3">
      <c r="D183" s="2"/>
      <c r="E183" s="2"/>
      <c r="F183" s="2"/>
      <c r="G183" s="2"/>
      <c r="H183" s="2"/>
      <c r="I183" s="2"/>
      <c r="J183" s="2"/>
      <c r="K183" s="2"/>
      <c r="M183" s="2"/>
      <c r="N183" s="2"/>
    </row>
    <row r="184" spans="4:14" ht="14.25" customHeight="1" x14ac:dyDescent="0.3">
      <c r="D184" s="2"/>
      <c r="E184" s="2"/>
      <c r="F184" s="2"/>
      <c r="G184" s="2"/>
      <c r="H184" s="2"/>
      <c r="I184" s="2"/>
      <c r="J184" s="2"/>
      <c r="K184" s="2"/>
      <c r="M184" s="2"/>
      <c r="N184" s="2"/>
    </row>
    <row r="185" spans="4:14" ht="14.25" customHeight="1" x14ac:dyDescent="0.3">
      <c r="D185" s="2"/>
      <c r="E185" s="2"/>
      <c r="F185" s="2"/>
      <c r="G185" s="2"/>
      <c r="H185" s="2"/>
      <c r="I185" s="2"/>
      <c r="J185" s="2"/>
      <c r="K185" s="2"/>
      <c r="M185" s="2"/>
      <c r="N185" s="2"/>
    </row>
    <row r="186" spans="4:14" ht="14.25" customHeight="1" x14ac:dyDescent="0.3">
      <c r="D186" s="2"/>
      <c r="E186" s="2"/>
      <c r="F186" s="2"/>
      <c r="G186" s="2"/>
      <c r="H186" s="2"/>
      <c r="I186" s="2"/>
      <c r="J186" s="2"/>
      <c r="K186" s="2"/>
      <c r="M186" s="2"/>
      <c r="N186" s="2"/>
    </row>
    <row r="187" spans="4:14" ht="14.25" customHeight="1" x14ac:dyDescent="0.3">
      <c r="D187" s="2"/>
      <c r="E187" s="2"/>
      <c r="F187" s="2"/>
      <c r="G187" s="2"/>
      <c r="H187" s="2"/>
      <c r="I187" s="2"/>
      <c r="J187" s="2"/>
      <c r="K187" s="2"/>
      <c r="M187" s="2"/>
      <c r="N187" s="2"/>
    </row>
    <row r="188" spans="4:14" ht="14.25" customHeight="1" x14ac:dyDescent="0.3">
      <c r="D188" s="2"/>
      <c r="E188" s="2"/>
      <c r="F188" s="2"/>
      <c r="G188" s="2"/>
      <c r="H188" s="2"/>
      <c r="I188" s="2"/>
      <c r="J188" s="2"/>
      <c r="K188" s="2"/>
      <c r="M188" s="2"/>
      <c r="N188" s="2"/>
    </row>
    <row r="189" spans="4:14" ht="14.25" customHeight="1" x14ac:dyDescent="0.3">
      <c r="D189" s="2"/>
      <c r="E189" s="2"/>
      <c r="F189" s="2"/>
      <c r="G189" s="2"/>
      <c r="H189" s="2"/>
      <c r="I189" s="2"/>
      <c r="J189" s="2"/>
      <c r="K189" s="2"/>
      <c r="M189" s="2"/>
      <c r="N189" s="2"/>
    </row>
    <row r="190" spans="4:14" ht="14.25" customHeight="1" x14ac:dyDescent="0.3">
      <c r="D190" s="2"/>
      <c r="E190" s="2"/>
      <c r="F190" s="2"/>
      <c r="G190" s="2"/>
      <c r="H190" s="2"/>
      <c r="I190" s="2"/>
      <c r="J190" s="2"/>
      <c r="K190" s="2"/>
      <c r="M190" s="2"/>
      <c r="N190" s="2"/>
    </row>
    <row r="191" spans="4:14" ht="14.25" customHeight="1" x14ac:dyDescent="0.3">
      <c r="D191" s="2"/>
      <c r="E191" s="2"/>
      <c r="F191" s="2"/>
      <c r="G191" s="2"/>
      <c r="H191" s="2"/>
      <c r="I191" s="2"/>
      <c r="J191" s="2"/>
      <c r="K191" s="2"/>
      <c r="M191" s="2"/>
      <c r="N191" s="2"/>
    </row>
    <row r="192" spans="4:14" ht="14.25" customHeight="1" x14ac:dyDescent="0.3">
      <c r="D192" s="2"/>
      <c r="E192" s="2"/>
      <c r="F192" s="2"/>
      <c r="G192" s="2"/>
      <c r="H192" s="2"/>
      <c r="I192" s="2"/>
      <c r="J192" s="2"/>
      <c r="K192" s="2"/>
      <c r="M192" s="2"/>
      <c r="N192" s="2"/>
    </row>
    <row r="193" spans="4:14" ht="14.25" customHeight="1" x14ac:dyDescent="0.3">
      <c r="D193" s="2"/>
      <c r="E193" s="2"/>
      <c r="F193" s="2"/>
      <c r="G193" s="2"/>
      <c r="H193" s="2"/>
      <c r="I193" s="2"/>
      <c r="J193" s="2"/>
      <c r="K193" s="2"/>
      <c r="M193" s="2"/>
      <c r="N193" s="2"/>
    </row>
    <row r="194" spans="4:14" ht="14.25" customHeight="1" x14ac:dyDescent="0.3">
      <c r="D194" s="2"/>
      <c r="E194" s="2"/>
      <c r="F194" s="2"/>
      <c r="G194" s="2"/>
      <c r="H194" s="2"/>
      <c r="I194" s="2"/>
      <c r="J194" s="2"/>
      <c r="K194" s="2"/>
      <c r="M194" s="2"/>
      <c r="N194" s="2"/>
    </row>
    <row r="195" spans="4:14" ht="14.25" customHeight="1" x14ac:dyDescent="0.3">
      <c r="D195" s="2"/>
      <c r="E195" s="2"/>
      <c r="F195" s="2"/>
      <c r="G195" s="2"/>
      <c r="H195" s="2"/>
      <c r="I195" s="2"/>
      <c r="J195" s="2"/>
      <c r="K195" s="2"/>
      <c r="M195" s="2"/>
      <c r="N195" s="2"/>
    </row>
    <row r="196" spans="4:14" ht="14.25" customHeight="1" x14ac:dyDescent="0.3">
      <c r="D196" s="2"/>
      <c r="E196" s="2"/>
      <c r="F196" s="2"/>
      <c r="G196" s="2"/>
      <c r="H196" s="2"/>
      <c r="I196" s="2"/>
      <c r="J196" s="2"/>
      <c r="K196" s="2"/>
      <c r="M196" s="2"/>
      <c r="N196" s="2"/>
    </row>
    <row r="197" spans="4:14" ht="14.25" customHeight="1" x14ac:dyDescent="0.3">
      <c r="D197" s="2"/>
      <c r="E197" s="2"/>
      <c r="F197" s="2"/>
      <c r="G197" s="2"/>
      <c r="H197" s="2"/>
      <c r="I197" s="2"/>
      <c r="J197" s="2"/>
      <c r="K197" s="2"/>
      <c r="M197" s="2"/>
      <c r="N197" s="2"/>
    </row>
    <row r="198" spans="4:14" ht="14.25" customHeight="1" x14ac:dyDescent="0.3">
      <c r="D198" s="2"/>
      <c r="E198" s="2"/>
      <c r="F198" s="2"/>
      <c r="G198" s="2"/>
      <c r="H198" s="2"/>
      <c r="I198" s="2"/>
      <c r="J198" s="2"/>
      <c r="K198" s="2"/>
      <c r="M198" s="2"/>
      <c r="N198" s="2"/>
    </row>
    <row r="199" spans="4:14" ht="14.25" customHeight="1" x14ac:dyDescent="0.3">
      <c r="D199" s="2"/>
      <c r="E199" s="2"/>
      <c r="F199" s="2"/>
      <c r="G199" s="2"/>
      <c r="H199" s="2"/>
      <c r="I199" s="2"/>
      <c r="J199" s="2"/>
      <c r="K199" s="2"/>
      <c r="M199" s="2"/>
      <c r="N199" s="2"/>
    </row>
    <row r="200" spans="4:14" ht="14.25" customHeight="1" x14ac:dyDescent="0.3">
      <c r="D200" s="2"/>
      <c r="E200" s="2"/>
      <c r="F200" s="2"/>
      <c r="G200" s="2"/>
      <c r="H200" s="2"/>
      <c r="I200" s="2"/>
      <c r="J200" s="2"/>
      <c r="K200" s="2"/>
      <c r="M200" s="2"/>
      <c r="N200" s="2"/>
    </row>
    <row r="201" spans="4:14" ht="14.25" customHeight="1" x14ac:dyDescent="0.3">
      <c r="D201" s="2"/>
      <c r="E201" s="2"/>
      <c r="F201" s="2"/>
      <c r="G201" s="2"/>
      <c r="H201" s="2"/>
      <c r="I201" s="2"/>
      <c r="J201" s="2"/>
      <c r="K201" s="2"/>
      <c r="M201" s="2"/>
      <c r="N201" s="2"/>
    </row>
    <row r="202" spans="4:14" ht="14.25" customHeight="1" x14ac:dyDescent="0.3">
      <c r="D202" s="2"/>
      <c r="E202" s="2"/>
      <c r="F202" s="2"/>
      <c r="G202" s="2"/>
      <c r="H202" s="2"/>
      <c r="I202" s="2"/>
      <c r="J202" s="2"/>
      <c r="K202" s="2"/>
      <c r="M202" s="2"/>
      <c r="N202" s="2"/>
    </row>
    <row r="203" spans="4:14" ht="14.25" customHeight="1" x14ac:dyDescent="0.3">
      <c r="D203" s="2"/>
      <c r="E203" s="2"/>
      <c r="F203" s="2"/>
      <c r="G203" s="2"/>
      <c r="H203" s="2"/>
      <c r="I203" s="2"/>
      <c r="J203" s="2"/>
      <c r="K203" s="2"/>
      <c r="M203" s="2"/>
      <c r="N203" s="2"/>
    </row>
    <row r="204" spans="4:14" ht="14.25" customHeight="1" x14ac:dyDescent="0.3">
      <c r="D204" s="2"/>
      <c r="E204" s="2"/>
      <c r="F204" s="2"/>
      <c r="G204" s="2"/>
      <c r="H204" s="2"/>
      <c r="I204" s="2"/>
      <c r="J204" s="2"/>
      <c r="K204" s="2"/>
      <c r="M204" s="2"/>
      <c r="N204" s="2"/>
    </row>
    <row r="205" spans="4:14" ht="14.25" customHeight="1" x14ac:dyDescent="0.3">
      <c r="D205" s="2"/>
      <c r="E205" s="2"/>
      <c r="F205" s="2"/>
      <c r="G205" s="2"/>
      <c r="H205" s="2"/>
      <c r="I205" s="2"/>
      <c r="J205" s="2"/>
      <c r="K205" s="2"/>
      <c r="M205" s="2"/>
      <c r="N205" s="2"/>
    </row>
    <row r="206" spans="4:14" ht="14.25" customHeight="1" x14ac:dyDescent="0.3">
      <c r="D206" s="2"/>
      <c r="E206" s="2"/>
      <c r="F206" s="2"/>
      <c r="G206" s="2"/>
      <c r="H206" s="2"/>
      <c r="I206" s="2"/>
      <c r="J206" s="2"/>
      <c r="K206" s="2"/>
      <c r="M206" s="2"/>
      <c r="N206" s="2"/>
    </row>
    <row r="207" spans="4:14" ht="14.25" customHeight="1" x14ac:dyDescent="0.3">
      <c r="D207" s="2"/>
      <c r="E207" s="2"/>
      <c r="F207" s="2"/>
      <c r="G207" s="2"/>
      <c r="H207" s="2"/>
      <c r="I207" s="2"/>
      <c r="J207" s="2"/>
      <c r="K207" s="2"/>
      <c r="M207" s="2"/>
      <c r="N207" s="2"/>
    </row>
    <row r="208" spans="4:14" ht="14.25" customHeight="1" x14ac:dyDescent="0.3">
      <c r="D208" s="2"/>
      <c r="E208" s="2"/>
      <c r="F208" s="2"/>
      <c r="G208" s="2"/>
      <c r="H208" s="2"/>
      <c r="I208" s="2"/>
      <c r="J208" s="2"/>
      <c r="K208" s="2"/>
      <c r="M208" s="2"/>
      <c r="N208" s="2"/>
    </row>
    <row r="209" spans="4:14" ht="14.25" customHeight="1" x14ac:dyDescent="0.3">
      <c r="D209" s="2"/>
      <c r="E209" s="2"/>
      <c r="F209" s="2"/>
      <c r="G209" s="2"/>
      <c r="H209" s="2"/>
      <c r="I209" s="2"/>
      <c r="J209" s="2"/>
      <c r="K209" s="2"/>
      <c r="M209" s="2"/>
      <c r="N209" s="2"/>
    </row>
    <row r="210" spans="4:14" ht="14.25" customHeight="1" x14ac:dyDescent="0.3">
      <c r="D210" s="2"/>
      <c r="E210" s="2"/>
      <c r="F210" s="2"/>
      <c r="G210" s="2"/>
      <c r="H210" s="2"/>
      <c r="I210" s="2"/>
      <c r="J210" s="2"/>
      <c r="K210" s="2"/>
      <c r="M210" s="2"/>
      <c r="N210" s="2"/>
    </row>
    <row r="211" spans="4:14" ht="14.25" customHeight="1" x14ac:dyDescent="0.3">
      <c r="D211" s="2"/>
      <c r="E211" s="2"/>
      <c r="F211" s="2"/>
      <c r="G211" s="2"/>
      <c r="H211" s="2"/>
      <c r="I211" s="2"/>
      <c r="J211" s="2"/>
      <c r="K211" s="2"/>
      <c r="M211" s="2"/>
      <c r="N211" s="2"/>
    </row>
    <row r="212" spans="4:14" ht="14.25" customHeight="1" x14ac:dyDescent="0.3">
      <c r="D212" s="2"/>
      <c r="E212" s="2"/>
      <c r="F212" s="2"/>
      <c r="G212" s="2"/>
      <c r="H212" s="2"/>
      <c r="I212" s="2"/>
      <c r="J212" s="2"/>
      <c r="K212" s="2"/>
      <c r="M212" s="2"/>
      <c r="N212" s="2"/>
    </row>
    <row r="213" spans="4:14" ht="14.25" customHeight="1" x14ac:dyDescent="0.3">
      <c r="D213" s="2"/>
      <c r="E213" s="2"/>
      <c r="F213" s="2"/>
      <c r="G213" s="2"/>
      <c r="H213" s="2"/>
      <c r="I213" s="2"/>
      <c r="J213" s="2"/>
      <c r="K213" s="2"/>
      <c r="M213" s="2"/>
      <c r="N213" s="2"/>
    </row>
    <row r="214" spans="4:14" ht="14.25" customHeight="1" x14ac:dyDescent="0.3">
      <c r="D214" s="2"/>
      <c r="E214" s="2"/>
      <c r="F214" s="2"/>
      <c r="G214" s="2"/>
      <c r="H214" s="2"/>
      <c r="I214" s="2"/>
      <c r="J214" s="2"/>
      <c r="K214" s="2"/>
      <c r="M214" s="2"/>
      <c r="N214" s="2"/>
    </row>
    <row r="215" spans="4:14" ht="14.25" customHeight="1" x14ac:dyDescent="0.3">
      <c r="D215" s="2"/>
      <c r="E215" s="2"/>
      <c r="F215" s="2"/>
      <c r="G215" s="2"/>
      <c r="H215" s="2"/>
      <c r="I215" s="2"/>
      <c r="J215" s="2"/>
      <c r="K215" s="2"/>
      <c r="M215" s="2"/>
      <c r="N215" s="2"/>
    </row>
    <row r="216" spans="4:14" ht="14.25" customHeight="1" x14ac:dyDescent="0.3">
      <c r="D216" s="2"/>
      <c r="E216" s="2"/>
      <c r="F216" s="2"/>
      <c r="G216" s="2"/>
      <c r="H216" s="2"/>
      <c r="I216" s="2"/>
      <c r="J216" s="2"/>
      <c r="K216" s="2"/>
      <c r="M216" s="2"/>
      <c r="N216" s="2"/>
    </row>
    <row r="217" spans="4:14" ht="14.25" customHeight="1" x14ac:dyDescent="0.3">
      <c r="D217" s="2"/>
      <c r="E217" s="2"/>
      <c r="F217" s="2"/>
      <c r="G217" s="2"/>
      <c r="H217" s="2"/>
      <c r="I217" s="2"/>
      <c r="J217" s="2"/>
      <c r="K217" s="2"/>
      <c r="M217" s="2"/>
      <c r="N217" s="2"/>
    </row>
    <row r="218" spans="4:14" ht="14.25" customHeight="1" x14ac:dyDescent="0.3">
      <c r="D218" s="2"/>
      <c r="E218" s="2"/>
      <c r="F218" s="2"/>
      <c r="G218" s="2"/>
      <c r="H218" s="2"/>
      <c r="I218" s="2"/>
      <c r="J218" s="2"/>
      <c r="K218" s="2"/>
      <c r="M218" s="2"/>
      <c r="N218" s="2"/>
    </row>
    <row r="219" spans="4:14" ht="14.25" customHeight="1" x14ac:dyDescent="0.3">
      <c r="D219" s="2"/>
      <c r="E219" s="2"/>
      <c r="F219" s="2"/>
      <c r="G219" s="2"/>
      <c r="H219" s="2"/>
      <c r="I219" s="2"/>
      <c r="J219" s="2"/>
      <c r="K219" s="2"/>
      <c r="M219" s="2"/>
      <c r="N219" s="2"/>
    </row>
    <row r="220" spans="4:14" ht="14.25" customHeight="1" x14ac:dyDescent="0.3">
      <c r="D220" s="2"/>
      <c r="E220" s="2"/>
      <c r="F220" s="2"/>
      <c r="G220" s="2"/>
      <c r="H220" s="2"/>
      <c r="I220" s="2"/>
      <c r="J220" s="2"/>
      <c r="K220" s="2"/>
      <c r="M220" s="2"/>
      <c r="N220" s="2"/>
    </row>
    <row r="221" spans="4:14" ht="14.25" customHeight="1" x14ac:dyDescent="0.3">
      <c r="D221" s="2"/>
      <c r="E221" s="2"/>
      <c r="F221" s="2"/>
      <c r="G221" s="2"/>
      <c r="H221" s="2"/>
      <c r="I221" s="2"/>
      <c r="J221" s="2"/>
      <c r="K221" s="2"/>
      <c r="M221" s="2"/>
      <c r="N221" s="2"/>
    </row>
    <row r="222" spans="4:14" ht="14.25" customHeight="1" x14ac:dyDescent="0.3">
      <c r="D222" s="2"/>
      <c r="E222" s="2"/>
      <c r="F222" s="2"/>
      <c r="G222" s="2"/>
      <c r="H222" s="2"/>
      <c r="I222" s="2"/>
      <c r="J222" s="2"/>
      <c r="K222" s="2"/>
      <c r="M222" s="2"/>
      <c r="N222" s="2"/>
    </row>
    <row r="223" spans="4:14" ht="14.25" customHeight="1" x14ac:dyDescent="0.3">
      <c r="D223" s="2"/>
      <c r="E223" s="2"/>
      <c r="F223" s="2"/>
      <c r="G223" s="2"/>
      <c r="H223" s="2"/>
      <c r="I223" s="2"/>
      <c r="J223" s="2"/>
      <c r="K223" s="2"/>
      <c r="M223" s="2"/>
      <c r="N223" s="2"/>
    </row>
    <row r="224" spans="4:14" ht="14.25" customHeight="1" x14ac:dyDescent="0.3">
      <c r="D224" s="2"/>
      <c r="E224" s="2"/>
      <c r="F224" s="2"/>
      <c r="G224" s="2"/>
      <c r="H224" s="2"/>
      <c r="I224" s="2"/>
      <c r="J224" s="2"/>
      <c r="K224" s="2"/>
      <c r="M224" s="2"/>
      <c r="N224" s="2"/>
    </row>
    <row r="225" spans="4:14" ht="14.25" customHeight="1" x14ac:dyDescent="0.3">
      <c r="D225" s="2"/>
      <c r="E225" s="2"/>
      <c r="F225" s="2"/>
      <c r="G225" s="2"/>
      <c r="H225" s="2"/>
      <c r="I225" s="2"/>
      <c r="J225" s="2"/>
      <c r="K225" s="2"/>
      <c r="M225" s="2"/>
      <c r="N225" s="2"/>
    </row>
    <row r="226" spans="4:14" ht="14.25" customHeight="1" x14ac:dyDescent="0.3">
      <c r="D226" s="2"/>
      <c r="E226" s="2"/>
      <c r="F226" s="2"/>
      <c r="G226" s="2"/>
      <c r="H226" s="2"/>
      <c r="I226" s="2"/>
      <c r="J226" s="2"/>
      <c r="K226" s="2"/>
      <c r="M226" s="2"/>
      <c r="N226" s="2"/>
    </row>
    <row r="227" spans="4:14" ht="14.25" customHeight="1" x14ac:dyDescent="0.3">
      <c r="D227" s="2"/>
      <c r="E227" s="2"/>
      <c r="F227" s="2"/>
      <c r="G227" s="2"/>
      <c r="H227" s="2"/>
      <c r="I227" s="2"/>
      <c r="J227" s="2"/>
      <c r="K227" s="2"/>
      <c r="M227" s="2"/>
      <c r="N227" s="2"/>
    </row>
    <row r="228" spans="4:14" ht="14.25" customHeight="1" x14ac:dyDescent="0.3">
      <c r="D228" s="2"/>
      <c r="E228" s="2"/>
      <c r="F228" s="2"/>
      <c r="G228" s="2"/>
      <c r="H228" s="2"/>
      <c r="I228" s="2"/>
      <c r="J228" s="2"/>
      <c r="K228" s="2"/>
      <c r="M228" s="2"/>
      <c r="N228" s="2"/>
    </row>
    <row r="229" spans="4:14" ht="14.25" customHeight="1" x14ac:dyDescent="0.3">
      <c r="D229" s="2"/>
      <c r="E229" s="2"/>
      <c r="F229" s="2"/>
      <c r="G229" s="2"/>
      <c r="H229" s="2"/>
      <c r="I229" s="2"/>
      <c r="J229" s="2"/>
      <c r="K229" s="2"/>
      <c r="M229" s="2"/>
      <c r="N229" s="2"/>
    </row>
    <row r="230" spans="4:14" ht="14.25" customHeight="1" x14ac:dyDescent="0.3">
      <c r="D230" s="2"/>
      <c r="E230" s="2"/>
      <c r="F230" s="2"/>
      <c r="G230" s="2"/>
      <c r="H230" s="2"/>
      <c r="I230" s="2"/>
      <c r="J230" s="2"/>
      <c r="K230" s="2"/>
      <c r="M230" s="2"/>
      <c r="N230" s="2"/>
    </row>
    <row r="231" spans="4:14" ht="14.25" customHeight="1" x14ac:dyDescent="0.3">
      <c r="D231" s="2"/>
      <c r="E231" s="2"/>
      <c r="F231" s="2"/>
      <c r="G231" s="2"/>
      <c r="H231" s="2"/>
      <c r="I231" s="2"/>
      <c r="J231" s="2"/>
      <c r="K231" s="2"/>
      <c r="M231" s="2"/>
      <c r="N231" s="2"/>
    </row>
    <row r="232" spans="4:14" ht="14.25" customHeight="1" x14ac:dyDescent="0.3">
      <c r="D232" s="2"/>
      <c r="E232" s="2"/>
      <c r="F232" s="2"/>
      <c r="G232" s="2"/>
      <c r="H232" s="2"/>
      <c r="I232" s="2"/>
      <c r="J232" s="2"/>
      <c r="K232" s="2"/>
      <c r="M232" s="2"/>
      <c r="N232" s="2"/>
    </row>
    <row r="233" spans="4:14" ht="14.25" customHeight="1" x14ac:dyDescent="0.3">
      <c r="D233" s="2"/>
      <c r="E233" s="2"/>
      <c r="F233" s="2"/>
      <c r="G233" s="2"/>
      <c r="H233" s="2"/>
      <c r="I233" s="2"/>
      <c r="J233" s="2"/>
      <c r="K233" s="2"/>
      <c r="M233" s="2"/>
      <c r="N233" s="2"/>
    </row>
    <row r="234" spans="4:14" ht="14.25" customHeight="1" x14ac:dyDescent="0.3">
      <c r="D234" s="2"/>
      <c r="E234" s="2"/>
      <c r="F234" s="2"/>
      <c r="G234" s="2"/>
      <c r="H234" s="2"/>
      <c r="I234" s="2"/>
      <c r="J234" s="2"/>
      <c r="K234" s="2"/>
      <c r="M234" s="2"/>
      <c r="N234" s="2"/>
    </row>
    <row r="235" spans="4:14" ht="14.25" customHeight="1" x14ac:dyDescent="0.3">
      <c r="D235" s="2"/>
      <c r="E235" s="2"/>
      <c r="F235" s="2"/>
      <c r="G235" s="2"/>
      <c r="H235" s="2"/>
      <c r="I235" s="2"/>
      <c r="J235" s="2"/>
      <c r="K235" s="2"/>
      <c r="M235" s="2"/>
      <c r="N235" s="2"/>
    </row>
    <row r="236" spans="4:14" ht="14.25" customHeight="1" x14ac:dyDescent="0.3">
      <c r="D236" s="2"/>
      <c r="E236" s="2"/>
      <c r="F236" s="2"/>
      <c r="G236" s="2"/>
      <c r="H236" s="2"/>
      <c r="I236" s="2"/>
      <c r="J236" s="2"/>
      <c r="K236" s="2"/>
      <c r="M236" s="2"/>
      <c r="N236" s="2"/>
    </row>
    <row r="237" spans="4:14" ht="14.25" customHeight="1" x14ac:dyDescent="0.3">
      <c r="D237" s="2"/>
      <c r="E237" s="2"/>
      <c r="F237" s="2"/>
      <c r="G237" s="2"/>
      <c r="H237" s="2"/>
      <c r="I237" s="2"/>
      <c r="J237" s="2"/>
      <c r="K237" s="2"/>
      <c r="M237" s="2"/>
      <c r="N237" s="2"/>
    </row>
    <row r="238" spans="4:14" ht="14.25" customHeight="1" x14ac:dyDescent="0.3">
      <c r="D238" s="2"/>
      <c r="E238" s="2"/>
      <c r="F238" s="2"/>
      <c r="G238" s="2"/>
      <c r="H238" s="2"/>
      <c r="I238" s="2"/>
      <c r="J238" s="2"/>
      <c r="K238" s="2"/>
      <c r="M238" s="2"/>
      <c r="N238" s="2"/>
    </row>
    <row r="239" spans="4:14" ht="14.25" customHeight="1" x14ac:dyDescent="0.3">
      <c r="D239" s="2"/>
      <c r="E239" s="2"/>
      <c r="F239" s="2"/>
      <c r="G239" s="2"/>
      <c r="H239" s="2"/>
      <c r="I239" s="2"/>
      <c r="J239" s="2"/>
      <c r="K239" s="2"/>
      <c r="M239" s="2"/>
      <c r="N239" s="2"/>
    </row>
    <row r="240" spans="4:14" ht="14.25" customHeight="1" x14ac:dyDescent="0.3">
      <c r="D240" s="2"/>
      <c r="E240" s="2"/>
      <c r="F240" s="2"/>
      <c r="G240" s="2"/>
      <c r="H240" s="2"/>
      <c r="I240" s="2"/>
      <c r="J240" s="2"/>
      <c r="K240" s="2"/>
      <c r="M240" s="2"/>
      <c r="N240" s="2"/>
    </row>
    <row r="241" spans="4:14" ht="14.25" customHeight="1" x14ac:dyDescent="0.3">
      <c r="D241" s="2"/>
      <c r="E241" s="2"/>
      <c r="F241" s="2"/>
      <c r="G241" s="2"/>
      <c r="H241" s="2"/>
      <c r="I241" s="2"/>
      <c r="J241" s="2"/>
      <c r="K241" s="2"/>
      <c r="M241" s="2"/>
      <c r="N241" s="2"/>
    </row>
    <row r="242" spans="4:14" ht="14.25" customHeight="1" x14ac:dyDescent="0.3">
      <c r="D242" s="2"/>
      <c r="E242" s="2"/>
      <c r="F242" s="2"/>
      <c r="G242" s="2"/>
      <c r="H242" s="2"/>
      <c r="I242" s="2"/>
      <c r="J242" s="2"/>
      <c r="K242" s="2"/>
      <c r="M242" s="2"/>
      <c r="N242" s="2"/>
    </row>
    <row r="243" spans="4:14" ht="14.25" customHeight="1" x14ac:dyDescent="0.3">
      <c r="D243" s="2"/>
      <c r="E243" s="2"/>
      <c r="F243" s="2"/>
      <c r="G243" s="2"/>
      <c r="H243" s="2"/>
      <c r="I243" s="2"/>
      <c r="J243" s="2"/>
      <c r="K243" s="2"/>
      <c r="M243" s="2"/>
      <c r="N243" s="2"/>
    </row>
    <row r="244" spans="4:14" ht="14.25" customHeight="1" x14ac:dyDescent="0.3">
      <c r="D244" s="2"/>
      <c r="E244" s="2"/>
      <c r="F244" s="2"/>
      <c r="G244" s="2"/>
      <c r="H244" s="2"/>
      <c r="I244" s="2"/>
      <c r="J244" s="2"/>
      <c r="K244" s="2"/>
      <c r="M244" s="2"/>
      <c r="N244" s="2"/>
    </row>
    <row r="245" spans="4:14" ht="14.25" customHeight="1" x14ac:dyDescent="0.3">
      <c r="D245" s="2"/>
      <c r="E245" s="2"/>
      <c r="F245" s="2"/>
      <c r="G245" s="2"/>
      <c r="H245" s="2"/>
      <c r="I245" s="2"/>
      <c r="J245" s="2"/>
      <c r="K245" s="2"/>
      <c r="M245" s="2"/>
      <c r="N245" s="2"/>
    </row>
    <row r="246" spans="4:14" ht="14.25" customHeight="1" x14ac:dyDescent="0.3">
      <c r="D246" s="2"/>
      <c r="E246" s="2"/>
      <c r="F246" s="2"/>
      <c r="G246" s="2"/>
      <c r="H246" s="2"/>
      <c r="I246" s="2"/>
      <c r="J246" s="2"/>
      <c r="K246" s="2"/>
      <c r="M246" s="2"/>
      <c r="N246" s="2"/>
    </row>
    <row r="247" spans="4:14" ht="14.25" customHeight="1" x14ac:dyDescent="0.3">
      <c r="D247" s="2"/>
      <c r="E247" s="2"/>
      <c r="F247" s="2"/>
      <c r="G247" s="2"/>
      <c r="H247" s="2"/>
      <c r="I247" s="2"/>
      <c r="J247" s="2"/>
      <c r="K247" s="2"/>
      <c r="M247" s="2"/>
      <c r="N247" s="2"/>
    </row>
    <row r="248" spans="4:14" ht="14.25" customHeight="1" x14ac:dyDescent="0.3">
      <c r="D248" s="2"/>
      <c r="E248" s="2"/>
      <c r="F248" s="2"/>
      <c r="G248" s="2"/>
      <c r="H248" s="2"/>
      <c r="I248" s="2"/>
      <c r="J248" s="2"/>
      <c r="K248" s="2"/>
      <c r="M248" s="2"/>
      <c r="N248" s="2"/>
    </row>
    <row r="249" spans="4:14" ht="14.25" customHeight="1" x14ac:dyDescent="0.3">
      <c r="D249" s="2"/>
      <c r="E249" s="2"/>
      <c r="F249" s="2"/>
      <c r="G249" s="2"/>
      <c r="H249" s="2"/>
      <c r="I249" s="2"/>
      <c r="J249" s="2"/>
      <c r="K249" s="2"/>
      <c r="M249" s="2"/>
      <c r="N249" s="2"/>
    </row>
    <row r="250" spans="4:14" ht="14.25" customHeight="1" x14ac:dyDescent="0.3">
      <c r="D250" s="2"/>
      <c r="E250" s="2"/>
      <c r="F250" s="2"/>
      <c r="G250" s="2"/>
      <c r="H250" s="2"/>
      <c r="I250" s="2"/>
      <c r="J250" s="2"/>
      <c r="K250" s="2"/>
      <c r="M250" s="2"/>
      <c r="N250" s="2"/>
    </row>
    <row r="251" spans="4:14" ht="14.25" customHeight="1" x14ac:dyDescent="0.3">
      <c r="D251" s="2"/>
      <c r="E251" s="2"/>
      <c r="F251" s="2"/>
      <c r="G251" s="2"/>
      <c r="H251" s="2"/>
      <c r="I251" s="2"/>
      <c r="J251" s="2"/>
      <c r="K251" s="2"/>
      <c r="M251" s="2"/>
      <c r="N251" s="2"/>
    </row>
    <row r="252" spans="4:14" ht="14.25" customHeight="1" x14ac:dyDescent="0.3">
      <c r="D252" s="2"/>
      <c r="E252" s="2"/>
      <c r="F252" s="2"/>
      <c r="G252" s="2"/>
      <c r="H252" s="2"/>
      <c r="I252" s="2"/>
      <c r="J252" s="2"/>
      <c r="K252" s="2"/>
      <c r="M252" s="2"/>
      <c r="N252" s="2"/>
    </row>
    <row r="253" spans="4:14" ht="14.25" customHeight="1" x14ac:dyDescent="0.3">
      <c r="D253" s="2"/>
      <c r="E253" s="2"/>
      <c r="F253" s="2"/>
      <c r="G253" s="2"/>
      <c r="H253" s="2"/>
      <c r="I253" s="2"/>
      <c r="J253" s="2"/>
      <c r="K253" s="2"/>
      <c r="M253" s="2"/>
      <c r="N253" s="2"/>
    </row>
    <row r="254" spans="4:14" ht="14.25" customHeight="1" x14ac:dyDescent="0.3">
      <c r="D254" s="2"/>
      <c r="E254" s="2"/>
      <c r="F254" s="2"/>
      <c r="G254" s="2"/>
      <c r="H254" s="2"/>
      <c r="I254" s="2"/>
      <c r="J254" s="2"/>
      <c r="K254" s="2"/>
      <c r="M254" s="2"/>
      <c r="N254" s="2"/>
    </row>
    <row r="255" spans="4:14" ht="14.25" customHeight="1" x14ac:dyDescent="0.3">
      <c r="D255" s="2"/>
      <c r="E255" s="2"/>
      <c r="F255" s="2"/>
      <c r="G255" s="2"/>
      <c r="H255" s="2"/>
      <c r="I255" s="2"/>
      <c r="J255" s="2"/>
      <c r="K255" s="2"/>
      <c r="M255" s="2"/>
      <c r="N255" s="2"/>
    </row>
    <row r="256" spans="4:14" ht="14.25" customHeight="1" x14ac:dyDescent="0.3">
      <c r="D256" s="2"/>
      <c r="E256" s="2"/>
      <c r="F256" s="2"/>
      <c r="G256" s="2"/>
      <c r="H256" s="2"/>
      <c r="I256" s="2"/>
      <c r="J256" s="2"/>
      <c r="K256" s="2"/>
      <c r="M256" s="2"/>
      <c r="N256" s="2"/>
    </row>
    <row r="257" spans="4:14" ht="14.25" customHeight="1" x14ac:dyDescent="0.3">
      <c r="D257" s="2"/>
      <c r="E257" s="2"/>
      <c r="F257" s="2"/>
      <c r="G257" s="2"/>
      <c r="H257" s="2"/>
      <c r="I257" s="2"/>
      <c r="J257" s="2"/>
      <c r="K257" s="2"/>
      <c r="M257" s="2"/>
      <c r="N257" s="2"/>
    </row>
    <row r="258" spans="4:14" ht="14.25" customHeight="1" x14ac:dyDescent="0.3">
      <c r="D258" s="2"/>
      <c r="E258" s="2"/>
      <c r="F258" s="2"/>
      <c r="G258" s="2"/>
      <c r="H258" s="2"/>
      <c r="I258" s="2"/>
      <c r="J258" s="2"/>
      <c r="K258" s="2"/>
      <c r="M258" s="2"/>
      <c r="N258" s="2"/>
    </row>
    <row r="259" spans="4:14" ht="14.25" customHeight="1" x14ac:dyDescent="0.3">
      <c r="D259" s="2"/>
      <c r="E259" s="2"/>
      <c r="F259" s="2"/>
      <c r="G259" s="2"/>
      <c r="H259" s="2"/>
      <c r="I259" s="2"/>
      <c r="J259" s="2"/>
      <c r="K259" s="2"/>
      <c r="M259" s="2"/>
      <c r="N259" s="2"/>
    </row>
    <row r="260" spans="4:14" ht="14.25" customHeight="1" x14ac:dyDescent="0.3">
      <c r="D260" s="2"/>
      <c r="E260" s="2"/>
      <c r="F260" s="2"/>
      <c r="G260" s="2"/>
      <c r="H260" s="2"/>
      <c r="I260" s="2"/>
      <c r="J260" s="2"/>
      <c r="K260" s="2"/>
      <c r="M260" s="2"/>
      <c r="N260" s="2"/>
    </row>
    <row r="261" spans="4:14" ht="14.25" customHeight="1" x14ac:dyDescent="0.3">
      <c r="D261" s="2"/>
      <c r="E261" s="2"/>
      <c r="F261" s="2"/>
      <c r="G261" s="2"/>
      <c r="H261" s="2"/>
      <c r="I261" s="2"/>
      <c r="J261" s="2"/>
      <c r="K261" s="2"/>
      <c r="M261" s="2"/>
      <c r="N261" s="2"/>
    </row>
    <row r="262" spans="4:14" ht="14.25" customHeight="1" x14ac:dyDescent="0.3">
      <c r="D262" s="2"/>
      <c r="E262" s="2"/>
      <c r="F262" s="2"/>
      <c r="G262" s="2"/>
      <c r="H262" s="2"/>
      <c r="I262" s="2"/>
      <c r="J262" s="2"/>
      <c r="K262" s="2"/>
      <c r="M262" s="2"/>
      <c r="N262" s="2"/>
    </row>
    <row r="263" spans="4:14" ht="14.25" customHeight="1" x14ac:dyDescent="0.3">
      <c r="D263" s="2"/>
      <c r="E263" s="2"/>
      <c r="F263" s="2"/>
      <c r="G263" s="2"/>
      <c r="H263" s="2"/>
      <c r="I263" s="2"/>
      <c r="J263" s="2"/>
      <c r="K263" s="2"/>
      <c r="M263" s="2"/>
      <c r="N263" s="2"/>
    </row>
    <row r="264" spans="4:14" ht="14.25" customHeight="1" x14ac:dyDescent="0.3">
      <c r="D264" s="2"/>
      <c r="E264" s="2"/>
      <c r="F264" s="2"/>
      <c r="G264" s="2"/>
      <c r="H264" s="2"/>
      <c r="I264" s="2"/>
      <c r="J264" s="2"/>
      <c r="K264" s="2"/>
      <c r="M264" s="2"/>
      <c r="N264" s="2"/>
    </row>
    <row r="265" spans="4:14" ht="14.25" customHeight="1" x14ac:dyDescent="0.3">
      <c r="D265" s="2"/>
      <c r="E265" s="2"/>
      <c r="F265" s="2"/>
      <c r="G265" s="2"/>
      <c r="H265" s="2"/>
      <c r="I265" s="2"/>
      <c r="J265" s="2"/>
      <c r="K265" s="2"/>
      <c r="M265" s="2"/>
      <c r="N265" s="2"/>
    </row>
    <row r="266" spans="4:14" ht="14.25" customHeight="1" x14ac:dyDescent="0.3">
      <c r="D266" s="2"/>
      <c r="E266" s="2"/>
      <c r="F266" s="2"/>
      <c r="G266" s="2"/>
      <c r="H266" s="2"/>
      <c r="I266" s="2"/>
      <c r="J266" s="2"/>
      <c r="K266" s="2"/>
      <c r="M266" s="2"/>
      <c r="N266" s="2"/>
    </row>
    <row r="267" spans="4:14" ht="14.25" customHeight="1" x14ac:dyDescent="0.3">
      <c r="D267" s="2"/>
      <c r="E267" s="2"/>
      <c r="F267" s="2"/>
      <c r="G267" s="2"/>
      <c r="H267" s="2"/>
      <c r="I267" s="2"/>
      <c r="J267" s="2"/>
      <c r="K267" s="2"/>
      <c r="M267" s="2"/>
      <c r="N267" s="2"/>
    </row>
    <row r="268" spans="4:14" ht="14.25" customHeight="1" x14ac:dyDescent="0.3">
      <c r="D268" s="2"/>
      <c r="E268" s="2"/>
      <c r="F268" s="2"/>
      <c r="G268" s="2"/>
      <c r="H268" s="2"/>
      <c r="I268" s="2"/>
      <c r="J268" s="2"/>
      <c r="K268" s="2"/>
      <c r="M268" s="2"/>
      <c r="N268" s="2"/>
    </row>
    <row r="269" spans="4:14" ht="14.25" customHeight="1" x14ac:dyDescent="0.3">
      <c r="D269" s="2"/>
      <c r="E269" s="2"/>
      <c r="F269" s="2"/>
      <c r="G269" s="2"/>
      <c r="H269" s="2"/>
      <c r="I269" s="2"/>
      <c r="J269" s="2"/>
      <c r="K269" s="2"/>
      <c r="M269" s="2"/>
      <c r="N269" s="2"/>
    </row>
    <row r="270" spans="4:14" ht="14.25" customHeight="1" x14ac:dyDescent="0.3">
      <c r="D270" s="2"/>
      <c r="E270" s="2"/>
      <c r="F270" s="2"/>
      <c r="G270" s="2"/>
      <c r="H270" s="2"/>
      <c r="I270" s="2"/>
      <c r="J270" s="2"/>
      <c r="K270" s="2"/>
      <c r="M270" s="2"/>
      <c r="N270" s="2"/>
    </row>
    <row r="271" spans="4:14" ht="14.25" customHeight="1" x14ac:dyDescent="0.3">
      <c r="D271" s="2"/>
      <c r="E271" s="2"/>
      <c r="F271" s="2"/>
      <c r="G271" s="2"/>
      <c r="H271" s="2"/>
      <c r="I271" s="2"/>
      <c r="J271" s="2"/>
      <c r="K271" s="2"/>
      <c r="M271" s="2"/>
      <c r="N271" s="2"/>
    </row>
    <row r="272" spans="4:14" ht="14.25" customHeight="1" x14ac:dyDescent="0.3">
      <c r="D272" s="2"/>
      <c r="E272" s="2"/>
      <c r="F272" s="2"/>
      <c r="G272" s="2"/>
      <c r="H272" s="2"/>
      <c r="I272" s="2"/>
      <c r="J272" s="2"/>
      <c r="K272" s="2"/>
      <c r="M272" s="2"/>
      <c r="N272" s="2"/>
    </row>
    <row r="273" spans="4:14" ht="14.25" customHeight="1" x14ac:dyDescent="0.3">
      <c r="D273" s="2"/>
      <c r="E273" s="2"/>
      <c r="F273" s="2"/>
      <c r="G273" s="2"/>
      <c r="H273" s="2"/>
      <c r="I273" s="2"/>
      <c r="J273" s="2"/>
      <c r="K273" s="2"/>
      <c r="M273" s="2"/>
      <c r="N273" s="2"/>
    </row>
    <row r="274" spans="4:14" ht="14.25" customHeight="1" x14ac:dyDescent="0.3">
      <c r="D274" s="2"/>
      <c r="E274" s="2"/>
      <c r="F274" s="2"/>
      <c r="G274" s="2"/>
      <c r="H274" s="2"/>
      <c r="I274" s="2"/>
      <c r="J274" s="2"/>
      <c r="K274" s="2"/>
      <c r="M274" s="2"/>
      <c r="N274" s="2"/>
    </row>
    <row r="275" spans="4:14" ht="14.25" customHeight="1" x14ac:dyDescent="0.3">
      <c r="D275" s="2"/>
      <c r="E275" s="2"/>
      <c r="F275" s="2"/>
      <c r="G275" s="2"/>
      <c r="H275" s="2"/>
      <c r="I275" s="2"/>
      <c r="J275" s="2"/>
      <c r="K275" s="2"/>
      <c r="M275" s="2"/>
      <c r="N275" s="2"/>
    </row>
    <row r="276" spans="4:14" ht="14.25" customHeight="1" x14ac:dyDescent="0.3">
      <c r="D276" s="2"/>
      <c r="E276" s="2"/>
      <c r="F276" s="2"/>
      <c r="G276" s="2"/>
      <c r="H276" s="2"/>
      <c r="I276" s="2"/>
      <c r="J276" s="2"/>
      <c r="K276" s="2"/>
      <c r="M276" s="2"/>
      <c r="N276" s="2"/>
    </row>
    <row r="277" spans="4:14" ht="14.25" customHeight="1" x14ac:dyDescent="0.3">
      <c r="D277" s="2"/>
      <c r="E277" s="2"/>
      <c r="F277" s="2"/>
      <c r="G277" s="2"/>
      <c r="H277" s="2"/>
      <c r="I277" s="2"/>
      <c r="J277" s="2"/>
      <c r="K277" s="2"/>
      <c r="M277" s="2"/>
      <c r="N277" s="2"/>
    </row>
    <row r="278" spans="4:14" ht="14.25" customHeight="1" x14ac:dyDescent="0.3">
      <c r="D278" s="2"/>
      <c r="E278" s="2"/>
      <c r="F278" s="2"/>
      <c r="G278" s="2"/>
      <c r="H278" s="2"/>
      <c r="I278" s="2"/>
      <c r="J278" s="2"/>
      <c r="K278" s="2"/>
      <c r="M278" s="2"/>
      <c r="N278" s="2"/>
    </row>
    <row r="279" spans="4:14" ht="14.25" customHeight="1" x14ac:dyDescent="0.3">
      <c r="D279" s="2"/>
      <c r="E279" s="2"/>
      <c r="F279" s="2"/>
      <c r="G279" s="2"/>
      <c r="H279" s="2"/>
      <c r="I279" s="2"/>
      <c r="J279" s="2"/>
      <c r="K279" s="2"/>
      <c r="M279" s="2"/>
      <c r="N279" s="2"/>
    </row>
    <row r="280" spans="4:14" ht="14.25" customHeight="1" x14ac:dyDescent="0.3">
      <c r="D280" s="2"/>
      <c r="E280" s="2"/>
      <c r="F280" s="2"/>
      <c r="G280" s="2"/>
      <c r="H280" s="2"/>
      <c r="I280" s="2"/>
      <c r="J280" s="2"/>
      <c r="K280" s="2"/>
      <c r="M280" s="2"/>
      <c r="N280" s="2"/>
    </row>
    <row r="281" spans="4:14" ht="14.25" customHeight="1" x14ac:dyDescent="0.3">
      <c r="D281" s="2"/>
      <c r="E281" s="2"/>
      <c r="F281" s="2"/>
      <c r="G281" s="2"/>
      <c r="H281" s="2"/>
      <c r="I281" s="2"/>
      <c r="J281" s="2"/>
      <c r="K281" s="2"/>
      <c r="M281" s="2"/>
      <c r="N281" s="2"/>
    </row>
    <row r="282" spans="4:14" ht="14.25" customHeight="1" x14ac:dyDescent="0.3">
      <c r="D282" s="2"/>
      <c r="E282" s="2"/>
      <c r="F282" s="2"/>
      <c r="G282" s="2"/>
      <c r="H282" s="2"/>
      <c r="I282" s="2"/>
      <c r="J282" s="2"/>
      <c r="K282" s="2"/>
      <c r="M282" s="2"/>
      <c r="N282" s="2"/>
    </row>
    <row r="283" spans="4:14" ht="14.25" customHeight="1" x14ac:dyDescent="0.3">
      <c r="D283" s="2"/>
      <c r="E283" s="2"/>
      <c r="F283" s="2"/>
      <c r="G283" s="2"/>
      <c r="H283" s="2"/>
      <c r="I283" s="2"/>
      <c r="J283" s="2"/>
      <c r="K283" s="2"/>
      <c r="M283" s="2"/>
      <c r="N283" s="2"/>
    </row>
    <row r="284" spans="4:14" ht="14.25" customHeight="1" x14ac:dyDescent="0.3">
      <c r="D284" s="2"/>
      <c r="E284" s="2"/>
      <c r="F284" s="2"/>
      <c r="G284" s="2"/>
      <c r="H284" s="2"/>
      <c r="I284" s="2"/>
      <c r="J284" s="2"/>
      <c r="K284" s="2"/>
      <c r="M284" s="2"/>
      <c r="N284" s="2"/>
    </row>
    <row r="285" spans="4:14" ht="14.25" customHeight="1" x14ac:dyDescent="0.3">
      <c r="D285" s="2"/>
      <c r="E285" s="2"/>
      <c r="F285" s="2"/>
      <c r="G285" s="2"/>
      <c r="H285" s="2"/>
      <c r="I285" s="2"/>
      <c r="J285" s="2"/>
      <c r="K285" s="2"/>
      <c r="M285" s="2"/>
      <c r="N285" s="2"/>
    </row>
    <row r="286" spans="4:14" ht="14.25" customHeight="1" x14ac:dyDescent="0.3">
      <c r="D286" s="2"/>
      <c r="E286" s="2"/>
      <c r="F286" s="2"/>
      <c r="G286" s="2"/>
      <c r="H286" s="2"/>
      <c r="I286" s="2"/>
      <c r="J286" s="2"/>
      <c r="K286" s="2"/>
      <c r="M286" s="2"/>
      <c r="N286" s="2"/>
    </row>
    <row r="287" spans="4:14" ht="14.25" customHeight="1" x14ac:dyDescent="0.3">
      <c r="D287" s="2"/>
      <c r="E287" s="2"/>
      <c r="F287" s="2"/>
      <c r="G287" s="2"/>
      <c r="H287" s="2"/>
      <c r="I287" s="2"/>
      <c r="J287" s="2"/>
      <c r="K287" s="2"/>
      <c r="M287" s="2"/>
      <c r="N287" s="2"/>
    </row>
    <row r="288" spans="4:14" ht="14.25" customHeight="1" x14ac:dyDescent="0.3">
      <c r="D288" s="2"/>
      <c r="E288" s="2"/>
      <c r="F288" s="2"/>
      <c r="G288" s="2"/>
      <c r="H288" s="2"/>
      <c r="I288" s="2"/>
      <c r="J288" s="2"/>
      <c r="K288" s="2"/>
      <c r="M288" s="2"/>
      <c r="N288" s="2"/>
    </row>
    <row r="289" spans="4:14" ht="14.25" customHeight="1" x14ac:dyDescent="0.3">
      <c r="D289" s="2"/>
      <c r="E289" s="2"/>
      <c r="F289" s="2"/>
      <c r="G289" s="2"/>
      <c r="H289" s="2"/>
      <c r="I289" s="2"/>
      <c r="J289" s="2"/>
      <c r="K289" s="2"/>
      <c r="M289" s="2"/>
      <c r="N289" s="2"/>
    </row>
    <row r="290" spans="4:14" ht="14.25" customHeight="1" x14ac:dyDescent="0.3">
      <c r="D290" s="2"/>
      <c r="E290" s="2"/>
      <c r="F290" s="2"/>
      <c r="G290" s="2"/>
      <c r="H290" s="2"/>
      <c r="I290" s="2"/>
      <c r="J290" s="2"/>
      <c r="K290" s="2"/>
      <c r="M290" s="2"/>
      <c r="N290" s="2"/>
    </row>
    <row r="291" spans="4:14" ht="14.25" customHeight="1" x14ac:dyDescent="0.3">
      <c r="D291" s="2"/>
      <c r="E291" s="2"/>
      <c r="F291" s="2"/>
      <c r="G291" s="2"/>
      <c r="H291" s="2"/>
      <c r="I291" s="2"/>
      <c r="J291" s="2"/>
      <c r="K291" s="2"/>
      <c r="M291" s="2"/>
      <c r="N291" s="2"/>
    </row>
    <row r="292" spans="4:14" ht="14.25" customHeight="1" x14ac:dyDescent="0.3">
      <c r="D292" s="2"/>
      <c r="E292" s="2"/>
      <c r="F292" s="2"/>
      <c r="G292" s="2"/>
      <c r="H292" s="2"/>
      <c r="I292" s="2"/>
      <c r="J292" s="2"/>
      <c r="K292" s="2"/>
      <c r="M292" s="2"/>
      <c r="N292" s="2"/>
    </row>
    <row r="293" spans="4:14" ht="14.25" customHeight="1" x14ac:dyDescent="0.3">
      <c r="D293" s="2"/>
      <c r="E293" s="2"/>
      <c r="F293" s="2"/>
      <c r="G293" s="2"/>
      <c r="H293" s="2"/>
      <c r="I293" s="2"/>
      <c r="J293" s="2"/>
      <c r="K293" s="2"/>
      <c r="M293" s="2"/>
      <c r="N293" s="2"/>
    </row>
    <row r="294" spans="4:14" ht="14.25" customHeight="1" x14ac:dyDescent="0.3">
      <c r="D294" s="2"/>
      <c r="E294" s="2"/>
      <c r="F294" s="2"/>
      <c r="G294" s="2"/>
      <c r="H294" s="2"/>
      <c r="I294" s="2"/>
      <c r="J294" s="2"/>
      <c r="K294" s="2"/>
      <c r="M294" s="2"/>
      <c r="N294" s="2"/>
    </row>
    <row r="295" spans="4:14" ht="14.25" customHeight="1" x14ac:dyDescent="0.3">
      <c r="D295" s="2"/>
      <c r="E295" s="2"/>
      <c r="F295" s="2"/>
      <c r="G295" s="2"/>
      <c r="H295" s="2"/>
      <c r="I295" s="2"/>
      <c r="J295" s="2"/>
      <c r="K295" s="2"/>
      <c r="M295" s="2"/>
      <c r="N295" s="2"/>
    </row>
    <row r="296" spans="4:14" ht="14.25" customHeight="1" x14ac:dyDescent="0.3">
      <c r="D296" s="2"/>
      <c r="E296" s="2"/>
      <c r="F296" s="2"/>
      <c r="G296" s="2"/>
      <c r="H296" s="2"/>
      <c r="I296" s="2"/>
      <c r="J296" s="2"/>
      <c r="K296" s="2"/>
      <c r="M296" s="2"/>
      <c r="N296" s="2"/>
    </row>
    <row r="297" spans="4:14" ht="14.25" customHeight="1" x14ac:dyDescent="0.3">
      <c r="D297" s="2"/>
      <c r="E297" s="2"/>
      <c r="F297" s="2"/>
      <c r="G297" s="2"/>
      <c r="H297" s="2"/>
      <c r="I297" s="2"/>
      <c r="J297" s="2"/>
      <c r="K297" s="2"/>
      <c r="M297" s="2"/>
      <c r="N297" s="2"/>
    </row>
    <row r="298" spans="4:14" ht="14.25" customHeight="1" x14ac:dyDescent="0.3">
      <c r="D298" s="2"/>
      <c r="E298" s="2"/>
      <c r="F298" s="2"/>
      <c r="G298" s="2"/>
      <c r="H298" s="2"/>
      <c r="I298" s="2"/>
      <c r="J298" s="2"/>
      <c r="K298" s="2"/>
      <c r="M298" s="2"/>
      <c r="N298" s="2"/>
    </row>
    <row r="299" spans="4:14" ht="14.25" customHeight="1" x14ac:dyDescent="0.3">
      <c r="D299" s="2"/>
      <c r="E299" s="2"/>
      <c r="F299" s="2"/>
      <c r="G299" s="2"/>
      <c r="H299" s="2"/>
      <c r="I299" s="2"/>
      <c r="J299" s="2"/>
      <c r="K299" s="2"/>
      <c r="M299" s="2"/>
      <c r="N299" s="2"/>
    </row>
    <row r="300" spans="4:14" ht="14.25" customHeight="1" x14ac:dyDescent="0.3">
      <c r="D300" s="2"/>
      <c r="E300" s="2"/>
      <c r="F300" s="2"/>
      <c r="G300" s="2"/>
      <c r="H300" s="2"/>
      <c r="I300" s="2"/>
      <c r="J300" s="2"/>
      <c r="K300" s="2"/>
      <c r="M300" s="2"/>
      <c r="N300" s="2"/>
    </row>
    <row r="301" spans="4:14" ht="14.25" customHeight="1" x14ac:dyDescent="0.3">
      <c r="D301" s="2"/>
      <c r="E301" s="2"/>
      <c r="F301" s="2"/>
      <c r="G301" s="2"/>
      <c r="H301" s="2"/>
      <c r="I301" s="2"/>
      <c r="J301" s="2"/>
      <c r="K301" s="2"/>
      <c r="M301" s="2"/>
      <c r="N301" s="2"/>
    </row>
    <row r="302" spans="4:14" ht="14.25" customHeight="1" x14ac:dyDescent="0.3">
      <c r="D302" s="2"/>
      <c r="E302" s="2"/>
      <c r="F302" s="2"/>
      <c r="G302" s="2"/>
      <c r="H302" s="2"/>
      <c r="I302" s="2"/>
      <c r="J302" s="2"/>
      <c r="K302" s="2"/>
      <c r="M302" s="2"/>
      <c r="N302" s="2"/>
    </row>
    <row r="303" spans="4:14" ht="14.25" customHeight="1" x14ac:dyDescent="0.3">
      <c r="D303" s="2"/>
      <c r="E303" s="2"/>
      <c r="F303" s="2"/>
      <c r="G303" s="2"/>
      <c r="H303" s="2"/>
      <c r="I303" s="2"/>
      <c r="J303" s="2"/>
      <c r="K303" s="2"/>
      <c r="M303" s="2"/>
      <c r="N303" s="2"/>
    </row>
    <row r="304" spans="4:14" ht="14.25" customHeight="1" x14ac:dyDescent="0.3">
      <c r="D304" s="2"/>
      <c r="E304" s="2"/>
      <c r="F304" s="2"/>
      <c r="G304" s="2"/>
      <c r="H304" s="2"/>
      <c r="I304" s="2"/>
      <c r="J304" s="2"/>
      <c r="K304" s="2"/>
      <c r="M304" s="2"/>
      <c r="N304" s="2"/>
    </row>
    <row r="305" spans="4:14" ht="14.25" customHeight="1" x14ac:dyDescent="0.3">
      <c r="D305" s="2"/>
      <c r="E305" s="2"/>
      <c r="F305" s="2"/>
      <c r="G305" s="2"/>
      <c r="H305" s="2"/>
      <c r="I305" s="2"/>
      <c r="J305" s="2"/>
      <c r="K305" s="2"/>
      <c r="M305" s="2"/>
      <c r="N305" s="2"/>
    </row>
    <row r="306" spans="4:14" ht="14.25" customHeight="1" x14ac:dyDescent="0.3">
      <c r="D306" s="2"/>
      <c r="E306" s="2"/>
      <c r="F306" s="2"/>
      <c r="G306" s="2"/>
      <c r="H306" s="2"/>
      <c r="I306" s="2"/>
      <c r="J306" s="2"/>
      <c r="K306" s="2"/>
      <c r="M306" s="2"/>
      <c r="N306" s="2"/>
    </row>
    <row r="307" spans="4:14" ht="14.25" customHeight="1" x14ac:dyDescent="0.3">
      <c r="D307" s="2"/>
      <c r="E307" s="2"/>
      <c r="F307" s="2"/>
      <c r="G307" s="2"/>
      <c r="H307" s="2"/>
      <c r="I307" s="2"/>
      <c r="J307" s="2"/>
      <c r="K307" s="2"/>
      <c r="M307" s="2"/>
      <c r="N307" s="2"/>
    </row>
    <row r="308" spans="4:14" ht="14.25" customHeight="1" x14ac:dyDescent="0.3">
      <c r="D308" s="2"/>
      <c r="E308" s="2"/>
      <c r="F308" s="2"/>
      <c r="G308" s="2"/>
      <c r="H308" s="2"/>
      <c r="I308" s="2"/>
      <c r="J308" s="2"/>
      <c r="K308" s="2"/>
      <c r="M308" s="2"/>
      <c r="N308" s="2"/>
    </row>
    <row r="309" spans="4:14" ht="14.25" customHeight="1" x14ac:dyDescent="0.3">
      <c r="D309" s="2"/>
      <c r="E309" s="2"/>
      <c r="F309" s="2"/>
      <c r="G309" s="2"/>
      <c r="H309" s="2"/>
      <c r="I309" s="2"/>
      <c r="J309" s="2"/>
      <c r="K309" s="2"/>
      <c r="M309" s="2"/>
      <c r="N309" s="2"/>
    </row>
    <row r="310" spans="4:14" ht="14.25" customHeight="1" x14ac:dyDescent="0.3">
      <c r="D310" s="2"/>
      <c r="E310" s="2"/>
      <c r="F310" s="2"/>
      <c r="G310" s="2"/>
      <c r="H310" s="2"/>
      <c r="I310" s="2"/>
      <c r="J310" s="2"/>
      <c r="K310" s="2"/>
      <c r="M310" s="2"/>
      <c r="N310" s="2"/>
    </row>
    <row r="311" spans="4:14" ht="14.25" customHeight="1" x14ac:dyDescent="0.3">
      <c r="D311" s="2"/>
      <c r="E311" s="2"/>
      <c r="F311" s="2"/>
      <c r="G311" s="2"/>
      <c r="H311" s="2"/>
      <c r="I311" s="2"/>
      <c r="J311" s="2"/>
      <c r="K311" s="2"/>
      <c r="M311" s="2"/>
      <c r="N311" s="2"/>
    </row>
    <row r="312" spans="4:14" ht="14.25" customHeight="1" x14ac:dyDescent="0.3">
      <c r="D312" s="2"/>
      <c r="E312" s="2"/>
      <c r="F312" s="2"/>
      <c r="G312" s="2"/>
      <c r="H312" s="2"/>
      <c r="I312" s="2"/>
      <c r="J312" s="2"/>
      <c r="K312" s="2"/>
      <c r="M312" s="2"/>
      <c r="N312" s="2"/>
    </row>
    <row r="313" spans="4:14" ht="14.25" customHeight="1" x14ac:dyDescent="0.3">
      <c r="D313" s="2"/>
      <c r="E313" s="2"/>
      <c r="F313" s="2"/>
      <c r="G313" s="2"/>
      <c r="H313" s="2"/>
      <c r="I313" s="2"/>
      <c r="J313" s="2"/>
      <c r="K313" s="2"/>
      <c r="M313" s="2"/>
      <c r="N313" s="2"/>
    </row>
    <row r="314" spans="4:14" ht="14.25" customHeight="1" x14ac:dyDescent="0.3">
      <c r="D314" s="2"/>
      <c r="E314" s="2"/>
      <c r="F314" s="2"/>
      <c r="G314" s="2"/>
      <c r="H314" s="2"/>
      <c r="I314" s="2"/>
      <c r="J314" s="2"/>
      <c r="K314" s="2"/>
      <c r="M314" s="2"/>
      <c r="N314" s="2"/>
    </row>
    <row r="315" spans="4:14" ht="14.25" customHeight="1" x14ac:dyDescent="0.3">
      <c r="D315" s="2"/>
      <c r="E315" s="2"/>
      <c r="F315" s="2"/>
      <c r="G315" s="2"/>
      <c r="H315" s="2"/>
      <c r="I315" s="2"/>
      <c r="J315" s="2"/>
      <c r="K315" s="2"/>
      <c r="M315" s="2"/>
      <c r="N315" s="2"/>
    </row>
    <row r="316" spans="4:14" ht="14.25" customHeight="1" x14ac:dyDescent="0.3">
      <c r="D316" s="2"/>
      <c r="E316" s="2"/>
      <c r="F316" s="2"/>
      <c r="G316" s="2"/>
      <c r="H316" s="2"/>
      <c r="I316" s="2"/>
      <c r="J316" s="2"/>
      <c r="K316" s="2"/>
      <c r="M316" s="2"/>
      <c r="N316" s="2"/>
    </row>
    <row r="317" spans="4:14" ht="14.25" customHeight="1" x14ac:dyDescent="0.3">
      <c r="D317" s="2"/>
      <c r="E317" s="2"/>
      <c r="F317" s="2"/>
      <c r="G317" s="2"/>
      <c r="H317" s="2"/>
      <c r="I317" s="2"/>
      <c r="J317" s="2"/>
      <c r="K317" s="2"/>
      <c r="M317" s="2"/>
      <c r="N317" s="2"/>
    </row>
    <row r="318" spans="4:14" ht="14.25" customHeight="1" x14ac:dyDescent="0.3">
      <c r="D318" s="2"/>
      <c r="E318" s="2"/>
      <c r="F318" s="2"/>
      <c r="G318" s="2"/>
      <c r="H318" s="2"/>
      <c r="I318" s="2"/>
      <c r="J318" s="2"/>
      <c r="K318" s="2"/>
      <c r="M318" s="2"/>
      <c r="N318" s="2"/>
    </row>
    <row r="319" spans="4:14" ht="14.25" customHeight="1" x14ac:dyDescent="0.3">
      <c r="D319" s="2"/>
      <c r="E319" s="2"/>
      <c r="F319" s="2"/>
      <c r="G319" s="2"/>
      <c r="H319" s="2"/>
      <c r="I319" s="2"/>
      <c r="J319" s="2"/>
      <c r="K319" s="2"/>
      <c r="M319" s="2"/>
      <c r="N319" s="2"/>
    </row>
    <row r="320" spans="4:14" ht="14.25" customHeight="1" x14ac:dyDescent="0.3">
      <c r="D320" s="2"/>
      <c r="E320" s="2"/>
      <c r="F320" s="2"/>
      <c r="G320" s="2"/>
      <c r="H320" s="2"/>
      <c r="I320" s="2"/>
      <c r="J320" s="2"/>
      <c r="K320" s="2"/>
      <c r="M320" s="2"/>
      <c r="N320" s="2"/>
    </row>
    <row r="321" spans="4:14" ht="14.25" customHeight="1" x14ac:dyDescent="0.3">
      <c r="D321" s="2"/>
      <c r="E321" s="2"/>
      <c r="F321" s="2"/>
      <c r="G321" s="2"/>
      <c r="H321" s="2"/>
      <c r="I321" s="2"/>
      <c r="J321" s="2"/>
      <c r="K321" s="2"/>
      <c r="M321" s="2"/>
      <c r="N321" s="2"/>
    </row>
    <row r="322" spans="4:14" ht="14.25" customHeight="1" x14ac:dyDescent="0.3">
      <c r="D322" s="2"/>
      <c r="E322" s="2"/>
      <c r="F322" s="2"/>
      <c r="G322" s="2"/>
      <c r="H322" s="2"/>
      <c r="I322" s="2"/>
      <c r="J322" s="2"/>
      <c r="K322" s="2"/>
      <c r="M322" s="2"/>
      <c r="N322" s="2"/>
    </row>
    <row r="323" spans="4:14" ht="14.25" customHeight="1" x14ac:dyDescent="0.3">
      <c r="D323" s="2"/>
      <c r="E323" s="2"/>
      <c r="F323" s="2"/>
      <c r="G323" s="2"/>
      <c r="H323" s="2"/>
      <c r="I323" s="2"/>
      <c r="J323" s="2"/>
      <c r="K323" s="2"/>
      <c r="M323" s="2"/>
      <c r="N323" s="2"/>
    </row>
    <row r="324" spans="4:14" ht="14.25" customHeight="1" x14ac:dyDescent="0.3">
      <c r="D324" s="2"/>
      <c r="E324" s="2"/>
      <c r="F324" s="2"/>
      <c r="G324" s="2"/>
      <c r="H324" s="2"/>
      <c r="I324" s="2"/>
      <c r="J324" s="2"/>
      <c r="K324" s="2"/>
      <c r="M324" s="2"/>
      <c r="N324" s="2"/>
    </row>
    <row r="325" spans="4:14" ht="14.25" customHeight="1" x14ac:dyDescent="0.3">
      <c r="D325" s="2"/>
      <c r="E325" s="2"/>
      <c r="F325" s="2"/>
      <c r="G325" s="2"/>
      <c r="H325" s="2"/>
      <c r="I325" s="2"/>
      <c r="J325" s="2"/>
      <c r="K325" s="2"/>
      <c r="M325" s="2"/>
      <c r="N325" s="2"/>
    </row>
    <row r="326" spans="4:14" ht="14.25" customHeight="1" x14ac:dyDescent="0.3">
      <c r="D326" s="2"/>
      <c r="E326" s="2"/>
      <c r="F326" s="2"/>
      <c r="G326" s="2"/>
      <c r="H326" s="2"/>
      <c r="I326" s="2"/>
      <c r="J326" s="2"/>
      <c r="K326" s="2"/>
      <c r="M326" s="2"/>
      <c r="N326" s="2"/>
    </row>
    <row r="327" spans="4:14" ht="14.25" customHeight="1" x14ac:dyDescent="0.3">
      <c r="D327" s="2"/>
      <c r="E327" s="2"/>
      <c r="F327" s="2"/>
      <c r="G327" s="2"/>
      <c r="H327" s="2"/>
      <c r="I327" s="2"/>
      <c r="J327" s="2"/>
      <c r="K327" s="2"/>
      <c r="M327" s="2"/>
      <c r="N327" s="2"/>
    </row>
    <row r="328" spans="4:14" ht="14.25" customHeight="1" x14ac:dyDescent="0.3">
      <c r="D328" s="2"/>
      <c r="E328" s="2"/>
      <c r="F328" s="2"/>
      <c r="G328" s="2"/>
      <c r="H328" s="2"/>
      <c r="I328" s="2"/>
      <c r="J328" s="2"/>
      <c r="K328" s="2"/>
      <c r="M328" s="2"/>
      <c r="N328" s="2"/>
    </row>
    <row r="329" spans="4:14" ht="14.25" customHeight="1" x14ac:dyDescent="0.3">
      <c r="D329" s="2"/>
      <c r="E329" s="2"/>
      <c r="F329" s="2"/>
      <c r="G329" s="2"/>
      <c r="H329" s="2"/>
      <c r="I329" s="2"/>
      <c r="J329" s="2"/>
      <c r="K329" s="2"/>
      <c r="M329" s="2"/>
      <c r="N329" s="2"/>
    </row>
    <row r="330" spans="4:14" ht="14.25" customHeight="1" x14ac:dyDescent="0.3">
      <c r="D330" s="2"/>
      <c r="E330" s="2"/>
      <c r="F330" s="2"/>
      <c r="G330" s="2"/>
      <c r="H330" s="2"/>
      <c r="I330" s="2"/>
      <c r="J330" s="2"/>
      <c r="K330" s="2"/>
      <c r="M330" s="2"/>
      <c r="N330" s="2"/>
    </row>
    <row r="331" spans="4:14" ht="14.25" customHeight="1" x14ac:dyDescent="0.3">
      <c r="D331" s="2"/>
      <c r="E331" s="2"/>
      <c r="F331" s="2"/>
      <c r="G331" s="2"/>
      <c r="H331" s="2"/>
      <c r="I331" s="2"/>
      <c r="J331" s="2"/>
      <c r="K331" s="2"/>
      <c r="M331" s="2"/>
      <c r="N331" s="2"/>
    </row>
    <row r="332" spans="4:14" ht="14.25" customHeight="1" x14ac:dyDescent="0.3">
      <c r="D332" s="2"/>
      <c r="E332" s="2"/>
      <c r="F332" s="2"/>
      <c r="G332" s="2"/>
      <c r="H332" s="2"/>
      <c r="I332" s="2"/>
      <c r="J332" s="2"/>
      <c r="K332" s="2"/>
      <c r="M332" s="2"/>
      <c r="N332" s="2"/>
    </row>
    <row r="333" spans="4:14" ht="14.25" customHeight="1" x14ac:dyDescent="0.3">
      <c r="D333" s="2"/>
      <c r="E333" s="2"/>
      <c r="F333" s="2"/>
      <c r="G333" s="2"/>
      <c r="H333" s="2"/>
      <c r="I333" s="2"/>
      <c r="J333" s="2"/>
      <c r="K333" s="2"/>
      <c r="M333" s="2"/>
      <c r="N333" s="2"/>
    </row>
    <row r="334" spans="4:14" ht="14.25" customHeight="1" x14ac:dyDescent="0.3">
      <c r="D334" s="2"/>
      <c r="E334" s="2"/>
      <c r="F334" s="2"/>
      <c r="G334" s="2"/>
      <c r="H334" s="2"/>
      <c r="I334" s="2"/>
      <c r="J334" s="2"/>
      <c r="K334" s="2"/>
      <c r="M334" s="2"/>
      <c r="N334" s="2"/>
    </row>
    <row r="335" spans="4:14" ht="14.25" customHeight="1" x14ac:dyDescent="0.3">
      <c r="D335" s="2"/>
      <c r="E335" s="2"/>
      <c r="F335" s="2"/>
      <c r="G335" s="2"/>
      <c r="H335" s="2"/>
      <c r="I335" s="2"/>
      <c r="J335" s="2"/>
      <c r="K335" s="2"/>
      <c r="M335" s="2"/>
      <c r="N335" s="2"/>
    </row>
    <row r="336" spans="4:14" ht="14.25" customHeight="1" x14ac:dyDescent="0.3">
      <c r="D336" s="2"/>
      <c r="E336" s="2"/>
      <c r="F336" s="2"/>
      <c r="G336" s="2"/>
      <c r="H336" s="2"/>
      <c r="I336" s="2"/>
      <c r="J336" s="2"/>
      <c r="K336" s="2"/>
      <c r="M336" s="2"/>
      <c r="N336" s="2"/>
    </row>
    <row r="337" spans="4:14" ht="14.25" customHeight="1" x14ac:dyDescent="0.3">
      <c r="D337" s="2"/>
      <c r="E337" s="2"/>
      <c r="F337" s="2"/>
      <c r="G337" s="2"/>
      <c r="H337" s="2"/>
      <c r="I337" s="2"/>
      <c r="J337" s="2"/>
      <c r="K337" s="2"/>
      <c r="M337" s="2"/>
      <c r="N337" s="2"/>
    </row>
    <row r="338" spans="4:14" ht="14.25" customHeight="1" x14ac:dyDescent="0.3">
      <c r="D338" s="2"/>
      <c r="E338" s="2"/>
      <c r="F338" s="2"/>
      <c r="G338" s="2"/>
      <c r="H338" s="2"/>
      <c r="I338" s="2"/>
      <c r="J338" s="2"/>
      <c r="K338" s="2"/>
      <c r="M338" s="2"/>
      <c r="N338" s="2"/>
    </row>
    <row r="339" spans="4:14" ht="14.25" customHeight="1" x14ac:dyDescent="0.3">
      <c r="D339" s="2"/>
      <c r="E339" s="2"/>
      <c r="F339" s="2"/>
      <c r="G339" s="2"/>
      <c r="H339" s="2"/>
      <c r="I339" s="2"/>
      <c r="J339" s="2"/>
      <c r="K339" s="2"/>
      <c r="M339" s="2"/>
      <c r="N339" s="2"/>
    </row>
    <row r="340" spans="4:14" ht="14.25" customHeight="1" x14ac:dyDescent="0.3">
      <c r="D340" s="2"/>
      <c r="E340" s="2"/>
      <c r="F340" s="2"/>
      <c r="G340" s="2"/>
      <c r="H340" s="2"/>
      <c r="I340" s="2"/>
      <c r="J340" s="2"/>
      <c r="K340" s="2"/>
      <c r="M340" s="2"/>
      <c r="N340" s="2"/>
    </row>
    <row r="341" spans="4:14" ht="14.25" customHeight="1" x14ac:dyDescent="0.3">
      <c r="D341" s="2"/>
      <c r="E341" s="2"/>
      <c r="F341" s="2"/>
      <c r="G341" s="2"/>
      <c r="H341" s="2"/>
      <c r="I341" s="2"/>
      <c r="J341" s="2"/>
      <c r="K341" s="2"/>
      <c r="M341" s="2"/>
      <c r="N341" s="2"/>
    </row>
    <row r="342" spans="4:14" ht="14.25" customHeight="1" x14ac:dyDescent="0.3">
      <c r="D342" s="2"/>
      <c r="E342" s="2"/>
      <c r="F342" s="2"/>
      <c r="G342" s="2"/>
      <c r="H342" s="2"/>
      <c r="I342" s="2"/>
      <c r="J342" s="2"/>
      <c r="K342" s="2"/>
      <c r="M342" s="2"/>
      <c r="N342" s="2"/>
    </row>
    <row r="343" spans="4:14" ht="14.25" customHeight="1" x14ac:dyDescent="0.3">
      <c r="D343" s="2"/>
      <c r="E343" s="2"/>
      <c r="F343" s="2"/>
      <c r="G343" s="2"/>
      <c r="H343" s="2"/>
      <c r="I343" s="2"/>
      <c r="J343" s="2"/>
      <c r="K343" s="2"/>
      <c r="M343" s="2"/>
      <c r="N343" s="2"/>
    </row>
    <row r="344" spans="4:14" ht="14.25" customHeight="1" x14ac:dyDescent="0.3">
      <c r="D344" s="2"/>
      <c r="E344" s="2"/>
      <c r="F344" s="2"/>
      <c r="G344" s="2"/>
      <c r="H344" s="2"/>
      <c r="I344" s="2"/>
      <c r="J344" s="2"/>
      <c r="K344" s="2"/>
      <c r="M344" s="2"/>
      <c r="N344" s="2"/>
    </row>
    <row r="345" spans="4:14" ht="14.25" customHeight="1" x14ac:dyDescent="0.3">
      <c r="D345" s="2"/>
      <c r="E345" s="2"/>
      <c r="F345" s="2"/>
      <c r="G345" s="2"/>
      <c r="H345" s="2"/>
      <c r="I345" s="2"/>
      <c r="J345" s="2"/>
      <c r="K345" s="2"/>
      <c r="M345" s="2"/>
      <c r="N345" s="2"/>
    </row>
    <row r="346" spans="4:14" ht="14.25" customHeight="1" x14ac:dyDescent="0.3">
      <c r="D346" s="2"/>
      <c r="E346" s="2"/>
      <c r="F346" s="2"/>
      <c r="G346" s="2"/>
      <c r="H346" s="2"/>
      <c r="I346" s="2"/>
      <c r="J346" s="2"/>
      <c r="K346" s="2"/>
      <c r="M346" s="2"/>
      <c r="N346" s="2"/>
    </row>
    <row r="347" spans="4:14" ht="14.25" customHeight="1" x14ac:dyDescent="0.3">
      <c r="D347" s="2"/>
      <c r="E347" s="2"/>
      <c r="F347" s="2"/>
      <c r="G347" s="2"/>
      <c r="H347" s="2"/>
      <c r="I347" s="2"/>
      <c r="J347" s="2"/>
      <c r="K347" s="2"/>
      <c r="M347" s="2"/>
      <c r="N347" s="2"/>
    </row>
    <row r="348" spans="4:14" ht="14.25" customHeight="1" x14ac:dyDescent="0.3">
      <c r="D348" s="2"/>
      <c r="E348" s="2"/>
      <c r="F348" s="2"/>
      <c r="G348" s="2"/>
      <c r="H348" s="2"/>
      <c r="I348" s="2"/>
      <c r="J348" s="2"/>
      <c r="K348" s="2"/>
      <c r="M348" s="2"/>
      <c r="N348" s="2"/>
    </row>
    <row r="349" spans="4:14" ht="14.25" customHeight="1" x14ac:dyDescent="0.3">
      <c r="D349" s="2"/>
      <c r="E349" s="2"/>
      <c r="F349" s="2"/>
      <c r="G349" s="2"/>
      <c r="H349" s="2"/>
      <c r="I349" s="2"/>
      <c r="J349" s="2"/>
      <c r="K349" s="2"/>
      <c r="M349" s="2"/>
      <c r="N349" s="2"/>
    </row>
    <row r="350" spans="4:14" ht="14.25" customHeight="1" x14ac:dyDescent="0.3">
      <c r="D350" s="2"/>
      <c r="E350" s="2"/>
      <c r="F350" s="2"/>
      <c r="G350" s="2"/>
      <c r="H350" s="2"/>
      <c r="I350" s="2"/>
      <c r="J350" s="2"/>
      <c r="K350" s="2"/>
      <c r="M350" s="2"/>
      <c r="N350" s="2"/>
    </row>
    <row r="351" spans="4:14" ht="14.25" customHeight="1" x14ac:dyDescent="0.3">
      <c r="D351" s="2"/>
      <c r="E351" s="2"/>
      <c r="F351" s="2"/>
      <c r="G351" s="2"/>
      <c r="H351" s="2"/>
      <c r="I351" s="2"/>
      <c r="J351" s="2"/>
      <c r="K351" s="2"/>
      <c r="M351" s="2"/>
      <c r="N351" s="2"/>
    </row>
    <row r="352" spans="4:14" ht="14.25" customHeight="1" x14ac:dyDescent="0.3">
      <c r="D352" s="2"/>
      <c r="E352" s="2"/>
      <c r="F352" s="2"/>
      <c r="G352" s="2"/>
      <c r="H352" s="2"/>
      <c r="I352" s="2"/>
      <c r="J352" s="2"/>
      <c r="K352" s="2"/>
      <c r="M352" s="2"/>
      <c r="N352" s="2"/>
    </row>
    <row r="353" spans="4:14" ht="14.25" customHeight="1" x14ac:dyDescent="0.3">
      <c r="D353" s="2"/>
      <c r="E353" s="2"/>
      <c r="F353" s="2"/>
      <c r="G353" s="2"/>
      <c r="H353" s="2"/>
      <c r="I353" s="2"/>
      <c r="J353" s="2"/>
      <c r="K353" s="2"/>
      <c r="M353" s="2"/>
      <c r="N353" s="2"/>
    </row>
    <row r="354" spans="4:14" ht="14.25" customHeight="1" x14ac:dyDescent="0.3">
      <c r="D354" s="2"/>
      <c r="E354" s="2"/>
      <c r="F354" s="2"/>
      <c r="G354" s="2"/>
      <c r="H354" s="2"/>
      <c r="I354" s="2"/>
      <c r="J354" s="2"/>
      <c r="K354" s="2"/>
      <c r="M354" s="2"/>
      <c r="N354" s="2"/>
    </row>
    <row r="355" spans="4:14" ht="14.25" customHeight="1" x14ac:dyDescent="0.3">
      <c r="D355" s="2"/>
      <c r="E355" s="2"/>
      <c r="F355" s="2"/>
      <c r="G355" s="2"/>
      <c r="H355" s="2"/>
      <c r="I355" s="2"/>
      <c r="J355" s="2"/>
      <c r="K355" s="2"/>
      <c r="M355" s="2"/>
      <c r="N355" s="2"/>
    </row>
    <row r="356" spans="4:14" ht="14.25" customHeight="1" x14ac:dyDescent="0.3">
      <c r="D356" s="2"/>
      <c r="E356" s="2"/>
      <c r="F356" s="2"/>
      <c r="G356" s="2"/>
      <c r="H356" s="2"/>
      <c r="I356" s="2"/>
      <c r="J356" s="2"/>
      <c r="K356" s="2"/>
      <c r="M356" s="2"/>
      <c r="N356" s="2"/>
    </row>
    <row r="357" spans="4:14" ht="14.25" customHeight="1" x14ac:dyDescent="0.3">
      <c r="D357" s="2"/>
      <c r="E357" s="2"/>
      <c r="F357" s="2"/>
      <c r="G357" s="2"/>
      <c r="H357" s="2"/>
      <c r="I357" s="2"/>
      <c r="J357" s="2"/>
      <c r="K357" s="2"/>
      <c r="M357" s="2"/>
      <c r="N357" s="2"/>
    </row>
    <row r="358" spans="4:14" ht="14.25" customHeight="1" x14ac:dyDescent="0.3">
      <c r="D358" s="2"/>
      <c r="E358" s="2"/>
      <c r="F358" s="2"/>
      <c r="G358" s="2"/>
      <c r="H358" s="2"/>
      <c r="I358" s="2"/>
      <c r="J358" s="2"/>
      <c r="K358" s="2"/>
      <c r="M358" s="2"/>
      <c r="N358" s="2"/>
    </row>
    <row r="359" spans="4:14" ht="14.25" customHeight="1" x14ac:dyDescent="0.3">
      <c r="D359" s="2"/>
      <c r="E359" s="2"/>
      <c r="F359" s="2"/>
      <c r="G359" s="2"/>
      <c r="H359" s="2"/>
      <c r="I359" s="2"/>
      <c r="J359" s="2"/>
      <c r="K359" s="2"/>
      <c r="M359" s="2"/>
      <c r="N359" s="2"/>
    </row>
    <row r="360" spans="4:14" ht="14.25" customHeight="1" x14ac:dyDescent="0.3">
      <c r="D360" s="2"/>
      <c r="E360" s="2"/>
      <c r="F360" s="2"/>
      <c r="G360" s="2"/>
      <c r="H360" s="2"/>
      <c r="I360" s="2"/>
      <c r="J360" s="2"/>
      <c r="K360" s="2"/>
      <c r="M360" s="2"/>
      <c r="N360" s="2"/>
    </row>
    <row r="361" spans="4:14" ht="14.25" customHeight="1" x14ac:dyDescent="0.3">
      <c r="D361" s="2"/>
      <c r="E361" s="2"/>
      <c r="F361" s="2"/>
      <c r="G361" s="2"/>
      <c r="H361" s="2"/>
      <c r="I361" s="2"/>
      <c r="J361" s="2"/>
      <c r="K361" s="2"/>
      <c r="M361" s="2"/>
      <c r="N361" s="2"/>
    </row>
    <row r="362" spans="4:14" ht="14.25" customHeight="1" x14ac:dyDescent="0.3">
      <c r="D362" s="2"/>
      <c r="E362" s="2"/>
      <c r="F362" s="2"/>
      <c r="G362" s="2"/>
      <c r="H362" s="2"/>
      <c r="I362" s="2"/>
      <c r="J362" s="2"/>
      <c r="K362" s="2"/>
      <c r="M362" s="2"/>
      <c r="N362" s="2"/>
    </row>
    <row r="363" spans="4:14" ht="14.25" customHeight="1" x14ac:dyDescent="0.3">
      <c r="D363" s="2"/>
      <c r="E363" s="2"/>
      <c r="F363" s="2"/>
      <c r="G363" s="2"/>
      <c r="H363" s="2"/>
      <c r="I363" s="2"/>
      <c r="J363" s="2"/>
      <c r="K363" s="2"/>
      <c r="M363" s="2"/>
      <c r="N363" s="2"/>
    </row>
    <row r="364" spans="4:14" ht="14.25" customHeight="1" x14ac:dyDescent="0.3">
      <c r="D364" s="2"/>
      <c r="E364" s="2"/>
      <c r="F364" s="2"/>
      <c r="G364" s="2"/>
      <c r="H364" s="2"/>
      <c r="I364" s="2"/>
      <c r="J364" s="2"/>
      <c r="K364" s="2"/>
      <c r="M364" s="2"/>
      <c r="N364" s="2"/>
    </row>
    <row r="365" spans="4:14" ht="14.25" customHeight="1" x14ac:dyDescent="0.3">
      <c r="D365" s="2"/>
      <c r="E365" s="2"/>
      <c r="F365" s="2"/>
      <c r="G365" s="2"/>
      <c r="H365" s="2"/>
      <c r="I365" s="2"/>
      <c r="J365" s="2"/>
      <c r="K365" s="2"/>
      <c r="M365" s="2"/>
      <c r="N365" s="2"/>
    </row>
    <row r="366" spans="4:14" ht="14.25" customHeight="1" x14ac:dyDescent="0.3">
      <c r="D366" s="2"/>
      <c r="E366" s="2"/>
      <c r="F366" s="2"/>
      <c r="G366" s="2"/>
      <c r="H366" s="2"/>
      <c r="I366" s="2"/>
      <c r="J366" s="2"/>
      <c r="K366" s="2"/>
      <c r="M366" s="2"/>
      <c r="N366" s="2"/>
    </row>
    <row r="367" spans="4:14" ht="14.25" customHeight="1" x14ac:dyDescent="0.3">
      <c r="D367" s="2"/>
      <c r="E367" s="2"/>
      <c r="F367" s="2"/>
      <c r="G367" s="2"/>
      <c r="H367" s="2"/>
      <c r="I367" s="2"/>
      <c r="J367" s="2"/>
      <c r="K367" s="2"/>
      <c r="M367" s="2"/>
      <c r="N367" s="2"/>
    </row>
    <row r="368" spans="4:14" ht="14.25" customHeight="1" x14ac:dyDescent="0.3">
      <c r="D368" s="2"/>
      <c r="E368" s="2"/>
      <c r="F368" s="2"/>
      <c r="G368" s="2"/>
      <c r="H368" s="2"/>
      <c r="I368" s="2"/>
      <c r="J368" s="2"/>
      <c r="K368" s="2"/>
      <c r="M368" s="2"/>
      <c r="N368" s="2"/>
    </row>
    <row r="369" spans="4:14" ht="14.25" customHeight="1" x14ac:dyDescent="0.3">
      <c r="D369" s="2"/>
      <c r="E369" s="2"/>
      <c r="F369" s="2"/>
      <c r="G369" s="2"/>
      <c r="H369" s="2"/>
      <c r="I369" s="2"/>
      <c r="J369" s="2"/>
      <c r="K369" s="2"/>
      <c r="M369" s="2"/>
      <c r="N369" s="2"/>
    </row>
    <row r="370" spans="4:14" ht="14.25" customHeight="1" x14ac:dyDescent="0.3">
      <c r="D370" s="2"/>
      <c r="E370" s="2"/>
      <c r="F370" s="2"/>
      <c r="G370" s="2"/>
      <c r="H370" s="2"/>
      <c r="I370" s="2"/>
      <c r="J370" s="2"/>
      <c r="K370" s="2"/>
      <c r="M370" s="2"/>
      <c r="N370" s="2"/>
    </row>
    <row r="371" spans="4:14" ht="14.25" customHeight="1" x14ac:dyDescent="0.3">
      <c r="D371" s="2"/>
      <c r="E371" s="2"/>
      <c r="F371" s="2"/>
      <c r="G371" s="2"/>
      <c r="H371" s="2"/>
      <c r="I371" s="2"/>
      <c r="J371" s="2"/>
      <c r="K371" s="2"/>
      <c r="M371" s="2"/>
      <c r="N371" s="2"/>
    </row>
    <row r="372" spans="4:14" ht="14.25" customHeight="1" x14ac:dyDescent="0.3">
      <c r="D372" s="2"/>
      <c r="E372" s="2"/>
      <c r="F372" s="2"/>
      <c r="G372" s="2"/>
      <c r="H372" s="2"/>
      <c r="I372" s="2"/>
      <c r="J372" s="2"/>
      <c r="K372" s="2"/>
      <c r="M372" s="2"/>
      <c r="N372" s="2"/>
    </row>
    <row r="373" spans="4:14" ht="14.25" customHeight="1" x14ac:dyDescent="0.3">
      <c r="D373" s="2"/>
      <c r="E373" s="2"/>
      <c r="F373" s="2"/>
      <c r="G373" s="2"/>
      <c r="H373" s="2"/>
      <c r="I373" s="2"/>
      <c r="J373" s="2"/>
      <c r="K373" s="2"/>
      <c r="M373" s="2"/>
      <c r="N373" s="2"/>
    </row>
    <row r="374" spans="4:14" ht="14.25" customHeight="1" x14ac:dyDescent="0.3">
      <c r="D374" s="2"/>
      <c r="E374" s="2"/>
      <c r="F374" s="2"/>
      <c r="G374" s="2"/>
      <c r="H374" s="2"/>
      <c r="I374" s="2"/>
      <c r="J374" s="2"/>
      <c r="K374" s="2"/>
      <c r="M374" s="2"/>
      <c r="N374" s="2"/>
    </row>
    <row r="375" spans="4:14" ht="14.25" customHeight="1" x14ac:dyDescent="0.3">
      <c r="D375" s="2"/>
      <c r="E375" s="2"/>
      <c r="F375" s="2"/>
      <c r="G375" s="2"/>
      <c r="H375" s="2"/>
      <c r="I375" s="2"/>
      <c r="J375" s="2"/>
      <c r="K375" s="2"/>
      <c r="M375" s="2"/>
      <c r="N375" s="2"/>
    </row>
    <row r="376" spans="4:14" ht="14.25" customHeight="1" x14ac:dyDescent="0.3">
      <c r="D376" s="2"/>
      <c r="E376" s="2"/>
      <c r="F376" s="2"/>
      <c r="G376" s="2"/>
      <c r="H376" s="2"/>
      <c r="I376" s="2"/>
      <c r="J376" s="2"/>
      <c r="K376" s="2"/>
      <c r="M376" s="2"/>
      <c r="N376" s="2"/>
    </row>
    <row r="377" spans="4:14" ht="14.25" customHeight="1" x14ac:dyDescent="0.3">
      <c r="D377" s="2"/>
      <c r="E377" s="2"/>
      <c r="F377" s="2"/>
      <c r="G377" s="2"/>
      <c r="H377" s="2"/>
      <c r="I377" s="2"/>
      <c r="J377" s="2"/>
      <c r="K377" s="2"/>
      <c r="M377" s="2"/>
      <c r="N377" s="2"/>
    </row>
    <row r="378" spans="4:14" ht="14.25" customHeight="1" x14ac:dyDescent="0.3">
      <c r="D378" s="2"/>
      <c r="E378" s="2"/>
      <c r="F378" s="2"/>
      <c r="G378" s="2"/>
      <c r="H378" s="2"/>
      <c r="I378" s="2"/>
      <c r="J378" s="2"/>
      <c r="K378" s="2"/>
      <c r="M378" s="2"/>
      <c r="N378" s="2"/>
    </row>
    <row r="379" spans="4:14" ht="14.25" customHeight="1" x14ac:dyDescent="0.3">
      <c r="D379" s="2"/>
      <c r="E379" s="2"/>
      <c r="F379" s="2"/>
      <c r="G379" s="2"/>
      <c r="H379" s="2"/>
      <c r="I379" s="2"/>
      <c r="J379" s="2"/>
      <c r="K379" s="2"/>
      <c r="M379" s="2"/>
      <c r="N379" s="2"/>
    </row>
    <row r="380" spans="4:14" ht="14.25" customHeight="1" x14ac:dyDescent="0.3">
      <c r="D380" s="2"/>
      <c r="E380" s="2"/>
      <c r="F380" s="2"/>
      <c r="G380" s="2"/>
      <c r="H380" s="2"/>
      <c r="I380" s="2"/>
      <c r="J380" s="2"/>
      <c r="K380" s="2"/>
      <c r="M380" s="2"/>
      <c r="N380" s="2"/>
    </row>
    <row r="381" spans="4:14" ht="14.25" customHeight="1" x14ac:dyDescent="0.3">
      <c r="D381" s="2"/>
      <c r="E381" s="2"/>
      <c r="F381" s="2"/>
      <c r="G381" s="2"/>
      <c r="H381" s="2"/>
      <c r="I381" s="2"/>
      <c r="J381" s="2"/>
      <c r="K381" s="2"/>
      <c r="M381" s="2"/>
      <c r="N381" s="2"/>
    </row>
    <row r="382" spans="4:14" ht="14.25" customHeight="1" x14ac:dyDescent="0.3">
      <c r="D382" s="2"/>
      <c r="E382" s="2"/>
      <c r="F382" s="2"/>
      <c r="G382" s="2"/>
      <c r="H382" s="2"/>
      <c r="I382" s="2"/>
      <c r="J382" s="2"/>
      <c r="K382" s="2"/>
      <c r="M382" s="2"/>
      <c r="N382" s="2"/>
    </row>
    <row r="383" spans="4:14" ht="14.25" customHeight="1" x14ac:dyDescent="0.3">
      <c r="D383" s="2"/>
      <c r="E383" s="2"/>
      <c r="F383" s="2"/>
      <c r="G383" s="2"/>
      <c r="H383" s="2"/>
      <c r="I383" s="2"/>
      <c r="J383" s="2"/>
      <c r="K383" s="2"/>
      <c r="M383" s="2"/>
      <c r="N383" s="2"/>
    </row>
    <row r="384" spans="4:14" ht="14.25" customHeight="1" x14ac:dyDescent="0.3">
      <c r="D384" s="2"/>
      <c r="E384" s="2"/>
      <c r="F384" s="2"/>
      <c r="G384" s="2"/>
      <c r="H384" s="2"/>
      <c r="I384" s="2"/>
      <c r="J384" s="2"/>
      <c r="K384" s="2"/>
      <c r="M384" s="2"/>
      <c r="N384" s="2"/>
    </row>
    <row r="385" spans="4:14" ht="14.25" customHeight="1" x14ac:dyDescent="0.3">
      <c r="D385" s="2"/>
      <c r="E385" s="2"/>
      <c r="F385" s="2"/>
      <c r="G385" s="2"/>
      <c r="H385" s="2"/>
      <c r="I385" s="2"/>
      <c r="J385" s="2"/>
      <c r="K385" s="2"/>
      <c r="M385" s="2"/>
      <c r="N385" s="2"/>
    </row>
    <row r="386" spans="4:14" ht="14.25" customHeight="1" x14ac:dyDescent="0.3">
      <c r="D386" s="2"/>
      <c r="E386" s="2"/>
      <c r="F386" s="2"/>
      <c r="G386" s="2"/>
      <c r="H386" s="2"/>
      <c r="I386" s="2"/>
      <c r="J386" s="2"/>
      <c r="K386" s="2"/>
      <c r="M386" s="2"/>
      <c r="N386" s="2"/>
    </row>
    <row r="387" spans="4:14" ht="14.25" customHeight="1" x14ac:dyDescent="0.3">
      <c r="D387" s="2"/>
      <c r="E387" s="2"/>
      <c r="F387" s="2"/>
      <c r="G387" s="2"/>
      <c r="H387" s="2"/>
      <c r="I387" s="2"/>
      <c r="J387" s="2"/>
      <c r="K387" s="2"/>
      <c r="M387" s="2"/>
      <c r="N387" s="2"/>
    </row>
    <row r="388" spans="4:14" ht="14.25" customHeight="1" x14ac:dyDescent="0.3">
      <c r="D388" s="2"/>
      <c r="E388" s="2"/>
      <c r="F388" s="2"/>
      <c r="G388" s="2"/>
      <c r="H388" s="2"/>
      <c r="I388" s="2"/>
      <c r="J388" s="2"/>
      <c r="K388" s="2"/>
      <c r="M388" s="2"/>
      <c r="N388" s="2"/>
    </row>
    <row r="389" spans="4:14" ht="14.25" customHeight="1" x14ac:dyDescent="0.3">
      <c r="D389" s="2"/>
      <c r="E389" s="2"/>
      <c r="F389" s="2"/>
      <c r="G389" s="2"/>
      <c r="H389" s="2"/>
      <c r="I389" s="2"/>
      <c r="J389" s="2"/>
      <c r="K389" s="2"/>
      <c r="M389" s="2"/>
      <c r="N389" s="2"/>
    </row>
    <row r="390" spans="4:14" ht="14.25" customHeight="1" x14ac:dyDescent="0.3">
      <c r="D390" s="2"/>
      <c r="E390" s="2"/>
      <c r="F390" s="2"/>
      <c r="G390" s="2"/>
      <c r="H390" s="2"/>
      <c r="I390" s="2"/>
      <c r="J390" s="2"/>
      <c r="K390" s="2"/>
      <c r="M390" s="2"/>
      <c r="N390" s="2"/>
    </row>
    <row r="391" spans="4:14" ht="14.25" customHeight="1" x14ac:dyDescent="0.3">
      <c r="D391" s="2"/>
      <c r="E391" s="2"/>
      <c r="F391" s="2"/>
      <c r="G391" s="2"/>
      <c r="H391" s="2"/>
      <c r="I391" s="2"/>
      <c r="J391" s="2"/>
      <c r="K391" s="2"/>
      <c r="M391" s="2"/>
      <c r="N391" s="2"/>
    </row>
    <row r="392" spans="4:14" ht="14.25" customHeight="1" x14ac:dyDescent="0.3">
      <c r="D392" s="2"/>
      <c r="E392" s="2"/>
      <c r="F392" s="2"/>
      <c r="G392" s="2"/>
      <c r="H392" s="2"/>
      <c r="I392" s="2"/>
      <c r="J392" s="2"/>
      <c r="K392" s="2"/>
      <c r="M392" s="2"/>
      <c r="N392" s="2"/>
    </row>
    <row r="393" spans="4:14" ht="14.25" customHeight="1" x14ac:dyDescent="0.3">
      <c r="D393" s="2"/>
      <c r="E393" s="2"/>
      <c r="F393" s="2"/>
      <c r="G393" s="2"/>
      <c r="H393" s="2"/>
      <c r="I393" s="2"/>
      <c r="J393" s="2"/>
      <c r="K393" s="2"/>
      <c r="M393" s="2"/>
      <c r="N393" s="2"/>
    </row>
    <row r="394" spans="4:14" ht="14.25" customHeight="1" x14ac:dyDescent="0.3">
      <c r="D394" s="2"/>
      <c r="E394" s="2"/>
      <c r="F394" s="2"/>
      <c r="G394" s="2"/>
      <c r="H394" s="2"/>
      <c r="I394" s="2"/>
      <c r="J394" s="2"/>
      <c r="K394" s="2"/>
      <c r="M394" s="2"/>
      <c r="N394" s="2"/>
    </row>
    <row r="395" spans="4:14" ht="14.25" customHeight="1" x14ac:dyDescent="0.3">
      <c r="D395" s="2"/>
      <c r="E395" s="2"/>
      <c r="F395" s="2"/>
      <c r="G395" s="2"/>
      <c r="H395" s="2"/>
      <c r="I395" s="2"/>
      <c r="J395" s="2"/>
      <c r="K395" s="2"/>
      <c r="M395" s="2"/>
      <c r="N395" s="2"/>
    </row>
    <row r="396" spans="4:14" ht="14.25" customHeight="1" x14ac:dyDescent="0.3">
      <c r="D396" s="2"/>
      <c r="E396" s="2"/>
      <c r="F396" s="2"/>
      <c r="G396" s="2"/>
      <c r="H396" s="2"/>
      <c r="I396" s="2"/>
      <c r="J396" s="2"/>
      <c r="K396" s="2"/>
      <c r="M396" s="2"/>
      <c r="N396" s="2"/>
    </row>
    <row r="397" spans="4:14" ht="14.25" customHeight="1" x14ac:dyDescent="0.3">
      <c r="D397" s="2"/>
      <c r="E397" s="2"/>
      <c r="F397" s="2"/>
      <c r="G397" s="2"/>
      <c r="H397" s="2"/>
      <c r="I397" s="2"/>
      <c r="J397" s="2"/>
      <c r="K397" s="2"/>
      <c r="M397" s="2"/>
      <c r="N397" s="2"/>
    </row>
    <row r="398" spans="4:14" ht="14.25" customHeight="1" x14ac:dyDescent="0.3">
      <c r="D398" s="2"/>
      <c r="E398" s="2"/>
      <c r="F398" s="2"/>
      <c r="G398" s="2"/>
      <c r="H398" s="2"/>
      <c r="I398" s="2"/>
      <c r="J398" s="2"/>
      <c r="K398" s="2"/>
      <c r="M398" s="2"/>
      <c r="N398" s="2"/>
    </row>
    <row r="399" spans="4:14" ht="14.25" customHeight="1" x14ac:dyDescent="0.3">
      <c r="D399" s="2"/>
      <c r="E399" s="2"/>
      <c r="F399" s="2"/>
      <c r="G399" s="2"/>
      <c r="H399" s="2"/>
      <c r="I399" s="2"/>
      <c r="J399" s="2"/>
      <c r="K399" s="2"/>
      <c r="M399" s="2"/>
      <c r="N399" s="2"/>
    </row>
    <row r="400" spans="4:14" ht="14.25" customHeight="1" x14ac:dyDescent="0.3">
      <c r="D400" s="2"/>
      <c r="E400" s="2"/>
      <c r="F400" s="2"/>
      <c r="G400" s="2"/>
      <c r="H400" s="2"/>
      <c r="I400" s="2"/>
      <c r="J400" s="2"/>
      <c r="K400" s="2"/>
      <c r="M400" s="2"/>
      <c r="N400" s="2"/>
    </row>
    <row r="401" spans="4:14" ht="14.25" customHeight="1" x14ac:dyDescent="0.3">
      <c r="D401" s="2"/>
      <c r="E401" s="2"/>
      <c r="F401" s="2"/>
      <c r="G401" s="2"/>
      <c r="H401" s="2"/>
      <c r="I401" s="2"/>
      <c r="J401" s="2"/>
      <c r="K401" s="2"/>
      <c r="M401" s="2"/>
      <c r="N401" s="2"/>
    </row>
    <row r="402" spans="4:14" ht="14.25" customHeight="1" x14ac:dyDescent="0.3">
      <c r="D402" s="2"/>
      <c r="E402" s="2"/>
      <c r="F402" s="2"/>
      <c r="G402" s="2"/>
      <c r="H402" s="2"/>
      <c r="I402" s="2"/>
      <c r="J402" s="2"/>
      <c r="K402" s="2"/>
      <c r="M402" s="2"/>
      <c r="N402" s="2"/>
    </row>
    <row r="403" spans="4:14" ht="14.25" customHeight="1" x14ac:dyDescent="0.3">
      <c r="D403" s="2"/>
      <c r="E403" s="2"/>
      <c r="F403" s="2"/>
      <c r="G403" s="2"/>
      <c r="H403" s="2"/>
      <c r="I403" s="2"/>
      <c r="J403" s="2"/>
      <c r="K403" s="2"/>
      <c r="M403" s="2"/>
      <c r="N403" s="2"/>
    </row>
    <row r="404" spans="4:14" ht="14.25" customHeight="1" x14ac:dyDescent="0.3">
      <c r="D404" s="2"/>
      <c r="E404" s="2"/>
      <c r="F404" s="2"/>
      <c r="G404" s="2"/>
      <c r="H404" s="2"/>
      <c r="I404" s="2"/>
      <c r="J404" s="2"/>
      <c r="K404" s="2"/>
      <c r="M404" s="2"/>
      <c r="N404" s="2"/>
    </row>
    <row r="405" spans="4:14" ht="14.25" customHeight="1" x14ac:dyDescent="0.3">
      <c r="D405" s="2"/>
      <c r="E405" s="2"/>
      <c r="F405" s="2"/>
      <c r="G405" s="2"/>
      <c r="H405" s="2"/>
      <c r="I405" s="2"/>
      <c r="J405" s="2"/>
      <c r="K405" s="2"/>
      <c r="M405" s="2"/>
      <c r="N405" s="2"/>
    </row>
    <row r="406" spans="4:14" ht="14.25" customHeight="1" x14ac:dyDescent="0.3">
      <c r="D406" s="2"/>
      <c r="E406" s="2"/>
      <c r="F406" s="2"/>
      <c r="G406" s="2"/>
      <c r="H406" s="2"/>
      <c r="I406" s="2"/>
      <c r="J406" s="2"/>
      <c r="K406" s="2"/>
      <c r="M406" s="2"/>
      <c r="N406" s="2"/>
    </row>
    <row r="407" spans="4:14" ht="14.25" customHeight="1" x14ac:dyDescent="0.3">
      <c r="D407" s="2"/>
      <c r="E407" s="2"/>
      <c r="F407" s="2"/>
      <c r="G407" s="2"/>
      <c r="H407" s="2"/>
      <c r="I407" s="2"/>
      <c r="J407" s="2"/>
      <c r="K407" s="2"/>
      <c r="M407" s="2"/>
      <c r="N407" s="2"/>
    </row>
    <row r="408" spans="4:14" ht="14.25" customHeight="1" x14ac:dyDescent="0.3">
      <c r="D408" s="2"/>
      <c r="E408" s="2"/>
      <c r="F408" s="2"/>
      <c r="G408" s="2"/>
      <c r="H408" s="2"/>
      <c r="I408" s="2"/>
      <c r="J408" s="2"/>
      <c r="K408" s="2"/>
      <c r="M408" s="2"/>
      <c r="N408" s="2"/>
    </row>
    <row r="409" spans="4:14" ht="14.25" customHeight="1" x14ac:dyDescent="0.3">
      <c r="D409" s="2"/>
      <c r="E409" s="2"/>
      <c r="F409" s="2"/>
      <c r="G409" s="2"/>
      <c r="H409" s="2"/>
      <c r="I409" s="2"/>
      <c r="J409" s="2"/>
      <c r="K409" s="2"/>
      <c r="M409" s="2"/>
      <c r="N409" s="2"/>
    </row>
    <row r="410" spans="4:14" ht="14.25" customHeight="1" x14ac:dyDescent="0.3">
      <c r="D410" s="2"/>
      <c r="E410" s="2"/>
      <c r="F410" s="2"/>
      <c r="G410" s="2"/>
      <c r="H410" s="2"/>
      <c r="I410" s="2"/>
      <c r="J410" s="2"/>
      <c r="K410" s="2"/>
      <c r="M410" s="2"/>
      <c r="N410" s="2"/>
    </row>
    <row r="411" spans="4:14" ht="14.25" customHeight="1" x14ac:dyDescent="0.3">
      <c r="D411" s="2"/>
      <c r="E411" s="2"/>
      <c r="F411" s="2"/>
      <c r="G411" s="2"/>
      <c r="H411" s="2"/>
      <c r="I411" s="2"/>
      <c r="J411" s="2"/>
      <c r="K411" s="2"/>
      <c r="M411" s="2"/>
      <c r="N411" s="2"/>
    </row>
    <row r="412" spans="4:14" ht="14.25" customHeight="1" x14ac:dyDescent="0.3">
      <c r="D412" s="2"/>
      <c r="E412" s="2"/>
      <c r="F412" s="2"/>
      <c r="G412" s="2"/>
      <c r="H412" s="2"/>
      <c r="I412" s="2"/>
      <c r="J412" s="2"/>
      <c r="K412" s="2"/>
      <c r="M412" s="2"/>
      <c r="N412" s="2"/>
    </row>
    <row r="413" spans="4:14" ht="14.25" customHeight="1" x14ac:dyDescent="0.3">
      <c r="D413" s="2"/>
      <c r="E413" s="2"/>
      <c r="F413" s="2"/>
      <c r="G413" s="2"/>
      <c r="H413" s="2"/>
      <c r="I413" s="2"/>
      <c r="J413" s="2"/>
      <c r="K413" s="2"/>
      <c r="M413" s="2"/>
      <c r="N413" s="2"/>
    </row>
    <row r="414" spans="4:14" ht="14.25" customHeight="1" x14ac:dyDescent="0.3">
      <c r="D414" s="2"/>
      <c r="E414" s="2"/>
      <c r="F414" s="2"/>
      <c r="G414" s="2"/>
      <c r="H414" s="2"/>
      <c r="I414" s="2"/>
      <c r="J414" s="2"/>
      <c r="K414" s="2"/>
      <c r="M414" s="2"/>
      <c r="N414" s="2"/>
    </row>
    <row r="415" spans="4:14" ht="14.25" customHeight="1" x14ac:dyDescent="0.3">
      <c r="D415" s="2"/>
      <c r="E415" s="2"/>
      <c r="F415" s="2"/>
      <c r="G415" s="2"/>
      <c r="H415" s="2"/>
      <c r="I415" s="2"/>
      <c r="J415" s="2"/>
      <c r="K415" s="2"/>
      <c r="M415" s="2"/>
      <c r="N415" s="2"/>
    </row>
    <row r="416" spans="4:14" ht="14.25" customHeight="1" x14ac:dyDescent="0.3">
      <c r="D416" s="2"/>
      <c r="E416" s="2"/>
      <c r="F416" s="2"/>
      <c r="G416" s="2"/>
      <c r="H416" s="2"/>
      <c r="I416" s="2"/>
      <c r="J416" s="2"/>
      <c r="K416" s="2"/>
      <c r="M416" s="2"/>
      <c r="N416" s="2"/>
    </row>
    <row r="417" spans="4:14" ht="14.25" customHeight="1" x14ac:dyDescent="0.3">
      <c r="D417" s="2"/>
      <c r="E417" s="2"/>
      <c r="F417" s="2"/>
      <c r="G417" s="2"/>
      <c r="H417" s="2"/>
      <c r="I417" s="2"/>
      <c r="J417" s="2"/>
      <c r="K417" s="2"/>
      <c r="M417" s="2"/>
      <c r="N417" s="2"/>
    </row>
    <row r="418" spans="4:14" ht="14.25" customHeight="1" x14ac:dyDescent="0.3">
      <c r="D418" s="2"/>
      <c r="E418" s="2"/>
      <c r="F418" s="2"/>
      <c r="G418" s="2"/>
      <c r="H418" s="2"/>
      <c r="I418" s="2"/>
      <c r="J418" s="2"/>
      <c r="K418" s="2"/>
      <c r="M418" s="2"/>
      <c r="N418" s="2"/>
    </row>
    <row r="419" spans="4:14" ht="14.25" customHeight="1" x14ac:dyDescent="0.3">
      <c r="D419" s="2"/>
      <c r="E419" s="2"/>
      <c r="F419" s="2"/>
      <c r="G419" s="2"/>
      <c r="H419" s="2"/>
      <c r="I419" s="2"/>
      <c r="J419" s="2"/>
      <c r="K419" s="2"/>
      <c r="M419" s="2"/>
      <c r="N419" s="2"/>
    </row>
    <row r="420" spans="4:14" ht="14.25" customHeight="1" x14ac:dyDescent="0.3">
      <c r="D420" s="2"/>
      <c r="E420" s="2"/>
      <c r="F420" s="2"/>
      <c r="G420" s="2"/>
      <c r="H420" s="2"/>
      <c r="I420" s="2"/>
      <c r="J420" s="2"/>
      <c r="K420" s="2"/>
      <c r="M420" s="2"/>
      <c r="N420" s="2"/>
    </row>
    <row r="421" spans="4:14" ht="14.25" customHeight="1" x14ac:dyDescent="0.3">
      <c r="D421" s="2"/>
      <c r="E421" s="2"/>
      <c r="F421" s="2"/>
      <c r="G421" s="2"/>
      <c r="H421" s="2"/>
      <c r="I421" s="2"/>
      <c r="J421" s="2"/>
      <c r="K421" s="2"/>
      <c r="M421" s="2"/>
      <c r="N421" s="2"/>
    </row>
    <row r="422" spans="4:14" ht="14.25" customHeight="1" x14ac:dyDescent="0.3">
      <c r="D422" s="2"/>
      <c r="E422" s="2"/>
      <c r="F422" s="2"/>
      <c r="G422" s="2"/>
      <c r="H422" s="2"/>
      <c r="I422" s="2"/>
      <c r="J422" s="2"/>
      <c r="K422" s="2"/>
      <c r="M422" s="2"/>
      <c r="N422" s="2"/>
    </row>
    <row r="423" spans="4:14" ht="14.25" customHeight="1" x14ac:dyDescent="0.3">
      <c r="D423" s="2"/>
      <c r="E423" s="2"/>
      <c r="F423" s="2"/>
      <c r="G423" s="2"/>
      <c r="H423" s="2"/>
      <c r="I423" s="2"/>
      <c r="J423" s="2"/>
      <c r="K423" s="2"/>
      <c r="M423" s="2"/>
      <c r="N423" s="2"/>
    </row>
    <row r="424" spans="4:14" ht="14.25" customHeight="1" x14ac:dyDescent="0.3">
      <c r="D424" s="2"/>
      <c r="E424" s="2"/>
      <c r="F424" s="2"/>
      <c r="G424" s="2"/>
      <c r="H424" s="2"/>
      <c r="I424" s="2"/>
      <c r="J424" s="2"/>
      <c r="K424" s="2"/>
      <c r="M424" s="2"/>
      <c r="N424" s="2"/>
    </row>
    <row r="425" spans="4:14" ht="14.25" customHeight="1" x14ac:dyDescent="0.3">
      <c r="D425" s="2"/>
      <c r="E425" s="2"/>
      <c r="F425" s="2"/>
      <c r="G425" s="2"/>
      <c r="H425" s="2"/>
      <c r="I425" s="2"/>
      <c r="J425" s="2"/>
      <c r="K425" s="2"/>
      <c r="M425" s="2"/>
      <c r="N425" s="2"/>
    </row>
    <row r="426" spans="4:14" ht="14.25" customHeight="1" x14ac:dyDescent="0.3">
      <c r="D426" s="2"/>
      <c r="E426" s="2"/>
      <c r="F426" s="2"/>
      <c r="G426" s="2"/>
      <c r="H426" s="2"/>
      <c r="I426" s="2"/>
      <c r="J426" s="2"/>
      <c r="K426" s="2"/>
      <c r="M426" s="2"/>
      <c r="N426" s="2"/>
    </row>
    <row r="427" spans="4:14" ht="14.25" customHeight="1" x14ac:dyDescent="0.3">
      <c r="D427" s="2"/>
      <c r="E427" s="2"/>
      <c r="F427" s="2"/>
      <c r="G427" s="2"/>
      <c r="H427" s="2"/>
      <c r="I427" s="2"/>
      <c r="J427" s="2"/>
      <c r="K427" s="2"/>
      <c r="M427" s="2"/>
      <c r="N427" s="2"/>
    </row>
    <row r="428" spans="4:14" ht="14.25" customHeight="1" x14ac:dyDescent="0.3">
      <c r="D428" s="2"/>
      <c r="E428" s="2"/>
      <c r="F428" s="2"/>
      <c r="G428" s="2"/>
      <c r="H428" s="2"/>
      <c r="I428" s="2"/>
      <c r="J428" s="2"/>
      <c r="K428" s="2"/>
      <c r="M428" s="2"/>
      <c r="N428" s="2"/>
    </row>
    <row r="429" spans="4:14" ht="14.25" customHeight="1" x14ac:dyDescent="0.3">
      <c r="D429" s="2"/>
      <c r="E429" s="2"/>
      <c r="F429" s="2"/>
      <c r="G429" s="2"/>
      <c r="H429" s="2"/>
      <c r="I429" s="2"/>
      <c r="J429" s="2"/>
      <c r="K429" s="2"/>
      <c r="M429" s="2"/>
      <c r="N429" s="2"/>
    </row>
    <row r="430" spans="4:14" ht="14.25" customHeight="1" x14ac:dyDescent="0.3">
      <c r="D430" s="2"/>
      <c r="E430" s="2"/>
      <c r="F430" s="2"/>
      <c r="G430" s="2"/>
      <c r="H430" s="2"/>
      <c r="I430" s="2"/>
      <c r="J430" s="2"/>
      <c r="K430" s="2"/>
      <c r="M430" s="2"/>
      <c r="N430" s="2"/>
    </row>
    <row r="431" spans="4:14" ht="14.25" customHeight="1" x14ac:dyDescent="0.3">
      <c r="D431" s="2"/>
      <c r="E431" s="2"/>
      <c r="F431" s="2"/>
      <c r="G431" s="2"/>
      <c r="H431" s="2"/>
      <c r="I431" s="2"/>
      <c r="J431" s="2"/>
      <c r="K431" s="2"/>
      <c r="M431" s="2"/>
      <c r="N431" s="2"/>
    </row>
    <row r="432" spans="4:14" ht="14.25" customHeight="1" x14ac:dyDescent="0.3">
      <c r="D432" s="2"/>
      <c r="E432" s="2"/>
      <c r="F432" s="2"/>
      <c r="G432" s="2"/>
      <c r="H432" s="2"/>
      <c r="I432" s="2"/>
      <c r="J432" s="2"/>
      <c r="K432" s="2"/>
      <c r="M432" s="2"/>
      <c r="N432" s="2"/>
    </row>
    <row r="433" spans="4:14" ht="14.25" customHeight="1" x14ac:dyDescent="0.3">
      <c r="D433" s="2"/>
      <c r="E433" s="2"/>
      <c r="F433" s="2"/>
      <c r="G433" s="2"/>
      <c r="H433" s="2"/>
      <c r="I433" s="2"/>
      <c r="J433" s="2"/>
      <c r="K433" s="2"/>
      <c r="M433" s="2"/>
      <c r="N433" s="2"/>
    </row>
    <row r="434" spans="4:14" ht="14.25" customHeight="1" x14ac:dyDescent="0.3">
      <c r="D434" s="2"/>
      <c r="E434" s="2"/>
      <c r="F434" s="2"/>
      <c r="G434" s="2"/>
      <c r="H434" s="2"/>
      <c r="I434" s="2"/>
      <c r="J434" s="2"/>
      <c r="K434" s="2"/>
      <c r="M434" s="2"/>
      <c r="N434" s="2"/>
    </row>
    <row r="435" spans="4:14" ht="14.25" customHeight="1" x14ac:dyDescent="0.3">
      <c r="D435" s="2"/>
      <c r="E435" s="2"/>
      <c r="F435" s="2"/>
      <c r="G435" s="2"/>
      <c r="H435" s="2"/>
      <c r="I435" s="2"/>
      <c r="J435" s="2"/>
      <c r="K435" s="2"/>
      <c r="M435" s="2"/>
      <c r="N435" s="2"/>
    </row>
    <row r="436" spans="4:14" ht="14.25" customHeight="1" x14ac:dyDescent="0.3">
      <c r="D436" s="2"/>
      <c r="E436" s="2"/>
      <c r="F436" s="2"/>
      <c r="G436" s="2"/>
      <c r="H436" s="2"/>
      <c r="I436" s="2"/>
      <c r="J436" s="2"/>
      <c r="K436" s="2"/>
      <c r="M436" s="2"/>
      <c r="N436" s="2"/>
    </row>
    <row r="437" spans="4:14" ht="14.25" customHeight="1" x14ac:dyDescent="0.3">
      <c r="D437" s="2"/>
      <c r="E437" s="2"/>
      <c r="F437" s="2"/>
      <c r="G437" s="2"/>
      <c r="H437" s="2"/>
      <c r="I437" s="2"/>
      <c r="J437" s="2"/>
      <c r="K437" s="2"/>
      <c r="M437" s="2"/>
      <c r="N437" s="2"/>
    </row>
    <row r="438" spans="4:14" ht="14.25" customHeight="1" x14ac:dyDescent="0.3">
      <c r="D438" s="2"/>
      <c r="E438" s="2"/>
      <c r="F438" s="2"/>
      <c r="G438" s="2"/>
      <c r="H438" s="2"/>
      <c r="I438" s="2"/>
      <c r="J438" s="2"/>
      <c r="K438" s="2"/>
      <c r="M438" s="2"/>
      <c r="N438" s="2"/>
    </row>
    <row r="439" spans="4:14" ht="14.25" customHeight="1" x14ac:dyDescent="0.3">
      <c r="D439" s="2"/>
      <c r="E439" s="2"/>
      <c r="F439" s="2"/>
      <c r="G439" s="2"/>
      <c r="H439" s="2"/>
      <c r="I439" s="2"/>
      <c r="J439" s="2"/>
      <c r="K439" s="2"/>
      <c r="M439" s="2"/>
      <c r="N439" s="2"/>
    </row>
    <row r="440" spans="4:14" ht="14.25" customHeight="1" x14ac:dyDescent="0.3">
      <c r="D440" s="2"/>
      <c r="E440" s="2"/>
      <c r="F440" s="2"/>
      <c r="G440" s="2"/>
      <c r="H440" s="2"/>
      <c r="I440" s="2"/>
      <c r="J440" s="2"/>
      <c r="K440" s="2"/>
      <c r="M440" s="2"/>
      <c r="N440" s="2"/>
    </row>
    <row r="441" spans="4:14" ht="14.25" customHeight="1" x14ac:dyDescent="0.3">
      <c r="D441" s="2"/>
      <c r="E441" s="2"/>
      <c r="F441" s="2"/>
      <c r="G441" s="2"/>
      <c r="H441" s="2"/>
      <c r="I441" s="2"/>
      <c r="J441" s="2"/>
      <c r="K441" s="2"/>
      <c r="M441" s="2"/>
      <c r="N441" s="2"/>
    </row>
    <row r="442" spans="4:14" ht="14.25" customHeight="1" x14ac:dyDescent="0.3">
      <c r="D442" s="2"/>
      <c r="E442" s="2"/>
      <c r="F442" s="2"/>
      <c r="G442" s="2"/>
      <c r="H442" s="2"/>
      <c r="I442" s="2"/>
      <c r="J442" s="2"/>
      <c r="K442" s="2"/>
      <c r="M442" s="2"/>
      <c r="N442" s="2"/>
    </row>
    <row r="443" spans="4:14" ht="14.25" customHeight="1" x14ac:dyDescent="0.3">
      <c r="D443" s="2"/>
      <c r="E443" s="2"/>
      <c r="F443" s="2"/>
      <c r="G443" s="2"/>
      <c r="H443" s="2"/>
      <c r="I443" s="2"/>
      <c r="J443" s="2"/>
      <c r="K443" s="2"/>
      <c r="M443" s="2"/>
      <c r="N443" s="2"/>
    </row>
    <row r="444" spans="4:14" ht="14.25" customHeight="1" x14ac:dyDescent="0.3">
      <c r="D444" s="2"/>
      <c r="E444" s="2"/>
      <c r="F444" s="2"/>
      <c r="G444" s="2"/>
      <c r="H444" s="2"/>
      <c r="I444" s="2"/>
      <c r="J444" s="2"/>
      <c r="K444" s="2"/>
      <c r="M444" s="2"/>
      <c r="N444" s="2"/>
    </row>
    <row r="445" spans="4:14" ht="14.25" customHeight="1" x14ac:dyDescent="0.3">
      <c r="D445" s="2"/>
      <c r="E445" s="2"/>
      <c r="F445" s="2"/>
      <c r="G445" s="2"/>
      <c r="H445" s="2"/>
      <c r="I445" s="2"/>
      <c r="J445" s="2"/>
      <c r="K445" s="2"/>
      <c r="M445" s="2"/>
      <c r="N445" s="2"/>
    </row>
    <row r="446" spans="4:14" ht="14.25" customHeight="1" x14ac:dyDescent="0.3">
      <c r="D446" s="2"/>
      <c r="E446" s="2"/>
      <c r="F446" s="2"/>
      <c r="G446" s="2"/>
      <c r="H446" s="2"/>
      <c r="I446" s="2"/>
      <c r="J446" s="2"/>
      <c r="K446" s="2"/>
      <c r="M446" s="2"/>
      <c r="N446" s="2"/>
    </row>
    <row r="447" spans="4:14" ht="14.25" customHeight="1" x14ac:dyDescent="0.3">
      <c r="D447" s="2"/>
      <c r="E447" s="2"/>
      <c r="F447" s="2"/>
      <c r="G447" s="2"/>
      <c r="H447" s="2"/>
      <c r="I447" s="2"/>
      <c r="J447" s="2"/>
      <c r="K447" s="2"/>
      <c r="M447" s="2"/>
      <c r="N447" s="2"/>
    </row>
    <row r="448" spans="4:14" ht="14.25" customHeight="1" x14ac:dyDescent="0.3">
      <c r="D448" s="2"/>
      <c r="E448" s="2"/>
      <c r="F448" s="2"/>
      <c r="G448" s="2"/>
      <c r="H448" s="2"/>
      <c r="I448" s="2"/>
      <c r="J448" s="2"/>
      <c r="K448" s="2"/>
      <c r="M448" s="2"/>
      <c r="N448" s="2"/>
    </row>
    <row r="449" spans="4:14" ht="14.25" customHeight="1" x14ac:dyDescent="0.3">
      <c r="D449" s="2"/>
      <c r="E449" s="2"/>
      <c r="F449" s="2"/>
      <c r="G449" s="2"/>
      <c r="H449" s="2"/>
      <c r="I449" s="2"/>
      <c r="J449" s="2"/>
      <c r="K449" s="2"/>
      <c r="M449" s="2"/>
      <c r="N449" s="2"/>
    </row>
    <row r="450" spans="4:14" ht="14.25" customHeight="1" x14ac:dyDescent="0.3">
      <c r="D450" s="2"/>
      <c r="E450" s="2"/>
      <c r="F450" s="2"/>
      <c r="G450" s="2"/>
      <c r="H450" s="2"/>
      <c r="I450" s="2"/>
      <c r="J450" s="2"/>
      <c r="K450" s="2"/>
      <c r="M450" s="2"/>
      <c r="N450" s="2"/>
    </row>
    <row r="451" spans="4:14" ht="14.25" customHeight="1" x14ac:dyDescent="0.3">
      <c r="D451" s="2"/>
      <c r="E451" s="2"/>
      <c r="F451" s="2"/>
      <c r="G451" s="2"/>
      <c r="H451" s="2"/>
      <c r="I451" s="2"/>
      <c r="J451" s="2"/>
      <c r="K451" s="2"/>
      <c r="M451" s="2"/>
      <c r="N451" s="2"/>
    </row>
    <row r="452" spans="4:14" ht="14.25" customHeight="1" x14ac:dyDescent="0.3">
      <c r="D452" s="2"/>
      <c r="E452" s="2"/>
      <c r="F452" s="2"/>
      <c r="G452" s="2"/>
      <c r="H452" s="2"/>
      <c r="I452" s="2"/>
      <c r="J452" s="2"/>
      <c r="K452" s="2"/>
      <c r="M452" s="2"/>
      <c r="N452" s="2"/>
    </row>
    <row r="453" spans="4:14" ht="14.25" customHeight="1" x14ac:dyDescent="0.3">
      <c r="D453" s="2"/>
      <c r="E453" s="2"/>
      <c r="F453" s="2"/>
      <c r="G453" s="2"/>
      <c r="H453" s="2"/>
      <c r="I453" s="2"/>
      <c r="J453" s="2"/>
      <c r="K453" s="2"/>
      <c r="M453" s="2"/>
      <c r="N453" s="2"/>
    </row>
    <row r="454" spans="4:14" ht="14.25" customHeight="1" x14ac:dyDescent="0.3">
      <c r="D454" s="2"/>
      <c r="E454" s="2"/>
      <c r="F454" s="2"/>
      <c r="G454" s="2"/>
      <c r="H454" s="2"/>
      <c r="I454" s="2"/>
      <c r="J454" s="2"/>
      <c r="K454" s="2"/>
      <c r="M454" s="2"/>
      <c r="N454" s="2"/>
    </row>
    <row r="455" spans="4:14" ht="14.25" customHeight="1" x14ac:dyDescent="0.3">
      <c r="D455" s="2"/>
      <c r="E455" s="2"/>
      <c r="F455" s="2"/>
      <c r="G455" s="2"/>
      <c r="H455" s="2"/>
      <c r="I455" s="2"/>
      <c r="J455" s="2"/>
      <c r="K455" s="2"/>
      <c r="M455" s="2"/>
      <c r="N455" s="2"/>
    </row>
    <row r="456" spans="4:14" ht="14.25" customHeight="1" x14ac:dyDescent="0.3">
      <c r="D456" s="2"/>
      <c r="E456" s="2"/>
      <c r="F456" s="2"/>
      <c r="G456" s="2"/>
      <c r="H456" s="2"/>
      <c r="I456" s="2"/>
      <c r="J456" s="2"/>
      <c r="K456" s="2"/>
      <c r="M456" s="2"/>
      <c r="N456" s="2"/>
    </row>
    <row r="457" spans="4:14" ht="14.25" customHeight="1" x14ac:dyDescent="0.3">
      <c r="D457" s="2"/>
      <c r="E457" s="2"/>
      <c r="F457" s="2"/>
      <c r="G457" s="2"/>
      <c r="H457" s="2"/>
      <c r="I457" s="2"/>
      <c r="J457" s="2"/>
      <c r="K457" s="2"/>
      <c r="M457" s="2"/>
      <c r="N457" s="2"/>
    </row>
    <row r="458" spans="4:14" ht="14.25" customHeight="1" x14ac:dyDescent="0.3">
      <c r="D458" s="2"/>
      <c r="E458" s="2"/>
      <c r="F458" s="2"/>
      <c r="G458" s="2"/>
      <c r="H458" s="2"/>
      <c r="I458" s="2"/>
      <c r="J458" s="2"/>
      <c r="K458" s="2"/>
      <c r="M458" s="2"/>
      <c r="N458" s="2"/>
    </row>
    <row r="459" spans="4:14" ht="14.25" customHeight="1" x14ac:dyDescent="0.3">
      <c r="D459" s="2"/>
      <c r="E459" s="2"/>
      <c r="F459" s="2"/>
      <c r="G459" s="2"/>
      <c r="H459" s="2"/>
      <c r="I459" s="2"/>
      <c r="J459" s="2"/>
      <c r="K459" s="2"/>
      <c r="M459" s="2"/>
      <c r="N459" s="2"/>
    </row>
    <row r="460" spans="4:14" ht="14.25" customHeight="1" x14ac:dyDescent="0.3">
      <c r="D460" s="2"/>
      <c r="E460" s="2"/>
      <c r="F460" s="2"/>
      <c r="G460" s="2"/>
      <c r="H460" s="2"/>
      <c r="I460" s="2"/>
      <c r="J460" s="2"/>
      <c r="K460" s="2"/>
      <c r="M460" s="2"/>
      <c r="N460" s="2"/>
    </row>
    <row r="461" spans="4:14" ht="14.25" customHeight="1" x14ac:dyDescent="0.3">
      <c r="D461" s="2"/>
      <c r="E461" s="2"/>
      <c r="F461" s="2"/>
      <c r="G461" s="2"/>
      <c r="H461" s="2"/>
      <c r="I461" s="2"/>
      <c r="J461" s="2"/>
      <c r="K461" s="2"/>
      <c r="M461" s="2"/>
      <c r="N461" s="2"/>
    </row>
    <row r="462" spans="4:14" ht="14.25" customHeight="1" x14ac:dyDescent="0.3">
      <c r="D462" s="2"/>
      <c r="E462" s="2"/>
      <c r="F462" s="2"/>
      <c r="G462" s="2"/>
      <c r="H462" s="2"/>
      <c r="I462" s="2"/>
      <c r="J462" s="2"/>
      <c r="K462" s="2"/>
      <c r="M462" s="2"/>
      <c r="N462" s="2"/>
    </row>
    <row r="463" spans="4:14" ht="14.25" customHeight="1" x14ac:dyDescent="0.3">
      <c r="D463" s="2"/>
      <c r="E463" s="2"/>
      <c r="F463" s="2"/>
      <c r="G463" s="2"/>
      <c r="H463" s="2"/>
      <c r="I463" s="2"/>
      <c r="J463" s="2"/>
      <c r="K463" s="2"/>
      <c r="M463" s="2"/>
      <c r="N463" s="2"/>
    </row>
    <row r="464" spans="4:14" ht="14.25" customHeight="1" x14ac:dyDescent="0.3">
      <c r="D464" s="2"/>
      <c r="E464" s="2"/>
      <c r="F464" s="2"/>
      <c r="G464" s="2"/>
      <c r="H464" s="2"/>
      <c r="I464" s="2"/>
      <c r="J464" s="2"/>
      <c r="K464" s="2"/>
      <c r="M464" s="2"/>
      <c r="N464" s="2"/>
    </row>
    <row r="465" spans="4:14" ht="14.25" customHeight="1" x14ac:dyDescent="0.3">
      <c r="D465" s="2"/>
      <c r="E465" s="2"/>
      <c r="F465" s="2"/>
      <c r="G465" s="2"/>
      <c r="H465" s="2"/>
      <c r="I465" s="2"/>
      <c r="J465" s="2"/>
      <c r="K465" s="2"/>
      <c r="M465" s="2"/>
      <c r="N465" s="2"/>
    </row>
    <row r="466" spans="4:14" ht="14.25" customHeight="1" x14ac:dyDescent="0.3">
      <c r="D466" s="2"/>
      <c r="E466" s="2"/>
      <c r="F466" s="2"/>
      <c r="G466" s="2"/>
      <c r="H466" s="2"/>
      <c r="I466" s="2"/>
      <c r="J466" s="2"/>
      <c r="K466" s="2"/>
      <c r="M466" s="2"/>
      <c r="N466" s="2"/>
    </row>
    <row r="467" spans="4:14" ht="14.25" customHeight="1" x14ac:dyDescent="0.3">
      <c r="D467" s="2"/>
      <c r="E467" s="2"/>
      <c r="F467" s="2"/>
      <c r="G467" s="2"/>
      <c r="H467" s="2"/>
      <c r="I467" s="2"/>
      <c r="J467" s="2"/>
      <c r="K467" s="2"/>
      <c r="M467" s="2"/>
      <c r="N467" s="2"/>
    </row>
    <row r="468" spans="4:14" ht="14.25" customHeight="1" x14ac:dyDescent="0.3">
      <c r="D468" s="2"/>
      <c r="E468" s="2"/>
      <c r="F468" s="2"/>
      <c r="G468" s="2"/>
      <c r="H468" s="2"/>
      <c r="I468" s="2"/>
      <c r="J468" s="2"/>
      <c r="K468" s="2"/>
      <c r="M468" s="2"/>
      <c r="N468" s="2"/>
    </row>
    <row r="469" spans="4:14" ht="14.25" customHeight="1" x14ac:dyDescent="0.3">
      <c r="D469" s="2"/>
      <c r="E469" s="2"/>
      <c r="F469" s="2"/>
      <c r="G469" s="2"/>
      <c r="H469" s="2"/>
      <c r="I469" s="2"/>
      <c r="J469" s="2"/>
      <c r="K469" s="2"/>
      <c r="M469" s="2"/>
      <c r="N469" s="2"/>
    </row>
    <row r="470" spans="4:14" ht="14.25" customHeight="1" x14ac:dyDescent="0.3">
      <c r="D470" s="2"/>
      <c r="E470" s="2"/>
      <c r="F470" s="2"/>
      <c r="G470" s="2"/>
      <c r="H470" s="2"/>
      <c r="I470" s="2"/>
      <c r="J470" s="2"/>
      <c r="K470" s="2"/>
      <c r="M470" s="2"/>
      <c r="N470" s="2"/>
    </row>
    <row r="471" spans="4:14" ht="14.25" customHeight="1" x14ac:dyDescent="0.3">
      <c r="D471" s="2"/>
      <c r="E471" s="2"/>
      <c r="F471" s="2"/>
      <c r="G471" s="2"/>
      <c r="H471" s="2"/>
      <c r="I471" s="2"/>
      <c r="J471" s="2"/>
      <c r="K471" s="2"/>
      <c r="M471" s="2"/>
      <c r="N471" s="2"/>
    </row>
    <row r="472" spans="4:14" ht="14.25" customHeight="1" x14ac:dyDescent="0.3">
      <c r="D472" s="2"/>
      <c r="E472" s="2"/>
      <c r="F472" s="2"/>
      <c r="G472" s="2"/>
      <c r="H472" s="2"/>
      <c r="I472" s="2"/>
      <c r="J472" s="2"/>
      <c r="K472" s="2"/>
      <c r="M472" s="2"/>
      <c r="N472" s="2"/>
    </row>
    <row r="473" spans="4:14" ht="14.25" customHeight="1" x14ac:dyDescent="0.3">
      <c r="D473" s="2"/>
      <c r="E473" s="2"/>
      <c r="F473" s="2"/>
      <c r="G473" s="2"/>
      <c r="H473" s="2"/>
      <c r="I473" s="2"/>
      <c r="J473" s="2"/>
      <c r="K473" s="2"/>
      <c r="M473" s="2"/>
      <c r="N473" s="2"/>
    </row>
    <row r="474" spans="4:14" ht="14.25" customHeight="1" x14ac:dyDescent="0.3">
      <c r="D474" s="2"/>
      <c r="E474" s="2"/>
      <c r="F474" s="2"/>
      <c r="G474" s="2"/>
      <c r="H474" s="2"/>
      <c r="I474" s="2"/>
      <c r="J474" s="2"/>
      <c r="K474" s="2"/>
      <c r="M474" s="2"/>
      <c r="N474" s="2"/>
    </row>
    <row r="475" spans="4:14" ht="14.25" customHeight="1" x14ac:dyDescent="0.3">
      <c r="D475" s="2"/>
      <c r="E475" s="2"/>
      <c r="F475" s="2"/>
      <c r="G475" s="2"/>
      <c r="H475" s="2"/>
      <c r="I475" s="2"/>
      <c r="J475" s="2"/>
      <c r="K475" s="2"/>
      <c r="M475" s="2"/>
      <c r="N475" s="2"/>
    </row>
    <row r="476" spans="4:14" ht="14.25" customHeight="1" x14ac:dyDescent="0.3">
      <c r="D476" s="2"/>
      <c r="E476" s="2"/>
      <c r="F476" s="2"/>
      <c r="G476" s="2"/>
      <c r="H476" s="2"/>
      <c r="I476" s="2"/>
      <c r="J476" s="2"/>
      <c r="K476" s="2"/>
      <c r="M476" s="2"/>
      <c r="N476" s="2"/>
    </row>
    <row r="477" spans="4:14" ht="14.25" customHeight="1" x14ac:dyDescent="0.3">
      <c r="D477" s="2"/>
      <c r="E477" s="2"/>
      <c r="F477" s="2"/>
      <c r="G477" s="2"/>
      <c r="H477" s="2"/>
      <c r="I477" s="2"/>
      <c r="J477" s="2"/>
      <c r="K477" s="2"/>
      <c r="M477" s="2"/>
      <c r="N477" s="2"/>
    </row>
    <row r="478" spans="4:14" ht="14.25" customHeight="1" x14ac:dyDescent="0.3">
      <c r="D478" s="2"/>
      <c r="E478" s="2"/>
      <c r="F478" s="2"/>
      <c r="G478" s="2"/>
      <c r="H478" s="2"/>
      <c r="I478" s="2"/>
      <c r="J478" s="2"/>
      <c r="K478" s="2"/>
      <c r="M478" s="2"/>
      <c r="N478" s="2"/>
    </row>
    <row r="479" spans="4:14" ht="14.25" customHeight="1" x14ac:dyDescent="0.3">
      <c r="D479" s="2"/>
      <c r="E479" s="2"/>
      <c r="F479" s="2"/>
      <c r="G479" s="2"/>
      <c r="H479" s="2"/>
      <c r="I479" s="2"/>
      <c r="J479" s="2"/>
      <c r="K479" s="2"/>
      <c r="M479" s="2"/>
      <c r="N479" s="2"/>
    </row>
    <row r="480" spans="4:14" ht="14.25" customHeight="1" x14ac:dyDescent="0.3">
      <c r="D480" s="2"/>
      <c r="E480" s="2"/>
      <c r="F480" s="2"/>
      <c r="G480" s="2"/>
      <c r="H480" s="2"/>
      <c r="I480" s="2"/>
      <c r="J480" s="2"/>
      <c r="K480" s="2"/>
      <c r="M480" s="2"/>
      <c r="N480" s="2"/>
    </row>
    <row r="481" spans="4:14" ht="14.25" customHeight="1" x14ac:dyDescent="0.3">
      <c r="D481" s="2"/>
      <c r="E481" s="2"/>
      <c r="F481" s="2"/>
      <c r="G481" s="2"/>
      <c r="H481" s="2"/>
      <c r="I481" s="2"/>
      <c r="J481" s="2"/>
      <c r="K481" s="2"/>
      <c r="M481" s="2"/>
      <c r="N481" s="2"/>
    </row>
    <row r="482" spans="4:14" ht="14.25" customHeight="1" x14ac:dyDescent="0.3">
      <c r="D482" s="2"/>
      <c r="E482" s="2"/>
      <c r="F482" s="2"/>
      <c r="G482" s="2"/>
      <c r="H482" s="2"/>
      <c r="I482" s="2"/>
      <c r="J482" s="2"/>
      <c r="K482" s="2"/>
      <c r="M482" s="2"/>
      <c r="N482" s="2"/>
    </row>
    <row r="483" spans="4:14" ht="14.25" customHeight="1" x14ac:dyDescent="0.3">
      <c r="D483" s="2"/>
      <c r="E483" s="2"/>
      <c r="F483" s="2"/>
      <c r="G483" s="2"/>
      <c r="H483" s="2"/>
      <c r="I483" s="2"/>
      <c r="J483" s="2"/>
      <c r="K483" s="2"/>
      <c r="M483" s="2"/>
      <c r="N483" s="2"/>
    </row>
    <row r="484" spans="4:14" ht="14.25" customHeight="1" x14ac:dyDescent="0.3">
      <c r="D484" s="2"/>
      <c r="E484" s="2"/>
      <c r="F484" s="2"/>
      <c r="G484" s="2"/>
      <c r="H484" s="2"/>
      <c r="I484" s="2"/>
      <c r="J484" s="2"/>
      <c r="K484" s="2"/>
      <c r="M484" s="2"/>
      <c r="N484" s="2"/>
    </row>
    <row r="485" spans="4:14" ht="14.25" customHeight="1" x14ac:dyDescent="0.3">
      <c r="D485" s="2"/>
      <c r="E485" s="2"/>
      <c r="F485" s="2"/>
      <c r="G485" s="2"/>
      <c r="H485" s="2"/>
      <c r="I485" s="2"/>
      <c r="J485" s="2"/>
      <c r="K485" s="2"/>
      <c r="M485" s="2"/>
      <c r="N485" s="2"/>
    </row>
    <row r="486" spans="4:14" ht="14.25" customHeight="1" x14ac:dyDescent="0.3">
      <c r="D486" s="2"/>
      <c r="E486" s="2"/>
      <c r="F486" s="2"/>
      <c r="G486" s="2"/>
      <c r="H486" s="2"/>
      <c r="I486" s="2"/>
      <c r="J486" s="2"/>
      <c r="K486" s="2"/>
      <c r="M486" s="2"/>
      <c r="N486" s="2"/>
    </row>
    <row r="487" spans="4:14" ht="14.25" customHeight="1" x14ac:dyDescent="0.3">
      <c r="D487" s="2"/>
      <c r="E487" s="2"/>
      <c r="F487" s="2"/>
      <c r="G487" s="2"/>
      <c r="H487" s="2"/>
      <c r="I487" s="2"/>
      <c r="J487" s="2"/>
      <c r="K487" s="2"/>
      <c r="M487" s="2"/>
      <c r="N487" s="2"/>
    </row>
    <row r="488" spans="4:14" ht="14.25" customHeight="1" x14ac:dyDescent="0.3">
      <c r="D488" s="2"/>
      <c r="E488" s="2"/>
      <c r="F488" s="2"/>
      <c r="G488" s="2"/>
      <c r="H488" s="2"/>
      <c r="I488" s="2"/>
      <c r="J488" s="2"/>
      <c r="K488" s="2"/>
      <c r="M488" s="2"/>
      <c r="N488" s="2"/>
    </row>
    <row r="489" spans="4:14" ht="14.25" customHeight="1" x14ac:dyDescent="0.3">
      <c r="D489" s="2"/>
      <c r="E489" s="2"/>
      <c r="F489" s="2"/>
      <c r="G489" s="2"/>
      <c r="H489" s="2"/>
      <c r="I489" s="2"/>
      <c r="J489" s="2"/>
      <c r="K489" s="2"/>
      <c r="M489" s="2"/>
      <c r="N489" s="2"/>
    </row>
    <row r="490" spans="4:14" ht="14.25" customHeight="1" x14ac:dyDescent="0.3">
      <c r="D490" s="2"/>
      <c r="E490" s="2"/>
      <c r="F490" s="2"/>
      <c r="G490" s="2"/>
      <c r="H490" s="2"/>
      <c r="I490" s="2"/>
      <c r="J490" s="2"/>
      <c r="K490" s="2"/>
      <c r="M490" s="2"/>
      <c r="N490" s="2"/>
    </row>
    <row r="491" spans="4:14" ht="14.25" customHeight="1" x14ac:dyDescent="0.3">
      <c r="D491" s="2"/>
      <c r="E491" s="2"/>
      <c r="F491" s="2"/>
      <c r="G491" s="2"/>
      <c r="H491" s="2"/>
      <c r="I491" s="2"/>
      <c r="J491" s="2"/>
      <c r="K491" s="2"/>
      <c r="M491" s="2"/>
      <c r="N491" s="2"/>
    </row>
    <row r="492" spans="4:14" ht="14.25" customHeight="1" x14ac:dyDescent="0.3">
      <c r="D492" s="2"/>
      <c r="E492" s="2"/>
      <c r="F492" s="2"/>
      <c r="G492" s="2"/>
      <c r="H492" s="2"/>
      <c r="I492" s="2"/>
      <c r="J492" s="2"/>
      <c r="K492" s="2"/>
      <c r="M492" s="2"/>
      <c r="N492" s="2"/>
    </row>
    <row r="493" spans="4:14" ht="14.25" customHeight="1" x14ac:dyDescent="0.3">
      <c r="D493" s="2"/>
      <c r="E493" s="2"/>
      <c r="F493" s="2"/>
      <c r="G493" s="2"/>
      <c r="H493" s="2"/>
      <c r="I493" s="2"/>
      <c r="J493" s="2"/>
      <c r="K493" s="2"/>
      <c r="M493" s="2"/>
      <c r="N493" s="2"/>
    </row>
    <row r="494" spans="4:14" ht="14.25" customHeight="1" x14ac:dyDescent="0.3">
      <c r="D494" s="2"/>
      <c r="E494" s="2"/>
      <c r="F494" s="2"/>
      <c r="G494" s="2"/>
      <c r="H494" s="2"/>
      <c r="I494" s="2"/>
      <c r="J494" s="2"/>
      <c r="K494" s="2"/>
      <c r="M494" s="2"/>
      <c r="N494" s="2"/>
    </row>
    <row r="495" spans="4:14" ht="14.25" customHeight="1" x14ac:dyDescent="0.3">
      <c r="D495" s="2"/>
      <c r="E495" s="2"/>
      <c r="F495" s="2"/>
      <c r="G495" s="2"/>
      <c r="H495" s="2"/>
      <c r="I495" s="2"/>
      <c r="J495" s="2"/>
      <c r="K495" s="2"/>
      <c r="M495" s="2"/>
      <c r="N495" s="2"/>
    </row>
    <row r="496" spans="4:14" ht="14.25" customHeight="1" x14ac:dyDescent="0.3">
      <c r="D496" s="2"/>
      <c r="E496" s="2"/>
      <c r="F496" s="2"/>
      <c r="G496" s="2"/>
      <c r="H496" s="2"/>
      <c r="I496" s="2"/>
      <c r="J496" s="2"/>
      <c r="K496" s="2"/>
      <c r="M496" s="2"/>
      <c r="N496" s="2"/>
    </row>
    <row r="497" spans="4:14" ht="14.25" customHeight="1" x14ac:dyDescent="0.3">
      <c r="D497" s="2"/>
      <c r="E497" s="2"/>
      <c r="F497" s="2"/>
      <c r="G497" s="2"/>
      <c r="H497" s="2"/>
      <c r="I497" s="2"/>
      <c r="J497" s="2"/>
      <c r="K497" s="2"/>
      <c r="M497" s="2"/>
      <c r="N497" s="2"/>
    </row>
    <row r="498" spans="4:14" ht="14.25" customHeight="1" x14ac:dyDescent="0.3">
      <c r="D498" s="2"/>
      <c r="E498" s="2"/>
      <c r="F498" s="2"/>
      <c r="G498" s="2"/>
      <c r="H498" s="2"/>
      <c r="I498" s="2"/>
      <c r="J498" s="2"/>
      <c r="K498" s="2"/>
      <c r="M498" s="2"/>
      <c r="N498" s="2"/>
    </row>
    <row r="499" spans="4:14" ht="14.25" customHeight="1" x14ac:dyDescent="0.3">
      <c r="D499" s="2"/>
      <c r="E499" s="2"/>
      <c r="F499" s="2"/>
      <c r="G499" s="2"/>
      <c r="H499" s="2"/>
      <c r="I499" s="2"/>
      <c r="J499" s="2"/>
      <c r="K499" s="2"/>
      <c r="M499" s="2"/>
      <c r="N499" s="2"/>
    </row>
    <row r="500" spans="4:14" ht="14.25" customHeight="1" x14ac:dyDescent="0.3">
      <c r="D500" s="2"/>
      <c r="E500" s="2"/>
      <c r="F500" s="2"/>
      <c r="G500" s="2"/>
      <c r="H500" s="2"/>
      <c r="I500" s="2"/>
      <c r="J500" s="2"/>
      <c r="K500" s="2"/>
      <c r="M500" s="2"/>
      <c r="N500" s="2"/>
    </row>
    <row r="501" spans="4:14" ht="14.25" customHeight="1" x14ac:dyDescent="0.3">
      <c r="D501" s="2"/>
      <c r="E501" s="2"/>
      <c r="F501" s="2"/>
      <c r="G501" s="2"/>
      <c r="H501" s="2"/>
      <c r="I501" s="2"/>
      <c r="J501" s="2"/>
      <c r="K501" s="2"/>
      <c r="M501" s="2"/>
      <c r="N501" s="2"/>
    </row>
    <row r="502" spans="4:14" ht="14.25" customHeight="1" x14ac:dyDescent="0.3">
      <c r="D502" s="2"/>
      <c r="E502" s="2"/>
      <c r="F502" s="2"/>
      <c r="G502" s="2"/>
      <c r="H502" s="2"/>
      <c r="I502" s="2"/>
      <c r="J502" s="2"/>
      <c r="K502" s="2"/>
      <c r="M502" s="2"/>
      <c r="N502" s="2"/>
    </row>
    <row r="503" spans="4:14" ht="14.25" customHeight="1" x14ac:dyDescent="0.3">
      <c r="D503" s="2"/>
      <c r="E503" s="2"/>
      <c r="F503" s="2"/>
      <c r="G503" s="2"/>
      <c r="H503" s="2"/>
      <c r="I503" s="2"/>
      <c r="J503" s="2"/>
      <c r="K503" s="2"/>
      <c r="M503" s="2"/>
      <c r="N503" s="2"/>
    </row>
    <row r="504" spans="4:14" ht="14.25" customHeight="1" x14ac:dyDescent="0.3">
      <c r="D504" s="2"/>
      <c r="E504" s="2"/>
      <c r="F504" s="2"/>
      <c r="G504" s="2"/>
      <c r="H504" s="2"/>
      <c r="I504" s="2"/>
      <c r="J504" s="2"/>
      <c r="K504" s="2"/>
      <c r="M504" s="2"/>
      <c r="N504" s="2"/>
    </row>
    <row r="505" spans="4:14" ht="14.25" customHeight="1" x14ac:dyDescent="0.3">
      <c r="D505" s="2"/>
      <c r="E505" s="2"/>
      <c r="F505" s="2"/>
      <c r="G505" s="2"/>
      <c r="H505" s="2"/>
      <c r="I505" s="2"/>
      <c r="J505" s="2"/>
      <c r="K505" s="2"/>
      <c r="M505" s="2"/>
      <c r="N505" s="2"/>
    </row>
    <row r="506" spans="4:14" ht="14.25" customHeight="1" x14ac:dyDescent="0.3">
      <c r="D506" s="2"/>
      <c r="E506" s="2"/>
      <c r="F506" s="2"/>
      <c r="G506" s="2"/>
      <c r="H506" s="2"/>
      <c r="I506" s="2"/>
      <c r="J506" s="2"/>
      <c r="K506" s="2"/>
      <c r="M506" s="2"/>
      <c r="N506" s="2"/>
    </row>
    <row r="507" spans="4:14" ht="14.25" customHeight="1" x14ac:dyDescent="0.3">
      <c r="D507" s="2"/>
      <c r="E507" s="2"/>
      <c r="F507" s="2"/>
      <c r="G507" s="2"/>
      <c r="H507" s="2"/>
      <c r="I507" s="2"/>
      <c r="J507" s="2"/>
      <c r="K507" s="2"/>
      <c r="M507" s="2"/>
      <c r="N507" s="2"/>
    </row>
    <row r="508" spans="4:14" ht="14.25" customHeight="1" x14ac:dyDescent="0.3">
      <c r="D508" s="2"/>
      <c r="E508" s="2"/>
      <c r="F508" s="2"/>
      <c r="G508" s="2"/>
      <c r="H508" s="2"/>
      <c r="I508" s="2"/>
      <c r="J508" s="2"/>
      <c r="K508" s="2"/>
      <c r="M508" s="2"/>
      <c r="N508" s="2"/>
    </row>
    <row r="509" spans="4:14" ht="14.25" customHeight="1" x14ac:dyDescent="0.3">
      <c r="D509" s="2"/>
      <c r="E509" s="2"/>
      <c r="F509" s="2"/>
      <c r="G509" s="2"/>
      <c r="H509" s="2"/>
      <c r="I509" s="2"/>
      <c r="J509" s="2"/>
      <c r="K509" s="2"/>
      <c r="M509" s="2"/>
      <c r="N509" s="2"/>
    </row>
    <row r="510" spans="4:14" ht="14.25" customHeight="1" x14ac:dyDescent="0.3">
      <c r="D510" s="2"/>
      <c r="E510" s="2"/>
      <c r="F510" s="2"/>
      <c r="G510" s="2"/>
      <c r="H510" s="2"/>
      <c r="I510" s="2"/>
      <c r="J510" s="2"/>
      <c r="K510" s="2"/>
      <c r="M510" s="2"/>
      <c r="N510" s="2"/>
    </row>
    <row r="511" spans="4:14" ht="14.25" customHeight="1" x14ac:dyDescent="0.3">
      <c r="D511" s="2"/>
      <c r="E511" s="2"/>
      <c r="F511" s="2"/>
      <c r="G511" s="2"/>
      <c r="H511" s="2"/>
      <c r="I511" s="2"/>
      <c r="J511" s="2"/>
      <c r="K511" s="2"/>
      <c r="M511" s="2"/>
      <c r="N511" s="2"/>
    </row>
    <row r="512" spans="4:14" ht="14.25" customHeight="1" x14ac:dyDescent="0.3">
      <c r="D512" s="2"/>
      <c r="E512" s="2"/>
      <c r="F512" s="2"/>
      <c r="G512" s="2"/>
      <c r="H512" s="2"/>
      <c r="I512" s="2"/>
      <c r="J512" s="2"/>
      <c r="K512" s="2"/>
      <c r="M512" s="2"/>
      <c r="N512" s="2"/>
    </row>
    <row r="513" spans="4:14" ht="14.25" customHeight="1" x14ac:dyDescent="0.3">
      <c r="D513" s="2"/>
      <c r="E513" s="2"/>
      <c r="F513" s="2"/>
      <c r="G513" s="2"/>
      <c r="H513" s="2"/>
      <c r="I513" s="2"/>
      <c r="J513" s="2"/>
      <c r="K513" s="2"/>
      <c r="M513" s="2"/>
      <c r="N513" s="2"/>
    </row>
    <row r="514" spans="4:14" ht="14.25" customHeight="1" x14ac:dyDescent="0.3">
      <c r="D514" s="2"/>
      <c r="E514" s="2"/>
      <c r="F514" s="2"/>
      <c r="G514" s="2"/>
      <c r="H514" s="2"/>
      <c r="I514" s="2"/>
      <c r="J514" s="2"/>
      <c r="K514" s="2"/>
      <c r="M514" s="2"/>
      <c r="N514" s="2"/>
    </row>
    <row r="515" spans="4:14" ht="14.25" customHeight="1" x14ac:dyDescent="0.3">
      <c r="D515" s="2"/>
      <c r="E515" s="2"/>
      <c r="F515" s="2"/>
      <c r="G515" s="2"/>
      <c r="H515" s="2"/>
      <c r="I515" s="2"/>
      <c r="J515" s="2"/>
      <c r="K515" s="2"/>
      <c r="M515" s="2"/>
      <c r="N515" s="2"/>
    </row>
    <row r="516" spans="4:14" ht="14.25" customHeight="1" x14ac:dyDescent="0.3">
      <c r="D516" s="2"/>
      <c r="E516" s="2"/>
      <c r="F516" s="2"/>
      <c r="G516" s="2"/>
      <c r="H516" s="2"/>
      <c r="I516" s="2"/>
      <c r="J516" s="2"/>
      <c r="K516" s="2"/>
      <c r="M516" s="2"/>
      <c r="N516" s="2"/>
    </row>
    <row r="517" spans="4:14" ht="14.25" customHeight="1" x14ac:dyDescent="0.3">
      <c r="D517" s="2"/>
      <c r="E517" s="2"/>
      <c r="F517" s="2"/>
      <c r="G517" s="2"/>
      <c r="H517" s="2"/>
      <c r="I517" s="2"/>
      <c r="J517" s="2"/>
      <c r="K517" s="2"/>
      <c r="M517" s="2"/>
      <c r="N517" s="2"/>
    </row>
    <row r="518" spans="4:14" ht="14.25" customHeight="1" x14ac:dyDescent="0.3">
      <c r="D518" s="2"/>
      <c r="E518" s="2"/>
      <c r="F518" s="2"/>
      <c r="G518" s="2"/>
      <c r="H518" s="2"/>
      <c r="I518" s="2"/>
      <c r="J518" s="2"/>
      <c r="K518" s="2"/>
      <c r="M518" s="2"/>
      <c r="N518" s="2"/>
    </row>
    <row r="519" spans="4:14" ht="14.25" customHeight="1" x14ac:dyDescent="0.3">
      <c r="D519" s="2"/>
      <c r="E519" s="2"/>
      <c r="F519" s="2"/>
      <c r="G519" s="2"/>
      <c r="H519" s="2"/>
      <c r="I519" s="2"/>
      <c r="J519" s="2"/>
      <c r="K519" s="2"/>
      <c r="M519" s="2"/>
      <c r="N519" s="2"/>
    </row>
    <row r="520" spans="4:14" ht="14.25" customHeight="1" x14ac:dyDescent="0.3">
      <c r="D520" s="2"/>
      <c r="E520" s="2"/>
      <c r="F520" s="2"/>
      <c r="G520" s="2"/>
      <c r="H520" s="2"/>
      <c r="I520" s="2"/>
      <c r="J520" s="2"/>
      <c r="K520" s="2"/>
      <c r="M520" s="2"/>
      <c r="N520" s="2"/>
    </row>
    <row r="521" spans="4:14" ht="14.25" customHeight="1" x14ac:dyDescent="0.3">
      <c r="D521" s="2"/>
      <c r="E521" s="2"/>
      <c r="F521" s="2"/>
      <c r="G521" s="2"/>
      <c r="H521" s="2"/>
      <c r="I521" s="2"/>
      <c r="J521" s="2"/>
      <c r="K521" s="2"/>
      <c r="M521" s="2"/>
      <c r="N521" s="2"/>
    </row>
    <row r="522" spans="4:14" ht="14.25" customHeight="1" x14ac:dyDescent="0.3">
      <c r="D522" s="2"/>
      <c r="E522" s="2"/>
      <c r="F522" s="2"/>
      <c r="G522" s="2"/>
      <c r="H522" s="2"/>
      <c r="I522" s="2"/>
      <c r="J522" s="2"/>
      <c r="K522" s="2"/>
      <c r="M522" s="2"/>
      <c r="N522" s="2"/>
    </row>
    <row r="523" spans="4:14" ht="14.25" customHeight="1" x14ac:dyDescent="0.3">
      <c r="D523" s="2"/>
      <c r="E523" s="2"/>
      <c r="F523" s="2"/>
      <c r="G523" s="2"/>
      <c r="H523" s="2"/>
      <c r="I523" s="2"/>
      <c r="J523" s="2"/>
      <c r="K523" s="2"/>
      <c r="M523" s="2"/>
      <c r="N523" s="2"/>
    </row>
    <row r="524" spans="4:14" ht="14.25" customHeight="1" x14ac:dyDescent="0.3">
      <c r="D524" s="2"/>
      <c r="E524" s="2"/>
      <c r="F524" s="2"/>
      <c r="G524" s="2"/>
      <c r="H524" s="2"/>
      <c r="I524" s="2"/>
      <c r="J524" s="2"/>
      <c r="K524" s="2"/>
      <c r="M524" s="2"/>
      <c r="N524" s="2"/>
    </row>
    <row r="525" spans="4:14" ht="14.25" customHeight="1" x14ac:dyDescent="0.3">
      <c r="D525" s="2"/>
      <c r="E525" s="2"/>
      <c r="F525" s="2"/>
      <c r="G525" s="2"/>
      <c r="H525" s="2"/>
      <c r="I525" s="2"/>
      <c r="J525" s="2"/>
      <c r="K525" s="2"/>
      <c r="M525" s="2"/>
      <c r="N525" s="2"/>
    </row>
    <row r="526" spans="4:14" ht="14.25" customHeight="1" x14ac:dyDescent="0.3">
      <c r="D526" s="2"/>
      <c r="E526" s="2"/>
      <c r="F526" s="2"/>
      <c r="G526" s="2"/>
      <c r="H526" s="2"/>
      <c r="I526" s="2"/>
      <c r="J526" s="2"/>
      <c r="K526" s="2"/>
      <c r="M526" s="2"/>
      <c r="N526" s="2"/>
    </row>
    <row r="527" spans="4:14" ht="14.25" customHeight="1" x14ac:dyDescent="0.3">
      <c r="D527" s="2"/>
      <c r="E527" s="2"/>
      <c r="F527" s="2"/>
      <c r="G527" s="2"/>
      <c r="H527" s="2"/>
      <c r="I527" s="2"/>
      <c r="J527" s="2"/>
      <c r="K527" s="2"/>
      <c r="M527" s="2"/>
      <c r="N527" s="2"/>
    </row>
    <row r="528" spans="4:14" ht="14.25" customHeight="1" x14ac:dyDescent="0.3">
      <c r="D528" s="2"/>
      <c r="E528" s="2"/>
      <c r="F528" s="2"/>
      <c r="G528" s="2"/>
      <c r="H528" s="2"/>
      <c r="I528" s="2"/>
      <c r="J528" s="2"/>
      <c r="K528" s="2"/>
      <c r="M528" s="2"/>
      <c r="N528" s="2"/>
    </row>
    <row r="529" spans="4:14" ht="14.25" customHeight="1" x14ac:dyDescent="0.3">
      <c r="D529" s="2"/>
      <c r="E529" s="2"/>
      <c r="F529" s="2"/>
      <c r="G529" s="2"/>
      <c r="H529" s="2"/>
      <c r="I529" s="2"/>
      <c r="J529" s="2"/>
      <c r="K529" s="2"/>
      <c r="M529" s="2"/>
      <c r="N529" s="2"/>
    </row>
    <row r="530" spans="4:14" ht="14.25" customHeight="1" x14ac:dyDescent="0.3">
      <c r="D530" s="2"/>
      <c r="E530" s="2"/>
      <c r="F530" s="2"/>
      <c r="G530" s="2"/>
      <c r="H530" s="2"/>
      <c r="I530" s="2"/>
      <c r="J530" s="2"/>
      <c r="K530" s="2"/>
      <c r="M530" s="2"/>
      <c r="N530" s="2"/>
    </row>
    <row r="531" spans="4:14" ht="14.25" customHeight="1" x14ac:dyDescent="0.3">
      <c r="D531" s="2"/>
      <c r="E531" s="2"/>
      <c r="F531" s="2"/>
      <c r="G531" s="2"/>
      <c r="H531" s="2"/>
      <c r="I531" s="2"/>
      <c r="J531" s="2"/>
      <c r="K531" s="2"/>
      <c r="M531" s="2"/>
      <c r="N531" s="2"/>
    </row>
    <row r="532" spans="4:14" ht="14.25" customHeight="1" x14ac:dyDescent="0.3">
      <c r="D532" s="2"/>
      <c r="E532" s="2"/>
      <c r="F532" s="2"/>
      <c r="G532" s="2"/>
      <c r="H532" s="2"/>
      <c r="I532" s="2"/>
      <c r="J532" s="2"/>
      <c r="K532" s="2"/>
      <c r="M532" s="2"/>
      <c r="N532" s="2"/>
    </row>
    <row r="533" spans="4:14" ht="14.25" customHeight="1" x14ac:dyDescent="0.3">
      <c r="D533" s="2"/>
      <c r="E533" s="2"/>
      <c r="F533" s="2"/>
      <c r="G533" s="2"/>
      <c r="H533" s="2"/>
      <c r="I533" s="2"/>
      <c r="J533" s="2"/>
      <c r="K533" s="2"/>
      <c r="M533" s="2"/>
      <c r="N533" s="2"/>
    </row>
    <row r="534" spans="4:14" ht="14.25" customHeight="1" x14ac:dyDescent="0.3">
      <c r="D534" s="2"/>
      <c r="E534" s="2"/>
      <c r="F534" s="2"/>
      <c r="G534" s="2"/>
      <c r="H534" s="2"/>
      <c r="I534" s="2"/>
      <c r="J534" s="2"/>
      <c r="K534" s="2"/>
      <c r="M534" s="2"/>
      <c r="N534" s="2"/>
    </row>
    <row r="535" spans="4:14" ht="14.25" customHeight="1" x14ac:dyDescent="0.3">
      <c r="D535" s="2"/>
      <c r="E535" s="2"/>
      <c r="F535" s="2"/>
      <c r="G535" s="2"/>
      <c r="H535" s="2"/>
      <c r="I535" s="2"/>
      <c r="J535" s="2"/>
      <c r="K535" s="2"/>
      <c r="M535" s="2"/>
      <c r="N535" s="2"/>
    </row>
    <row r="536" spans="4:14" ht="14.25" customHeight="1" x14ac:dyDescent="0.3">
      <c r="D536" s="2"/>
      <c r="E536" s="2"/>
      <c r="F536" s="2"/>
      <c r="G536" s="2"/>
      <c r="H536" s="2"/>
      <c r="I536" s="2"/>
      <c r="J536" s="2"/>
      <c r="K536" s="2"/>
      <c r="M536" s="2"/>
      <c r="N536" s="2"/>
    </row>
    <row r="537" spans="4:14" ht="14.25" customHeight="1" x14ac:dyDescent="0.3">
      <c r="D537" s="2"/>
      <c r="E537" s="2"/>
      <c r="F537" s="2"/>
      <c r="G537" s="2"/>
      <c r="H537" s="2"/>
      <c r="I537" s="2"/>
      <c r="J537" s="2"/>
      <c r="K537" s="2"/>
      <c r="M537" s="2"/>
      <c r="N537" s="2"/>
    </row>
    <row r="538" spans="4:14" ht="14.25" customHeight="1" x14ac:dyDescent="0.3">
      <c r="D538" s="2"/>
      <c r="E538" s="2"/>
      <c r="F538" s="2"/>
      <c r="G538" s="2"/>
      <c r="H538" s="2"/>
      <c r="I538" s="2"/>
      <c r="J538" s="2"/>
      <c r="K538" s="2"/>
      <c r="M538" s="2"/>
      <c r="N538" s="2"/>
    </row>
    <row r="539" spans="4:14" ht="14.25" customHeight="1" x14ac:dyDescent="0.3">
      <c r="D539" s="2"/>
      <c r="E539" s="2"/>
      <c r="F539" s="2"/>
      <c r="G539" s="2"/>
      <c r="H539" s="2"/>
      <c r="I539" s="2"/>
      <c r="J539" s="2"/>
      <c r="K539" s="2"/>
      <c r="M539" s="2"/>
      <c r="N539" s="2"/>
    </row>
    <row r="540" spans="4:14" ht="14.25" customHeight="1" x14ac:dyDescent="0.3">
      <c r="D540" s="2"/>
      <c r="E540" s="2"/>
      <c r="F540" s="2"/>
      <c r="G540" s="2"/>
      <c r="H540" s="2"/>
      <c r="I540" s="2"/>
      <c r="J540" s="2"/>
      <c r="K540" s="2"/>
      <c r="M540" s="2"/>
      <c r="N540" s="2"/>
    </row>
    <row r="541" spans="4:14" ht="14.25" customHeight="1" x14ac:dyDescent="0.3">
      <c r="D541" s="2"/>
      <c r="E541" s="2"/>
      <c r="F541" s="2"/>
      <c r="G541" s="2"/>
      <c r="H541" s="2"/>
      <c r="I541" s="2"/>
      <c r="J541" s="2"/>
      <c r="K541" s="2"/>
      <c r="M541" s="2"/>
      <c r="N541" s="2"/>
    </row>
    <row r="542" spans="4:14" ht="14.25" customHeight="1" x14ac:dyDescent="0.3">
      <c r="D542" s="2"/>
      <c r="E542" s="2"/>
      <c r="F542" s="2"/>
      <c r="G542" s="2"/>
      <c r="H542" s="2"/>
      <c r="I542" s="2"/>
      <c r="J542" s="2"/>
      <c r="K542" s="2"/>
      <c r="M542" s="2"/>
      <c r="N542" s="2"/>
    </row>
    <row r="543" spans="4:14" ht="14.25" customHeight="1" x14ac:dyDescent="0.3">
      <c r="D543" s="2"/>
      <c r="E543" s="2"/>
      <c r="F543" s="2"/>
      <c r="G543" s="2"/>
      <c r="H543" s="2"/>
      <c r="I543" s="2"/>
      <c r="J543" s="2"/>
      <c r="K543" s="2"/>
      <c r="M543" s="2"/>
      <c r="N543" s="2"/>
    </row>
    <row r="544" spans="4:14" ht="14.25" customHeight="1" x14ac:dyDescent="0.3">
      <c r="D544" s="2"/>
      <c r="E544" s="2"/>
      <c r="F544" s="2"/>
      <c r="G544" s="2"/>
      <c r="H544" s="2"/>
      <c r="I544" s="2"/>
      <c r="J544" s="2"/>
      <c r="K544" s="2"/>
      <c r="M544" s="2"/>
      <c r="N544" s="2"/>
    </row>
    <row r="545" spans="4:14" ht="14.25" customHeight="1" x14ac:dyDescent="0.3">
      <c r="D545" s="2"/>
      <c r="E545" s="2"/>
      <c r="F545" s="2"/>
      <c r="G545" s="2"/>
      <c r="H545" s="2"/>
      <c r="I545" s="2"/>
      <c r="J545" s="2"/>
      <c r="K545" s="2"/>
      <c r="M545" s="2"/>
      <c r="N545" s="2"/>
    </row>
    <row r="546" spans="4:14" ht="14.25" customHeight="1" x14ac:dyDescent="0.3">
      <c r="D546" s="2"/>
      <c r="E546" s="2"/>
      <c r="F546" s="2"/>
      <c r="G546" s="2"/>
      <c r="H546" s="2"/>
      <c r="I546" s="2"/>
      <c r="J546" s="2"/>
      <c r="K546" s="2"/>
      <c r="M546" s="2"/>
      <c r="N546" s="2"/>
    </row>
    <row r="547" spans="4:14" ht="14.25" customHeight="1" x14ac:dyDescent="0.3">
      <c r="D547" s="2"/>
      <c r="E547" s="2"/>
      <c r="F547" s="2"/>
      <c r="G547" s="2"/>
      <c r="H547" s="2"/>
      <c r="I547" s="2"/>
      <c r="J547" s="2"/>
      <c r="K547" s="2"/>
      <c r="M547" s="2"/>
      <c r="N547" s="2"/>
    </row>
    <row r="548" spans="4:14" ht="14.25" customHeight="1" x14ac:dyDescent="0.3">
      <c r="D548" s="2"/>
      <c r="E548" s="2"/>
      <c r="F548" s="2"/>
      <c r="G548" s="2"/>
      <c r="H548" s="2"/>
      <c r="I548" s="2"/>
      <c r="J548" s="2"/>
      <c r="K548" s="2"/>
      <c r="M548" s="2"/>
      <c r="N548" s="2"/>
    </row>
    <row r="549" spans="4:14" ht="14.25" customHeight="1" x14ac:dyDescent="0.3">
      <c r="D549" s="2"/>
      <c r="E549" s="2"/>
      <c r="F549" s="2"/>
      <c r="G549" s="2"/>
      <c r="H549" s="2"/>
      <c r="I549" s="2"/>
      <c r="J549" s="2"/>
      <c r="K549" s="2"/>
      <c r="M549" s="2"/>
      <c r="N549" s="2"/>
    </row>
    <row r="550" spans="4:14" ht="14.25" customHeight="1" x14ac:dyDescent="0.3">
      <c r="D550" s="2"/>
      <c r="E550" s="2"/>
      <c r="F550" s="2"/>
      <c r="G550" s="2"/>
      <c r="H550" s="2"/>
      <c r="I550" s="2"/>
      <c r="J550" s="2"/>
      <c r="K550" s="2"/>
      <c r="M550" s="2"/>
      <c r="N550" s="2"/>
    </row>
    <row r="551" spans="4:14" ht="14.25" customHeight="1" x14ac:dyDescent="0.3">
      <c r="D551" s="2"/>
      <c r="E551" s="2"/>
      <c r="F551" s="2"/>
      <c r="G551" s="2"/>
      <c r="H551" s="2"/>
      <c r="I551" s="2"/>
      <c r="J551" s="2"/>
      <c r="K551" s="2"/>
      <c r="M551" s="2"/>
      <c r="N551" s="2"/>
    </row>
    <row r="552" spans="4:14" ht="14.25" customHeight="1" x14ac:dyDescent="0.3">
      <c r="D552" s="2"/>
      <c r="E552" s="2"/>
      <c r="F552" s="2"/>
      <c r="G552" s="2"/>
      <c r="H552" s="2"/>
      <c r="I552" s="2"/>
      <c r="J552" s="2"/>
      <c r="K552" s="2"/>
      <c r="M552" s="2"/>
      <c r="N552" s="2"/>
    </row>
    <row r="553" spans="4:14" ht="14.25" customHeight="1" x14ac:dyDescent="0.3">
      <c r="D553" s="2"/>
      <c r="E553" s="2"/>
      <c r="F553" s="2"/>
      <c r="G553" s="2"/>
      <c r="H553" s="2"/>
      <c r="I553" s="2"/>
      <c r="J553" s="2"/>
      <c r="K553" s="2"/>
      <c r="M553" s="2"/>
      <c r="N553" s="2"/>
    </row>
    <row r="554" spans="4:14" ht="14.25" customHeight="1" x14ac:dyDescent="0.3">
      <c r="D554" s="2"/>
      <c r="E554" s="2"/>
      <c r="F554" s="2"/>
      <c r="G554" s="2"/>
      <c r="H554" s="2"/>
      <c r="I554" s="2"/>
      <c r="J554" s="2"/>
      <c r="K554" s="2"/>
      <c r="M554" s="2"/>
      <c r="N554" s="2"/>
    </row>
    <row r="555" spans="4:14" ht="14.25" customHeight="1" x14ac:dyDescent="0.3">
      <c r="D555" s="2"/>
      <c r="E555" s="2"/>
      <c r="F555" s="2"/>
      <c r="G555" s="2"/>
      <c r="H555" s="2"/>
      <c r="I555" s="2"/>
      <c r="J555" s="2"/>
      <c r="K555" s="2"/>
      <c r="M555" s="2"/>
      <c r="N555" s="2"/>
    </row>
    <row r="556" spans="4:14" ht="14.25" customHeight="1" x14ac:dyDescent="0.3">
      <c r="D556" s="2"/>
      <c r="E556" s="2"/>
      <c r="F556" s="2"/>
      <c r="G556" s="2"/>
      <c r="H556" s="2"/>
      <c r="I556" s="2"/>
      <c r="J556" s="2"/>
      <c r="K556" s="2"/>
      <c r="M556" s="2"/>
      <c r="N556" s="2"/>
    </row>
    <row r="557" spans="4:14" ht="14.25" customHeight="1" x14ac:dyDescent="0.3">
      <c r="D557" s="2"/>
      <c r="E557" s="2"/>
      <c r="F557" s="2"/>
      <c r="G557" s="2"/>
      <c r="H557" s="2"/>
      <c r="I557" s="2"/>
      <c r="J557" s="2"/>
      <c r="K557" s="2"/>
      <c r="M557" s="2"/>
      <c r="N557" s="2"/>
    </row>
    <row r="558" spans="4:14" ht="14.25" customHeight="1" x14ac:dyDescent="0.3">
      <c r="D558" s="2"/>
      <c r="E558" s="2"/>
      <c r="F558" s="2"/>
      <c r="G558" s="2"/>
      <c r="H558" s="2"/>
      <c r="I558" s="2"/>
      <c r="J558" s="2"/>
      <c r="K558" s="2"/>
      <c r="M558" s="2"/>
      <c r="N558" s="2"/>
    </row>
    <row r="559" spans="4:14" ht="14.25" customHeight="1" x14ac:dyDescent="0.3">
      <c r="D559" s="2"/>
      <c r="E559" s="2"/>
      <c r="F559" s="2"/>
      <c r="G559" s="2"/>
      <c r="H559" s="2"/>
      <c r="I559" s="2"/>
      <c r="J559" s="2"/>
      <c r="K559" s="2"/>
      <c r="M559" s="2"/>
      <c r="N559" s="2"/>
    </row>
    <row r="560" spans="4:14" ht="14.25" customHeight="1" x14ac:dyDescent="0.3">
      <c r="D560" s="2"/>
      <c r="E560" s="2"/>
      <c r="F560" s="2"/>
      <c r="G560" s="2"/>
      <c r="H560" s="2"/>
      <c r="I560" s="2"/>
      <c r="J560" s="2"/>
      <c r="K560" s="2"/>
      <c r="M560" s="2"/>
      <c r="N560" s="2"/>
    </row>
    <row r="561" spans="4:14" ht="14.25" customHeight="1" x14ac:dyDescent="0.3">
      <c r="D561" s="2"/>
      <c r="E561" s="2"/>
      <c r="F561" s="2"/>
      <c r="G561" s="2"/>
      <c r="H561" s="2"/>
      <c r="I561" s="2"/>
      <c r="J561" s="2"/>
      <c r="K561" s="2"/>
      <c r="M561" s="2"/>
      <c r="N561" s="2"/>
    </row>
    <row r="562" spans="4:14" ht="14.25" customHeight="1" x14ac:dyDescent="0.3">
      <c r="D562" s="2"/>
      <c r="E562" s="2"/>
      <c r="F562" s="2"/>
      <c r="G562" s="2"/>
      <c r="H562" s="2"/>
      <c r="I562" s="2"/>
      <c r="J562" s="2"/>
      <c r="K562" s="2"/>
      <c r="M562" s="2"/>
      <c r="N562" s="2"/>
    </row>
    <row r="563" spans="4:14" ht="14.25" customHeight="1" x14ac:dyDescent="0.3">
      <c r="D563" s="2"/>
      <c r="E563" s="2"/>
      <c r="F563" s="2"/>
      <c r="G563" s="2"/>
      <c r="H563" s="2"/>
      <c r="I563" s="2"/>
      <c r="J563" s="2"/>
      <c r="K563" s="2"/>
      <c r="M563" s="2"/>
      <c r="N563" s="2"/>
    </row>
    <row r="564" spans="4:14" ht="14.25" customHeight="1" x14ac:dyDescent="0.3">
      <c r="D564" s="2"/>
      <c r="E564" s="2"/>
      <c r="F564" s="2"/>
      <c r="G564" s="2"/>
      <c r="H564" s="2"/>
      <c r="I564" s="2"/>
      <c r="J564" s="2"/>
      <c r="K564" s="2"/>
      <c r="M564" s="2"/>
      <c r="N564" s="2"/>
    </row>
    <row r="565" spans="4:14" ht="14.25" customHeight="1" x14ac:dyDescent="0.3">
      <c r="D565" s="2"/>
      <c r="E565" s="2"/>
      <c r="F565" s="2"/>
      <c r="G565" s="2"/>
      <c r="H565" s="2"/>
      <c r="I565" s="2"/>
      <c r="J565" s="2"/>
      <c r="K565" s="2"/>
      <c r="M565" s="2"/>
      <c r="N565" s="2"/>
    </row>
    <row r="566" spans="4:14" ht="14.25" customHeight="1" x14ac:dyDescent="0.3">
      <c r="D566" s="2"/>
      <c r="E566" s="2"/>
      <c r="F566" s="2"/>
      <c r="G566" s="2"/>
      <c r="H566" s="2"/>
      <c r="I566" s="2"/>
      <c r="J566" s="2"/>
      <c r="K566" s="2"/>
      <c r="M566" s="2"/>
      <c r="N566" s="2"/>
    </row>
    <row r="567" spans="4:14" ht="14.25" customHeight="1" x14ac:dyDescent="0.3">
      <c r="D567" s="2"/>
      <c r="E567" s="2"/>
      <c r="F567" s="2"/>
      <c r="G567" s="2"/>
      <c r="H567" s="2"/>
      <c r="I567" s="2"/>
      <c r="J567" s="2"/>
      <c r="K567" s="2"/>
      <c r="M567" s="2"/>
      <c r="N567" s="2"/>
    </row>
    <row r="568" spans="4:14" ht="14.25" customHeight="1" x14ac:dyDescent="0.3">
      <c r="D568" s="2"/>
      <c r="E568" s="2"/>
      <c r="F568" s="2"/>
      <c r="G568" s="2"/>
      <c r="H568" s="2"/>
      <c r="I568" s="2"/>
      <c r="J568" s="2"/>
      <c r="K568" s="2"/>
      <c r="M568" s="2"/>
      <c r="N568" s="2"/>
    </row>
    <row r="569" spans="4:14" ht="14.25" customHeight="1" x14ac:dyDescent="0.3">
      <c r="D569" s="2"/>
      <c r="E569" s="2"/>
      <c r="F569" s="2"/>
      <c r="G569" s="2"/>
      <c r="H569" s="2"/>
      <c r="I569" s="2"/>
      <c r="J569" s="2"/>
      <c r="K569" s="2"/>
      <c r="M569" s="2"/>
      <c r="N569" s="2"/>
    </row>
    <row r="570" spans="4:14" ht="14.25" customHeight="1" x14ac:dyDescent="0.3">
      <c r="D570" s="2"/>
      <c r="E570" s="2"/>
      <c r="F570" s="2"/>
      <c r="G570" s="2"/>
      <c r="H570" s="2"/>
      <c r="I570" s="2"/>
      <c r="J570" s="2"/>
      <c r="K570" s="2"/>
      <c r="M570" s="2"/>
      <c r="N570" s="2"/>
    </row>
    <row r="571" spans="4:14" ht="14.25" customHeight="1" x14ac:dyDescent="0.3">
      <c r="D571" s="2"/>
      <c r="E571" s="2"/>
      <c r="F571" s="2"/>
      <c r="G571" s="2"/>
      <c r="H571" s="2"/>
      <c r="I571" s="2"/>
      <c r="J571" s="2"/>
      <c r="K571" s="2"/>
      <c r="M571" s="2"/>
      <c r="N571" s="2"/>
    </row>
    <row r="572" spans="4:14" ht="14.25" customHeight="1" x14ac:dyDescent="0.3">
      <c r="D572" s="2"/>
      <c r="E572" s="2"/>
      <c r="F572" s="2"/>
      <c r="G572" s="2"/>
      <c r="H572" s="2"/>
      <c r="I572" s="2"/>
      <c r="J572" s="2"/>
      <c r="K572" s="2"/>
      <c r="M572" s="2"/>
      <c r="N572" s="2"/>
    </row>
    <row r="573" spans="4:14" ht="14.25" customHeight="1" x14ac:dyDescent="0.3">
      <c r="D573" s="2"/>
      <c r="E573" s="2"/>
      <c r="F573" s="2"/>
      <c r="G573" s="2"/>
      <c r="H573" s="2"/>
      <c r="I573" s="2"/>
      <c r="J573" s="2"/>
      <c r="K573" s="2"/>
      <c r="M573" s="2"/>
      <c r="N573" s="2"/>
    </row>
    <row r="574" spans="4:14" ht="14.25" customHeight="1" x14ac:dyDescent="0.3">
      <c r="D574" s="2"/>
      <c r="E574" s="2"/>
      <c r="F574" s="2"/>
      <c r="G574" s="2"/>
      <c r="H574" s="2"/>
      <c r="I574" s="2"/>
      <c r="J574" s="2"/>
      <c r="K574" s="2"/>
      <c r="M574" s="2"/>
      <c r="N574" s="2"/>
    </row>
    <row r="575" spans="4:14" ht="14.25" customHeight="1" x14ac:dyDescent="0.3">
      <c r="D575" s="2"/>
      <c r="E575" s="2"/>
      <c r="F575" s="2"/>
      <c r="G575" s="2"/>
      <c r="H575" s="2"/>
      <c r="I575" s="2"/>
      <c r="J575" s="2"/>
      <c r="K575" s="2"/>
      <c r="M575" s="2"/>
      <c r="N575" s="2"/>
    </row>
    <row r="576" spans="4:14" ht="14.25" customHeight="1" x14ac:dyDescent="0.3">
      <c r="D576" s="2"/>
      <c r="E576" s="2"/>
      <c r="F576" s="2"/>
      <c r="G576" s="2"/>
      <c r="H576" s="2"/>
      <c r="I576" s="2"/>
      <c r="J576" s="2"/>
      <c r="K576" s="2"/>
      <c r="M576" s="2"/>
      <c r="N576" s="2"/>
    </row>
    <row r="577" spans="4:14" ht="14.25" customHeight="1" x14ac:dyDescent="0.3">
      <c r="D577" s="2"/>
      <c r="E577" s="2"/>
      <c r="F577" s="2"/>
      <c r="G577" s="2"/>
      <c r="H577" s="2"/>
      <c r="I577" s="2"/>
      <c r="J577" s="2"/>
      <c r="K577" s="2"/>
      <c r="M577" s="2"/>
      <c r="N577" s="2"/>
    </row>
    <row r="578" spans="4:14" ht="14.25" customHeight="1" x14ac:dyDescent="0.3">
      <c r="D578" s="2"/>
      <c r="E578" s="2"/>
      <c r="F578" s="2"/>
      <c r="G578" s="2"/>
      <c r="H578" s="2"/>
      <c r="I578" s="2"/>
      <c r="J578" s="2"/>
      <c r="K578" s="2"/>
      <c r="M578" s="2"/>
      <c r="N578" s="2"/>
    </row>
    <row r="579" spans="4:14" ht="14.25" customHeight="1" x14ac:dyDescent="0.3">
      <c r="D579" s="2"/>
      <c r="E579" s="2"/>
      <c r="F579" s="2"/>
      <c r="G579" s="2"/>
      <c r="H579" s="2"/>
      <c r="I579" s="2"/>
      <c r="J579" s="2"/>
      <c r="K579" s="2"/>
      <c r="M579" s="2"/>
      <c r="N579" s="2"/>
    </row>
    <row r="580" spans="4:14" ht="14.25" customHeight="1" x14ac:dyDescent="0.3">
      <c r="D580" s="2"/>
      <c r="E580" s="2"/>
      <c r="F580" s="2"/>
      <c r="G580" s="2"/>
      <c r="H580" s="2"/>
      <c r="I580" s="2"/>
      <c r="J580" s="2"/>
      <c r="K580" s="2"/>
      <c r="M580" s="2"/>
      <c r="N580" s="2"/>
    </row>
    <row r="581" spans="4:14" ht="14.25" customHeight="1" x14ac:dyDescent="0.3">
      <c r="D581" s="2"/>
      <c r="E581" s="2"/>
      <c r="F581" s="2"/>
      <c r="G581" s="2"/>
      <c r="H581" s="2"/>
      <c r="I581" s="2"/>
      <c r="J581" s="2"/>
      <c r="K581" s="2"/>
      <c r="M581" s="2"/>
      <c r="N581" s="2"/>
    </row>
    <row r="582" spans="4:14" ht="14.25" customHeight="1" x14ac:dyDescent="0.3">
      <c r="D582" s="2"/>
      <c r="E582" s="2"/>
      <c r="F582" s="2"/>
      <c r="G582" s="2"/>
      <c r="H582" s="2"/>
      <c r="I582" s="2"/>
      <c r="J582" s="2"/>
      <c r="K582" s="2"/>
      <c r="M582" s="2"/>
      <c r="N582" s="2"/>
    </row>
    <row r="583" spans="4:14" ht="14.25" customHeight="1" x14ac:dyDescent="0.3">
      <c r="D583" s="2"/>
      <c r="E583" s="2"/>
      <c r="F583" s="2"/>
      <c r="G583" s="2"/>
      <c r="H583" s="2"/>
      <c r="I583" s="2"/>
      <c r="J583" s="2"/>
      <c r="K583" s="2"/>
      <c r="M583" s="2"/>
      <c r="N583" s="2"/>
    </row>
    <row r="584" spans="4:14" ht="14.25" customHeight="1" x14ac:dyDescent="0.3">
      <c r="D584" s="2"/>
      <c r="E584" s="2"/>
      <c r="F584" s="2"/>
      <c r="G584" s="2"/>
      <c r="H584" s="2"/>
      <c r="I584" s="2"/>
      <c r="J584" s="2"/>
      <c r="K584" s="2"/>
      <c r="M584" s="2"/>
      <c r="N584" s="2"/>
    </row>
    <row r="585" spans="4:14" ht="14.25" customHeight="1" x14ac:dyDescent="0.3">
      <c r="D585" s="2"/>
      <c r="E585" s="2"/>
      <c r="F585" s="2"/>
      <c r="G585" s="2"/>
      <c r="H585" s="2"/>
      <c r="I585" s="2"/>
      <c r="J585" s="2"/>
      <c r="K585" s="2"/>
      <c r="M585" s="2"/>
      <c r="N585" s="2"/>
    </row>
    <row r="586" spans="4:14" ht="14.25" customHeight="1" x14ac:dyDescent="0.3">
      <c r="D586" s="2"/>
      <c r="E586" s="2"/>
      <c r="F586" s="2"/>
      <c r="G586" s="2"/>
      <c r="H586" s="2"/>
      <c r="I586" s="2"/>
      <c r="J586" s="2"/>
      <c r="K586" s="2"/>
      <c r="M586" s="2"/>
      <c r="N586" s="2"/>
    </row>
    <row r="587" spans="4:14" ht="14.25" customHeight="1" x14ac:dyDescent="0.3">
      <c r="D587" s="2"/>
      <c r="E587" s="2"/>
      <c r="F587" s="2"/>
      <c r="G587" s="2"/>
      <c r="H587" s="2"/>
      <c r="I587" s="2"/>
      <c r="J587" s="2"/>
      <c r="K587" s="2"/>
      <c r="M587" s="2"/>
      <c r="N587" s="2"/>
    </row>
    <row r="588" spans="4:14" ht="14.25" customHeight="1" x14ac:dyDescent="0.3">
      <c r="D588" s="2"/>
      <c r="E588" s="2"/>
      <c r="F588" s="2"/>
      <c r="G588" s="2"/>
      <c r="H588" s="2"/>
      <c r="I588" s="2"/>
      <c r="J588" s="2"/>
      <c r="K588" s="2"/>
      <c r="M588" s="2"/>
      <c r="N588" s="2"/>
    </row>
    <row r="589" spans="4:14" ht="14.25" customHeight="1" x14ac:dyDescent="0.3">
      <c r="D589" s="2"/>
      <c r="E589" s="2"/>
      <c r="F589" s="2"/>
      <c r="G589" s="2"/>
      <c r="H589" s="2"/>
      <c r="I589" s="2"/>
      <c r="J589" s="2"/>
      <c r="K589" s="2"/>
      <c r="M589" s="2"/>
      <c r="N589" s="2"/>
    </row>
    <row r="590" spans="4:14" ht="14.25" customHeight="1" x14ac:dyDescent="0.3">
      <c r="D590" s="2"/>
      <c r="E590" s="2"/>
      <c r="F590" s="2"/>
      <c r="G590" s="2"/>
      <c r="H590" s="2"/>
      <c r="I590" s="2"/>
      <c r="J590" s="2"/>
      <c r="K590" s="2"/>
      <c r="M590" s="2"/>
      <c r="N590" s="2"/>
    </row>
    <row r="591" spans="4:14" ht="14.25" customHeight="1" x14ac:dyDescent="0.3">
      <c r="D591" s="2"/>
      <c r="E591" s="2"/>
      <c r="F591" s="2"/>
      <c r="G591" s="2"/>
      <c r="H591" s="2"/>
      <c r="I591" s="2"/>
      <c r="J591" s="2"/>
      <c r="K591" s="2"/>
      <c r="M591" s="2"/>
      <c r="N591" s="2"/>
    </row>
    <row r="592" spans="4:14" ht="14.25" customHeight="1" x14ac:dyDescent="0.3">
      <c r="D592" s="2"/>
      <c r="E592" s="2"/>
      <c r="F592" s="2"/>
      <c r="G592" s="2"/>
      <c r="H592" s="2"/>
      <c r="I592" s="2"/>
      <c r="J592" s="2"/>
      <c r="K592" s="2"/>
      <c r="M592" s="2"/>
      <c r="N592" s="2"/>
    </row>
    <row r="593" spans="4:14" ht="14.25" customHeight="1" x14ac:dyDescent="0.3">
      <c r="D593" s="2"/>
      <c r="E593" s="2"/>
      <c r="F593" s="2"/>
      <c r="G593" s="2"/>
      <c r="H593" s="2"/>
      <c r="I593" s="2"/>
      <c r="J593" s="2"/>
      <c r="K593" s="2"/>
      <c r="M593" s="2"/>
      <c r="N593" s="2"/>
    </row>
    <row r="594" spans="4:14" ht="14.25" customHeight="1" x14ac:dyDescent="0.3">
      <c r="D594" s="2"/>
      <c r="E594" s="2"/>
      <c r="F594" s="2"/>
      <c r="G594" s="2"/>
      <c r="H594" s="2"/>
      <c r="I594" s="2"/>
      <c r="J594" s="2"/>
      <c r="K594" s="2"/>
      <c r="M594" s="2"/>
      <c r="N594" s="2"/>
    </row>
    <row r="595" spans="4:14" ht="14.25" customHeight="1" x14ac:dyDescent="0.3">
      <c r="D595" s="2"/>
      <c r="E595" s="2"/>
      <c r="F595" s="2"/>
      <c r="G595" s="2"/>
      <c r="H595" s="2"/>
      <c r="I595" s="2"/>
      <c r="J595" s="2"/>
      <c r="K595" s="2"/>
      <c r="M595" s="2"/>
      <c r="N595" s="2"/>
    </row>
    <row r="596" spans="4:14" ht="14.25" customHeight="1" x14ac:dyDescent="0.3">
      <c r="D596" s="2"/>
      <c r="E596" s="2"/>
      <c r="F596" s="2"/>
      <c r="G596" s="2"/>
      <c r="H596" s="2"/>
      <c r="I596" s="2"/>
      <c r="J596" s="2"/>
      <c r="K596" s="2"/>
      <c r="M596" s="2"/>
      <c r="N596" s="2"/>
    </row>
    <row r="597" spans="4:14" ht="14.25" customHeight="1" x14ac:dyDescent="0.3">
      <c r="D597" s="2"/>
      <c r="E597" s="2"/>
      <c r="F597" s="2"/>
      <c r="G597" s="2"/>
      <c r="H597" s="2"/>
      <c r="I597" s="2"/>
      <c r="J597" s="2"/>
      <c r="K597" s="2"/>
      <c r="M597" s="2"/>
      <c r="N597" s="2"/>
    </row>
    <row r="598" spans="4:14" ht="14.25" customHeight="1" x14ac:dyDescent="0.3">
      <c r="D598" s="2"/>
      <c r="E598" s="2"/>
      <c r="F598" s="2"/>
      <c r="G598" s="2"/>
      <c r="H598" s="2"/>
      <c r="I598" s="2"/>
      <c r="J598" s="2"/>
      <c r="K598" s="2"/>
      <c r="M598" s="2"/>
      <c r="N598" s="2"/>
    </row>
    <row r="599" spans="4:14" ht="14.25" customHeight="1" x14ac:dyDescent="0.3">
      <c r="D599" s="2"/>
      <c r="E599" s="2"/>
      <c r="F599" s="2"/>
      <c r="G599" s="2"/>
      <c r="H599" s="2"/>
      <c r="I599" s="2"/>
      <c r="J599" s="2"/>
      <c r="K599" s="2"/>
      <c r="M599" s="2"/>
      <c r="N599" s="2"/>
    </row>
    <row r="600" spans="4:14" ht="14.25" customHeight="1" x14ac:dyDescent="0.3">
      <c r="D600" s="2"/>
      <c r="E600" s="2"/>
      <c r="F600" s="2"/>
      <c r="G600" s="2"/>
      <c r="H600" s="2"/>
      <c r="I600" s="2"/>
      <c r="J600" s="2"/>
      <c r="K600" s="2"/>
      <c r="M600" s="2"/>
      <c r="N600" s="2"/>
    </row>
    <row r="601" spans="4:14" ht="14.25" customHeight="1" x14ac:dyDescent="0.3">
      <c r="D601" s="2"/>
      <c r="E601" s="2"/>
      <c r="F601" s="2"/>
      <c r="G601" s="2"/>
      <c r="H601" s="2"/>
      <c r="I601" s="2"/>
      <c r="J601" s="2"/>
      <c r="K601" s="2"/>
      <c r="M601" s="2"/>
      <c r="N601" s="2"/>
    </row>
    <row r="602" spans="4:14" ht="14.25" customHeight="1" x14ac:dyDescent="0.3">
      <c r="D602" s="2"/>
      <c r="E602" s="2"/>
      <c r="F602" s="2"/>
      <c r="G602" s="2"/>
      <c r="H602" s="2"/>
      <c r="I602" s="2"/>
      <c r="J602" s="2"/>
      <c r="K602" s="2"/>
      <c r="M602" s="2"/>
      <c r="N602" s="2"/>
    </row>
    <row r="603" spans="4:14" ht="14.25" customHeight="1" x14ac:dyDescent="0.3">
      <c r="D603" s="2"/>
      <c r="E603" s="2"/>
      <c r="F603" s="2"/>
      <c r="G603" s="2"/>
      <c r="H603" s="2"/>
      <c r="I603" s="2"/>
      <c r="J603" s="2"/>
      <c r="K603" s="2"/>
      <c r="M603" s="2"/>
      <c r="N603" s="2"/>
    </row>
    <row r="604" spans="4:14" ht="14.25" customHeight="1" x14ac:dyDescent="0.3">
      <c r="D604" s="2"/>
      <c r="E604" s="2"/>
      <c r="F604" s="2"/>
      <c r="G604" s="2"/>
      <c r="H604" s="2"/>
      <c r="I604" s="2"/>
      <c r="J604" s="2"/>
      <c r="K604" s="2"/>
      <c r="M604" s="2"/>
      <c r="N604" s="2"/>
    </row>
    <row r="605" spans="4:14" ht="14.25" customHeight="1" x14ac:dyDescent="0.3">
      <c r="D605" s="2"/>
      <c r="E605" s="2"/>
      <c r="F605" s="2"/>
      <c r="G605" s="2"/>
      <c r="H605" s="2"/>
      <c r="I605" s="2"/>
      <c r="J605" s="2"/>
      <c r="K605" s="2"/>
      <c r="M605" s="2"/>
      <c r="N605" s="2"/>
    </row>
    <row r="606" spans="4:14" ht="14.25" customHeight="1" x14ac:dyDescent="0.3">
      <c r="D606" s="2"/>
      <c r="E606" s="2"/>
      <c r="F606" s="2"/>
      <c r="G606" s="2"/>
      <c r="H606" s="2"/>
      <c r="I606" s="2"/>
      <c r="J606" s="2"/>
      <c r="K606" s="2"/>
      <c r="M606" s="2"/>
      <c r="N606" s="2"/>
    </row>
    <row r="607" spans="4:14" ht="14.25" customHeight="1" x14ac:dyDescent="0.3">
      <c r="D607" s="2"/>
      <c r="E607" s="2"/>
      <c r="F607" s="2"/>
      <c r="G607" s="2"/>
      <c r="H607" s="2"/>
      <c r="I607" s="2"/>
      <c r="J607" s="2"/>
      <c r="K607" s="2"/>
      <c r="M607" s="2"/>
      <c r="N607" s="2"/>
    </row>
    <row r="608" spans="4:14" ht="14.25" customHeight="1" x14ac:dyDescent="0.3">
      <c r="D608" s="2"/>
      <c r="E608" s="2"/>
      <c r="F608" s="2"/>
      <c r="G608" s="2"/>
      <c r="H608" s="2"/>
      <c r="I608" s="2"/>
      <c r="J608" s="2"/>
      <c r="K608" s="2"/>
      <c r="M608" s="2"/>
      <c r="N608" s="2"/>
    </row>
    <row r="609" spans="4:14" ht="14.25" customHeight="1" x14ac:dyDescent="0.3">
      <c r="D609" s="2"/>
      <c r="E609" s="2"/>
      <c r="F609" s="2"/>
      <c r="G609" s="2"/>
      <c r="H609" s="2"/>
      <c r="I609" s="2"/>
      <c r="J609" s="2"/>
      <c r="K609" s="2"/>
      <c r="M609" s="2"/>
      <c r="N609" s="2"/>
    </row>
    <row r="610" spans="4:14" ht="14.25" customHeight="1" x14ac:dyDescent="0.3">
      <c r="D610" s="2"/>
      <c r="E610" s="2"/>
      <c r="F610" s="2"/>
      <c r="G610" s="2"/>
      <c r="H610" s="2"/>
      <c r="I610" s="2"/>
      <c r="J610" s="2"/>
      <c r="K610" s="2"/>
      <c r="M610" s="2"/>
      <c r="N610" s="2"/>
    </row>
    <row r="611" spans="4:14" ht="14.25" customHeight="1" x14ac:dyDescent="0.3">
      <c r="D611" s="2"/>
      <c r="E611" s="2"/>
      <c r="F611" s="2"/>
      <c r="G611" s="2"/>
      <c r="H611" s="2"/>
      <c r="I611" s="2"/>
      <c r="J611" s="2"/>
      <c r="K611" s="2"/>
      <c r="M611" s="2"/>
      <c r="N611" s="2"/>
    </row>
    <row r="612" spans="4:14" ht="14.25" customHeight="1" x14ac:dyDescent="0.3">
      <c r="D612" s="2"/>
      <c r="E612" s="2"/>
      <c r="F612" s="2"/>
      <c r="G612" s="2"/>
      <c r="H612" s="2"/>
      <c r="I612" s="2"/>
      <c r="J612" s="2"/>
      <c r="K612" s="2"/>
      <c r="M612" s="2"/>
      <c r="N612" s="2"/>
    </row>
    <row r="613" spans="4:14" ht="14.25" customHeight="1" x14ac:dyDescent="0.3">
      <c r="D613" s="2"/>
      <c r="E613" s="2"/>
      <c r="F613" s="2"/>
      <c r="G613" s="2"/>
      <c r="H613" s="2"/>
      <c r="I613" s="2"/>
      <c r="J613" s="2"/>
      <c r="K613" s="2"/>
      <c r="M613" s="2"/>
      <c r="N613" s="2"/>
    </row>
    <row r="614" spans="4:14" ht="14.25" customHeight="1" x14ac:dyDescent="0.3">
      <c r="D614" s="2"/>
      <c r="E614" s="2"/>
      <c r="F614" s="2"/>
      <c r="G614" s="2"/>
      <c r="H614" s="2"/>
      <c r="I614" s="2"/>
      <c r="J614" s="2"/>
      <c r="K614" s="2"/>
      <c r="M614" s="2"/>
      <c r="N614" s="2"/>
    </row>
    <row r="615" spans="4:14" ht="14.25" customHeight="1" x14ac:dyDescent="0.3">
      <c r="D615" s="2"/>
      <c r="E615" s="2"/>
      <c r="F615" s="2"/>
      <c r="G615" s="2"/>
      <c r="H615" s="2"/>
      <c r="I615" s="2"/>
      <c r="J615" s="2"/>
      <c r="K615" s="2"/>
      <c r="M615" s="2"/>
      <c r="N615" s="2"/>
    </row>
    <row r="616" spans="4:14" ht="14.25" customHeight="1" x14ac:dyDescent="0.3">
      <c r="D616" s="2"/>
      <c r="E616" s="2"/>
      <c r="F616" s="2"/>
      <c r="G616" s="2"/>
      <c r="H616" s="2"/>
      <c r="I616" s="2"/>
      <c r="J616" s="2"/>
      <c r="K616" s="2"/>
      <c r="M616" s="2"/>
      <c r="N616" s="2"/>
    </row>
    <row r="617" spans="4:14" ht="14.25" customHeight="1" x14ac:dyDescent="0.3">
      <c r="D617" s="2"/>
      <c r="E617" s="2"/>
      <c r="F617" s="2"/>
      <c r="G617" s="2"/>
      <c r="H617" s="2"/>
      <c r="I617" s="2"/>
      <c r="J617" s="2"/>
      <c r="K617" s="2"/>
      <c r="M617" s="2"/>
      <c r="N617" s="2"/>
    </row>
    <row r="618" spans="4:14" ht="14.25" customHeight="1" x14ac:dyDescent="0.3">
      <c r="D618" s="2"/>
      <c r="E618" s="2"/>
      <c r="F618" s="2"/>
      <c r="G618" s="2"/>
      <c r="H618" s="2"/>
      <c r="I618" s="2"/>
      <c r="J618" s="2"/>
      <c r="K618" s="2"/>
      <c r="M618" s="2"/>
      <c r="N618" s="2"/>
    </row>
    <row r="619" spans="4:14" ht="14.25" customHeight="1" x14ac:dyDescent="0.3">
      <c r="D619" s="2"/>
      <c r="E619" s="2"/>
      <c r="F619" s="2"/>
      <c r="G619" s="2"/>
      <c r="H619" s="2"/>
      <c r="I619" s="2"/>
      <c r="J619" s="2"/>
      <c r="K619" s="2"/>
      <c r="M619" s="2"/>
      <c r="N619" s="2"/>
    </row>
    <row r="620" spans="4:14" ht="14.25" customHeight="1" x14ac:dyDescent="0.3">
      <c r="D620" s="2"/>
      <c r="E620" s="2"/>
      <c r="F620" s="2"/>
      <c r="G620" s="2"/>
      <c r="H620" s="2"/>
      <c r="I620" s="2"/>
      <c r="J620" s="2"/>
      <c r="K620" s="2"/>
      <c r="M620" s="2"/>
      <c r="N620" s="2"/>
    </row>
    <row r="621" spans="4:14" ht="14.25" customHeight="1" x14ac:dyDescent="0.3">
      <c r="D621" s="2"/>
      <c r="E621" s="2"/>
      <c r="F621" s="2"/>
      <c r="G621" s="2"/>
      <c r="H621" s="2"/>
      <c r="I621" s="2"/>
      <c r="J621" s="2"/>
      <c r="K621" s="2"/>
      <c r="M621" s="2"/>
      <c r="N621" s="2"/>
    </row>
    <row r="622" spans="4:14" ht="14.25" customHeight="1" x14ac:dyDescent="0.3">
      <c r="D622" s="2"/>
      <c r="E622" s="2"/>
      <c r="F622" s="2"/>
      <c r="G622" s="2"/>
      <c r="H622" s="2"/>
      <c r="I622" s="2"/>
      <c r="J622" s="2"/>
      <c r="K622" s="2"/>
      <c r="M622" s="2"/>
      <c r="N622" s="2"/>
    </row>
    <row r="623" spans="4:14" ht="14.25" customHeight="1" x14ac:dyDescent="0.3">
      <c r="D623" s="2"/>
      <c r="E623" s="2"/>
      <c r="F623" s="2"/>
      <c r="G623" s="2"/>
      <c r="H623" s="2"/>
      <c r="I623" s="2"/>
      <c r="J623" s="2"/>
      <c r="K623" s="2"/>
      <c r="M623" s="2"/>
      <c r="N623" s="2"/>
    </row>
    <row r="624" spans="4:14" ht="14.25" customHeight="1" x14ac:dyDescent="0.3">
      <c r="D624" s="2"/>
      <c r="E624" s="2"/>
      <c r="F624" s="2"/>
      <c r="G624" s="2"/>
      <c r="H624" s="2"/>
      <c r="I624" s="2"/>
      <c r="J624" s="2"/>
      <c r="K624" s="2"/>
      <c r="M624" s="2"/>
      <c r="N624" s="2"/>
    </row>
    <row r="625" spans="4:14" ht="14.25" customHeight="1" x14ac:dyDescent="0.3">
      <c r="D625" s="2"/>
      <c r="E625" s="2"/>
      <c r="F625" s="2"/>
      <c r="G625" s="2"/>
      <c r="H625" s="2"/>
      <c r="I625" s="2"/>
      <c r="J625" s="2"/>
      <c r="K625" s="2"/>
      <c r="M625" s="2"/>
      <c r="N625" s="2"/>
    </row>
    <row r="626" spans="4:14" ht="14.25" customHeight="1" x14ac:dyDescent="0.3">
      <c r="D626" s="2"/>
      <c r="E626" s="2"/>
      <c r="F626" s="2"/>
      <c r="G626" s="2"/>
      <c r="H626" s="2"/>
      <c r="I626" s="2"/>
      <c r="J626" s="2"/>
      <c r="K626" s="2"/>
      <c r="M626" s="2"/>
      <c r="N626" s="2"/>
    </row>
    <row r="627" spans="4:14" ht="14.25" customHeight="1" x14ac:dyDescent="0.3">
      <c r="D627" s="2"/>
      <c r="E627" s="2"/>
      <c r="F627" s="2"/>
      <c r="G627" s="2"/>
      <c r="H627" s="2"/>
      <c r="I627" s="2"/>
      <c r="J627" s="2"/>
      <c r="K627" s="2"/>
      <c r="M627" s="2"/>
      <c r="N627" s="2"/>
    </row>
    <row r="628" spans="4:14" ht="14.25" customHeight="1" x14ac:dyDescent="0.3">
      <c r="D628" s="2"/>
      <c r="E628" s="2"/>
      <c r="F628" s="2"/>
      <c r="G628" s="2"/>
      <c r="H628" s="2"/>
      <c r="I628" s="2"/>
      <c r="J628" s="2"/>
      <c r="K628" s="2"/>
      <c r="M628" s="2"/>
      <c r="N628" s="2"/>
    </row>
    <row r="629" spans="4:14" ht="14.25" customHeight="1" x14ac:dyDescent="0.3">
      <c r="D629" s="2"/>
      <c r="E629" s="2"/>
      <c r="F629" s="2"/>
      <c r="G629" s="2"/>
      <c r="H629" s="2"/>
      <c r="I629" s="2"/>
      <c r="J629" s="2"/>
      <c r="K629" s="2"/>
      <c r="M629" s="2"/>
      <c r="N629" s="2"/>
    </row>
    <row r="630" spans="4:14" ht="14.25" customHeight="1" x14ac:dyDescent="0.3">
      <c r="D630" s="2"/>
      <c r="E630" s="2"/>
      <c r="F630" s="2"/>
      <c r="G630" s="2"/>
      <c r="H630" s="2"/>
      <c r="I630" s="2"/>
      <c r="J630" s="2"/>
      <c r="K630" s="2"/>
      <c r="M630" s="2"/>
      <c r="N630" s="2"/>
    </row>
    <row r="631" spans="4:14" ht="14.25" customHeight="1" x14ac:dyDescent="0.3">
      <c r="D631" s="2"/>
      <c r="E631" s="2"/>
      <c r="F631" s="2"/>
      <c r="G631" s="2"/>
      <c r="H631" s="2"/>
      <c r="I631" s="2"/>
      <c r="J631" s="2"/>
      <c r="K631" s="2"/>
      <c r="M631" s="2"/>
      <c r="N631" s="2"/>
    </row>
    <row r="632" spans="4:14" ht="14.25" customHeight="1" x14ac:dyDescent="0.3">
      <c r="D632" s="2"/>
      <c r="E632" s="2"/>
      <c r="F632" s="2"/>
      <c r="G632" s="2"/>
      <c r="H632" s="2"/>
      <c r="I632" s="2"/>
      <c r="J632" s="2"/>
      <c r="K632" s="2"/>
      <c r="M632" s="2"/>
      <c r="N632" s="2"/>
    </row>
    <row r="633" spans="4:14" ht="14.25" customHeight="1" x14ac:dyDescent="0.3">
      <c r="D633" s="2"/>
      <c r="E633" s="2"/>
      <c r="F633" s="2"/>
      <c r="G633" s="2"/>
      <c r="H633" s="2"/>
      <c r="I633" s="2"/>
      <c r="J633" s="2"/>
      <c r="K633" s="2"/>
      <c r="M633" s="2"/>
      <c r="N633" s="2"/>
    </row>
    <row r="634" spans="4:14" ht="14.25" customHeight="1" x14ac:dyDescent="0.3">
      <c r="D634" s="2"/>
      <c r="E634" s="2"/>
      <c r="F634" s="2"/>
      <c r="G634" s="2"/>
      <c r="H634" s="2"/>
      <c r="I634" s="2"/>
      <c r="J634" s="2"/>
      <c r="K634" s="2"/>
      <c r="M634" s="2"/>
      <c r="N634" s="2"/>
    </row>
    <row r="635" spans="4:14" ht="14.25" customHeight="1" x14ac:dyDescent="0.3">
      <c r="D635" s="2"/>
      <c r="E635" s="2"/>
      <c r="F635" s="2"/>
      <c r="G635" s="2"/>
      <c r="H635" s="2"/>
      <c r="I635" s="2"/>
      <c r="J635" s="2"/>
      <c r="K635" s="2"/>
      <c r="M635" s="2"/>
      <c r="N635" s="2"/>
    </row>
    <row r="636" spans="4:14" ht="14.25" customHeight="1" x14ac:dyDescent="0.3">
      <c r="D636" s="2"/>
      <c r="E636" s="2"/>
      <c r="F636" s="2"/>
      <c r="G636" s="2"/>
      <c r="H636" s="2"/>
      <c r="I636" s="2"/>
      <c r="J636" s="2"/>
      <c r="K636" s="2"/>
      <c r="M636" s="2"/>
      <c r="N636" s="2"/>
    </row>
    <row r="637" spans="4:14" ht="14.25" customHeight="1" x14ac:dyDescent="0.3">
      <c r="D637" s="2"/>
      <c r="E637" s="2"/>
      <c r="F637" s="2"/>
      <c r="G637" s="2"/>
      <c r="H637" s="2"/>
      <c r="I637" s="2"/>
      <c r="J637" s="2"/>
      <c r="K637" s="2"/>
      <c r="M637" s="2"/>
      <c r="N637" s="2"/>
    </row>
    <row r="638" spans="4:14" ht="14.25" customHeight="1" x14ac:dyDescent="0.3">
      <c r="D638" s="2"/>
      <c r="E638" s="2"/>
      <c r="F638" s="2"/>
      <c r="G638" s="2"/>
      <c r="H638" s="2"/>
      <c r="I638" s="2"/>
      <c r="J638" s="2"/>
      <c r="K638" s="2"/>
      <c r="M638" s="2"/>
      <c r="N638" s="2"/>
    </row>
    <row r="639" spans="4:14" ht="14.25" customHeight="1" x14ac:dyDescent="0.3">
      <c r="D639" s="2"/>
      <c r="E639" s="2"/>
      <c r="F639" s="2"/>
      <c r="G639" s="2"/>
      <c r="H639" s="2"/>
      <c r="I639" s="2"/>
      <c r="J639" s="2"/>
      <c r="K639" s="2"/>
      <c r="M639" s="2"/>
      <c r="N639" s="2"/>
    </row>
    <row r="640" spans="4:14" ht="14.25" customHeight="1" x14ac:dyDescent="0.3">
      <c r="D640" s="2"/>
      <c r="E640" s="2"/>
      <c r="F640" s="2"/>
      <c r="G640" s="2"/>
      <c r="H640" s="2"/>
      <c r="I640" s="2"/>
      <c r="J640" s="2"/>
      <c r="K640" s="2"/>
      <c r="M640" s="2"/>
      <c r="N640" s="2"/>
    </row>
    <row r="641" spans="4:14" ht="14.25" customHeight="1" x14ac:dyDescent="0.3">
      <c r="D641" s="2"/>
      <c r="E641" s="2"/>
      <c r="F641" s="2"/>
      <c r="G641" s="2"/>
      <c r="H641" s="2"/>
      <c r="I641" s="2"/>
      <c r="J641" s="2"/>
      <c r="K641" s="2"/>
      <c r="M641" s="2"/>
      <c r="N641" s="2"/>
    </row>
    <row r="642" spans="4:14" ht="14.25" customHeight="1" x14ac:dyDescent="0.3">
      <c r="D642" s="2"/>
      <c r="E642" s="2"/>
      <c r="F642" s="2"/>
      <c r="G642" s="2"/>
      <c r="H642" s="2"/>
      <c r="I642" s="2"/>
      <c r="J642" s="2"/>
      <c r="K642" s="2"/>
      <c r="M642" s="2"/>
      <c r="N642" s="2"/>
    </row>
    <row r="643" spans="4:14" ht="14.25" customHeight="1" x14ac:dyDescent="0.3">
      <c r="D643" s="2"/>
      <c r="E643" s="2"/>
      <c r="F643" s="2"/>
      <c r="G643" s="2"/>
      <c r="H643" s="2"/>
      <c r="I643" s="2"/>
      <c r="J643" s="2"/>
      <c r="K643" s="2"/>
      <c r="M643" s="2"/>
      <c r="N643" s="2"/>
    </row>
    <row r="644" spans="4:14" ht="14.25" customHeight="1" x14ac:dyDescent="0.3">
      <c r="D644" s="2"/>
      <c r="E644" s="2"/>
      <c r="F644" s="2"/>
      <c r="G644" s="2"/>
      <c r="H644" s="2"/>
      <c r="I644" s="2"/>
      <c r="J644" s="2"/>
      <c r="K644" s="2"/>
      <c r="M644" s="2"/>
      <c r="N644" s="2"/>
    </row>
    <row r="645" spans="4:14" ht="14.25" customHeight="1" x14ac:dyDescent="0.3">
      <c r="D645" s="2"/>
      <c r="E645" s="2"/>
      <c r="F645" s="2"/>
      <c r="G645" s="2"/>
      <c r="H645" s="2"/>
      <c r="I645" s="2"/>
      <c r="J645" s="2"/>
      <c r="K645" s="2"/>
      <c r="M645" s="2"/>
      <c r="N645" s="2"/>
    </row>
    <row r="646" spans="4:14" ht="14.25" customHeight="1" x14ac:dyDescent="0.3">
      <c r="D646" s="2"/>
      <c r="E646" s="2"/>
      <c r="F646" s="2"/>
      <c r="G646" s="2"/>
      <c r="H646" s="2"/>
      <c r="I646" s="2"/>
      <c r="J646" s="2"/>
      <c r="K646" s="2"/>
      <c r="M646" s="2"/>
      <c r="N646" s="2"/>
    </row>
    <row r="647" spans="4:14" ht="14.25" customHeight="1" x14ac:dyDescent="0.3">
      <c r="D647" s="2"/>
      <c r="E647" s="2"/>
      <c r="F647" s="2"/>
      <c r="G647" s="2"/>
      <c r="H647" s="2"/>
      <c r="I647" s="2"/>
      <c r="J647" s="2"/>
      <c r="K647" s="2"/>
      <c r="M647" s="2"/>
      <c r="N647" s="2"/>
    </row>
    <row r="648" spans="4:14" ht="14.25" customHeight="1" x14ac:dyDescent="0.3">
      <c r="D648" s="2"/>
      <c r="E648" s="2"/>
      <c r="F648" s="2"/>
      <c r="G648" s="2"/>
      <c r="H648" s="2"/>
      <c r="I648" s="2"/>
      <c r="J648" s="2"/>
      <c r="K648" s="2"/>
      <c r="M648" s="2"/>
      <c r="N648" s="2"/>
    </row>
    <row r="649" spans="4:14" ht="14.25" customHeight="1" x14ac:dyDescent="0.3">
      <c r="D649" s="2"/>
      <c r="E649" s="2"/>
      <c r="F649" s="2"/>
      <c r="G649" s="2"/>
      <c r="H649" s="2"/>
      <c r="I649" s="2"/>
      <c r="J649" s="2"/>
      <c r="K649" s="2"/>
      <c r="M649" s="2"/>
      <c r="N649" s="2"/>
    </row>
    <row r="650" spans="4:14" ht="14.25" customHeight="1" x14ac:dyDescent="0.3">
      <c r="D650" s="2"/>
      <c r="E650" s="2"/>
      <c r="F650" s="2"/>
      <c r="G650" s="2"/>
      <c r="H650" s="2"/>
      <c r="I650" s="2"/>
      <c r="J650" s="2"/>
      <c r="K650" s="2"/>
      <c r="M650" s="2"/>
      <c r="N650" s="2"/>
    </row>
    <row r="651" spans="4:14" ht="14.25" customHeight="1" x14ac:dyDescent="0.3">
      <c r="D651" s="2"/>
      <c r="E651" s="2"/>
      <c r="F651" s="2"/>
      <c r="G651" s="2"/>
      <c r="H651" s="2"/>
      <c r="I651" s="2"/>
      <c r="J651" s="2"/>
      <c r="K651" s="2"/>
      <c r="M651" s="2"/>
      <c r="N651" s="2"/>
    </row>
    <row r="652" spans="4:14" ht="14.25" customHeight="1" x14ac:dyDescent="0.3">
      <c r="D652" s="2"/>
      <c r="E652" s="2"/>
      <c r="F652" s="2"/>
      <c r="G652" s="2"/>
      <c r="H652" s="2"/>
      <c r="I652" s="2"/>
      <c r="J652" s="2"/>
      <c r="K652" s="2"/>
      <c r="M652" s="2"/>
      <c r="N652" s="2"/>
    </row>
    <row r="653" spans="4:14" ht="14.25" customHeight="1" x14ac:dyDescent="0.3">
      <c r="D653" s="2"/>
      <c r="E653" s="2"/>
      <c r="F653" s="2"/>
      <c r="G653" s="2"/>
      <c r="H653" s="2"/>
      <c r="I653" s="2"/>
      <c r="J653" s="2"/>
      <c r="K653" s="2"/>
      <c r="M653" s="2"/>
      <c r="N653" s="2"/>
    </row>
    <row r="654" spans="4:14" ht="14.25" customHeight="1" x14ac:dyDescent="0.3">
      <c r="D654" s="2"/>
      <c r="E654" s="2"/>
      <c r="F654" s="2"/>
      <c r="G654" s="2"/>
      <c r="H654" s="2"/>
      <c r="I654" s="2"/>
      <c r="J654" s="2"/>
      <c r="K654" s="2"/>
      <c r="M654" s="2"/>
      <c r="N654" s="2"/>
    </row>
    <row r="655" spans="4:14" ht="14.25" customHeight="1" x14ac:dyDescent="0.3">
      <c r="D655" s="2"/>
      <c r="E655" s="2"/>
      <c r="F655" s="2"/>
      <c r="G655" s="2"/>
      <c r="H655" s="2"/>
      <c r="I655" s="2"/>
      <c r="J655" s="2"/>
      <c r="K655" s="2"/>
      <c r="M655" s="2"/>
      <c r="N655" s="2"/>
    </row>
    <row r="656" spans="4:14" ht="14.25" customHeight="1" x14ac:dyDescent="0.3">
      <c r="D656" s="2"/>
      <c r="E656" s="2"/>
      <c r="F656" s="2"/>
      <c r="G656" s="2"/>
      <c r="H656" s="2"/>
      <c r="I656" s="2"/>
      <c r="J656" s="2"/>
      <c r="K656" s="2"/>
      <c r="M656" s="2"/>
      <c r="N656" s="2"/>
    </row>
    <row r="657" spans="4:14" ht="14.25" customHeight="1" x14ac:dyDescent="0.3">
      <c r="D657" s="2"/>
      <c r="E657" s="2"/>
      <c r="F657" s="2"/>
      <c r="G657" s="2"/>
      <c r="H657" s="2"/>
      <c r="I657" s="2"/>
      <c r="J657" s="2"/>
      <c r="K657" s="2"/>
      <c r="M657" s="2"/>
      <c r="N657" s="2"/>
    </row>
    <row r="658" spans="4:14" ht="14.25" customHeight="1" x14ac:dyDescent="0.3">
      <c r="D658" s="2"/>
      <c r="E658" s="2"/>
      <c r="F658" s="2"/>
      <c r="G658" s="2"/>
      <c r="H658" s="2"/>
      <c r="I658" s="2"/>
      <c r="J658" s="2"/>
      <c r="K658" s="2"/>
      <c r="M658" s="2"/>
      <c r="N658" s="2"/>
    </row>
    <row r="659" spans="4:14" ht="14.25" customHeight="1" x14ac:dyDescent="0.3">
      <c r="D659" s="2"/>
      <c r="E659" s="2"/>
      <c r="F659" s="2"/>
      <c r="G659" s="2"/>
      <c r="H659" s="2"/>
      <c r="I659" s="2"/>
      <c r="J659" s="2"/>
      <c r="K659" s="2"/>
      <c r="M659" s="2"/>
      <c r="N659" s="2"/>
    </row>
    <row r="660" spans="4:14" ht="14.25" customHeight="1" x14ac:dyDescent="0.3">
      <c r="D660" s="2"/>
      <c r="E660" s="2"/>
      <c r="F660" s="2"/>
      <c r="G660" s="2"/>
      <c r="H660" s="2"/>
      <c r="I660" s="2"/>
      <c r="J660" s="2"/>
      <c r="K660" s="2"/>
      <c r="M660" s="2"/>
      <c r="N660" s="2"/>
    </row>
    <row r="661" spans="4:14" ht="14.25" customHeight="1" x14ac:dyDescent="0.3">
      <c r="D661" s="2"/>
      <c r="E661" s="2"/>
      <c r="F661" s="2"/>
      <c r="G661" s="2"/>
      <c r="H661" s="2"/>
      <c r="I661" s="2"/>
      <c r="J661" s="2"/>
      <c r="K661" s="2"/>
      <c r="M661" s="2"/>
      <c r="N661" s="2"/>
    </row>
    <row r="662" spans="4:14" ht="14.25" customHeight="1" x14ac:dyDescent="0.3">
      <c r="D662" s="2"/>
      <c r="E662" s="2"/>
      <c r="F662" s="2"/>
      <c r="G662" s="2"/>
      <c r="H662" s="2"/>
      <c r="I662" s="2"/>
      <c r="J662" s="2"/>
      <c r="K662" s="2"/>
      <c r="M662" s="2"/>
      <c r="N662" s="2"/>
    </row>
    <row r="663" spans="4:14" ht="14.25" customHeight="1" x14ac:dyDescent="0.3">
      <c r="D663" s="2"/>
      <c r="E663" s="2"/>
      <c r="F663" s="2"/>
      <c r="G663" s="2"/>
      <c r="H663" s="2"/>
      <c r="I663" s="2"/>
      <c r="J663" s="2"/>
      <c r="K663" s="2"/>
      <c r="M663" s="2"/>
      <c r="N663" s="2"/>
    </row>
    <row r="664" spans="4:14" ht="14.25" customHeight="1" x14ac:dyDescent="0.3">
      <c r="D664" s="2"/>
      <c r="E664" s="2"/>
      <c r="F664" s="2"/>
      <c r="G664" s="2"/>
      <c r="H664" s="2"/>
      <c r="I664" s="2"/>
      <c r="J664" s="2"/>
      <c r="K664" s="2"/>
      <c r="M664" s="2"/>
      <c r="N664" s="2"/>
    </row>
    <row r="665" spans="4:14" ht="14.25" customHeight="1" x14ac:dyDescent="0.3">
      <c r="D665" s="2"/>
      <c r="E665" s="2"/>
      <c r="F665" s="2"/>
      <c r="G665" s="2"/>
      <c r="H665" s="2"/>
      <c r="I665" s="2"/>
      <c r="J665" s="2"/>
      <c r="K665" s="2"/>
      <c r="M665" s="2"/>
      <c r="N665" s="2"/>
    </row>
    <row r="666" spans="4:14" ht="14.25" customHeight="1" x14ac:dyDescent="0.3">
      <c r="D666" s="2"/>
      <c r="E666" s="2"/>
      <c r="F666" s="2"/>
      <c r="G666" s="2"/>
      <c r="H666" s="2"/>
      <c r="I666" s="2"/>
      <c r="J666" s="2"/>
      <c r="K666" s="2"/>
      <c r="M666" s="2"/>
      <c r="N666" s="2"/>
    </row>
    <row r="667" spans="4:14" ht="14.25" customHeight="1" x14ac:dyDescent="0.3">
      <c r="D667" s="2"/>
      <c r="E667" s="2"/>
      <c r="F667" s="2"/>
      <c r="G667" s="2"/>
      <c r="H667" s="2"/>
      <c r="I667" s="2"/>
      <c r="J667" s="2"/>
      <c r="K667" s="2"/>
      <c r="M667" s="2"/>
      <c r="N667" s="2"/>
    </row>
    <row r="668" spans="4:14" ht="14.25" customHeight="1" x14ac:dyDescent="0.3">
      <c r="D668" s="2"/>
      <c r="E668" s="2"/>
      <c r="F668" s="2"/>
      <c r="G668" s="2"/>
      <c r="H668" s="2"/>
      <c r="I668" s="2"/>
      <c r="J668" s="2"/>
      <c r="K668" s="2"/>
      <c r="M668" s="2"/>
      <c r="N668" s="2"/>
    </row>
    <row r="669" spans="4:14" ht="14.25" customHeight="1" x14ac:dyDescent="0.3">
      <c r="D669" s="2"/>
      <c r="E669" s="2"/>
      <c r="F669" s="2"/>
      <c r="G669" s="2"/>
      <c r="H669" s="2"/>
      <c r="I669" s="2"/>
      <c r="J669" s="2"/>
      <c r="K669" s="2"/>
      <c r="M669" s="2"/>
      <c r="N669" s="2"/>
    </row>
    <row r="670" spans="4:14" ht="14.25" customHeight="1" x14ac:dyDescent="0.3">
      <c r="D670" s="2"/>
      <c r="E670" s="2"/>
      <c r="F670" s="2"/>
      <c r="G670" s="2"/>
      <c r="H670" s="2"/>
      <c r="I670" s="2"/>
      <c r="J670" s="2"/>
      <c r="K670" s="2"/>
      <c r="M670" s="2"/>
      <c r="N670" s="2"/>
    </row>
    <row r="671" spans="4:14" ht="14.25" customHeight="1" x14ac:dyDescent="0.3">
      <c r="D671" s="2"/>
      <c r="E671" s="2"/>
      <c r="F671" s="2"/>
      <c r="G671" s="2"/>
      <c r="H671" s="2"/>
      <c r="I671" s="2"/>
      <c r="J671" s="2"/>
      <c r="K671" s="2"/>
      <c r="M671" s="2"/>
      <c r="N671" s="2"/>
    </row>
    <row r="672" spans="4:14" ht="14.25" customHeight="1" x14ac:dyDescent="0.3">
      <c r="D672" s="2"/>
      <c r="E672" s="2"/>
      <c r="F672" s="2"/>
      <c r="G672" s="2"/>
      <c r="H672" s="2"/>
      <c r="I672" s="2"/>
      <c r="J672" s="2"/>
      <c r="K672" s="2"/>
      <c r="M672" s="2"/>
      <c r="N672" s="2"/>
    </row>
    <row r="673" spans="4:14" ht="14.25" customHeight="1" x14ac:dyDescent="0.3">
      <c r="D673" s="2"/>
      <c r="E673" s="2"/>
      <c r="F673" s="2"/>
      <c r="G673" s="2"/>
      <c r="H673" s="2"/>
      <c r="I673" s="2"/>
      <c r="J673" s="2"/>
      <c r="K673" s="2"/>
      <c r="M673" s="2"/>
      <c r="N673" s="2"/>
    </row>
    <row r="674" spans="4:14" ht="14.25" customHeight="1" x14ac:dyDescent="0.3">
      <c r="D674" s="2"/>
      <c r="E674" s="2"/>
      <c r="F674" s="2"/>
      <c r="G674" s="2"/>
      <c r="H674" s="2"/>
      <c r="I674" s="2"/>
      <c r="J674" s="2"/>
      <c r="K674" s="2"/>
      <c r="M674" s="2"/>
      <c r="N674" s="2"/>
    </row>
    <row r="675" spans="4:14" ht="14.25" customHeight="1" x14ac:dyDescent="0.3">
      <c r="D675" s="2"/>
      <c r="E675" s="2"/>
      <c r="F675" s="2"/>
      <c r="G675" s="2"/>
      <c r="H675" s="2"/>
      <c r="I675" s="2"/>
      <c r="J675" s="2"/>
      <c r="K675" s="2"/>
      <c r="M675" s="2"/>
      <c r="N675" s="2"/>
    </row>
    <row r="676" spans="4:14" ht="14.25" customHeight="1" x14ac:dyDescent="0.3">
      <c r="D676" s="2"/>
      <c r="E676" s="2"/>
      <c r="F676" s="2"/>
      <c r="G676" s="2"/>
      <c r="H676" s="2"/>
      <c r="I676" s="2"/>
      <c r="J676" s="2"/>
      <c r="K676" s="2"/>
      <c r="M676" s="2"/>
      <c r="N676" s="2"/>
    </row>
    <row r="677" spans="4:14" ht="14.25" customHeight="1" x14ac:dyDescent="0.3">
      <c r="D677" s="2"/>
      <c r="E677" s="2"/>
      <c r="F677" s="2"/>
      <c r="G677" s="2"/>
      <c r="H677" s="2"/>
      <c r="I677" s="2"/>
      <c r="J677" s="2"/>
      <c r="K677" s="2"/>
      <c r="M677" s="2"/>
      <c r="N677" s="2"/>
    </row>
    <row r="678" spans="4:14" ht="14.25" customHeight="1" x14ac:dyDescent="0.3">
      <c r="D678" s="2"/>
      <c r="E678" s="2"/>
      <c r="F678" s="2"/>
      <c r="G678" s="2"/>
      <c r="H678" s="2"/>
      <c r="I678" s="2"/>
      <c r="J678" s="2"/>
      <c r="K678" s="2"/>
      <c r="M678" s="2"/>
      <c r="N678" s="2"/>
    </row>
    <row r="679" spans="4:14" ht="14.25" customHeight="1" x14ac:dyDescent="0.3">
      <c r="D679" s="2"/>
      <c r="E679" s="2"/>
      <c r="F679" s="2"/>
      <c r="G679" s="2"/>
      <c r="H679" s="2"/>
      <c r="I679" s="2"/>
      <c r="J679" s="2"/>
      <c r="K679" s="2"/>
      <c r="M679" s="2"/>
      <c r="N679" s="2"/>
    </row>
    <row r="680" spans="4:14" ht="14.25" customHeight="1" x14ac:dyDescent="0.3">
      <c r="D680" s="2"/>
      <c r="E680" s="2"/>
      <c r="F680" s="2"/>
      <c r="G680" s="2"/>
      <c r="H680" s="2"/>
      <c r="I680" s="2"/>
      <c r="J680" s="2"/>
      <c r="K680" s="2"/>
      <c r="M680" s="2"/>
      <c r="N680" s="2"/>
    </row>
    <row r="681" spans="4:14" ht="14.25" customHeight="1" x14ac:dyDescent="0.3">
      <c r="D681" s="2"/>
      <c r="E681" s="2"/>
      <c r="F681" s="2"/>
      <c r="G681" s="2"/>
      <c r="H681" s="2"/>
      <c r="I681" s="2"/>
      <c r="J681" s="2"/>
      <c r="K681" s="2"/>
      <c r="M681" s="2"/>
      <c r="N681" s="2"/>
    </row>
    <row r="682" spans="4:14" ht="14.25" customHeight="1" x14ac:dyDescent="0.3">
      <c r="D682" s="2"/>
      <c r="E682" s="2"/>
      <c r="F682" s="2"/>
      <c r="G682" s="2"/>
      <c r="H682" s="2"/>
      <c r="I682" s="2"/>
      <c r="J682" s="2"/>
      <c r="K682" s="2"/>
      <c r="M682" s="2"/>
      <c r="N682" s="2"/>
    </row>
    <row r="683" spans="4:14" ht="14.25" customHeight="1" x14ac:dyDescent="0.3">
      <c r="D683" s="2"/>
      <c r="E683" s="2"/>
      <c r="F683" s="2"/>
      <c r="G683" s="2"/>
      <c r="H683" s="2"/>
      <c r="I683" s="2"/>
      <c r="J683" s="2"/>
      <c r="K683" s="2"/>
      <c r="M683" s="2"/>
      <c r="N683" s="2"/>
    </row>
    <row r="684" spans="4:14" ht="14.25" customHeight="1" x14ac:dyDescent="0.3">
      <c r="D684" s="2"/>
      <c r="E684" s="2"/>
      <c r="F684" s="2"/>
      <c r="G684" s="2"/>
      <c r="H684" s="2"/>
      <c r="I684" s="2"/>
      <c r="J684" s="2"/>
      <c r="K684" s="2"/>
      <c r="M684" s="2"/>
      <c r="N684" s="2"/>
    </row>
    <row r="685" spans="4:14" ht="14.25" customHeight="1" x14ac:dyDescent="0.3">
      <c r="D685" s="2"/>
      <c r="E685" s="2"/>
      <c r="F685" s="2"/>
      <c r="G685" s="2"/>
      <c r="H685" s="2"/>
      <c r="I685" s="2"/>
      <c r="J685" s="2"/>
      <c r="K685" s="2"/>
      <c r="M685" s="2"/>
      <c r="N685" s="2"/>
    </row>
    <row r="686" spans="4:14" ht="14.25" customHeight="1" x14ac:dyDescent="0.3">
      <c r="D686" s="2"/>
      <c r="E686" s="2"/>
      <c r="F686" s="2"/>
      <c r="G686" s="2"/>
      <c r="H686" s="2"/>
      <c r="I686" s="2"/>
      <c r="J686" s="2"/>
      <c r="K686" s="2"/>
      <c r="M686" s="2"/>
      <c r="N686" s="2"/>
    </row>
    <row r="687" spans="4:14" ht="14.25" customHeight="1" x14ac:dyDescent="0.3">
      <c r="D687" s="2"/>
      <c r="E687" s="2"/>
      <c r="F687" s="2"/>
      <c r="G687" s="2"/>
      <c r="H687" s="2"/>
      <c r="I687" s="2"/>
      <c r="J687" s="2"/>
      <c r="K687" s="2"/>
      <c r="M687" s="2"/>
      <c r="N687" s="2"/>
    </row>
    <row r="688" spans="4:14" ht="14.25" customHeight="1" x14ac:dyDescent="0.3">
      <c r="D688" s="2"/>
      <c r="E688" s="2"/>
      <c r="F688" s="2"/>
      <c r="G688" s="2"/>
      <c r="H688" s="2"/>
      <c r="I688" s="2"/>
      <c r="J688" s="2"/>
      <c r="K688" s="2"/>
      <c r="M688" s="2"/>
      <c r="N688" s="2"/>
    </row>
    <row r="689" spans="4:14" ht="14.25" customHeight="1" x14ac:dyDescent="0.3">
      <c r="D689" s="2"/>
      <c r="E689" s="2"/>
      <c r="F689" s="2"/>
      <c r="G689" s="2"/>
      <c r="H689" s="2"/>
      <c r="I689" s="2"/>
      <c r="J689" s="2"/>
      <c r="K689" s="2"/>
      <c r="M689" s="2"/>
      <c r="N689" s="2"/>
    </row>
    <row r="690" spans="4:14" ht="14.25" customHeight="1" x14ac:dyDescent="0.3">
      <c r="D690" s="2"/>
      <c r="E690" s="2"/>
      <c r="F690" s="2"/>
      <c r="G690" s="2"/>
      <c r="H690" s="2"/>
      <c r="I690" s="2"/>
      <c r="J690" s="2"/>
      <c r="K690" s="2"/>
      <c r="M690" s="2"/>
      <c r="N690" s="2"/>
    </row>
    <row r="691" spans="4:14" ht="14.25" customHeight="1" x14ac:dyDescent="0.3">
      <c r="D691" s="2"/>
      <c r="E691" s="2"/>
      <c r="F691" s="2"/>
      <c r="G691" s="2"/>
      <c r="H691" s="2"/>
      <c r="I691" s="2"/>
      <c r="J691" s="2"/>
      <c r="K691" s="2"/>
      <c r="M691" s="2"/>
      <c r="N691" s="2"/>
    </row>
    <row r="692" spans="4:14" ht="14.25" customHeight="1" x14ac:dyDescent="0.3">
      <c r="D692" s="2"/>
      <c r="E692" s="2"/>
      <c r="F692" s="2"/>
      <c r="G692" s="2"/>
      <c r="H692" s="2"/>
      <c r="I692" s="2"/>
      <c r="J692" s="2"/>
      <c r="K692" s="2"/>
      <c r="M692" s="2"/>
      <c r="N692" s="2"/>
    </row>
    <row r="693" spans="4:14" ht="14.25" customHeight="1" x14ac:dyDescent="0.3">
      <c r="D693" s="2"/>
      <c r="E693" s="2"/>
      <c r="F693" s="2"/>
      <c r="G693" s="2"/>
      <c r="H693" s="2"/>
      <c r="I693" s="2"/>
      <c r="J693" s="2"/>
      <c r="K693" s="2"/>
      <c r="M693" s="2"/>
      <c r="N693" s="2"/>
    </row>
    <row r="694" spans="4:14" ht="14.25" customHeight="1" x14ac:dyDescent="0.3">
      <c r="D694" s="2"/>
      <c r="E694" s="2"/>
      <c r="F694" s="2"/>
      <c r="G694" s="2"/>
      <c r="H694" s="2"/>
      <c r="I694" s="2"/>
      <c r="J694" s="2"/>
      <c r="K694" s="2"/>
      <c r="M694" s="2"/>
      <c r="N694" s="2"/>
    </row>
    <row r="695" spans="4:14" ht="14.25" customHeight="1" x14ac:dyDescent="0.3">
      <c r="D695" s="2"/>
      <c r="E695" s="2"/>
      <c r="F695" s="2"/>
      <c r="G695" s="2"/>
      <c r="H695" s="2"/>
      <c r="I695" s="2"/>
      <c r="J695" s="2"/>
      <c r="K695" s="2"/>
      <c r="M695" s="2"/>
      <c r="N695" s="2"/>
    </row>
    <row r="696" spans="4:14" ht="14.25" customHeight="1" x14ac:dyDescent="0.3">
      <c r="D696" s="2"/>
      <c r="E696" s="2"/>
      <c r="F696" s="2"/>
      <c r="G696" s="2"/>
      <c r="H696" s="2"/>
      <c r="I696" s="2"/>
      <c r="J696" s="2"/>
      <c r="K696" s="2"/>
      <c r="M696" s="2"/>
      <c r="N696" s="2"/>
    </row>
    <row r="697" spans="4:14" ht="14.25" customHeight="1" x14ac:dyDescent="0.3">
      <c r="D697" s="2"/>
      <c r="E697" s="2"/>
      <c r="F697" s="2"/>
      <c r="G697" s="2"/>
      <c r="H697" s="2"/>
      <c r="I697" s="2"/>
      <c r="J697" s="2"/>
      <c r="K697" s="2"/>
      <c r="M697" s="2"/>
      <c r="N697" s="2"/>
    </row>
    <row r="698" spans="4:14" ht="14.25" customHeight="1" x14ac:dyDescent="0.3">
      <c r="D698" s="2"/>
      <c r="E698" s="2"/>
      <c r="F698" s="2"/>
      <c r="G698" s="2"/>
      <c r="H698" s="2"/>
      <c r="I698" s="2"/>
      <c r="J698" s="2"/>
      <c r="K698" s="2"/>
      <c r="M698" s="2"/>
      <c r="N698" s="2"/>
    </row>
    <row r="699" spans="4:14" ht="14.25" customHeight="1" x14ac:dyDescent="0.3">
      <c r="D699" s="2"/>
      <c r="E699" s="2"/>
      <c r="F699" s="2"/>
      <c r="G699" s="2"/>
      <c r="H699" s="2"/>
      <c r="I699" s="2"/>
      <c r="J699" s="2"/>
      <c r="K699" s="2"/>
      <c r="M699" s="2"/>
      <c r="N699" s="2"/>
    </row>
    <row r="700" spans="4:14" ht="14.25" customHeight="1" x14ac:dyDescent="0.3">
      <c r="D700" s="2"/>
      <c r="E700" s="2"/>
      <c r="F700" s="2"/>
      <c r="G700" s="2"/>
      <c r="H700" s="2"/>
      <c r="I700" s="2"/>
      <c r="J700" s="2"/>
      <c r="K700" s="2"/>
      <c r="M700" s="2"/>
      <c r="N700" s="2"/>
    </row>
    <row r="701" spans="4:14" ht="14.25" customHeight="1" x14ac:dyDescent="0.3">
      <c r="D701" s="2"/>
      <c r="E701" s="2"/>
      <c r="F701" s="2"/>
      <c r="G701" s="2"/>
      <c r="H701" s="2"/>
      <c r="I701" s="2"/>
      <c r="J701" s="2"/>
      <c r="K701" s="2"/>
      <c r="M701" s="2"/>
      <c r="N701" s="2"/>
    </row>
    <row r="702" spans="4:14" ht="14.25" customHeight="1" x14ac:dyDescent="0.3">
      <c r="D702" s="2"/>
      <c r="E702" s="2"/>
      <c r="F702" s="2"/>
      <c r="G702" s="2"/>
      <c r="H702" s="2"/>
      <c r="I702" s="2"/>
      <c r="J702" s="2"/>
      <c r="K702" s="2"/>
      <c r="M702" s="2"/>
      <c r="N702" s="2"/>
    </row>
    <row r="703" spans="4:14" ht="14.25" customHeight="1" x14ac:dyDescent="0.3">
      <c r="D703" s="2"/>
      <c r="E703" s="2"/>
      <c r="F703" s="2"/>
      <c r="G703" s="2"/>
      <c r="H703" s="2"/>
      <c r="I703" s="2"/>
      <c r="J703" s="2"/>
      <c r="K703" s="2"/>
      <c r="M703" s="2"/>
      <c r="N703" s="2"/>
    </row>
    <row r="704" spans="4:14" ht="14.25" customHeight="1" x14ac:dyDescent="0.3">
      <c r="D704" s="2"/>
      <c r="E704" s="2"/>
      <c r="F704" s="2"/>
      <c r="G704" s="2"/>
      <c r="H704" s="2"/>
      <c r="I704" s="2"/>
      <c r="J704" s="2"/>
      <c r="K704" s="2"/>
      <c r="M704" s="2"/>
      <c r="N704" s="2"/>
    </row>
    <row r="705" spans="4:14" ht="14.25" customHeight="1" x14ac:dyDescent="0.3">
      <c r="D705" s="2"/>
      <c r="E705" s="2"/>
      <c r="F705" s="2"/>
      <c r="G705" s="2"/>
      <c r="H705" s="2"/>
      <c r="I705" s="2"/>
      <c r="J705" s="2"/>
      <c r="K705" s="2"/>
      <c r="M705" s="2"/>
      <c r="N705" s="2"/>
    </row>
    <row r="706" spans="4:14" ht="14.25" customHeight="1" x14ac:dyDescent="0.3">
      <c r="D706" s="2"/>
      <c r="E706" s="2"/>
      <c r="F706" s="2"/>
      <c r="G706" s="2"/>
      <c r="H706" s="2"/>
      <c r="I706" s="2"/>
      <c r="J706" s="2"/>
      <c r="K706" s="2"/>
      <c r="M706" s="2"/>
      <c r="N706" s="2"/>
    </row>
    <row r="707" spans="4:14" ht="14.25" customHeight="1" x14ac:dyDescent="0.3">
      <c r="D707" s="2"/>
      <c r="E707" s="2"/>
      <c r="F707" s="2"/>
      <c r="G707" s="2"/>
      <c r="H707" s="2"/>
      <c r="I707" s="2"/>
      <c r="J707" s="2"/>
      <c r="K707" s="2"/>
      <c r="M707" s="2"/>
      <c r="N707" s="2"/>
    </row>
    <row r="708" spans="4:14" ht="14.25" customHeight="1" x14ac:dyDescent="0.3">
      <c r="D708" s="2"/>
      <c r="E708" s="2"/>
      <c r="F708" s="2"/>
      <c r="G708" s="2"/>
      <c r="H708" s="2"/>
      <c r="I708" s="2"/>
      <c r="J708" s="2"/>
      <c r="K708" s="2"/>
      <c r="M708" s="2"/>
      <c r="N708" s="2"/>
    </row>
    <row r="709" spans="4:14" ht="14.25" customHeight="1" x14ac:dyDescent="0.3">
      <c r="D709" s="2"/>
      <c r="E709" s="2"/>
      <c r="F709" s="2"/>
      <c r="G709" s="2"/>
      <c r="H709" s="2"/>
      <c r="I709" s="2"/>
      <c r="J709" s="2"/>
      <c r="K709" s="2"/>
      <c r="M709" s="2"/>
      <c r="N709" s="2"/>
    </row>
    <row r="710" spans="4:14" ht="14.25" customHeight="1" x14ac:dyDescent="0.3">
      <c r="D710" s="2"/>
      <c r="E710" s="2"/>
      <c r="F710" s="2"/>
      <c r="G710" s="2"/>
      <c r="H710" s="2"/>
      <c r="I710" s="2"/>
      <c r="J710" s="2"/>
      <c r="K710" s="2"/>
      <c r="M710" s="2"/>
      <c r="N710" s="2"/>
    </row>
    <row r="711" spans="4:14" ht="14.25" customHeight="1" x14ac:dyDescent="0.3">
      <c r="D711" s="2"/>
      <c r="E711" s="2"/>
      <c r="F711" s="2"/>
      <c r="G711" s="2"/>
      <c r="H711" s="2"/>
      <c r="I711" s="2"/>
      <c r="J711" s="2"/>
      <c r="K711" s="2"/>
      <c r="M711" s="2"/>
      <c r="N711" s="2"/>
    </row>
    <row r="712" spans="4:14" ht="14.25" customHeight="1" x14ac:dyDescent="0.3">
      <c r="D712" s="2"/>
      <c r="E712" s="2"/>
      <c r="F712" s="2"/>
      <c r="G712" s="2"/>
      <c r="H712" s="2"/>
      <c r="I712" s="2"/>
      <c r="J712" s="2"/>
      <c r="K712" s="2"/>
      <c r="M712" s="2"/>
      <c r="N712" s="2"/>
    </row>
    <row r="713" spans="4:14" ht="14.25" customHeight="1" x14ac:dyDescent="0.3">
      <c r="D713" s="2"/>
      <c r="E713" s="2"/>
      <c r="F713" s="2"/>
      <c r="G713" s="2"/>
      <c r="H713" s="2"/>
      <c r="I713" s="2"/>
      <c r="J713" s="2"/>
      <c r="K713" s="2"/>
      <c r="M713" s="2"/>
      <c r="N713" s="2"/>
    </row>
    <row r="714" spans="4:14" ht="14.25" customHeight="1" x14ac:dyDescent="0.3">
      <c r="D714" s="2"/>
      <c r="E714" s="2"/>
      <c r="F714" s="2"/>
      <c r="G714" s="2"/>
      <c r="H714" s="2"/>
      <c r="I714" s="2"/>
      <c r="J714" s="2"/>
      <c r="K714" s="2"/>
      <c r="M714" s="2"/>
      <c r="N714" s="2"/>
    </row>
    <row r="715" spans="4:14" ht="14.25" customHeight="1" x14ac:dyDescent="0.3">
      <c r="D715" s="2"/>
      <c r="E715" s="2"/>
      <c r="F715" s="2"/>
      <c r="G715" s="2"/>
      <c r="H715" s="2"/>
      <c r="I715" s="2"/>
      <c r="J715" s="2"/>
      <c r="K715" s="2"/>
      <c r="M715" s="2"/>
      <c r="N715" s="2"/>
    </row>
    <row r="716" spans="4:14" ht="14.25" customHeight="1" x14ac:dyDescent="0.3">
      <c r="D716" s="2"/>
      <c r="E716" s="2"/>
      <c r="F716" s="2"/>
      <c r="G716" s="2"/>
      <c r="H716" s="2"/>
      <c r="I716" s="2"/>
      <c r="J716" s="2"/>
      <c r="K716" s="2"/>
      <c r="M716" s="2"/>
      <c r="N716" s="2"/>
    </row>
    <row r="717" spans="4:14" ht="14.25" customHeight="1" x14ac:dyDescent="0.3">
      <c r="D717" s="2"/>
      <c r="E717" s="2"/>
      <c r="F717" s="2"/>
      <c r="G717" s="2"/>
      <c r="H717" s="2"/>
      <c r="I717" s="2"/>
      <c r="J717" s="2"/>
      <c r="K717" s="2"/>
      <c r="M717" s="2"/>
      <c r="N717" s="2"/>
    </row>
    <row r="718" spans="4:14" ht="14.25" customHeight="1" x14ac:dyDescent="0.3">
      <c r="D718" s="2"/>
      <c r="E718" s="2"/>
      <c r="F718" s="2"/>
      <c r="G718" s="2"/>
      <c r="H718" s="2"/>
      <c r="I718" s="2"/>
      <c r="J718" s="2"/>
      <c r="K718" s="2"/>
      <c r="M718" s="2"/>
      <c r="N718" s="2"/>
    </row>
    <row r="719" spans="4:14" ht="14.25" customHeight="1" x14ac:dyDescent="0.3">
      <c r="D719" s="2"/>
      <c r="E719" s="2"/>
      <c r="F719" s="2"/>
      <c r="G719" s="2"/>
      <c r="H719" s="2"/>
      <c r="I719" s="2"/>
      <c r="J719" s="2"/>
      <c r="K719" s="2"/>
      <c r="M719" s="2"/>
      <c r="N719" s="2"/>
    </row>
    <row r="720" spans="4:14" ht="14.25" customHeight="1" x14ac:dyDescent="0.3">
      <c r="D720" s="2"/>
      <c r="E720" s="2"/>
      <c r="F720" s="2"/>
      <c r="G720" s="2"/>
      <c r="H720" s="2"/>
      <c r="I720" s="2"/>
      <c r="J720" s="2"/>
      <c r="K720" s="2"/>
      <c r="M720" s="2"/>
      <c r="N720" s="2"/>
    </row>
    <row r="721" spans="4:14" ht="14.25" customHeight="1" x14ac:dyDescent="0.3">
      <c r="D721" s="2"/>
      <c r="E721" s="2"/>
      <c r="F721" s="2"/>
      <c r="G721" s="2"/>
      <c r="H721" s="2"/>
      <c r="I721" s="2"/>
      <c r="J721" s="2"/>
      <c r="K721" s="2"/>
      <c r="M721" s="2"/>
      <c r="N721" s="2"/>
    </row>
    <row r="722" spans="4:14" ht="14.25" customHeight="1" x14ac:dyDescent="0.3">
      <c r="D722" s="2"/>
      <c r="E722" s="2"/>
      <c r="F722" s="2"/>
      <c r="G722" s="2"/>
      <c r="H722" s="2"/>
      <c r="I722" s="2"/>
      <c r="J722" s="2"/>
      <c r="K722" s="2"/>
      <c r="M722" s="2"/>
      <c r="N722" s="2"/>
    </row>
    <row r="723" spans="4:14" ht="14.25" customHeight="1" x14ac:dyDescent="0.3">
      <c r="D723" s="2"/>
      <c r="E723" s="2"/>
      <c r="F723" s="2"/>
      <c r="G723" s="2"/>
      <c r="H723" s="2"/>
      <c r="I723" s="2"/>
      <c r="J723" s="2"/>
      <c r="K723" s="2"/>
      <c r="M723" s="2"/>
      <c r="N723" s="2"/>
    </row>
    <row r="724" spans="4:14" ht="14.25" customHeight="1" x14ac:dyDescent="0.3">
      <c r="D724" s="2"/>
      <c r="E724" s="2"/>
      <c r="F724" s="2"/>
      <c r="G724" s="2"/>
      <c r="H724" s="2"/>
      <c r="I724" s="2"/>
      <c r="J724" s="2"/>
      <c r="K724" s="2"/>
      <c r="M724" s="2"/>
      <c r="N724" s="2"/>
    </row>
    <row r="725" spans="4:14" ht="14.25" customHeight="1" x14ac:dyDescent="0.3">
      <c r="D725" s="2"/>
      <c r="E725" s="2"/>
      <c r="F725" s="2"/>
      <c r="G725" s="2"/>
      <c r="H725" s="2"/>
      <c r="I725" s="2"/>
      <c r="J725" s="2"/>
      <c r="K725" s="2"/>
      <c r="M725" s="2"/>
      <c r="N725" s="2"/>
    </row>
    <row r="726" spans="4:14" ht="14.25" customHeight="1" x14ac:dyDescent="0.3">
      <c r="D726" s="2"/>
      <c r="E726" s="2"/>
      <c r="F726" s="2"/>
      <c r="G726" s="2"/>
      <c r="H726" s="2"/>
      <c r="I726" s="2"/>
      <c r="J726" s="2"/>
      <c r="K726" s="2"/>
      <c r="M726" s="2"/>
      <c r="N726" s="2"/>
    </row>
    <row r="727" spans="4:14" ht="14.25" customHeight="1" x14ac:dyDescent="0.3">
      <c r="D727" s="2"/>
      <c r="E727" s="2"/>
      <c r="F727" s="2"/>
      <c r="G727" s="2"/>
      <c r="H727" s="2"/>
      <c r="I727" s="2"/>
      <c r="J727" s="2"/>
      <c r="K727" s="2"/>
      <c r="M727" s="2"/>
      <c r="N727" s="2"/>
    </row>
    <row r="728" spans="4:14" ht="14.25" customHeight="1" x14ac:dyDescent="0.3">
      <c r="D728" s="2"/>
      <c r="E728" s="2"/>
      <c r="F728" s="2"/>
      <c r="G728" s="2"/>
      <c r="H728" s="2"/>
      <c r="I728" s="2"/>
      <c r="J728" s="2"/>
      <c r="K728" s="2"/>
      <c r="M728" s="2"/>
      <c r="N728" s="2"/>
    </row>
    <row r="729" spans="4:14" ht="14.25" customHeight="1" x14ac:dyDescent="0.3">
      <c r="D729" s="2"/>
      <c r="E729" s="2"/>
      <c r="F729" s="2"/>
      <c r="G729" s="2"/>
      <c r="H729" s="2"/>
      <c r="I729" s="2"/>
      <c r="J729" s="2"/>
      <c r="K729" s="2"/>
      <c r="M729" s="2"/>
      <c r="N729" s="2"/>
    </row>
    <row r="730" spans="4:14" ht="14.25" customHeight="1" x14ac:dyDescent="0.3">
      <c r="D730" s="2"/>
      <c r="E730" s="2"/>
      <c r="F730" s="2"/>
      <c r="G730" s="2"/>
      <c r="H730" s="2"/>
      <c r="I730" s="2"/>
      <c r="J730" s="2"/>
      <c r="K730" s="2"/>
      <c r="M730" s="2"/>
      <c r="N730" s="2"/>
    </row>
    <row r="731" spans="4:14" ht="14.25" customHeight="1" x14ac:dyDescent="0.3">
      <c r="D731" s="2"/>
      <c r="E731" s="2"/>
      <c r="F731" s="2"/>
      <c r="G731" s="2"/>
      <c r="H731" s="2"/>
      <c r="I731" s="2"/>
      <c r="J731" s="2"/>
      <c r="K731" s="2"/>
      <c r="M731" s="2"/>
      <c r="N731" s="2"/>
    </row>
    <row r="732" spans="4:14" ht="14.25" customHeight="1" x14ac:dyDescent="0.3">
      <c r="D732" s="2"/>
      <c r="E732" s="2"/>
      <c r="F732" s="2"/>
      <c r="G732" s="2"/>
      <c r="H732" s="2"/>
      <c r="I732" s="2"/>
      <c r="J732" s="2"/>
      <c r="K732" s="2"/>
      <c r="M732" s="2"/>
      <c r="N732" s="2"/>
    </row>
    <row r="733" spans="4:14" ht="14.25" customHeight="1" x14ac:dyDescent="0.3">
      <c r="D733" s="2"/>
      <c r="E733" s="2"/>
      <c r="F733" s="2"/>
      <c r="G733" s="2"/>
      <c r="H733" s="2"/>
      <c r="I733" s="2"/>
      <c r="J733" s="2"/>
      <c r="K733" s="2"/>
      <c r="M733" s="2"/>
      <c r="N733" s="2"/>
    </row>
    <row r="734" spans="4:14" ht="14.25" customHeight="1" x14ac:dyDescent="0.3">
      <c r="D734" s="2"/>
      <c r="E734" s="2"/>
      <c r="F734" s="2"/>
      <c r="G734" s="2"/>
      <c r="H734" s="2"/>
      <c r="I734" s="2"/>
      <c r="J734" s="2"/>
      <c r="K734" s="2"/>
      <c r="M734" s="2"/>
      <c r="N734" s="2"/>
    </row>
    <row r="735" spans="4:14" ht="14.25" customHeight="1" x14ac:dyDescent="0.3">
      <c r="D735" s="2"/>
      <c r="E735" s="2"/>
      <c r="F735" s="2"/>
      <c r="G735" s="2"/>
      <c r="H735" s="2"/>
      <c r="I735" s="2"/>
      <c r="J735" s="2"/>
      <c r="K735" s="2"/>
      <c r="M735" s="2"/>
      <c r="N735" s="2"/>
    </row>
    <row r="736" spans="4:14" ht="14.25" customHeight="1" x14ac:dyDescent="0.3">
      <c r="D736" s="2"/>
      <c r="E736" s="2"/>
      <c r="F736" s="2"/>
      <c r="G736" s="2"/>
      <c r="H736" s="2"/>
      <c r="I736" s="2"/>
      <c r="J736" s="2"/>
      <c r="K736" s="2"/>
      <c r="M736" s="2"/>
      <c r="N736" s="2"/>
    </row>
    <row r="737" spans="4:14" ht="14.25" customHeight="1" x14ac:dyDescent="0.3">
      <c r="D737" s="2"/>
      <c r="E737" s="2"/>
      <c r="F737" s="2"/>
      <c r="G737" s="2"/>
      <c r="H737" s="2"/>
      <c r="I737" s="2"/>
      <c r="J737" s="2"/>
      <c r="K737" s="2"/>
      <c r="M737" s="2"/>
      <c r="N737" s="2"/>
    </row>
    <row r="738" spans="4:14" ht="14.25" customHeight="1" x14ac:dyDescent="0.3">
      <c r="D738" s="2"/>
      <c r="E738" s="2"/>
      <c r="F738" s="2"/>
      <c r="G738" s="2"/>
      <c r="H738" s="2"/>
      <c r="I738" s="2"/>
      <c r="J738" s="2"/>
      <c r="K738" s="2"/>
      <c r="M738" s="2"/>
      <c r="N738" s="2"/>
    </row>
    <row r="739" spans="4:14" ht="14.25" customHeight="1" x14ac:dyDescent="0.3">
      <c r="D739" s="2"/>
      <c r="E739" s="2"/>
      <c r="F739" s="2"/>
      <c r="G739" s="2"/>
      <c r="H739" s="2"/>
      <c r="I739" s="2"/>
      <c r="J739" s="2"/>
      <c r="K739" s="2"/>
      <c r="M739" s="2"/>
      <c r="N739" s="2"/>
    </row>
    <row r="740" spans="4:14" ht="14.25" customHeight="1" x14ac:dyDescent="0.3">
      <c r="D740" s="2"/>
      <c r="E740" s="2"/>
      <c r="F740" s="2"/>
      <c r="G740" s="2"/>
      <c r="H740" s="2"/>
      <c r="I740" s="2"/>
      <c r="J740" s="2"/>
      <c r="K740" s="2"/>
      <c r="M740" s="2"/>
      <c r="N740" s="2"/>
    </row>
    <row r="741" spans="4:14" ht="14.25" customHeight="1" x14ac:dyDescent="0.3">
      <c r="D741" s="2"/>
      <c r="E741" s="2"/>
      <c r="F741" s="2"/>
      <c r="G741" s="2"/>
      <c r="H741" s="2"/>
      <c r="I741" s="2"/>
      <c r="J741" s="2"/>
      <c r="K741" s="2"/>
      <c r="M741" s="2"/>
      <c r="N741" s="2"/>
    </row>
    <row r="742" spans="4:14" ht="14.25" customHeight="1" x14ac:dyDescent="0.3">
      <c r="D742" s="2"/>
      <c r="E742" s="2"/>
      <c r="F742" s="2"/>
      <c r="G742" s="2"/>
      <c r="H742" s="2"/>
      <c r="I742" s="2"/>
      <c r="J742" s="2"/>
      <c r="K742" s="2"/>
      <c r="M742" s="2"/>
      <c r="N742" s="2"/>
    </row>
    <row r="743" spans="4:14" ht="14.25" customHeight="1" x14ac:dyDescent="0.3">
      <c r="D743" s="2"/>
      <c r="E743" s="2"/>
      <c r="F743" s="2"/>
      <c r="G743" s="2"/>
      <c r="H743" s="2"/>
      <c r="I743" s="2"/>
      <c r="J743" s="2"/>
      <c r="K743" s="2"/>
      <c r="M743" s="2"/>
      <c r="N743" s="2"/>
    </row>
    <row r="744" spans="4:14" ht="14.25" customHeight="1" x14ac:dyDescent="0.3">
      <c r="D744" s="2"/>
      <c r="E744" s="2"/>
      <c r="F744" s="2"/>
      <c r="G744" s="2"/>
      <c r="H744" s="2"/>
      <c r="I744" s="2"/>
      <c r="J744" s="2"/>
      <c r="K744" s="2"/>
      <c r="M744" s="2"/>
      <c r="N744" s="2"/>
    </row>
    <row r="745" spans="4:14" ht="14.25" customHeight="1" x14ac:dyDescent="0.3">
      <c r="D745" s="2"/>
      <c r="E745" s="2"/>
      <c r="F745" s="2"/>
      <c r="G745" s="2"/>
      <c r="H745" s="2"/>
      <c r="I745" s="2"/>
      <c r="J745" s="2"/>
      <c r="K745" s="2"/>
      <c r="M745" s="2"/>
      <c r="N745" s="2"/>
    </row>
    <row r="746" spans="4:14" ht="14.25" customHeight="1" x14ac:dyDescent="0.3">
      <c r="D746" s="2"/>
      <c r="E746" s="2"/>
      <c r="F746" s="2"/>
      <c r="G746" s="2"/>
      <c r="H746" s="2"/>
      <c r="I746" s="2"/>
      <c r="J746" s="2"/>
      <c r="K746" s="2"/>
      <c r="M746" s="2"/>
      <c r="N746" s="2"/>
    </row>
    <row r="747" spans="4:14" ht="14.25" customHeight="1" x14ac:dyDescent="0.3">
      <c r="D747" s="2"/>
      <c r="E747" s="2"/>
      <c r="F747" s="2"/>
      <c r="G747" s="2"/>
      <c r="H747" s="2"/>
      <c r="I747" s="2"/>
      <c r="J747" s="2"/>
      <c r="K747" s="2"/>
      <c r="M747" s="2"/>
      <c r="N747" s="2"/>
    </row>
    <row r="748" spans="4:14" ht="14.25" customHeight="1" x14ac:dyDescent="0.3">
      <c r="D748" s="2"/>
      <c r="E748" s="2"/>
      <c r="F748" s="2"/>
      <c r="G748" s="2"/>
      <c r="H748" s="2"/>
      <c r="I748" s="2"/>
      <c r="J748" s="2"/>
      <c r="K748" s="2"/>
      <c r="M748" s="2"/>
      <c r="N748" s="2"/>
    </row>
    <row r="749" spans="4:14" ht="14.25" customHeight="1" x14ac:dyDescent="0.3">
      <c r="D749" s="2"/>
      <c r="E749" s="2"/>
      <c r="F749" s="2"/>
      <c r="G749" s="2"/>
      <c r="H749" s="2"/>
      <c r="I749" s="2"/>
      <c r="J749" s="2"/>
      <c r="K749" s="2"/>
      <c r="M749" s="2"/>
      <c r="N749" s="2"/>
    </row>
    <row r="750" spans="4:14" ht="14.25" customHeight="1" x14ac:dyDescent="0.3">
      <c r="D750" s="2"/>
      <c r="E750" s="2"/>
      <c r="F750" s="2"/>
      <c r="G750" s="2"/>
      <c r="H750" s="2"/>
      <c r="I750" s="2"/>
      <c r="J750" s="2"/>
      <c r="K750" s="2"/>
      <c r="M750" s="2"/>
      <c r="N750" s="2"/>
    </row>
    <row r="751" spans="4:14" ht="14.25" customHeight="1" x14ac:dyDescent="0.3">
      <c r="D751" s="2"/>
      <c r="E751" s="2"/>
      <c r="F751" s="2"/>
      <c r="G751" s="2"/>
      <c r="H751" s="2"/>
      <c r="I751" s="2"/>
      <c r="J751" s="2"/>
      <c r="K751" s="2"/>
      <c r="M751" s="2"/>
      <c r="N751" s="2"/>
    </row>
    <row r="752" spans="4:14" ht="14.25" customHeight="1" x14ac:dyDescent="0.3">
      <c r="D752" s="2"/>
      <c r="E752" s="2"/>
      <c r="F752" s="2"/>
      <c r="G752" s="2"/>
      <c r="H752" s="2"/>
      <c r="I752" s="2"/>
      <c r="J752" s="2"/>
      <c r="K752" s="2"/>
      <c r="M752" s="2"/>
      <c r="N752" s="2"/>
    </row>
    <row r="753" spans="4:14" ht="14.25" customHeight="1" x14ac:dyDescent="0.3">
      <c r="D753" s="2"/>
      <c r="E753" s="2"/>
      <c r="F753" s="2"/>
      <c r="G753" s="2"/>
      <c r="H753" s="2"/>
      <c r="I753" s="2"/>
      <c r="J753" s="2"/>
      <c r="K753" s="2"/>
      <c r="M753" s="2"/>
      <c r="N753" s="2"/>
    </row>
    <row r="754" spans="4:14" ht="14.25" customHeight="1" x14ac:dyDescent="0.3">
      <c r="D754" s="2"/>
      <c r="E754" s="2"/>
      <c r="F754" s="2"/>
      <c r="G754" s="2"/>
      <c r="H754" s="2"/>
      <c r="I754" s="2"/>
      <c r="J754" s="2"/>
      <c r="K754" s="2"/>
      <c r="M754" s="2"/>
      <c r="N754" s="2"/>
    </row>
    <row r="755" spans="4:14" ht="14.25" customHeight="1" x14ac:dyDescent="0.3">
      <c r="D755" s="2"/>
      <c r="E755" s="2"/>
      <c r="F755" s="2"/>
      <c r="G755" s="2"/>
      <c r="H755" s="2"/>
      <c r="I755" s="2"/>
      <c r="J755" s="2"/>
      <c r="K755" s="2"/>
      <c r="M755" s="2"/>
      <c r="N755" s="2"/>
    </row>
    <row r="756" spans="4:14" ht="14.25" customHeight="1" x14ac:dyDescent="0.3">
      <c r="D756" s="2"/>
      <c r="E756" s="2"/>
      <c r="F756" s="2"/>
      <c r="G756" s="2"/>
      <c r="H756" s="2"/>
      <c r="I756" s="2"/>
      <c r="J756" s="2"/>
      <c r="K756" s="2"/>
      <c r="M756" s="2"/>
      <c r="N756" s="2"/>
    </row>
    <row r="757" spans="4:14" ht="14.25" customHeight="1" x14ac:dyDescent="0.3">
      <c r="D757" s="2"/>
      <c r="E757" s="2"/>
      <c r="F757" s="2"/>
      <c r="G757" s="2"/>
      <c r="H757" s="2"/>
      <c r="I757" s="2"/>
      <c r="J757" s="2"/>
      <c r="K757" s="2"/>
      <c r="M757" s="2"/>
      <c r="N757" s="2"/>
    </row>
    <row r="758" spans="4:14" ht="14.25" customHeight="1" x14ac:dyDescent="0.3">
      <c r="D758" s="2"/>
      <c r="E758" s="2"/>
      <c r="F758" s="2"/>
      <c r="G758" s="2"/>
      <c r="H758" s="2"/>
      <c r="I758" s="2"/>
      <c r="J758" s="2"/>
      <c r="K758" s="2"/>
      <c r="M758" s="2"/>
      <c r="N758" s="2"/>
    </row>
    <row r="759" spans="4:14" ht="14.25" customHeight="1" x14ac:dyDescent="0.3">
      <c r="D759" s="2"/>
      <c r="E759" s="2"/>
      <c r="F759" s="2"/>
      <c r="G759" s="2"/>
      <c r="H759" s="2"/>
      <c r="I759" s="2"/>
      <c r="J759" s="2"/>
      <c r="K759" s="2"/>
      <c r="M759" s="2"/>
      <c r="N759" s="2"/>
    </row>
    <row r="760" spans="4:14" ht="14.25" customHeight="1" x14ac:dyDescent="0.3">
      <c r="D760" s="2"/>
      <c r="E760" s="2"/>
      <c r="F760" s="2"/>
      <c r="G760" s="2"/>
      <c r="H760" s="2"/>
      <c r="I760" s="2"/>
      <c r="J760" s="2"/>
      <c r="K760" s="2"/>
      <c r="M760" s="2"/>
      <c r="N760" s="2"/>
    </row>
    <row r="761" spans="4:14" ht="14.25" customHeight="1" x14ac:dyDescent="0.3">
      <c r="D761" s="2"/>
      <c r="E761" s="2"/>
      <c r="F761" s="2"/>
      <c r="G761" s="2"/>
      <c r="H761" s="2"/>
      <c r="I761" s="2"/>
      <c r="J761" s="2"/>
      <c r="K761" s="2"/>
      <c r="M761" s="2"/>
      <c r="N761" s="2"/>
    </row>
    <row r="762" spans="4:14" ht="14.25" customHeight="1" x14ac:dyDescent="0.3">
      <c r="D762" s="2"/>
      <c r="E762" s="2"/>
      <c r="F762" s="2"/>
      <c r="G762" s="2"/>
      <c r="H762" s="2"/>
      <c r="I762" s="2"/>
      <c r="J762" s="2"/>
      <c r="K762" s="2"/>
      <c r="M762" s="2"/>
      <c r="N762" s="2"/>
    </row>
    <row r="763" spans="4:14" ht="14.25" customHeight="1" x14ac:dyDescent="0.3">
      <c r="D763" s="2"/>
      <c r="E763" s="2"/>
      <c r="F763" s="2"/>
      <c r="G763" s="2"/>
      <c r="H763" s="2"/>
      <c r="I763" s="2"/>
      <c r="J763" s="2"/>
      <c r="K763" s="2"/>
      <c r="M763" s="2"/>
      <c r="N763" s="2"/>
    </row>
    <row r="764" spans="4:14" ht="14.25" customHeight="1" x14ac:dyDescent="0.3">
      <c r="D764" s="2"/>
      <c r="E764" s="2"/>
      <c r="F764" s="2"/>
      <c r="G764" s="2"/>
      <c r="H764" s="2"/>
      <c r="I764" s="2"/>
      <c r="J764" s="2"/>
      <c r="K764" s="2"/>
      <c r="M764" s="2"/>
      <c r="N764" s="2"/>
    </row>
    <row r="765" spans="4:14" ht="14.25" customHeight="1" x14ac:dyDescent="0.3">
      <c r="D765" s="2"/>
      <c r="E765" s="2"/>
      <c r="F765" s="2"/>
      <c r="G765" s="2"/>
      <c r="H765" s="2"/>
      <c r="I765" s="2"/>
      <c r="J765" s="2"/>
      <c r="K765" s="2"/>
      <c r="M765" s="2"/>
      <c r="N765" s="2"/>
    </row>
    <row r="766" spans="4:14" ht="14.25" customHeight="1" x14ac:dyDescent="0.3">
      <c r="D766" s="2"/>
      <c r="E766" s="2"/>
      <c r="F766" s="2"/>
      <c r="G766" s="2"/>
      <c r="H766" s="2"/>
      <c r="I766" s="2"/>
      <c r="J766" s="2"/>
      <c r="K766" s="2"/>
      <c r="M766" s="2"/>
      <c r="N766" s="2"/>
    </row>
    <row r="767" spans="4:14" ht="14.25" customHeight="1" x14ac:dyDescent="0.3">
      <c r="D767" s="2"/>
      <c r="E767" s="2"/>
      <c r="F767" s="2"/>
      <c r="G767" s="2"/>
      <c r="H767" s="2"/>
      <c r="I767" s="2"/>
      <c r="J767" s="2"/>
      <c r="K767" s="2"/>
      <c r="M767" s="2"/>
      <c r="N767" s="2"/>
    </row>
    <row r="768" spans="4:14" ht="14.25" customHeight="1" x14ac:dyDescent="0.3">
      <c r="D768" s="2"/>
      <c r="E768" s="2"/>
      <c r="F768" s="2"/>
      <c r="G768" s="2"/>
      <c r="H768" s="2"/>
      <c r="I768" s="2"/>
      <c r="J768" s="2"/>
      <c r="K768" s="2"/>
      <c r="M768" s="2"/>
      <c r="N768" s="2"/>
    </row>
    <row r="769" spans="4:14" ht="14.25" customHeight="1" x14ac:dyDescent="0.3">
      <c r="D769" s="2"/>
      <c r="E769" s="2"/>
      <c r="F769" s="2"/>
      <c r="G769" s="2"/>
      <c r="H769" s="2"/>
      <c r="I769" s="2"/>
      <c r="J769" s="2"/>
      <c r="K769" s="2"/>
      <c r="M769" s="2"/>
      <c r="N769" s="2"/>
    </row>
    <row r="770" spans="4:14" ht="14.25" customHeight="1" x14ac:dyDescent="0.3">
      <c r="D770" s="2"/>
      <c r="E770" s="2"/>
      <c r="F770" s="2"/>
      <c r="G770" s="2"/>
      <c r="H770" s="2"/>
      <c r="I770" s="2"/>
      <c r="J770" s="2"/>
      <c r="K770" s="2"/>
      <c r="M770" s="2"/>
      <c r="N770" s="2"/>
    </row>
    <row r="771" spans="4:14" ht="14.25" customHeight="1" x14ac:dyDescent="0.3">
      <c r="D771" s="2"/>
      <c r="E771" s="2"/>
      <c r="F771" s="2"/>
      <c r="G771" s="2"/>
      <c r="H771" s="2"/>
      <c r="I771" s="2"/>
      <c r="J771" s="2"/>
      <c r="K771" s="2"/>
      <c r="M771" s="2"/>
      <c r="N771" s="2"/>
    </row>
    <row r="772" spans="4:14" ht="14.25" customHeight="1" x14ac:dyDescent="0.3">
      <c r="D772" s="2"/>
      <c r="E772" s="2"/>
      <c r="F772" s="2"/>
      <c r="G772" s="2"/>
      <c r="H772" s="2"/>
      <c r="I772" s="2"/>
      <c r="J772" s="2"/>
      <c r="K772" s="2"/>
      <c r="M772" s="2"/>
      <c r="N772" s="2"/>
    </row>
    <row r="773" spans="4:14" ht="14.25" customHeight="1" x14ac:dyDescent="0.3">
      <c r="D773" s="2"/>
      <c r="E773" s="2"/>
      <c r="F773" s="2"/>
      <c r="G773" s="2"/>
      <c r="H773" s="2"/>
      <c r="I773" s="2"/>
      <c r="J773" s="2"/>
      <c r="K773" s="2"/>
      <c r="M773" s="2"/>
      <c r="N773" s="2"/>
    </row>
    <row r="774" spans="4:14" ht="14.25" customHeight="1" x14ac:dyDescent="0.3">
      <c r="D774" s="2"/>
      <c r="E774" s="2"/>
      <c r="F774" s="2"/>
      <c r="G774" s="2"/>
      <c r="H774" s="2"/>
      <c r="I774" s="2"/>
      <c r="J774" s="2"/>
      <c r="K774" s="2"/>
      <c r="M774" s="2"/>
      <c r="N774" s="2"/>
    </row>
    <row r="775" spans="4:14" ht="14.25" customHeight="1" x14ac:dyDescent="0.3">
      <c r="D775" s="2"/>
      <c r="E775" s="2"/>
      <c r="F775" s="2"/>
      <c r="G775" s="2"/>
      <c r="H775" s="2"/>
      <c r="I775" s="2"/>
      <c r="J775" s="2"/>
      <c r="K775" s="2"/>
      <c r="M775" s="2"/>
      <c r="N775" s="2"/>
    </row>
    <row r="776" spans="4:14" ht="14.25" customHeight="1" x14ac:dyDescent="0.3">
      <c r="D776" s="2"/>
      <c r="E776" s="2"/>
      <c r="F776" s="2"/>
      <c r="G776" s="2"/>
      <c r="H776" s="2"/>
      <c r="I776" s="2"/>
      <c r="J776" s="2"/>
      <c r="K776" s="2"/>
      <c r="M776" s="2"/>
      <c r="N776" s="2"/>
    </row>
    <row r="777" spans="4:14" ht="14.25" customHeight="1" x14ac:dyDescent="0.3">
      <c r="D777" s="2"/>
      <c r="E777" s="2"/>
      <c r="F777" s="2"/>
      <c r="G777" s="2"/>
      <c r="H777" s="2"/>
      <c r="I777" s="2"/>
      <c r="J777" s="2"/>
      <c r="K777" s="2"/>
      <c r="M777" s="2"/>
      <c r="N777" s="2"/>
    </row>
    <row r="778" spans="4:14" ht="14.25" customHeight="1" x14ac:dyDescent="0.3">
      <c r="D778" s="2"/>
      <c r="E778" s="2"/>
      <c r="F778" s="2"/>
      <c r="G778" s="2"/>
      <c r="H778" s="2"/>
      <c r="I778" s="2"/>
      <c r="J778" s="2"/>
      <c r="K778" s="2"/>
      <c r="M778" s="2"/>
      <c r="N778" s="2"/>
    </row>
    <row r="779" spans="4:14" ht="14.25" customHeight="1" x14ac:dyDescent="0.3">
      <c r="D779" s="2"/>
      <c r="E779" s="2"/>
      <c r="F779" s="2"/>
      <c r="G779" s="2"/>
      <c r="H779" s="2"/>
      <c r="I779" s="2"/>
      <c r="J779" s="2"/>
      <c r="K779" s="2"/>
      <c r="M779" s="2"/>
      <c r="N779" s="2"/>
    </row>
    <row r="780" spans="4:14" ht="14.25" customHeight="1" x14ac:dyDescent="0.3">
      <c r="D780" s="2"/>
      <c r="E780" s="2"/>
      <c r="F780" s="2"/>
      <c r="G780" s="2"/>
      <c r="H780" s="2"/>
      <c r="I780" s="2"/>
      <c r="J780" s="2"/>
      <c r="K780" s="2"/>
      <c r="M780" s="2"/>
      <c r="N780" s="2"/>
    </row>
    <row r="781" spans="4:14" ht="14.25" customHeight="1" x14ac:dyDescent="0.3">
      <c r="D781" s="2"/>
      <c r="E781" s="2"/>
      <c r="F781" s="2"/>
      <c r="G781" s="2"/>
      <c r="H781" s="2"/>
      <c r="I781" s="2"/>
      <c r="J781" s="2"/>
      <c r="K781" s="2"/>
      <c r="M781" s="2"/>
      <c r="N781" s="2"/>
    </row>
    <row r="782" spans="4:14" ht="14.25" customHeight="1" x14ac:dyDescent="0.3">
      <c r="D782" s="2"/>
      <c r="E782" s="2"/>
      <c r="F782" s="2"/>
      <c r="G782" s="2"/>
      <c r="H782" s="2"/>
      <c r="I782" s="2"/>
      <c r="J782" s="2"/>
      <c r="K782" s="2"/>
      <c r="M782" s="2"/>
      <c r="N782" s="2"/>
    </row>
    <row r="783" spans="4:14" ht="14.25" customHeight="1" x14ac:dyDescent="0.3">
      <c r="D783" s="2"/>
      <c r="E783" s="2"/>
      <c r="F783" s="2"/>
      <c r="G783" s="2"/>
      <c r="H783" s="2"/>
      <c r="I783" s="2"/>
      <c r="J783" s="2"/>
      <c r="K783" s="2"/>
      <c r="M783" s="2"/>
      <c r="N783" s="2"/>
    </row>
    <row r="784" spans="4:14" ht="14.25" customHeight="1" x14ac:dyDescent="0.3">
      <c r="D784" s="2"/>
      <c r="E784" s="2"/>
      <c r="F784" s="2"/>
      <c r="G784" s="2"/>
      <c r="H784" s="2"/>
      <c r="I784" s="2"/>
      <c r="J784" s="2"/>
      <c r="K784" s="2"/>
      <c r="M784" s="2"/>
      <c r="N784" s="2"/>
    </row>
    <row r="785" spans="4:14" ht="14.25" customHeight="1" x14ac:dyDescent="0.3">
      <c r="D785" s="2"/>
      <c r="E785" s="2"/>
      <c r="F785" s="2"/>
      <c r="G785" s="2"/>
      <c r="H785" s="2"/>
      <c r="I785" s="2"/>
      <c r="J785" s="2"/>
      <c r="K785" s="2"/>
      <c r="M785" s="2"/>
      <c r="N785" s="2"/>
    </row>
    <row r="786" spans="4:14" ht="14.25" customHeight="1" x14ac:dyDescent="0.3">
      <c r="D786" s="2"/>
      <c r="E786" s="2"/>
      <c r="F786" s="2"/>
      <c r="G786" s="2"/>
      <c r="H786" s="2"/>
      <c r="I786" s="2"/>
      <c r="J786" s="2"/>
      <c r="K786" s="2"/>
      <c r="M786" s="2"/>
      <c r="N786" s="2"/>
    </row>
    <row r="787" spans="4:14" ht="14.25" customHeight="1" x14ac:dyDescent="0.3">
      <c r="D787" s="2"/>
      <c r="E787" s="2"/>
      <c r="F787" s="2"/>
      <c r="G787" s="2"/>
      <c r="H787" s="2"/>
      <c r="I787" s="2"/>
      <c r="J787" s="2"/>
      <c r="K787" s="2"/>
      <c r="M787" s="2"/>
      <c r="N787" s="2"/>
    </row>
    <row r="788" spans="4:14" ht="14.25" customHeight="1" x14ac:dyDescent="0.3">
      <c r="D788" s="2"/>
      <c r="E788" s="2"/>
      <c r="F788" s="2"/>
      <c r="G788" s="2"/>
      <c r="H788" s="2"/>
      <c r="I788" s="2"/>
      <c r="J788" s="2"/>
      <c r="K788" s="2"/>
      <c r="M788" s="2"/>
      <c r="N788" s="2"/>
    </row>
    <row r="789" spans="4:14" ht="14.25" customHeight="1" x14ac:dyDescent="0.3">
      <c r="D789" s="2"/>
      <c r="E789" s="2"/>
      <c r="F789" s="2"/>
      <c r="G789" s="2"/>
      <c r="H789" s="2"/>
      <c r="I789" s="2"/>
      <c r="J789" s="2"/>
      <c r="K789" s="2"/>
      <c r="M789" s="2"/>
      <c r="N789" s="2"/>
    </row>
    <row r="790" spans="4:14" ht="14.25" customHeight="1" x14ac:dyDescent="0.3">
      <c r="D790" s="2"/>
      <c r="E790" s="2"/>
      <c r="F790" s="2"/>
      <c r="G790" s="2"/>
      <c r="H790" s="2"/>
      <c r="I790" s="2"/>
      <c r="J790" s="2"/>
      <c r="K790" s="2"/>
      <c r="M790" s="2"/>
      <c r="N790" s="2"/>
    </row>
    <row r="791" spans="4:14" ht="14.25" customHeight="1" x14ac:dyDescent="0.3">
      <c r="D791" s="2"/>
      <c r="E791" s="2"/>
      <c r="F791" s="2"/>
      <c r="G791" s="2"/>
      <c r="H791" s="2"/>
      <c r="I791" s="2"/>
      <c r="J791" s="2"/>
      <c r="K791" s="2"/>
      <c r="M791" s="2"/>
      <c r="N791" s="2"/>
    </row>
    <row r="792" spans="4:14" ht="14.25" customHeight="1" x14ac:dyDescent="0.3">
      <c r="D792" s="2"/>
      <c r="E792" s="2"/>
      <c r="F792" s="2"/>
      <c r="G792" s="2"/>
      <c r="H792" s="2"/>
      <c r="I792" s="2"/>
      <c r="J792" s="2"/>
      <c r="K792" s="2"/>
      <c r="M792" s="2"/>
      <c r="N792" s="2"/>
    </row>
    <row r="793" spans="4:14" ht="14.25" customHeight="1" x14ac:dyDescent="0.3">
      <c r="D793" s="2"/>
      <c r="E793" s="2"/>
      <c r="F793" s="2"/>
      <c r="G793" s="2"/>
      <c r="H793" s="2"/>
      <c r="I793" s="2"/>
      <c r="J793" s="2"/>
      <c r="K793" s="2"/>
      <c r="M793" s="2"/>
      <c r="N793" s="2"/>
    </row>
    <row r="794" spans="4:14" ht="14.25" customHeight="1" x14ac:dyDescent="0.3">
      <c r="D794" s="2"/>
      <c r="E794" s="2"/>
      <c r="F794" s="2"/>
      <c r="G794" s="2"/>
      <c r="H794" s="2"/>
      <c r="I794" s="2"/>
      <c r="J794" s="2"/>
      <c r="K794" s="2"/>
      <c r="M794" s="2"/>
      <c r="N794" s="2"/>
    </row>
    <row r="795" spans="4:14" ht="14.25" customHeight="1" x14ac:dyDescent="0.3">
      <c r="D795" s="2"/>
      <c r="E795" s="2"/>
      <c r="F795" s="2"/>
      <c r="G795" s="2"/>
      <c r="H795" s="2"/>
      <c r="I795" s="2"/>
      <c r="J795" s="2"/>
      <c r="K795" s="2"/>
      <c r="M795" s="2"/>
      <c r="N795" s="2"/>
    </row>
    <row r="796" spans="4:14" ht="14.25" customHeight="1" x14ac:dyDescent="0.3">
      <c r="D796" s="2"/>
      <c r="E796" s="2"/>
      <c r="F796" s="2"/>
      <c r="G796" s="2"/>
      <c r="H796" s="2"/>
      <c r="I796" s="2"/>
      <c r="J796" s="2"/>
      <c r="K796" s="2"/>
      <c r="M796" s="2"/>
      <c r="N796" s="2"/>
    </row>
    <row r="797" spans="4:14" ht="14.25" customHeight="1" x14ac:dyDescent="0.3">
      <c r="D797" s="2"/>
      <c r="E797" s="2"/>
      <c r="F797" s="2"/>
      <c r="G797" s="2"/>
      <c r="H797" s="2"/>
      <c r="I797" s="2"/>
      <c r="J797" s="2"/>
      <c r="K797" s="2"/>
      <c r="M797" s="2"/>
      <c r="N797" s="2"/>
    </row>
    <row r="798" spans="4:14" ht="14.25" customHeight="1" x14ac:dyDescent="0.3">
      <c r="D798" s="2"/>
      <c r="E798" s="2"/>
      <c r="F798" s="2"/>
      <c r="G798" s="2"/>
      <c r="H798" s="2"/>
      <c r="I798" s="2"/>
      <c r="J798" s="2"/>
      <c r="K798" s="2"/>
      <c r="M798" s="2"/>
      <c r="N798" s="2"/>
    </row>
    <row r="799" spans="4:14" ht="14.25" customHeight="1" x14ac:dyDescent="0.3">
      <c r="D799" s="2"/>
      <c r="E799" s="2"/>
      <c r="F799" s="2"/>
      <c r="G799" s="2"/>
      <c r="H799" s="2"/>
      <c r="I799" s="2"/>
      <c r="J799" s="2"/>
      <c r="K799" s="2"/>
      <c r="M799" s="2"/>
      <c r="N799" s="2"/>
    </row>
    <row r="800" spans="4:14" ht="14.25" customHeight="1" x14ac:dyDescent="0.3">
      <c r="D800" s="2"/>
      <c r="E800" s="2"/>
      <c r="F800" s="2"/>
      <c r="G800" s="2"/>
      <c r="H800" s="2"/>
      <c r="I800" s="2"/>
      <c r="J800" s="2"/>
      <c r="K800" s="2"/>
      <c r="M800" s="2"/>
      <c r="N800" s="2"/>
    </row>
    <row r="801" spans="4:14" ht="14.25" customHeight="1" x14ac:dyDescent="0.3">
      <c r="D801" s="2"/>
      <c r="E801" s="2"/>
      <c r="F801" s="2"/>
      <c r="G801" s="2"/>
      <c r="H801" s="2"/>
      <c r="I801" s="2"/>
      <c r="J801" s="2"/>
      <c r="K801" s="2"/>
      <c r="M801" s="2"/>
      <c r="N801" s="2"/>
    </row>
    <row r="802" spans="4:14" ht="14.25" customHeight="1" x14ac:dyDescent="0.3">
      <c r="D802" s="2"/>
      <c r="E802" s="2"/>
      <c r="F802" s="2"/>
      <c r="G802" s="2"/>
      <c r="H802" s="2"/>
      <c r="I802" s="2"/>
      <c r="J802" s="2"/>
      <c r="K802" s="2"/>
      <c r="M802" s="2"/>
      <c r="N802" s="2"/>
    </row>
    <row r="803" spans="4:14" ht="14.25" customHeight="1" x14ac:dyDescent="0.3">
      <c r="D803" s="2"/>
      <c r="E803" s="2"/>
      <c r="F803" s="2"/>
      <c r="G803" s="2"/>
      <c r="H803" s="2"/>
      <c r="I803" s="2"/>
      <c r="J803" s="2"/>
      <c r="K803" s="2"/>
      <c r="M803" s="2"/>
      <c r="N803" s="2"/>
    </row>
    <row r="804" spans="4:14" ht="14.25" customHeight="1" x14ac:dyDescent="0.3">
      <c r="D804" s="2"/>
      <c r="E804" s="2"/>
      <c r="F804" s="2"/>
      <c r="G804" s="2"/>
      <c r="H804" s="2"/>
      <c r="I804" s="2"/>
      <c r="J804" s="2"/>
      <c r="K804" s="2"/>
      <c r="M804" s="2"/>
      <c r="N804" s="2"/>
    </row>
    <row r="805" spans="4:14" ht="14.25" customHeight="1" x14ac:dyDescent="0.3">
      <c r="D805" s="2"/>
      <c r="E805" s="2"/>
      <c r="F805" s="2"/>
      <c r="G805" s="2"/>
      <c r="H805" s="2"/>
      <c r="I805" s="2"/>
      <c r="J805" s="2"/>
      <c r="K805" s="2"/>
      <c r="M805" s="2"/>
      <c r="N805" s="2"/>
    </row>
    <row r="806" spans="4:14" ht="14.25" customHeight="1" x14ac:dyDescent="0.3">
      <c r="D806" s="2"/>
      <c r="E806" s="2"/>
      <c r="F806" s="2"/>
      <c r="G806" s="2"/>
      <c r="H806" s="2"/>
      <c r="I806" s="2"/>
      <c r="J806" s="2"/>
      <c r="K806" s="2"/>
      <c r="M806" s="2"/>
      <c r="N806" s="2"/>
    </row>
    <row r="807" spans="4:14" ht="14.25" customHeight="1" x14ac:dyDescent="0.3">
      <c r="D807" s="2"/>
      <c r="E807" s="2"/>
      <c r="F807" s="2"/>
      <c r="G807" s="2"/>
      <c r="H807" s="2"/>
      <c r="I807" s="2"/>
      <c r="J807" s="2"/>
      <c r="K807" s="2"/>
      <c r="M807" s="2"/>
      <c r="N807" s="2"/>
    </row>
    <row r="808" spans="4:14" ht="14.25" customHeight="1" x14ac:dyDescent="0.3">
      <c r="D808" s="2"/>
      <c r="E808" s="2"/>
      <c r="F808" s="2"/>
      <c r="G808" s="2"/>
      <c r="H808" s="2"/>
      <c r="I808" s="2"/>
      <c r="J808" s="2"/>
      <c r="K808" s="2"/>
      <c r="M808" s="2"/>
      <c r="N808" s="2"/>
    </row>
    <row r="809" spans="4:14" ht="14.25" customHeight="1" x14ac:dyDescent="0.3">
      <c r="D809" s="2"/>
      <c r="E809" s="2"/>
      <c r="F809" s="2"/>
      <c r="G809" s="2"/>
      <c r="H809" s="2"/>
      <c r="I809" s="2"/>
      <c r="J809" s="2"/>
      <c r="K809" s="2"/>
      <c r="M809" s="2"/>
      <c r="N809" s="2"/>
    </row>
    <row r="810" spans="4:14" ht="14.25" customHeight="1" x14ac:dyDescent="0.3">
      <c r="D810" s="2"/>
      <c r="E810" s="2"/>
      <c r="F810" s="2"/>
      <c r="G810" s="2"/>
      <c r="H810" s="2"/>
      <c r="I810" s="2"/>
      <c r="J810" s="2"/>
      <c r="K810" s="2"/>
      <c r="M810" s="2"/>
      <c r="N810" s="2"/>
    </row>
    <row r="811" spans="4:14" ht="14.25" customHeight="1" x14ac:dyDescent="0.3">
      <c r="D811" s="2"/>
      <c r="E811" s="2"/>
      <c r="F811" s="2"/>
      <c r="G811" s="2"/>
      <c r="H811" s="2"/>
      <c r="I811" s="2"/>
      <c r="J811" s="2"/>
      <c r="K811" s="2"/>
      <c r="M811" s="2"/>
      <c r="N811" s="2"/>
    </row>
    <row r="812" spans="4:14" ht="14.25" customHeight="1" x14ac:dyDescent="0.3">
      <c r="D812" s="2"/>
      <c r="E812" s="2"/>
      <c r="F812" s="2"/>
      <c r="G812" s="2"/>
      <c r="H812" s="2"/>
      <c r="I812" s="2"/>
      <c r="J812" s="2"/>
      <c r="K812" s="2"/>
      <c r="M812" s="2"/>
      <c r="N812" s="2"/>
    </row>
    <row r="813" spans="4:14" ht="14.25" customHeight="1" x14ac:dyDescent="0.3">
      <c r="D813" s="2"/>
      <c r="E813" s="2"/>
      <c r="F813" s="2"/>
      <c r="G813" s="2"/>
      <c r="H813" s="2"/>
      <c r="I813" s="2"/>
      <c r="J813" s="2"/>
      <c r="K813" s="2"/>
      <c r="M813" s="2"/>
      <c r="N813" s="2"/>
    </row>
    <row r="814" spans="4:14" ht="14.25" customHeight="1" x14ac:dyDescent="0.3">
      <c r="D814" s="2"/>
      <c r="E814" s="2"/>
      <c r="F814" s="2"/>
      <c r="G814" s="2"/>
      <c r="H814" s="2"/>
      <c r="I814" s="2"/>
      <c r="J814" s="2"/>
      <c r="K814" s="2"/>
      <c r="M814" s="2"/>
      <c r="N814" s="2"/>
    </row>
    <row r="815" spans="4:14" ht="14.25" customHeight="1" x14ac:dyDescent="0.3">
      <c r="D815" s="2"/>
      <c r="E815" s="2"/>
      <c r="F815" s="2"/>
      <c r="G815" s="2"/>
      <c r="H815" s="2"/>
      <c r="I815" s="2"/>
      <c r="J815" s="2"/>
      <c r="K815" s="2"/>
      <c r="M815" s="2"/>
      <c r="N815" s="2"/>
    </row>
    <row r="816" spans="4:14" ht="14.25" customHeight="1" x14ac:dyDescent="0.3">
      <c r="D816" s="2"/>
      <c r="E816" s="2"/>
      <c r="F816" s="2"/>
      <c r="G816" s="2"/>
      <c r="H816" s="2"/>
      <c r="I816" s="2"/>
      <c r="J816" s="2"/>
      <c r="K816" s="2"/>
      <c r="M816" s="2"/>
      <c r="N816" s="2"/>
    </row>
    <row r="817" spans="4:14" ht="14.25" customHeight="1" x14ac:dyDescent="0.3">
      <c r="D817" s="2"/>
      <c r="E817" s="2"/>
      <c r="F817" s="2"/>
      <c r="G817" s="2"/>
      <c r="H817" s="2"/>
      <c r="I817" s="2"/>
      <c r="J817" s="2"/>
      <c r="K817" s="2"/>
      <c r="M817" s="2"/>
      <c r="N817" s="2"/>
    </row>
    <row r="818" spans="4:14" ht="14.25" customHeight="1" x14ac:dyDescent="0.3">
      <c r="D818" s="2"/>
      <c r="E818" s="2"/>
      <c r="F818" s="2"/>
      <c r="G818" s="2"/>
      <c r="H818" s="2"/>
      <c r="I818" s="2"/>
      <c r="J818" s="2"/>
      <c r="K818" s="2"/>
      <c r="M818" s="2"/>
      <c r="N818" s="2"/>
    </row>
    <row r="819" spans="4:14" ht="14.25" customHeight="1" x14ac:dyDescent="0.3">
      <c r="D819" s="2"/>
      <c r="E819" s="2"/>
      <c r="F819" s="2"/>
      <c r="G819" s="2"/>
      <c r="H819" s="2"/>
      <c r="I819" s="2"/>
      <c r="J819" s="2"/>
      <c r="K819" s="2"/>
      <c r="M819" s="2"/>
      <c r="N819" s="2"/>
    </row>
    <row r="820" spans="4:14" ht="14.25" customHeight="1" x14ac:dyDescent="0.3">
      <c r="D820" s="2"/>
      <c r="E820" s="2"/>
      <c r="F820" s="2"/>
      <c r="G820" s="2"/>
      <c r="H820" s="2"/>
      <c r="I820" s="2"/>
      <c r="J820" s="2"/>
      <c r="K820" s="2"/>
      <c r="M820" s="2"/>
      <c r="N820" s="2"/>
    </row>
    <row r="821" spans="4:14" ht="14.25" customHeight="1" x14ac:dyDescent="0.3">
      <c r="D821" s="2"/>
      <c r="E821" s="2"/>
      <c r="F821" s="2"/>
      <c r="G821" s="2"/>
      <c r="H821" s="2"/>
      <c r="I821" s="2"/>
      <c r="J821" s="2"/>
      <c r="K821" s="2"/>
      <c r="M821" s="2"/>
      <c r="N821" s="2"/>
    </row>
    <row r="822" spans="4:14" ht="14.25" customHeight="1" x14ac:dyDescent="0.3">
      <c r="D822" s="2"/>
      <c r="E822" s="2"/>
      <c r="F822" s="2"/>
      <c r="G822" s="2"/>
      <c r="H822" s="2"/>
      <c r="I822" s="2"/>
      <c r="J822" s="2"/>
      <c r="K822" s="2"/>
      <c r="M822" s="2"/>
      <c r="N822" s="2"/>
    </row>
    <row r="823" spans="4:14" ht="14.25" customHeight="1" x14ac:dyDescent="0.3">
      <c r="D823" s="2"/>
      <c r="E823" s="2"/>
      <c r="F823" s="2"/>
      <c r="G823" s="2"/>
      <c r="H823" s="2"/>
      <c r="I823" s="2"/>
      <c r="J823" s="2"/>
      <c r="K823" s="2"/>
      <c r="M823" s="2"/>
      <c r="N823" s="2"/>
    </row>
    <row r="824" spans="4:14" ht="14.25" customHeight="1" x14ac:dyDescent="0.3">
      <c r="D824" s="2"/>
      <c r="E824" s="2"/>
      <c r="F824" s="2"/>
      <c r="G824" s="2"/>
      <c r="H824" s="2"/>
      <c r="I824" s="2"/>
      <c r="J824" s="2"/>
      <c r="K824" s="2"/>
      <c r="M824" s="2"/>
      <c r="N824" s="2"/>
    </row>
    <row r="825" spans="4:14" ht="14.25" customHeight="1" x14ac:dyDescent="0.3">
      <c r="D825" s="2"/>
      <c r="E825" s="2"/>
      <c r="F825" s="2"/>
      <c r="G825" s="2"/>
      <c r="H825" s="2"/>
      <c r="I825" s="2"/>
      <c r="J825" s="2"/>
      <c r="K825" s="2"/>
      <c r="M825" s="2"/>
      <c r="N825" s="2"/>
    </row>
    <row r="826" spans="4:14" ht="14.25" customHeight="1" x14ac:dyDescent="0.3">
      <c r="D826" s="2"/>
      <c r="E826" s="2"/>
      <c r="F826" s="2"/>
      <c r="G826" s="2"/>
      <c r="H826" s="2"/>
      <c r="I826" s="2"/>
      <c r="J826" s="2"/>
      <c r="K826" s="2"/>
      <c r="M826" s="2"/>
      <c r="N826" s="2"/>
    </row>
    <row r="827" spans="4:14" ht="14.25" customHeight="1" x14ac:dyDescent="0.3">
      <c r="D827" s="2"/>
      <c r="E827" s="2"/>
      <c r="F827" s="2"/>
      <c r="G827" s="2"/>
      <c r="H827" s="2"/>
      <c r="I827" s="2"/>
      <c r="J827" s="2"/>
      <c r="K827" s="2"/>
      <c r="M827" s="2"/>
      <c r="N827" s="2"/>
    </row>
    <row r="828" spans="4:14" ht="14.25" customHeight="1" x14ac:dyDescent="0.3">
      <c r="D828" s="2"/>
      <c r="E828" s="2"/>
      <c r="F828" s="2"/>
      <c r="G828" s="2"/>
      <c r="H828" s="2"/>
      <c r="I828" s="2"/>
      <c r="J828" s="2"/>
      <c r="K828" s="2"/>
      <c r="M828" s="2"/>
      <c r="N828" s="2"/>
    </row>
    <row r="829" spans="4:14" ht="14.25" customHeight="1" x14ac:dyDescent="0.3">
      <c r="D829" s="2"/>
      <c r="E829" s="2"/>
      <c r="F829" s="2"/>
      <c r="G829" s="2"/>
      <c r="H829" s="2"/>
      <c r="I829" s="2"/>
      <c r="J829" s="2"/>
      <c r="K829" s="2"/>
      <c r="M829" s="2"/>
      <c r="N829" s="2"/>
    </row>
    <row r="830" spans="4:14" ht="14.25" customHeight="1" x14ac:dyDescent="0.3">
      <c r="D830" s="2"/>
      <c r="E830" s="2"/>
      <c r="F830" s="2"/>
      <c r="G830" s="2"/>
      <c r="H830" s="2"/>
      <c r="I830" s="2"/>
      <c r="J830" s="2"/>
      <c r="K830" s="2"/>
      <c r="M830" s="2"/>
      <c r="N830" s="2"/>
    </row>
    <row r="831" spans="4:14" ht="14.25" customHeight="1" x14ac:dyDescent="0.3">
      <c r="D831" s="2"/>
      <c r="E831" s="2"/>
      <c r="F831" s="2"/>
      <c r="G831" s="2"/>
      <c r="H831" s="2"/>
      <c r="I831" s="2"/>
      <c r="J831" s="2"/>
      <c r="K831" s="2"/>
      <c r="M831" s="2"/>
      <c r="N831" s="2"/>
    </row>
    <row r="832" spans="4:14" ht="14.25" customHeight="1" x14ac:dyDescent="0.3">
      <c r="D832" s="2"/>
      <c r="E832" s="2"/>
      <c r="F832" s="2"/>
      <c r="G832" s="2"/>
      <c r="H832" s="2"/>
      <c r="I832" s="2"/>
      <c r="J832" s="2"/>
      <c r="K832" s="2"/>
      <c r="M832" s="2"/>
      <c r="N832" s="2"/>
    </row>
    <row r="833" spans="4:14" ht="14.25" customHeight="1" x14ac:dyDescent="0.3">
      <c r="D833" s="2"/>
      <c r="E833" s="2"/>
      <c r="F833" s="2"/>
      <c r="G833" s="2"/>
      <c r="H833" s="2"/>
      <c r="I833" s="2"/>
      <c r="J833" s="2"/>
      <c r="K833" s="2"/>
      <c r="M833" s="2"/>
      <c r="N833" s="2"/>
    </row>
    <row r="834" spans="4:14" ht="14.25" customHeight="1" x14ac:dyDescent="0.3">
      <c r="D834" s="2"/>
      <c r="E834" s="2"/>
      <c r="F834" s="2"/>
      <c r="G834" s="2"/>
      <c r="H834" s="2"/>
      <c r="I834" s="2"/>
      <c r="J834" s="2"/>
      <c r="K834" s="2"/>
      <c r="M834" s="2"/>
      <c r="N834" s="2"/>
    </row>
    <row r="835" spans="4:14" ht="14.25" customHeight="1" x14ac:dyDescent="0.3">
      <c r="D835" s="2"/>
      <c r="E835" s="2"/>
      <c r="F835" s="2"/>
      <c r="G835" s="2"/>
      <c r="H835" s="2"/>
      <c r="I835" s="2"/>
      <c r="J835" s="2"/>
      <c r="K835" s="2"/>
      <c r="M835" s="2"/>
      <c r="N835" s="2"/>
    </row>
    <row r="836" spans="4:14" ht="14.25" customHeight="1" x14ac:dyDescent="0.3">
      <c r="D836" s="2"/>
      <c r="E836" s="2"/>
      <c r="F836" s="2"/>
      <c r="G836" s="2"/>
      <c r="H836" s="2"/>
      <c r="I836" s="2"/>
      <c r="J836" s="2"/>
      <c r="K836" s="2"/>
      <c r="M836" s="2"/>
      <c r="N836" s="2"/>
    </row>
    <row r="837" spans="4:14" ht="14.25" customHeight="1" x14ac:dyDescent="0.3">
      <c r="D837" s="2"/>
      <c r="E837" s="2"/>
      <c r="F837" s="2"/>
      <c r="G837" s="2"/>
      <c r="H837" s="2"/>
      <c r="I837" s="2"/>
      <c r="J837" s="2"/>
      <c r="K837" s="2"/>
      <c r="M837" s="2"/>
      <c r="N837" s="2"/>
    </row>
    <row r="838" spans="4:14" ht="14.25" customHeight="1" x14ac:dyDescent="0.3">
      <c r="D838" s="2"/>
      <c r="E838" s="2"/>
      <c r="F838" s="2"/>
      <c r="G838" s="2"/>
      <c r="H838" s="2"/>
      <c r="I838" s="2"/>
      <c r="J838" s="2"/>
      <c r="K838" s="2"/>
      <c r="M838" s="2"/>
      <c r="N838" s="2"/>
    </row>
    <row r="839" spans="4:14" ht="14.25" customHeight="1" x14ac:dyDescent="0.3">
      <c r="D839" s="2"/>
      <c r="E839" s="2"/>
      <c r="F839" s="2"/>
      <c r="G839" s="2"/>
      <c r="H839" s="2"/>
      <c r="I839" s="2"/>
      <c r="J839" s="2"/>
      <c r="K839" s="2"/>
      <c r="M839" s="2"/>
      <c r="N839" s="2"/>
    </row>
    <row r="840" spans="4:14" ht="14.25" customHeight="1" x14ac:dyDescent="0.3">
      <c r="D840" s="2"/>
      <c r="E840" s="2"/>
      <c r="F840" s="2"/>
      <c r="G840" s="2"/>
      <c r="H840" s="2"/>
      <c r="I840" s="2"/>
      <c r="J840" s="2"/>
      <c r="K840" s="2"/>
      <c r="M840" s="2"/>
      <c r="N840" s="2"/>
    </row>
    <row r="841" spans="4:14" ht="14.25" customHeight="1" x14ac:dyDescent="0.3">
      <c r="D841" s="2"/>
      <c r="E841" s="2"/>
      <c r="F841" s="2"/>
      <c r="G841" s="2"/>
      <c r="H841" s="2"/>
      <c r="I841" s="2"/>
      <c r="J841" s="2"/>
      <c r="K841" s="2"/>
      <c r="M841" s="2"/>
      <c r="N841" s="2"/>
    </row>
    <row r="842" spans="4:14" ht="14.25" customHeight="1" x14ac:dyDescent="0.3">
      <c r="D842" s="2"/>
      <c r="E842" s="2"/>
      <c r="F842" s="2"/>
      <c r="G842" s="2"/>
      <c r="H842" s="2"/>
      <c r="I842" s="2"/>
      <c r="J842" s="2"/>
      <c r="K842" s="2"/>
      <c r="M842" s="2"/>
      <c r="N842" s="2"/>
    </row>
    <row r="843" spans="4:14" ht="14.25" customHeight="1" x14ac:dyDescent="0.3">
      <c r="D843" s="2"/>
      <c r="E843" s="2"/>
      <c r="F843" s="2"/>
      <c r="G843" s="2"/>
      <c r="H843" s="2"/>
      <c r="I843" s="2"/>
      <c r="J843" s="2"/>
      <c r="K843" s="2"/>
      <c r="M843" s="2"/>
      <c r="N843" s="2"/>
    </row>
    <row r="844" spans="4:14" ht="14.25" customHeight="1" x14ac:dyDescent="0.3">
      <c r="D844" s="2"/>
      <c r="E844" s="2"/>
      <c r="F844" s="2"/>
      <c r="G844" s="2"/>
      <c r="H844" s="2"/>
      <c r="I844" s="2"/>
      <c r="J844" s="2"/>
      <c r="K844" s="2"/>
      <c r="M844" s="2"/>
      <c r="N844" s="2"/>
    </row>
    <row r="845" spans="4:14" ht="14.25" customHeight="1" x14ac:dyDescent="0.3">
      <c r="D845" s="2"/>
      <c r="E845" s="2"/>
      <c r="F845" s="2"/>
      <c r="G845" s="2"/>
      <c r="H845" s="2"/>
      <c r="I845" s="2"/>
      <c r="J845" s="2"/>
      <c r="K845" s="2"/>
      <c r="M845" s="2"/>
      <c r="N845" s="2"/>
    </row>
    <row r="846" spans="4:14" ht="14.25" customHeight="1" x14ac:dyDescent="0.3">
      <c r="D846" s="2"/>
      <c r="E846" s="2"/>
      <c r="F846" s="2"/>
      <c r="G846" s="2"/>
      <c r="H846" s="2"/>
      <c r="I846" s="2"/>
      <c r="J846" s="2"/>
      <c r="K846" s="2"/>
      <c r="M846" s="2"/>
      <c r="N846" s="2"/>
    </row>
    <row r="847" spans="4:14" ht="14.25" customHeight="1" x14ac:dyDescent="0.3">
      <c r="D847" s="2"/>
      <c r="E847" s="2"/>
      <c r="F847" s="2"/>
      <c r="G847" s="2"/>
      <c r="H847" s="2"/>
      <c r="I847" s="2"/>
      <c r="J847" s="2"/>
      <c r="K847" s="2"/>
      <c r="M847" s="2"/>
      <c r="N847" s="2"/>
    </row>
    <row r="848" spans="4:14" ht="14.25" customHeight="1" x14ac:dyDescent="0.3">
      <c r="D848" s="2"/>
      <c r="E848" s="2"/>
      <c r="F848" s="2"/>
      <c r="G848" s="2"/>
      <c r="H848" s="2"/>
      <c r="I848" s="2"/>
      <c r="J848" s="2"/>
      <c r="K848" s="2"/>
      <c r="M848" s="2"/>
      <c r="N848" s="2"/>
    </row>
    <row r="849" spans="4:14" ht="14.25" customHeight="1" x14ac:dyDescent="0.3">
      <c r="D849" s="2"/>
      <c r="E849" s="2"/>
      <c r="F849" s="2"/>
      <c r="G849" s="2"/>
      <c r="H849" s="2"/>
      <c r="I849" s="2"/>
      <c r="J849" s="2"/>
      <c r="K849" s="2"/>
      <c r="M849" s="2"/>
      <c r="N849" s="2"/>
    </row>
    <row r="850" spans="4:14" ht="14.25" customHeight="1" x14ac:dyDescent="0.3">
      <c r="D850" s="2"/>
      <c r="E850" s="2"/>
      <c r="F850" s="2"/>
      <c r="G850" s="2"/>
      <c r="H850" s="2"/>
      <c r="I850" s="2"/>
      <c r="J850" s="2"/>
      <c r="K850" s="2"/>
      <c r="M850" s="2"/>
      <c r="N850" s="2"/>
    </row>
    <row r="851" spans="4:14" ht="14.25" customHeight="1" x14ac:dyDescent="0.3">
      <c r="D851" s="2"/>
      <c r="E851" s="2"/>
      <c r="F851" s="2"/>
      <c r="G851" s="2"/>
      <c r="H851" s="2"/>
      <c r="I851" s="2"/>
      <c r="J851" s="2"/>
      <c r="K851" s="2"/>
      <c r="M851" s="2"/>
      <c r="N851" s="2"/>
    </row>
    <row r="852" spans="4:14" ht="14.25" customHeight="1" x14ac:dyDescent="0.3">
      <c r="D852" s="2"/>
      <c r="E852" s="2"/>
      <c r="F852" s="2"/>
      <c r="G852" s="2"/>
      <c r="H852" s="2"/>
      <c r="I852" s="2"/>
      <c r="J852" s="2"/>
      <c r="K852" s="2"/>
      <c r="M852" s="2"/>
      <c r="N852" s="2"/>
    </row>
    <row r="853" spans="4:14" ht="14.25" customHeight="1" x14ac:dyDescent="0.3">
      <c r="D853" s="2"/>
      <c r="E853" s="2"/>
      <c r="F853" s="2"/>
      <c r="G853" s="2"/>
      <c r="H853" s="2"/>
      <c r="I853" s="2"/>
      <c r="J853" s="2"/>
      <c r="K853" s="2"/>
      <c r="M853" s="2"/>
      <c r="N853" s="2"/>
    </row>
    <row r="854" spans="4:14" ht="14.25" customHeight="1" x14ac:dyDescent="0.3">
      <c r="D854" s="2"/>
      <c r="E854" s="2"/>
      <c r="F854" s="2"/>
      <c r="G854" s="2"/>
      <c r="H854" s="2"/>
      <c r="I854" s="2"/>
      <c r="J854" s="2"/>
      <c r="K854" s="2"/>
      <c r="M854" s="2"/>
      <c r="N854" s="2"/>
    </row>
    <row r="855" spans="4:14" ht="14.25" customHeight="1" x14ac:dyDescent="0.3">
      <c r="D855" s="2"/>
      <c r="E855" s="2"/>
      <c r="F855" s="2"/>
      <c r="G855" s="2"/>
      <c r="H855" s="2"/>
      <c r="I855" s="2"/>
      <c r="J855" s="2"/>
      <c r="K855" s="2"/>
      <c r="M855" s="2"/>
      <c r="N855" s="2"/>
    </row>
    <row r="856" spans="4:14" ht="14.25" customHeight="1" x14ac:dyDescent="0.3">
      <c r="D856" s="2"/>
      <c r="E856" s="2"/>
      <c r="F856" s="2"/>
      <c r="G856" s="2"/>
      <c r="H856" s="2"/>
      <c r="I856" s="2"/>
      <c r="J856" s="2"/>
      <c r="K856" s="2"/>
      <c r="M856" s="2"/>
      <c r="N856" s="2"/>
    </row>
    <row r="857" spans="4:14" ht="14.25" customHeight="1" x14ac:dyDescent="0.3">
      <c r="D857" s="2"/>
      <c r="E857" s="2"/>
      <c r="F857" s="2"/>
      <c r="G857" s="2"/>
      <c r="H857" s="2"/>
      <c r="I857" s="2"/>
      <c r="J857" s="2"/>
      <c r="K857" s="2"/>
      <c r="M857" s="2"/>
      <c r="N857" s="2"/>
    </row>
    <row r="858" spans="4:14" ht="14.25" customHeight="1" x14ac:dyDescent="0.3">
      <c r="D858" s="2"/>
      <c r="E858" s="2"/>
      <c r="F858" s="2"/>
      <c r="G858" s="2"/>
      <c r="H858" s="2"/>
      <c r="I858" s="2"/>
      <c r="J858" s="2"/>
      <c r="K858" s="2"/>
      <c r="M858" s="2"/>
      <c r="N858" s="2"/>
    </row>
    <row r="859" spans="4:14" ht="14.25" customHeight="1" x14ac:dyDescent="0.3">
      <c r="D859" s="2"/>
      <c r="E859" s="2"/>
      <c r="F859" s="2"/>
      <c r="G859" s="2"/>
      <c r="H859" s="2"/>
      <c r="I859" s="2"/>
      <c r="J859" s="2"/>
      <c r="K859" s="2"/>
      <c r="M859" s="2"/>
      <c r="N859" s="2"/>
    </row>
    <row r="860" spans="4:14" ht="14.25" customHeight="1" x14ac:dyDescent="0.3">
      <c r="D860" s="2"/>
      <c r="E860" s="2"/>
      <c r="F860" s="2"/>
      <c r="G860" s="2"/>
      <c r="H860" s="2"/>
      <c r="I860" s="2"/>
      <c r="J860" s="2"/>
      <c r="K860" s="2"/>
      <c r="M860" s="2"/>
      <c r="N860" s="2"/>
    </row>
    <row r="861" spans="4:14" ht="14.25" customHeight="1" x14ac:dyDescent="0.3">
      <c r="D861" s="2"/>
      <c r="E861" s="2"/>
      <c r="F861" s="2"/>
      <c r="G861" s="2"/>
      <c r="H861" s="2"/>
      <c r="I861" s="2"/>
      <c r="J861" s="2"/>
      <c r="K861" s="2"/>
      <c r="M861" s="2"/>
      <c r="N861" s="2"/>
    </row>
    <row r="862" spans="4:14" ht="14.25" customHeight="1" x14ac:dyDescent="0.3">
      <c r="D862" s="2"/>
      <c r="E862" s="2"/>
      <c r="F862" s="2"/>
      <c r="G862" s="2"/>
      <c r="H862" s="2"/>
      <c r="I862" s="2"/>
      <c r="J862" s="2"/>
      <c r="K862" s="2"/>
      <c r="M862" s="2"/>
      <c r="N862" s="2"/>
    </row>
    <row r="863" spans="4:14" ht="14.25" customHeight="1" x14ac:dyDescent="0.3">
      <c r="D863" s="2"/>
      <c r="E863" s="2"/>
      <c r="F863" s="2"/>
      <c r="G863" s="2"/>
      <c r="H863" s="2"/>
      <c r="I863" s="2"/>
      <c r="J863" s="2"/>
      <c r="K863" s="2"/>
      <c r="M863" s="2"/>
      <c r="N863" s="2"/>
    </row>
    <row r="864" spans="4:14" ht="14.25" customHeight="1" x14ac:dyDescent="0.3">
      <c r="D864" s="2"/>
      <c r="E864" s="2"/>
      <c r="F864" s="2"/>
      <c r="G864" s="2"/>
      <c r="H864" s="2"/>
      <c r="I864" s="2"/>
      <c r="J864" s="2"/>
      <c r="K864" s="2"/>
      <c r="M864" s="2"/>
      <c r="N864" s="2"/>
    </row>
    <row r="865" spans="4:14" ht="14.25" customHeight="1" x14ac:dyDescent="0.3">
      <c r="D865" s="2"/>
      <c r="E865" s="2"/>
      <c r="F865" s="2"/>
      <c r="G865" s="2"/>
      <c r="H865" s="2"/>
      <c r="I865" s="2"/>
      <c r="J865" s="2"/>
      <c r="K865" s="2"/>
      <c r="M865" s="2"/>
      <c r="N865" s="2"/>
    </row>
    <row r="866" spans="4:14" ht="14.25" customHeight="1" x14ac:dyDescent="0.3">
      <c r="D866" s="2"/>
      <c r="E866" s="2"/>
      <c r="F866" s="2"/>
      <c r="G866" s="2"/>
      <c r="H866" s="2"/>
      <c r="I866" s="2"/>
      <c r="J866" s="2"/>
      <c r="K866" s="2"/>
      <c r="M866" s="2"/>
      <c r="N866" s="2"/>
    </row>
    <row r="867" spans="4:14" ht="14.25" customHeight="1" x14ac:dyDescent="0.3">
      <c r="D867" s="2"/>
      <c r="E867" s="2"/>
      <c r="F867" s="2"/>
      <c r="G867" s="2"/>
      <c r="H867" s="2"/>
      <c r="I867" s="2"/>
      <c r="J867" s="2"/>
      <c r="K867" s="2"/>
      <c r="M867" s="2"/>
      <c r="N867" s="2"/>
    </row>
    <row r="868" spans="4:14" ht="14.25" customHeight="1" x14ac:dyDescent="0.3">
      <c r="D868" s="2"/>
      <c r="E868" s="2"/>
      <c r="F868" s="2"/>
      <c r="G868" s="2"/>
      <c r="H868" s="2"/>
      <c r="I868" s="2"/>
      <c r="J868" s="2"/>
      <c r="K868" s="2"/>
      <c r="M868" s="2"/>
      <c r="N868" s="2"/>
    </row>
    <row r="869" spans="4:14" ht="14.25" customHeight="1" x14ac:dyDescent="0.3">
      <c r="D869" s="2"/>
      <c r="E869" s="2"/>
      <c r="F869" s="2"/>
      <c r="G869" s="2"/>
      <c r="H869" s="2"/>
      <c r="I869" s="2"/>
      <c r="J869" s="2"/>
      <c r="K869" s="2"/>
      <c r="M869" s="2"/>
      <c r="N869" s="2"/>
    </row>
    <row r="870" spans="4:14" ht="14.25" customHeight="1" x14ac:dyDescent="0.3">
      <c r="D870" s="2"/>
      <c r="E870" s="2"/>
      <c r="F870" s="2"/>
      <c r="G870" s="2"/>
      <c r="H870" s="2"/>
      <c r="I870" s="2"/>
      <c r="J870" s="2"/>
      <c r="K870" s="2"/>
      <c r="M870" s="2"/>
      <c r="N870" s="2"/>
    </row>
    <row r="871" spans="4:14" ht="14.25" customHeight="1" x14ac:dyDescent="0.3">
      <c r="D871" s="2"/>
      <c r="E871" s="2"/>
      <c r="F871" s="2"/>
      <c r="G871" s="2"/>
      <c r="H871" s="2"/>
      <c r="I871" s="2"/>
      <c r="J871" s="2"/>
      <c r="K871" s="2"/>
      <c r="M871" s="2"/>
      <c r="N871" s="2"/>
    </row>
    <row r="872" spans="4:14" ht="14.25" customHeight="1" x14ac:dyDescent="0.3">
      <c r="D872" s="2"/>
      <c r="E872" s="2"/>
      <c r="F872" s="2"/>
      <c r="G872" s="2"/>
      <c r="H872" s="2"/>
      <c r="I872" s="2"/>
      <c r="J872" s="2"/>
      <c r="K872" s="2"/>
      <c r="M872" s="2"/>
      <c r="N872" s="2"/>
    </row>
    <row r="873" spans="4:14" ht="14.25" customHeight="1" x14ac:dyDescent="0.3">
      <c r="D873" s="2"/>
      <c r="E873" s="2"/>
      <c r="F873" s="2"/>
      <c r="G873" s="2"/>
      <c r="H873" s="2"/>
      <c r="I873" s="2"/>
      <c r="J873" s="2"/>
      <c r="K873" s="2"/>
      <c r="M873" s="2"/>
      <c r="N873" s="2"/>
    </row>
    <row r="874" spans="4:14" ht="14.25" customHeight="1" x14ac:dyDescent="0.3">
      <c r="D874" s="2"/>
      <c r="E874" s="2"/>
      <c r="F874" s="2"/>
      <c r="G874" s="2"/>
      <c r="H874" s="2"/>
      <c r="I874" s="2"/>
      <c r="J874" s="2"/>
      <c r="K874" s="2"/>
      <c r="M874" s="2"/>
      <c r="N874" s="2"/>
    </row>
    <row r="875" spans="4:14" ht="14.25" customHeight="1" x14ac:dyDescent="0.3">
      <c r="D875" s="2"/>
      <c r="E875" s="2"/>
      <c r="F875" s="2"/>
      <c r="G875" s="2"/>
      <c r="H875" s="2"/>
      <c r="I875" s="2"/>
      <c r="J875" s="2"/>
      <c r="K875" s="2"/>
      <c r="M875" s="2"/>
      <c r="N875" s="2"/>
    </row>
    <row r="876" spans="4:14" ht="14.25" customHeight="1" x14ac:dyDescent="0.3">
      <c r="D876" s="2"/>
      <c r="E876" s="2"/>
      <c r="F876" s="2"/>
      <c r="G876" s="2"/>
      <c r="H876" s="2"/>
      <c r="I876" s="2"/>
      <c r="J876" s="2"/>
      <c r="K876" s="2"/>
      <c r="M876" s="2"/>
      <c r="N876" s="2"/>
    </row>
    <row r="877" spans="4:14" ht="14.25" customHeight="1" x14ac:dyDescent="0.3">
      <c r="D877" s="2"/>
      <c r="E877" s="2"/>
      <c r="F877" s="2"/>
      <c r="G877" s="2"/>
      <c r="H877" s="2"/>
      <c r="I877" s="2"/>
      <c r="J877" s="2"/>
      <c r="K877" s="2"/>
      <c r="M877" s="2"/>
      <c r="N877" s="2"/>
    </row>
    <row r="878" spans="4:14" ht="14.25" customHeight="1" x14ac:dyDescent="0.3">
      <c r="D878" s="2"/>
      <c r="E878" s="2"/>
      <c r="F878" s="2"/>
      <c r="G878" s="2"/>
      <c r="H878" s="2"/>
      <c r="I878" s="2"/>
      <c r="J878" s="2"/>
      <c r="K878" s="2"/>
      <c r="M878" s="2"/>
      <c r="N878" s="2"/>
    </row>
    <row r="879" spans="4:14" ht="14.25" customHeight="1" x14ac:dyDescent="0.3">
      <c r="D879" s="2"/>
      <c r="E879" s="2"/>
      <c r="F879" s="2"/>
      <c r="G879" s="2"/>
      <c r="H879" s="2"/>
      <c r="I879" s="2"/>
      <c r="J879" s="2"/>
      <c r="K879" s="2"/>
      <c r="M879" s="2"/>
      <c r="N879" s="2"/>
    </row>
    <row r="880" spans="4:14" ht="14.25" customHeight="1" x14ac:dyDescent="0.3">
      <c r="D880" s="2"/>
      <c r="E880" s="2"/>
      <c r="F880" s="2"/>
      <c r="G880" s="2"/>
      <c r="H880" s="2"/>
      <c r="I880" s="2"/>
      <c r="J880" s="2"/>
      <c r="K880" s="2"/>
      <c r="M880" s="2"/>
      <c r="N880" s="2"/>
    </row>
    <row r="881" spans="4:14" ht="14.25" customHeight="1" x14ac:dyDescent="0.3">
      <c r="D881" s="2"/>
      <c r="E881" s="2"/>
      <c r="F881" s="2"/>
      <c r="G881" s="2"/>
      <c r="H881" s="2"/>
      <c r="I881" s="2"/>
      <c r="J881" s="2"/>
      <c r="K881" s="2"/>
      <c r="M881" s="2"/>
      <c r="N881" s="2"/>
    </row>
    <row r="882" spans="4:14" ht="14.25" customHeight="1" x14ac:dyDescent="0.3">
      <c r="D882" s="2"/>
      <c r="E882" s="2"/>
      <c r="F882" s="2"/>
      <c r="G882" s="2"/>
      <c r="H882" s="2"/>
      <c r="I882" s="2"/>
      <c r="J882" s="2"/>
      <c r="K882" s="2"/>
      <c r="M882" s="2"/>
      <c r="N882" s="2"/>
    </row>
    <row r="883" spans="4:14" ht="14.25" customHeight="1" x14ac:dyDescent="0.3">
      <c r="D883" s="2"/>
      <c r="E883" s="2"/>
      <c r="F883" s="2"/>
      <c r="G883" s="2"/>
      <c r="H883" s="2"/>
      <c r="I883" s="2"/>
      <c r="J883" s="2"/>
      <c r="K883" s="2"/>
      <c r="M883" s="2"/>
      <c r="N883" s="2"/>
    </row>
    <row r="884" spans="4:14" ht="14.25" customHeight="1" x14ac:dyDescent="0.3">
      <c r="D884" s="2"/>
      <c r="E884" s="2"/>
      <c r="F884" s="2"/>
      <c r="G884" s="2"/>
      <c r="H884" s="2"/>
      <c r="I884" s="2"/>
      <c r="J884" s="2"/>
      <c r="K884" s="2"/>
      <c r="M884" s="2"/>
      <c r="N884" s="2"/>
    </row>
    <row r="885" spans="4:14" ht="14.25" customHeight="1" x14ac:dyDescent="0.3">
      <c r="D885" s="2"/>
      <c r="E885" s="2"/>
      <c r="F885" s="2"/>
      <c r="G885" s="2"/>
      <c r="H885" s="2"/>
      <c r="I885" s="2"/>
      <c r="J885" s="2"/>
      <c r="K885" s="2"/>
      <c r="M885" s="2"/>
      <c r="N885" s="2"/>
    </row>
    <row r="886" spans="4:14" ht="14.25" customHeight="1" x14ac:dyDescent="0.3">
      <c r="D886" s="2"/>
      <c r="E886" s="2"/>
      <c r="F886" s="2"/>
      <c r="G886" s="2"/>
      <c r="H886" s="2"/>
      <c r="I886" s="2"/>
      <c r="J886" s="2"/>
      <c r="K886" s="2"/>
      <c r="M886" s="2"/>
      <c r="N886" s="2"/>
    </row>
    <row r="887" spans="4:14" ht="14.25" customHeight="1" x14ac:dyDescent="0.3">
      <c r="D887" s="2"/>
      <c r="E887" s="2"/>
      <c r="F887" s="2"/>
      <c r="G887" s="2"/>
      <c r="H887" s="2"/>
      <c r="I887" s="2"/>
      <c r="J887" s="2"/>
      <c r="K887" s="2"/>
      <c r="M887" s="2"/>
      <c r="N887" s="2"/>
    </row>
    <row r="888" spans="4:14" ht="14.25" customHeight="1" x14ac:dyDescent="0.3">
      <c r="D888" s="2"/>
      <c r="E888" s="2"/>
      <c r="F888" s="2"/>
      <c r="G888" s="2"/>
      <c r="H888" s="2"/>
      <c r="I888" s="2"/>
      <c r="J888" s="2"/>
      <c r="K888" s="2"/>
      <c r="M888" s="2"/>
      <c r="N888" s="2"/>
    </row>
    <row r="889" spans="4:14" ht="14.25" customHeight="1" x14ac:dyDescent="0.3">
      <c r="D889" s="2"/>
      <c r="E889" s="2"/>
      <c r="F889" s="2"/>
      <c r="G889" s="2"/>
      <c r="H889" s="2"/>
      <c r="I889" s="2"/>
      <c r="J889" s="2"/>
      <c r="K889" s="2"/>
      <c r="M889" s="2"/>
      <c r="N889" s="2"/>
    </row>
    <row r="890" spans="4:14" ht="14.25" customHeight="1" x14ac:dyDescent="0.3">
      <c r="D890" s="2"/>
      <c r="E890" s="2"/>
      <c r="F890" s="2"/>
      <c r="G890" s="2"/>
      <c r="H890" s="2"/>
      <c r="I890" s="2"/>
      <c r="J890" s="2"/>
      <c r="K890" s="2"/>
      <c r="M890" s="2"/>
      <c r="N890" s="2"/>
    </row>
    <row r="891" spans="4:14" ht="14.25" customHeight="1" x14ac:dyDescent="0.3">
      <c r="D891" s="2"/>
      <c r="E891" s="2"/>
      <c r="F891" s="2"/>
      <c r="G891" s="2"/>
      <c r="H891" s="2"/>
      <c r="I891" s="2"/>
      <c r="J891" s="2"/>
      <c r="K891" s="2"/>
      <c r="M891" s="2"/>
      <c r="N891" s="2"/>
    </row>
    <row r="892" spans="4:14" ht="14.25" customHeight="1" x14ac:dyDescent="0.3">
      <c r="D892" s="2"/>
      <c r="E892" s="2"/>
      <c r="F892" s="2"/>
      <c r="G892" s="2"/>
      <c r="H892" s="2"/>
      <c r="I892" s="2"/>
      <c r="J892" s="2"/>
      <c r="K892" s="2"/>
      <c r="M892" s="2"/>
      <c r="N892" s="2"/>
    </row>
    <row r="893" spans="4:14" ht="14.25" customHeight="1" x14ac:dyDescent="0.3">
      <c r="D893" s="2"/>
      <c r="E893" s="2"/>
      <c r="F893" s="2"/>
      <c r="G893" s="2"/>
      <c r="H893" s="2"/>
      <c r="I893" s="2"/>
      <c r="J893" s="2"/>
      <c r="K893" s="2"/>
      <c r="M893" s="2"/>
      <c r="N893" s="2"/>
    </row>
    <row r="894" spans="4:14" ht="14.25" customHeight="1" x14ac:dyDescent="0.3">
      <c r="D894" s="2"/>
      <c r="E894" s="2"/>
      <c r="F894" s="2"/>
      <c r="G894" s="2"/>
      <c r="H894" s="2"/>
      <c r="I894" s="2"/>
      <c r="J894" s="2"/>
      <c r="K894" s="2"/>
      <c r="M894" s="2"/>
      <c r="N894" s="2"/>
    </row>
    <row r="895" spans="4:14" ht="14.25" customHeight="1" x14ac:dyDescent="0.3">
      <c r="D895" s="2"/>
      <c r="E895" s="2"/>
      <c r="F895" s="2"/>
      <c r="G895" s="2"/>
      <c r="H895" s="2"/>
      <c r="I895" s="2"/>
      <c r="J895" s="2"/>
      <c r="K895" s="2"/>
      <c r="M895" s="2"/>
      <c r="N895" s="2"/>
    </row>
    <row r="896" spans="4:14" ht="14.25" customHeight="1" x14ac:dyDescent="0.3">
      <c r="D896" s="2"/>
      <c r="E896" s="2"/>
      <c r="F896" s="2"/>
      <c r="G896" s="2"/>
      <c r="H896" s="2"/>
      <c r="I896" s="2"/>
      <c r="J896" s="2"/>
      <c r="K896" s="2"/>
      <c r="M896" s="2"/>
      <c r="N896" s="2"/>
    </row>
    <row r="897" spans="4:14" ht="14.25" customHeight="1" x14ac:dyDescent="0.3">
      <c r="D897" s="2"/>
      <c r="E897" s="2"/>
      <c r="F897" s="2"/>
      <c r="G897" s="2"/>
      <c r="H897" s="2"/>
      <c r="I897" s="2"/>
      <c r="J897" s="2"/>
      <c r="K897" s="2"/>
      <c r="M897" s="2"/>
      <c r="N897" s="2"/>
    </row>
    <row r="898" spans="4:14" ht="14.25" customHeight="1" x14ac:dyDescent="0.3">
      <c r="D898" s="2"/>
      <c r="E898" s="2"/>
      <c r="F898" s="2"/>
      <c r="G898" s="2"/>
      <c r="H898" s="2"/>
      <c r="I898" s="2"/>
      <c r="J898" s="2"/>
      <c r="K898" s="2"/>
      <c r="M898" s="2"/>
      <c r="N898" s="2"/>
    </row>
    <row r="899" spans="4:14" ht="14.25" customHeight="1" x14ac:dyDescent="0.3">
      <c r="D899" s="2"/>
      <c r="E899" s="2"/>
      <c r="F899" s="2"/>
      <c r="G899" s="2"/>
      <c r="H899" s="2"/>
      <c r="I899" s="2"/>
      <c r="J899" s="2"/>
      <c r="K899" s="2"/>
      <c r="M899" s="2"/>
      <c r="N899" s="2"/>
    </row>
    <row r="900" spans="4:14" ht="14.25" customHeight="1" x14ac:dyDescent="0.3">
      <c r="D900" s="2"/>
      <c r="E900" s="2"/>
      <c r="F900" s="2"/>
      <c r="G900" s="2"/>
      <c r="H900" s="2"/>
      <c r="I900" s="2"/>
      <c r="J900" s="2"/>
      <c r="K900" s="2"/>
      <c r="M900" s="2"/>
      <c r="N900" s="2"/>
    </row>
    <row r="901" spans="4:14" ht="14.25" customHeight="1" x14ac:dyDescent="0.3">
      <c r="D901" s="2"/>
      <c r="E901" s="2"/>
      <c r="F901" s="2"/>
      <c r="G901" s="2"/>
      <c r="H901" s="2"/>
      <c r="I901" s="2"/>
      <c r="J901" s="2"/>
      <c r="K901" s="2"/>
      <c r="M901" s="2"/>
      <c r="N901" s="2"/>
    </row>
    <row r="902" spans="4:14" ht="14.25" customHeight="1" x14ac:dyDescent="0.3">
      <c r="D902" s="2"/>
      <c r="E902" s="2"/>
      <c r="F902" s="2"/>
      <c r="G902" s="2"/>
      <c r="H902" s="2"/>
      <c r="I902" s="2"/>
      <c r="J902" s="2"/>
      <c r="K902" s="2"/>
      <c r="M902" s="2"/>
      <c r="N902" s="2"/>
    </row>
    <row r="903" spans="4:14" ht="14.25" customHeight="1" x14ac:dyDescent="0.3">
      <c r="D903" s="2"/>
      <c r="E903" s="2"/>
      <c r="F903" s="2"/>
      <c r="G903" s="2"/>
      <c r="H903" s="2"/>
      <c r="I903" s="2"/>
      <c r="J903" s="2"/>
      <c r="K903" s="2"/>
      <c r="M903" s="2"/>
      <c r="N903" s="2"/>
    </row>
    <row r="904" spans="4:14" ht="14.25" customHeight="1" x14ac:dyDescent="0.3">
      <c r="D904" s="2"/>
      <c r="E904" s="2"/>
      <c r="F904" s="2"/>
      <c r="G904" s="2"/>
      <c r="H904" s="2"/>
      <c r="I904" s="2"/>
      <c r="J904" s="2"/>
      <c r="K904" s="2"/>
      <c r="M904" s="2"/>
      <c r="N904" s="2"/>
    </row>
    <row r="905" spans="4:14" ht="14.25" customHeight="1" x14ac:dyDescent="0.3">
      <c r="D905" s="2"/>
      <c r="E905" s="2"/>
      <c r="F905" s="2"/>
      <c r="G905" s="2"/>
      <c r="H905" s="2"/>
      <c r="I905" s="2"/>
      <c r="J905" s="2"/>
      <c r="K905" s="2"/>
      <c r="M905" s="2"/>
      <c r="N905" s="2"/>
    </row>
    <row r="906" spans="4:14" ht="14.25" customHeight="1" x14ac:dyDescent="0.3">
      <c r="D906" s="2"/>
      <c r="E906" s="2"/>
      <c r="F906" s="2"/>
      <c r="G906" s="2"/>
      <c r="H906" s="2"/>
      <c r="I906" s="2"/>
      <c r="J906" s="2"/>
      <c r="K906" s="2"/>
      <c r="M906" s="2"/>
      <c r="N906" s="2"/>
    </row>
    <row r="907" spans="4:14" ht="14.25" customHeight="1" x14ac:dyDescent="0.3">
      <c r="D907" s="2"/>
      <c r="E907" s="2"/>
      <c r="F907" s="2"/>
      <c r="G907" s="2"/>
      <c r="H907" s="2"/>
      <c r="I907" s="2"/>
      <c r="J907" s="2"/>
      <c r="K907" s="2"/>
      <c r="M907" s="2"/>
      <c r="N907" s="2"/>
    </row>
    <row r="908" spans="4:14" ht="14.25" customHeight="1" x14ac:dyDescent="0.3">
      <c r="D908" s="2"/>
      <c r="E908" s="2"/>
      <c r="F908" s="2"/>
      <c r="G908" s="2"/>
      <c r="H908" s="2"/>
      <c r="I908" s="2"/>
      <c r="J908" s="2"/>
      <c r="K908" s="2"/>
      <c r="M908" s="2"/>
      <c r="N908" s="2"/>
    </row>
    <row r="909" spans="4:14" ht="14.25" customHeight="1" x14ac:dyDescent="0.3">
      <c r="D909" s="2"/>
      <c r="E909" s="2"/>
      <c r="F909" s="2"/>
      <c r="G909" s="2"/>
      <c r="H909" s="2"/>
      <c r="I909" s="2"/>
      <c r="J909" s="2"/>
      <c r="K909" s="2"/>
      <c r="M909" s="2"/>
      <c r="N909" s="2"/>
    </row>
    <row r="910" spans="4:14" ht="14.25" customHeight="1" x14ac:dyDescent="0.3">
      <c r="D910" s="2"/>
      <c r="E910" s="2"/>
      <c r="F910" s="2"/>
      <c r="G910" s="2"/>
      <c r="H910" s="2"/>
      <c r="I910" s="2"/>
      <c r="J910" s="2"/>
      <c r="K910" s="2"/>
      <c r="M910" s="2"/>
      <c r="N910" s="2"/>
    </row>
    <row r="911" spans="4:14" ht="14.25" customHeight="1" x14ac:dyDescent="0.3">
      <c r="D911" s="2"/>
      <c r="E911" s="2"/>
      <c r="F911" s="2"/>
      <c r="G911" s="2"/>
      <c r="H911" s="2"/>
      <c r="I911" s="2"/>
      <c r="J911" s="2"/>
      <c r="K911" s="2"/>
      <c r="M911" s="2"/>
      <c r="N911" s="2"/>
    </row>
    <row r="912" spans="4:14" ht="14.25" customHeight="1" x14ac:dyDescent="0.3">
      <c r="D912" s="2"/>
      <c r="E912" s="2"/>
      <c r="F912" s="2"/>
      <c r="G912" s="2"/>
      <c r="H912" s="2"/>
      <c r="I912" s="2"/>
      <c r="J912" s="2"/>
      <c r="K912" s="2"/>
      <c r="M912" s="2"/>
      <c r="N912" s="2"/>
    </row>
    <row r="913" spans="4:14" ht="14.25" customHeight="1" x14ac:dyDescent="0.3">
      <c r="D913" s="2"/>
      <c r="E913" s="2"/>
      <c r="F913" s="2"/>
      <c r="G913" s="2"/>
      <c r="H913" s="2"/>
      <c r="I913" s="2"/>
      <c r="J913" s="2"/>
      <c r="K913" s="2"/>
      <c r="M913" s="2"/>
      <c r="N913" s="2"/>
    </row>
    <row r="914" spans="4:14" ht="14.25" customHeight="1" x14ac:dyDescent="0.3">
      <c r="D914" s="2"/>
      <c r="E914" s="2"/>
      <c r="F914" s="2"/>
      <c r="G914" s="2"/>
      <c r="H914" s="2"/>
      <c r="I914" s="2"/>
      <c r="J914" s="2"/>
      <c r="K914" s="2"/>
      <c r="M914" s="2"/>
      <c r="N914" s="2"/>
    </row>
    <row r="915" spans="4:14" ht="14.25" customHeight="1" x14ac:dyDescent="0.3">
      <c r="D915" s="2"/>
      <c r="E915" s="2"/>
      <c r="F915" s="2"/>
      <c r="G915" s="2"/>
      <c r="H915" s="2"/>
      <c r="I915" s="2"/>
      <c r="J915" s="2"/>
      <c r="K915" s="2"/>
      <c r="M915" s="2"/>
      <c r="N915" s="2"/>
    </row>
    <row r="916" spans="4:14" ht="14.25" customHeight="1" x14ac:dyDescent="0.3">
      <c r="D916" s="2"/>
      <c r="E916" s="2"/>
      <c r="F916" s="2"/>
      <c r="G916" s="2"/>
      <c r="H916" s="2"/>
      <c r="I916" s="2"/>
      <c r="J916" s="2"/>
      <c r="K916" s="2"/>
      <c r="M916" s="2"/>
      <c r="N916" s="2"/>
    </row>
    <row r="917" spans="4:14" ht="14.25" customHeight="1" x14ac:dyDescent="0.3">
      <c r="D917" s="2"/>
      <c r="E917" s="2"/>
      <c r="F917" s="2"/>
      <c r="G917" s="2"/>
      <c r="H917" s="2"/>
      <c r="I917" s="2"/>
      <c r="J917" s="2"/>
      <c r="K917" s="2"/>
      <c r="M917" s="2"/>
      <c r="N917" s="2"/>
    </row>
    <row r="918" spans="4:14" ht="14.25" customHeight="1" x14ac:dyDescent="0.3">
      <c r="D918" s="2"/>
      <c r="E918" s="2"/>
      <c r="F918" s="2"/>
      <c r="G918" s="2"/>
      <c r="H918" s="2"/>
      <c r="I918" s="2"/>
      <c r="J918" s="2"/>
      <c r="K918" s="2"/>
      <c r="M918" s="2"/>
      <c r="N918" s="2"/>
    </row>
    <row r="919" spans="4:14" ht="14.25" customHeight="1" x14ac:dyDescent="0.3">
      <c r="D919" s="2"/>
      <c r="E919" s="2"/>
      <c r="F919" s="2"/>
      <c r="G919" s="2"/>
      <c r="H919" s="2"/>
      <c r="I919" s="2"/>
      <c r="J919" s="2"/>
      <c r="K919" s="2"/>
      <c r="M919" s="2"/>
      <c r="N919" s="2"/>
    </row>
    <row r="920" spans="4:14" ht="14.25" customHeight="1" x14ac:dyDescent="0.3">
      <c r="D920" s="2"/>
      <c r="E920" s="2"/>
      <c r="F920" s="2"/>
      <c r="G920" s="2"/>
      <c r="H920" s="2"/>
      <c r="I920" s="2"/>
      <c r="J920" s="2"/>
      <c r="K920" s="2"/>
      <c r="M920" s="2"/>
      <c r="N920" s="2"/>
    </row>
    <row r="921" spans="4:14" ht="14.25" customHeight="1" x14ac:dyDescent="0.3">
      <c r="D921" s="2"/>
      <c r="E921" s="2"/>
      <c r="F921" s="2"/>
      <c r="G921" s="2"/>
      <c r="H921" s="2"/>
      <c r="I921" s="2"/>
      <c r="J921" s="2"/>
      <c r="K921" s="2"/>
      <c r="M921" s="2"/>
      <c r="N921" s="2"/>
    </row>
    <row r="922" spans="4:14" ht="14.25" customHeight="1" x14ac:dyDescent="0.3">
      <c r="D922" s="2"/>
      <c r="E922" s="2"/>
      <c r="F922" s="2"/>
      <c r="G922" s="2"/>
      <c r="H922" s="2"/>
      <c r="I922" s="2"/>
      <c r="J922" s="2"/>
      <c r="K922" s="2"/>
      <c r="M922" s="2"/>
      <c r="N922" s="2"/>
    </row>
    <row r="923" spans="4:14" ht="14.25" customHeight="1" x14ac:dyDescent="0.3">
      <c r="D923" s="2"/>
      <c r="E923" s="2"/>
      <c r="F923" s="2"/>
      <c r="G923" s="2"/>
      <c r="H923" s="2"/>
      <c r="I923" s="2"/>
      <c r="J923" s="2"/>
      <c r="K923" s="2"/>
      <c r="M923" s="2"/>
      <c r="N923" s="2"/>
    </row>
    <row r="924" spans="4:14" ht="14.25" customHeight="1" x14ac:dyDescent="0.3">
      <c r="D924" s="2"/>
      <c r="E924" s="2"/>
      <c r="F924" s="2"/>
      <c r="G924" s="2"/>
      <c r="H924" s="2"/>
      <c r="I924" s="2"/>
      <c r="J924" s="2"/>
      <c r="K924" s="2"/>
      <c r="M924" s="2"/>
      <c r="N924" s="2"/>
    </row>
    <row r="925" spans="4:14" ht="14.25" customHeight="1" x14ac:dyDescent="0.3">
      <c r="D925" s="2"/>
      <c r="E925" s="2"/>
      <c r="F925" s="2"/>
      <c r="G925" s="2"/>
      <c r="H925" s="2"/>
      <c r="I925" s="2"/>
      <c r="J925" s="2"/>
      <c r="K925" s="2"/>
      <c r="M925" s="2"/>
      <c r="N925" s="2"/>
    </row>
    <row r="926" spans="4:14" ht="14.25" customHeight="1" x14ac:dyDescent="0.3">
      <c r="D926" s="2"/>
      <c r="E926" s="2"/>
      <c r="F926" s="2"/>
      <c r="G926" s="2"/>
      <c r="H926" s="2"/>
      <c r="I926" s="2"/>
      <c r="J926" s="2"/>
      <c r="K926" s="2"/>
      <c r="M926" s="2"/>
      <c r="N926" s="2"/>
    </row>
    <row r="927" spans="4:14" ht="14.25" customHeight="1" x14ac:dyDescent="0.3">
      <c r="D927" s="2"/>
      <c r="E927" s="2"/>
      <c r="F927" s="2"/>
      <c r="G927" s="2"/>
      <c r="H927" s="2"/>
      <c r="I927" s="2"/>
      <c r="J927" s="2"/>
      <c r="K927" s="2"/>
      <c r="M927" s="2"/>
      <c r="N927" s="2"/>
    </row>
    <row r="928" spans="4:14" ht="14.25" customHeight="1" x14ac:dyDescent="0.3">
      <c r="D928" s="2"/>
      <c r="E928" s="2"/>
      <c r="F928" s="2"/>
      <c r="G928" s="2"/>
      <c r="H928" s="2"/>
      <c r="I928" s="2"/>
      <c r="J928" s="2"/>
      <c r="K928" s="2"/>
      <c r="M928" s="2"/>
      <c r="N928" s="2"/>
    </row>
    <row r="929" spans="4:14" ht="14.25" customHeight="1" x14ac:dyDescent="0.3">
      <c r="D929" s="2"/>
      <c r="E929" s="2"/>
      <c r="F929" s="2"/>
      <c r="G929" s="2"/>
      <c r="H929" s="2"/>
      <c r="I929" s="2"/>
      <c r="J929" s="2"/>
      <c r="K929" s="2"/>
      <c r="M929" s="2"/>
      <c r="N929" s="2"/>
    </row>
    <row r="930" spans="4:14" ht="14.25" customHeight="1" x14ac:dyDescent="0.3">
      <c r="D930" s="2"/>
      <c r="E930" s="2"/>
      <c r="F930" s="2"/>
      <c r="G930" s="2"/>
      <c r="H930" s="2"/>
      <c r="I930" s="2"/>
      <c r="J930" s="2"/>
      <c r="K930" s="2"/>
      <c r="M930" s="2"/>
      <c r="N930" s="2"/>
    </row>
    <row r="931" spans="4:14" ht="14.25" customHeight="1" x14ac:dyDescent="0.3">
      <c r="D931" s="2"/>
      <c r="E931" s="2"/>
      <c r="F931" s="2"/>
      <c r="G931" s="2"/>
      <c r="H931" s="2"/>
      <c r="I931" s="2"/>
      <c r="J931" s="2"/>
      <c r="K931" s="2"/>
      <c r="M931" s="2"/>
      <c r="N931" s="2"/>
    </row>
    <row r="932" spans="4:14" ht="14.25" customHeight="1" x14ac:dyDescent="0.3">
      <c r="D932" s="2"/>
      <c r="E932" s="2"/>
      <c r="F932" s="2"/>
      <c r="G932" s="2"/>
      <c r="H932" s="2"/>
      <c r="I932" s="2"/>
      <c r="J932" s="2"/>
      <c r="K932" s="2"/>
      <c r="M932" s="2"/>
      <c r="N932" s="2"/>
    </row>
    <row r="933" spans="4:14" ht="14.25" customHeight="1" x14ac:dyDescent="0.3">
      <c r="D933" s="2"/>
      <c r="E933" s="2"/>
      <c r="F933" s="2"/>
      <c r="G933" s="2"/>
      <c r="H933" s="2"/>
      <c r="I933" s="2"/>
      <c r="J933" s="2"/>
      <c r="K933" s="2"/>
      <c r="M933" s="2"/>
      <c r="N933" s="2"/>
    </row>
    <row r="934" spans="4:14" ht="14.25" customHeight="1" x14ac:dyDescent="0.3">
      <c r="D934" s="2"/>
      <c r="E934" s="2"/>
      <c r="F934" s="2"/>
      <c r="G934" s="2"/>
      <c r="H934" s="2"/>
      <c r="I934" s="2"/>
      <c r="J934" s="2"/>
      <c r="K934" s="2"/>
      <c r="M934" s="2"/>
      <c r="N934" s="2"/>
    </row>
    <row r="935" spans="4:14" ht="14.25" customHeight="1" x14ac:dyDescent="0.3">
      <c r="D935" s="2"/>
      <c r="E935" s="2"/>
      <c r="F935" s="2"/>
      <c r="G935" s="2"/>
      <c r="H935" s="2"/>
      <c r="I935" s="2"/>
      <c r="J935" s="2"/>
      <c r="K935" s="2"/>
      <c r="M935" s="2"/>
      <c r="N935" s="2"/>
    </row>
    <row r="936" spans="4:14" ht="14.25" customHeight="1" x14ac:dyDescent="0.3">
      <c r="D936" s="2"/>
      <c r="E936" s="2"/>
      <c r="F936" s="2"/>
      <c r="G936" s="2"/>
      <c r="H936" s="2"/>
      <c r="I936" s="2"/>
      <c r="J936" s="2"/>
      <c r="K936" s="2"/>
      <c r="M936" s="2"/>
      <c r="N936" s="2"/>
    </row>
    <row r="937" spans="4:14" ht="14.25" customHeight="1" x14ac:dyDescent="0.3">
      <c r="D937" s="2"/>
      <c r="E937" s="2"/>
      <c r="F937" s="2"/>
      <c r="G937" s="2"/>
      <c r="H937" s="2"/>
      <c r="I937" s="2"/>
      <c r="J937" s="2"/>
      <c r="K937" s="2"/>
      <c r="M937" s="2"/>
      <c r="N937" s="2"/>
    </row>
    <row r="938" spans="4:14" ht="14.25" customHeight="1" x14ac:dyDescent="0.3">
      <c r="D938" s="2"/>
      <c r="E938" s="2"/>
      <c r="F938" s="2"/>
      <c r="G938" s="2"/>
      <c r="H938" s="2"/>
      <c r="I938" s="2"/>
      <c r="J938" s="2"/>
      <c r="K938" s="2"/>
      <c r="M938" s="2"/>
      <c r="N938" s="2"/>
    </row>
    <row r="939" spans="4:14" ht="14.25" customHeight="1" x14ac:dyDescent="0.3">
      <c r="D939" s="2"/>
      <c r="E939" s="2"/>
      <c r="F939" s="2"/>
      <c r="G939" s="2"/>
      <c r="H939" s="2"/>
      <c r="I939" s="2"/>
      <c r="J939" s="2"/>
      <c r="K939" s="2"/>
      <c r="M939" s="2"/>
      <c r="N939" s="2"/>
    </row>
    <row r="940" spans="4:14" ht="14.25" customHeight="1" x14ac:dyDescent="0.3">
      <c r="D940" s="2"/>
      <c r="E940" s="2"/>
      <c r="F940" s="2"/>
      <c r="G940" s="2"/>
      <c r="H940" s="2"/>
      <c r="I940" s="2"/>
      <c r="J940" s="2"/>
      <c r="K940" s="2"/>
      <c r="M940" s="2"/>
      <c r="N940" s="2"/>
    </row>
    <row r="941" spans="4:14" ht="14.25" customHeight="1" x14ac:dyDescent="0.3">
      <c r="D941" s="2"/>
      <c r="E941" s="2"/>
      <c r="F941" s="2"/>
      <c r="G941" s="2"/>
      <c r="H941" s="2"/>
      <c r="I941" s="2"/>
      <c r="J941" s="2"/>
      <c r="K941" s="2"/>
      <c r="M941" s="2"/>
      <c r="N941" s="2"/>
    </row>
    <row r="942" spans="4:14" ht="14.25" customHeight="1" x14ac:dyDescent="0.3">
      <c r="D942" s="2"/>
      <c r="E942" s="2"/>
      <c r="F942" s="2"/>
      <c r="G942" s="2"/>
      <c r="H942" s="2"/>
      <c r="I942" s="2"/>
      <c r="J942" s="2"/>
      <c r="K942" s="2"/>
      <c r="M942" s="2"/>
      <c r="N942" s="2"/>
    </row>
    <row r="943" spans="4:14" ht="14.25" customHeight="1" x14ac:dyDescent="0.3">
      <c r="D943" s="2"/>
      <c r="E943" s="2"/>
      <c r="F943" s="2"/>
      <c r="G943" s="2"/>
      <c r="H943" s="2"/>
      <c r="I943" s="2"/>
      <c r="J943" s="2"/>
      <c r="K943" s="2"/>
      <c r="M943" s="2"/>
      <c r="N943" s="2"/>
    </row>
    <row r="944" spans="4:14" ht="14.25" customHeight="1" x14ac:dyDescent="0.3">
      <c r="D944" s="2"/>
      <c r="E944" s="2"/>
      <c r="F944" s="2"/>
      <c r="G944" s="2"/>
      <c r="H944" s="2"/>
      <c r="I944" s="2"/>
      <c r="J944" s="2"/>
      <c r="K944" s="2"/>
      <c r="M944" s="2"/>
      <c r="N944" s="2"/>
    </row>
    <row r="945" spans="4:14" ht="14.25" customHeight="1" x14ac:dyDescent="0.3">
      <c r="D945" s="2"/>
      <c r="E945" s="2"/>
      <c r="F945" s="2"/>
      <c r="G945" s="2"/>
      <c r="H945" s="2"/>
      <c r="I945" s="2"/>
      <c r="J945" s="2"/>
      <c r="K945" s="2"/>
      <c r="M945" s="2"/>
      <c r="N945" s="2"/>
    </row>
    <row r="946" spans="4:14" ht="14.25" customHeight="1" x14ac:dyDescent="0.3">
      <c r="D946" s="2"/>
      <c r="E946" s="2"/>
      <c r="F946" s="2"/>
      <c r="G946" s="2"/>
      <c r="H946" s="2"/>
      <c r="I946" s="2"/>
      <c r="J946" s="2"/>
      <c r="K946" s="2"/>
      <c r="M946" s="2"/>
      <c r="N946" s="2"/>
    </row>
    <row r="947" spans="4:14" ht="14.25" customHeight="1" x14ac:dyDescent="0.3">
      <c r="D947" s="2"/>
      <c r="E947" s="2"/>
      <c r="F947" s="2"/>
      <c r="G947" s="2"/>
      <c r="H947" s="2"/>
      <c r="I947" s="2"/>
      <c r="J947" s="2"/>
      <c r="K947" s="2"/>
      <c r="M947" s="2"/>
      <c r="N947" s="2"/>
    </row>
    <row r="948" spans="4:14" ht="14.25" customHeight="1" x14ac:dyDescent="0.3">
      <c r="D948" s="2"/>
      <c r="E948" s="2"/>
      <c r="F948" s="2"/>
      <c r="G948" s="2"/>
      <c r="H948" s="2"/>
      <c r="I948" s="2"/>
      <c r="J948" s="2"/>
      <c r="K948" s="2"/>
      <c r="M948" s="2"/>
      <c r="N948" s="2"/>
    </row>
    <row r="949" spans="4:14" ht="14.25" customHeight="1" x14ac:dyDescent="0.3">
      <c r="D949" s="2"/>
      <c r="E949" s="2"/>
      <c r="F949" s="2"/>
      <c r="G949" s="2"/>
      <c r="H949" s="2"/>
      <c r="I949" s="2"/>
      <c r="J949" s="2"/>
      <c r="K949" s="2"/>
      <c r="M949" s="2"/>
      <c r="N949" s="2"/>
    </row>
    <row r="950" spans="4:14" ht="14.25" customHeight="1" x14ac:dyDescent="0.3">
      <c r="D950" s="2"/>
      <c r="E950" s="2"/>
      <c r="F950" s="2"/>
      <c r="G950" s="2"/>
      <c r="H950" s="2"/>
      <c r="I950" s="2"/>
      <c r="J950" s="2"/>
      <c r="K950" s="2"/>
      <c r="M950" s="2"/>
      <c r="N950" s="2"/>
    </row>
    <row r="951" spans="4:14" ht="14.25" customHeight="1" x14ac:dyDescent="0.3">
      <c r="D951" s="2"/>
      <c r="E951" s="2"/>
      <c r="F951" s="2"/>
      <c r="G951" s="2"/>
      <c r="H951" s="2"/>
      <c r="I951" s="2"/>
      <c r="J951" s="2"/>
      <c r="K951" s="2"/>
      <c r="M951" s="2"/>
      <c r="N951" s="2"/>
    </row>
    <row r="952" spans="4:14" ht="14.25" customHeight="1" x14ac:dyDescent="0.3">
      <c r="D952" s="2"/>
      <c r="E952" s="2"/>
      <c r="F952" s="2"/>
      <c r="G952" s="2"/>
      <c r="H952" s="2"/>
      <c r="I952" s="2"/>
      <c r="J952" s="2"/>
      <c r="K952" s="2"/>
      <c r="M952" s="2"/>
      <c r="N952" s="2"/>
    </row>
    <row r="953" spans="4:14" ht="14.25" customHeight="1" x14ac:dyDescent="0.3">
      <c r="D953" s="2"/>
      <c r="E953" s="2"/>
      <c r="F953" s="2"/>
      <c r="G953" s="2"/>
      <c r="H953" s="2"/>
      <c r="I953" s="2"/>
      <c r="J953" s="2"/>
      <c r="K953" s="2"/>
      <c r="M953" s="2"/>
      <c r="N953" s="2"/>
    </row>
    <row r="954" spans="4:14" ht="14.25" customHeight="1" x14ac:dyDescent="0.3">
      <c r="D954" s="2"/>
      <c r="E954" s="2"/>
      <c r="F954" s="2"/>
      <c r="G954" s="2"/>
      <c r="H954" s="2"/>
      <c r="I954" s="2"/>
      <c r="J954" s="2"/>
      <c r="K954" s="2"/>
      <c r="M954" s="2"/>
      <c r="N954" s="2"/>
    </row>
    <row r="955" spans="4:14" ht="14.25" customHeight="1" x14ac:dyDescent="0.3">
      <c r="D955" s="2"/>
      <c r="E955" s="2"/>
      <c r="F955" s="2"/>
      <c r="G955" s="2"/>
      <c r="H955" s="2"/>
      <c r="I955" s="2"/>
      <c r="J955" s="2"/>
      <c r="K955" s="2"/>
      <c r="M955" s="2"/>
      <c r="N955" s="2"/>
    </row>
    <row r="956" spans="4:14" ht="14.25" customHeight="1" x14ac:dyDescent="0.3">
      <c r="D956" s="2"/>
      <c r="E956" s="2"/>
      <c r="F956" s="2"/>
      <c r="G956" s="2"/>
      <c r="H956" s="2"/>
      <c r="I956" s="2"/>
      <c r="J956" s="2"/>
      <c r="K956" s="2"/>
      <c r="M956" s="2"/>
      <c r="N956" s="2"/>
    </row>
    <row r="957" spans="4:14" ht="14.25" customHeight="1" x14ac:dyDescent="0.3">
      <c r="D957" s="2"/>
      <c r="E957" s="2"/>
      <c r="F957" s="2"/>
      <c r="G957" s="2"/>
      <c r="H957" s="2"/>
      <c r="I957" s="2"/>
      <c r="J957" s="2"/>
      <c r="K957" s="2"/>
      <c r="M957" s="2"/>
      <c r="N957" s="2"/>
    </row>
    <row r="958" spans="4:14" ht="14.25" customHeight="1" x14ac:dyDescent="0.3">
      <c r="D958" s="2"/>
      <c r="E958" s="2"/>
      <c r="F958" s="2"/>
      <c r="G958" s="2"/>
      <c r="H958" s="2"/>
      <c r="I958" s="2"/>
      <c r="J958" s="2"/>
      <c r="K958" s="2"/>
      <c r="M958" s="2"/>
      <c r="N958" s="2"/>
    </row>
    <row r="959" spans="4:14" ht="14.25" customHeight="1" x14ac:dyDescent="0.3">
      <c r="D959" s="2"/>
      <c r="E959" s="2"/>
      <c r="F959" s="2"/>
      <c r="G959" s="2"/>
      <c r="H959" s="2"/>
      <c r="I959" s="2"/>
      <c r="J959" s="2"/>
      <c r="K959" s="2"/>
      <c r="M959" s="2"/>
      <c r="N959" s="2"/>
    </row>
    <row r="960" spans="4:14" ht="14.25" customHeight="1" x14ac:dyDescent="0.3">
      <c r="D960" s="2"/>
      <c r="E960" s="2"/>
      <c r="F960" s="2"/>
      <c r="G960" s="2"/>
      <c r="H960" s="2"/>
      <c r="I960" s="2"/>
      <c r="J960" s="2"/>
      <c r="K960" s="2"/>
      <c r="M960" s="2"/>
      <c r="N960" s="2"/>
    </row>
    <row r="961" spans="4:14" ht="14.25" customHeight="1" x14ac:dyDescent="0.3">
      <c r="D961" s="2"/>
      <c r="E961" s="2"/>
      <c r="F961" s="2"/>
      <c r="G961" s="2"/>
      <c r="H961" s="2"/>
      <c r="I961" s="2"/>
      <c r="J961" s="2"/>
      <c r="K961" s="2"/>
      <c r="M961" s="2"/>
      <c r="N961" s="2"/>
    </row>
    <row r="962" spans="4:14" ht="14.25" customHeight="1" x14ac:dyDescent="0.3">
      <c r="D962" s="2"/>
      <c r="E962" s="2"/>
      <c r="F962" s="2"/>
      <c r="G962" s="2"/>
      <c r="H962" s="2"/>
      <c r="I962" s="2"/>
      <c r="J962" s="2"/>
      <c r="K962" s="2"/>
      <c r="M962" s="2"/>
      <c r="N962" s="2"/>
    </row>
    <row r="963" spans="4:14" ht="14.25" customHeight="1" x14ac:dyDescent="0.3">
      <c r="D963" s="2"/>
      <c r="E963" s="2"/>
      <c r="F963" s="2"/>
      <c r="G963" s="2"/>
      <c r="H963" s="2"/>
      <c r="I963" s="2"/>
      <c r="J963" s="2"/>
      <c r="K963" s="2"/>
      <c r="M963" s="2"/>
      <c r="N963" s="2"/>
    </row>
    <row r="964" spans="4:14" ht="14.25" customHeight="1" x14ac:dyDescent="0.3">
      <c r="D964" s="2"/>
      <c r="E964" s="2"/>
      <c r="F964" s="2"/>
      <c r="G964" s="2"/>
      <c r="H964" s="2"/>
      <c r="I964" s="2"/>
      <c r="J964" s="2"/>
      <c r="K964" s="2"/>
      <c r="M964" s="2"/>
      <c r="N964" s="2"/>
    </row>
    <row r="965" spans="4:14" ht="14.25" customHeight="1" x14ac:dyDescent="0.3">
      <c r="D965" s="2"/>
      <c r="E965" s="2"/>
      <c r="F965" s="2"/>
      <c r="G965" s="2"/>
      <c r="H965" s="2"/>
      <c r="I965" s="2"/>
      <c r="J965" s="2"/>
      <c r="K965" s="2"/>
      <c r="M965" s="2"/>
      <c r="N965" s="2"/>
    </row>
    <row r="966" spans="4:14" ht="14.25" customHeight="1" x14ac:dyDescent="0.3">
      <c r="D966" s="2"/>
      <c r="E966" s="2"/>
      <c r="F966" s="2"/>
      <c r="G966" s="2"/>
      <c r="H966" s="2"/>
      <c r="I966" s="2"/>
      <c r="J966" s="2"/>
      <c r="K966" s="2"/>
      <c r="M966" s="2"/>
      <c r="N966" s="2"/>
    </row>
    <row r="967" spans="4:14" ht="14.25" customHeight="1" x14ac:dyDescent="0.3">
      <c r="D967" s="2"/>
      <c r="E967" s="2"/>
      <c r="F967" s="2"/>
      <c r="G967" s="2"/>
      <c r="H967" s="2"/>
      <c r="I967" s="2"/>
      <c r="J967" s="2"/>
      <c r="K967" s="2"/>
      <c r="M967" s="2"/>
      <c r="N967" s="2"/>
    </row>
    <row r="968" spans="4:14" ht="14.25" customHeight="1" x14ac:dyDescent="0.3">
      <c r="D968" s="2"/>
      <c r="E968" s="2"/>
      <c r="F968" s="2"/>
      <c r="G968" s="2"/>
      <c r="H968" s="2"/>
      <c r="I968" s="2"/>
      <c r="J968" s="2"/>
      <c r="K968" s="2"/>
      <c r="M968" s="2"/>
      <c r="N968" s="2"/>
    </row>
    <row r="969" spans="4:14" ht="14.25" customHeight="1" x14ac:dyDescent="0.3">
      <c r="D969" s="2"/>
      <c r="E969" s="2"/>
      <c r="F969" s="2"/>
      <c r="G969" s="2"/>
      <c r="H969" s="2"/>
      <c r="I969" s="2"/>
      <c r="J969" s="2"/>
      <c r="K969" s="2"/>
      <c r="M969" s="2"/>
      <c r="N969" s="2"/>
    </row>
    <row r="970" spans="4:14" ht="14.25" customHeight="1" x14ac:dyDescent="0.3">
      <c r="D970" s="2"/>
      <c r="E970" s="2"/>
      <c r="F970" s="2"/>
      <c r="G970" s="2"/>
      <c r="H970" s="2"/>
      <c r="I970" s="2"/>
      <c r="J970" s="2"/>
      <c r="K970" s="2"/>
      <c r="M970" s="2"/>
      <c r="N970" s="2"/>
    </row>
    <row r="971" spans="4:14" ht="14.25" customHeight="1" x14ac:dyDescent="0.3">
      <c r="D971" s="2"/>
      <c r="E971" s="2"/>
      <c r="F971" s="2"/>
      <c r="G971" s="2"/>
      <c r="H971" s="2"/>
      <c r="I971" s="2"/>
      <c r="J971" s="2"/>
      <c r="K971" s="2"/>
      <c r="M971" s="2"/>
      <c r="N971" s="2"/>
    </row>
    <row r="972" spans="4:14" ht="14.25" customHeight="1" x14ac:dyDescent="0.3">
      <c r="D972" s="2"/>
      <c r="E972" s="2"/>
      <c r="F972" s="2"/>
      <c r="G972" s="2"/>
      <c r="H972" s="2"/>
      <c r="I972" s="2"/>
      <c r="J972" s="2"/>
      <c r="K972" s="2"/>
      <c r="M972" s="2"/>
      <c r="N972" s="2"/>
    </row>
    <row r="973" spans="4:14" ht="14.25" customHeight="1" x14ac:dyDescent="0.3">
      <c r="D973" s="2"/>
      <c r="E973" s="2"/>
      <c r="F973" s="2"/>
      <c r="G973" s="2"/>
      <c r="H973" s="2"/>
      <c r="I973" s="2"/>
      <c r="J973" s="2"/>
      <c r="K973" s="2"/>
      <c r="M973" s="2"/>
      <c r="N973" s="2"/>
    </row>
    <row r="974" spans="4:14" ht="14.25" customHeight="1" x14ac:dyDescent="0.3">
      <c r="D974" s="2"/>
      <c r="E974" s="2"/>
      <c r="F974" s="2"/>
      <c r="G974" s="2"/>
      <c r="H974" s="2"/>
      <c r="I974" s="2"/>
      <c r="J974" s="2"/>
      <c r="K974" s="2"/>
      <c r="M974" s="2"/>
      <c r="N974" s="2"/>
    </row>
    <row r="975" spans="4:14" ht="14.25" customHeight="1" x14ac:dyDescent="0.3">
      <c r="D975" s="2"/>
      <c r="E975" s="2"/>
      <c r="F975" s="2"/>
      <c r="G975" s="2"/>
      <c r="H975" s="2"/>
      <c r="I975" s="2"/>
      <c r="J975" s="2"/>
      <c r="K975" s="2"/>
      <c r="M975" s="2"/>
      <c r="N975" s="2"/>
    </row>
    <row r="976" spans="4:14" ht="14.25" customHeight="1" x14ac:dyDescent="0.3">
      <c r="D976" s="2"/>
      <c r="E976" s="2"/>
      <c r="F976" s="2"/>
      <c r="G976" s="2"/>
      <c r="H976" s="2"/>
      <c r="I976" s="2"/>
      <c r="J976" s="2"/>
      <c r="K976" s="2"/>
      <c r="M976" s="2"/>
      <c r="N976" s="2"/>
    </row>
    <row r="977" spans="4:14" ht="14.25" customHeight="1" x14ac:dyDescent="0.3">
      <c r="D977" s="2"/>
      <c r="E977" s="2"/>
      <c r="F977" s="2"/>
      <c r="G977" s="2"/>
      <c r="H977" s="2"/>
      <c r="I977" s="2"/>
      <c r="J977" s="2"/>
      <c r="K977" s="2"/>
      <c r="M977" s="2"/>
      <c r="N977" s="2"/>
    </row>
    <row r="978" spans="4:14" ht="14.25" customHeight="1" x14ac:dyDescent="0.3">
      <c r="D978" s="2"/>
      <c r="E978" s="2"/>
      <c r="F978" s="2"/>
      <c r="G978" s="2"/>
      <c r="H978" s="2"/>
      <c r="I978" s="2"/>
      <c r="J978" s="2"/>
      <c r="K978" s="2"/>
      <c r="M978" s="2"/>
      <c r="N978" s="2"/>
    </row>
    <row r="979" spans="4:14" ht="14.25" customHeight="1" x14ac:dyDescent="0.3">
      <c r="D979" s="2"/>
      <c r="E979" s="2"/>
      <c r="F979" s="2"/>
      <c r="G979" s="2"/>
      <c r="H979" s="2"/>
      <c r="I979" s="2"/>
      <c r="J979" s="2"/>
      <c r="K979" s="2"/>
      <c r="M979" s="2"/>
      <c r="N979" s="2"/>
    </row>
    <row r="980" spans="4:14" ht="14.25" customHeight="1" x14ac:dyDescent="0.3">
      <c r="D980" s="2"/>
      <c r="E980" s="2"/>
      <c r="F980" s="2"/>
      <c r="G980" s="2"/>
      <c r="H980" s="2"/>
      <c r="I980" s="2"/>
      <c r="J980" s="2"/>
      <c r="K980" s="2"/>
      <c r="M980" s="2"/>
      <c r="N980" s="2"/>
    </row>
    <row r="981" spans="4:14" ht="14.25" customHeight="1" x14ac:dyDescent="0.3">
      <c r="D981" s="2"/>
      <c r="E981" s="2"/>
      <c r="F981" s="2"/>
      <c r="G981" s="2"/>
      <c r="H981" s="2"/>
      <c r="I981" s="2"/>
      <c r="J981" s="2"/>
      <c r="K981" s="2"/>
      <c r="M981" s="2"/>
      <c r="N981" s="2"/>
    </row>
    <row r="982" spans="4:14" ht="14.25" customHeight="1" x14ac:dyDescent="0.3">
      <c r="D982" s="2"/>
      <c r="E982" s="2"/>
      <c r="F982" s="2"/>
      <c r="G982" s="2"/>
      <c r="H982" s="2"/>
      <c r="I982" s="2"/>
      <c r="J982" s="2"/>
      <c r="K982" s="2"/>
      <c r="M982" s="2"/>
      <c r="N982" s="2"/>
    </row>
    <row r="983" spans="4:14" ht="14.25" customHeight="1" x14ac:dyDescent="0.3">
      <c r="D983" s="2"/>
      <c r="E983" s="2"/>
      <c r="F983" s="2"/>
      <c r="G983" s="2"/>
      <c r="H983" s="2"/>
      <c r="I983" s="2"/>
      <c r="J983" s="2"/>
      <c r="K983" s="2"/>
      <c r="M983" s="2"/>
      <c r="N983" s="2"/>
    </row>
    <row r="984" spans="4:14" ht="14.25" customHeight="1" x14ac:dyDescent="0.3">
      <c r="D984" s="2"/>
      <c r="E984" s="2"/>
      <c r="F984" s="2"/>
      <c r="G984" s="2"/>
      <c r="H984" s="2"/>
      <c r="I984" s="2"/>
      <c r="J984" s="2"/>
      <c r="K984" s="2"/>
      <c r="M984" s="2"/>
      <c r="N984" s="2"/>
    </row>
    <row r="985" spans="4:14" ht="14.25" customHeight="1" x14ac:dyDescent="0.3">
      <c r="D985" s="2"/>
      <c r="E985" s="2"/>
      <c r="F985" s="2"/>
      <c r="G985" s="2"/>
      <c r="H985" s="2"/>
      <c r="I985" s="2"/>
      <c r="J985" s="2"/>
      <c r="K985" s="2"/>
      <c r="M985" s="2"/>
      <c r="N985" s="2"/>
    </row>
    <row r="986" spans="4:14" ht="14.25" customHeight="1" x14ac:dyDescent="0.3">
      <c r="D986" s="2"/>
      <c r="E986" s="2"/>
      <c r="F986" s="2"/>
      <c r="G986" s="2"/>
      <c r="H986" s="2"/>
      <c r="I986" s="2"/>
      <c r="J986" s="2"/>
      <c r="K986" s="2"/>
      <c r="M986" s="2"/>
      <c r="N986" s="2"/>
    </row>
    <row r="987" spans="4:14" ht="14.25" customHeight="1" x14ac:dyDescent="0.3">
      <c r="D987" s="2"/>
      <c r="E987" s="2"/>
      <c r="F987" s="2"/>
      <c r="G987" s="2"/>
      <c r="H987" s="2"/>
      <c r="I987" s="2"/>
      <c r="J987" s="2"/>
      <c r="K987" s="2"/>
      <c r="M987" s="2"/>
      <c r="N987" s="2"/>
    </row>
    <row r="988" spans="4:14" ht="14.25" customHeight="1" x14ac:dyDescent="0.3">
      <c r="D988" s="2"/>
      <c r="E988" s="2"/>
      <c r="F988" s="2"/>
      <c r="G988" s="2"/>
      <c r="H988" s="2"/>
      <c r="I988" s="2"/>
      <c r="J988" s="2"/>
      <c r="K988" s="2"/>
      <c r="M988" s="2"/>
      <c r="N988" s="2"/>
    </row>
    <row r="989" spans="4:14" ht="14.25" customHeight="1" x14ac:dyDescent="0.3">
      <c r="D989" s="2"/>
      <c r="E989" s="2"/>
      <c r="F989" s="2"/>
      <c r="G989" s="2"/>
      <c r="H989" s="2"/>
      <c r="I989" s="2"/>
      <c r="J989" s="2"/>
      <c r="K989" s="2"/>
      <c r="M989" s="2"/>
      <c r="N989" s="2"/>
    </row>
    <row r="990" spans="4:14" ht="14.25" customHeight="1" x14ac:dyDescent="0.3">
      <c r="D990" s="2"/>
      <c r="E990" s="2"/>
      <c r="F990" s="2"/>
      <c r="G990" s="2"/>
      <c r="H990" s="2"/>
      <c r="I990" s="2"/>
      <c r="J990" s="2"/>
      <c r="K990" s="2"/>
      <c r="M990" s="2"/>
      <c r="N990" s="2"/>
    </row>
    <row r="991" spans="4:14" ht="14.25" customHeight="1" x14ac:dyDescent="0.3">
      <c r="D991" s="2"/>
      <c r="E991" s="2"/>
      <c r="F991" s="2"/>
      <c r="G991" s="2"/>
      <c r="H991" s="2"/>
      <c r="I991" s="2"/>
      <c r="J991" s="2"/>
      <c r="K991" s="2"/>
      <c r="M991" s="2"/>
      <c r="N991" s="2"/>
    </row>
    <row r="992" spans="4:14" ht="14.25" customHeight="1" x14ac:dyDescent="0.3">
      <c r="D992" s="2"/>
      <c r="E992" s="2"/>
      <c r="F992" s="2"/>
      <c r="G992" s="2"/>
      <c r="H992" s="2"/>
      <c r="I992" s="2"/>
      <c r="J992" s="2"/>
      <c r="K992" s="2"/>
      <c r="M992" s="2"/>
      <c r="N992" s="2"/>
    </row>
    <row r="993" spans="4:14" ht="14.25" customHeight="1" x14ac:dyDescent="0.3">
      <c r="D993" s="2"/>
      <c r="E993" s="2"/>
      <c r="F993" s="2"/>
      <c r="G993" s="2"/>
      <c r="H993" s="2"/>
      <c r="I993" s="2"/>
      <c r="J993" s="2"/>
      <c r="K993" s="2"/>
      <c r="M993" s="2"/>
      <c r="N993" s="2"/>
    </row>
    <row r="994" spans="4:14" ht="14.25" customHeight="1" x14ac:dyDescent="0.3">
      <c r="D994" s="2"/>
      <c r="E994" s="2"/>
      <c r="F994" s="2"/>
      <c r="G994" s="2"/>
      <c r="H994" s="2"/>
      <c r="I994" s="2"/>
      <c r="J994" s="2"/>
      <c r="K994" s="2"/>
      <c r="M994" s="2"/>
      <c r="N994" s="2"/>
    </row>
    <row r="995" spans="4:14" ht="14.25" customHeight="1" x14ac:dyDescent="0.3">
      <c r="D995" s="2"/>
      <c r="E995" s="2"/>
      <c r="F995" s="2"/>
      <c r="G995" s="2"/>
      <c r="H995" s="2"/>
      <c r="I995" s="2"/>
      <c r="J995" s="2"/>
      <c r="K995" s="2"/>
      <c r="M995" s="2"/>
      <c r="N995" s="2"/>
    </row>
    <row r="996" spans="4:14" ht="14.25" customHeight="1" x14ac:dyDescent="0.3">
      <c r="D996" s="2"/>
      <c r="E996" s="2"/>
      <c r="F996" s="2"/>
      <c r="G996" s="2"/>
      <c r="H996" s="2"/>
      <c r="I996" s="2"/>
      <c r="J996" s="2"/>
      <c r="K996" s="2"/>
      <c r="M996" s="2"/>
      <c r="N996" s="2"/>
    </row>
    <row r="997" spans="4:14" ht="14.25" customHeight="1" x14ac:dyDescent="0.3">
      <c r="D997" s="2"/>
      <c r="E997" s="2"/>
      <c r="F997" s="2"/>
      <c r="G997" s="2"/>
      <c r="H997" s="2"/>
      <c r="I997" s="2"/>
      <c r="J997" s="2"/>
      <c r="K997" s="2"/>
      <c r="M997" s="2"/>
      <c r="N997" s="2"/>
    </row>
    <row r="998" spans="4:14" ht="14.25" customHeight="1" x14ac:dyDescent="0.3">
      <c r="D998" s="2"/>
      <c r="E998" s="2"/>
      <c r="F998" s="2"/>
      <c r="G998" s="2"/>
      <c r="H998" s="2"/>
      <c r="I998" s="2"/>
      <c r="J998" s="2"/>
      <c r="K998" s="2"/>
      <c r="M998" s="2"/>
      <c r="N998" s="2"/>
    </row>
    <row r="999" spans="4:14" ht="14.25" customHeight="1" x14ac:dyDescent="0.3">
      <c r="D999" s="2"/>
      <c r="E999" s="2"/>
      <c r="F999" s="2"/>
      <c r="G999" s="2"/>
      <c r="H999" s="2"/>
      <c r="I999" s="2"/>
      <c r="J999" s="2"/>
      <c r="K999" s="2"/>
      <c r="M999" s="2"/>
      <c r="N999" s="2"/>
    </row>
    <row r="1000" spans="4:14" ht="14.25" customHeight="1" x14ac:dyDescent="0.3">
      <c r="D1000" s="2"/>
      <c r="E1000" s="2"/>
      <c r="F1000" s="2"/>
      <c r="G1000" s="2"/>
      <c r="H1000" s="2"/>
      <c r="I1000" s="2"/>
      <c r="J1000" s="2"/>
      <c r="K1000" s="2"/>
      <c r="M1000" s="2"/>
      <c r="N1000" s="2"/>
    </row>
  </sheetData>
  <mergeCells count="4">
    <mergeCell ref="D3:E3"/>
    <mergeCell ref="F3:H3"/>
    <mergeCell ref="I3:K3"/>
    <mergeCell ref="M3:O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ColWidth="14.44140625" defaultRowHeight="15" customHeight="1" x14ac:dyDescent="0.3"/>
  <cols>
    <col min="1" max="1" width="19.44140625" customWidth="1"/>
    <col min="2" max="2" width="24.5546875" customWidth="1"/>
    <col min="3" max="3" width="8.109375" customWidth="1"/>
    <col min="4" max="10" width="7.6640625" customWidth="1"/>
    <col min="11" max="12" width="7.5546875" customWidth="1"/>
    <col min="13" max="21" width="7.6640625" customWidth="1"/>
    <col min="22" max="23" width="8.88671875" customWidth="1"/>
    <col min="24" max="26" width="8.6640625" customWidth="1"/>
  </cols>
  <sheetData>
    <row r="1" spans="1:26" ht="14.25" customHeight="1" x14ac:dyDescent="0.3">
      <c r="A1" s="1" t="s">
        <v>147</v>
      </c>
      <c r="C1" s="2"/>
      <c r="D1" s="2"/>
      <c r="E1" s="2"/>
      <c r="F1" s="2"/>
      <c r="G1" s="2"/>
      <c r="H1" s="2"/>
      <c r="I1" s="2"/>
      <c r="J1" s="2"/>
      <c r="K1" s="2"/>
      <c r="L1" s="2"/>
    </row>
    <row r="2" spans="1:26" ht="14.25" customHeight="1" x14ac:dyDescent="0.3">
      <c r="C2" s="2"/>
      <c r="D2" s="2"/>
      <c r="E2" s="2"/>
      <c r="F2" s="2"/>
      <c r="G2" s="2"/>
      <c r="H2" s="2"/>
      <c r="I2" s="2"/>
      <c r="J2" s="2"/>
      <c r="K2" s="2"/>
      <c r="L2" s="2"/>
    </row>
    <row r="3" spans="1:26" ht="14.25" customHeight="1" x14ac:dyDescent="0.3">
      <c r="A3" s="6" t="s">
        <v>148</v>
      </c>
      <c r="C3" s="2"/>
      <c r="D3" s="2"/>
      <c r="E3" s="2"/>
      <c r="F3" s="2"/>
      <c r="G3" s="2"/>
      <c r="H3" s="2"/>
      <c r="I3" s="2"/>
      <c r="J3" s="2"/>
      <c r="K3" s="2"/>
      <c r="L3" s="2"/>
    </row>
    <row r="4" spans="1:26" ht="14.25" customHeight="1" x14ac:dyDescent="0.3">
      <c r="C4" s="2"/>
      <c r="D4" s="2"/>
      <c r="E4" s="2"/>
      <c r="F4" s="2"/>
      <c r="G4" s="2"/>
      <c r="H4" s="2"/>
      <c r="I4" s="2"/>
      <c r="J4" s="2"/>
      <c r="K4" s="2"/>
      <c r="L4" s="2"/>
    </row>
    <row r="5" spans="1:26" ht="14.25" customHeight="1" x14ac:dyDescent="0.3">
      <c r="A5" s="1" t="s">
        <v>149</v>
      </c>
      <c r="B5" s="1" t="s">
        <v>150</v>
      </c>
      <c r="C5" s="15" t="s">
        <v>43</v>
      </c>
      <c r="D5" s="15" t="s">
        <v>44</v>
      </c>
      <c r="E5" s="15" t="s">
        <v>45</v>
      </c>
      <c r="F5" s="15" t="s">
        <v>46</v>
      </c>
      <c r="G5" s="15" t="s">
        <v>47</v>
      </c>
      <c r="H5" s="15" t="s">
        <v>48</v>
      </c>
      <c r="I5" s="15" t="s">
        <v>49</v>
      </c>
      <c r="J5" s="15" t="s">
        <v>50</v>
      </c>
      <c r="K5" s="15" t="s">
        <v>51</v>
      </c>
      <c r="L5" s="15" t="s">
        <v>52</v>
      </c>
      <c r="M5" s="15" t="s">
        <v>151</v>
      </c>
      <c r="N5" s="15" t="s">
        <v>152</v>
      </c>
      <c r="O5" s="15" t="s">
        <v>153</v>
      </c>
      <c r="P5" s="15" t="s">
        <v>154</v>
      </c>
      <c r="Q5" s="15" t="s">
        <v>155</v>
      </c>
      <c r="R5" s="15" t="s">
        <v>156</v>
      </c>
      <c r="S5" s="15" t="s">
        <v>157</v>
      </c>
      <c r="T5" s="15" t="s">
        <v>158</v>
      </c>
      <c r="U5" s="15" t="s">
        <v>159</v>
      </c>
      <c r="V5" s="1" t="s">
        <v>160</v>
      </c>
      <c r="W5" s="1" t="s">
        <v>161</v>
      </c>
      <c r="X5" s="1" t="s">
        <v>162</v>
      </c>
      <c r="Y5" s="1"/>
      <c r="Z5" s="1"/>
    </row>
    <row r="6" spans="1:26" ht="14.25" customHeight="1" x14ac:dyDescent="0.3">
      <c r="A6" s="6" t="s">
        <v>163</v>
      </c>
      <c r="B6" s="6" t="s">
        <v>164</v>
      </c>
      <c r="C6" s="2">
        <v>12.4</v>
      </c>
      <c r="D6" s="2">
        <f t="shared" ref="D6:U6" si="0">C6</f>
        <v>12.4</v>
      </c>
      <c r="E6" s="2">
        <f t="shared" si="0"/>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38">
        <f t="shared" ref="V6:V16" si="1">AVERAGE(C6:L6)</f>
        <v>12.400000000000002</v>
      </c>
      <c r="W6" s="38">
        <f t="shared" ref="W6:W16" si="2">AVERAGE(C6:U6)</f>
        <v>12.400000000000004</v>
      </c>
      <c r="X6" s="6" t="s">
        <v>165</v>
      </c>
    </row>
    <row r="7" spans="1:26" ht="14.25" customHeight="1" x14ac:dyDescent="0.3">
      <c r="A7" s="6" t="s">
        <v>166</v>
      </c>
      <c r="B7" s="6" t="s">
        <v>167</v>
      </c>
      <c r="C7" s="38">
        <v>10.541308000000001</v>
      </c>
      <c r="D7" s="38">
        <v>11.023149</v>
      </c>
      <c r="E7" s="38">
        <v>5.870736</v>
      </c>
      <c r="F7" s="38">
        <v>10.455249</v>
      </c>
      <c r="G7" s="38">
        <v>9.4432220000000004</v>
      </c>
      <c r="H7" s="38">
        <v>17.117932</v>
      </c>
      <c r="I7" s="38">
        <v>12.627808</v>
      </c>
      <c r="J7" s="38">
        <v>12.567529</v>
      </c>
      <c r="K7" s="38">
        <v>16.3156</v>
      </c>
      <c r="L7" s="38">
        <v>14.306982</v>
      </c>
      <c r="M7" s="38">
        <v>12.326231999999999</v>
      </c>
      <c r="N7" s="38">
        <v>20.207163000000001</v>
      </c>
      <c r="O7" s="38">
        <v>8.4420540000000006</v>
      </c>
      <c r="P7" s="38">
        <v>8.9732859999999999</v>
      </c>
      <c r="Q7" s="38">
        <v>14.100669999999999</v>
      </c>
      <c r="R7" s="38">
        <v>13.433123999999999</v>
      </c>
      <c r="S7" s="38">
        <v>13.477814</v>
      </c>
      <c r="T7" s="38">
        <v>16.476396999999999</v>
      </c>
      <c r="U7" s="38">
        <v>8.6142029999999998</v>
      </c>
      <c r="V7" s="38">
        <f t="shared" si="1"/>
        <v>12.026951499999999</v>
      </c>
      <c r="W7" s="38">
        <f t="shared" si="2"/>
        <v>12.437918842105264</v>
      </c>
      <c r="X7" s="6" t="s">
        <v>165</v>
      </c>
    </row>
    <row r="8" spans="1:26" ht="14.25" customHeight="1" x14ac:dyDescent="0.3">
      <c r="A8" s="6" t="s">
        <v>168</v>
      </c>
      <c r="B8" s="6" t="s">
        <v>169</v>
      </c>
      <c r="C8" s="38">
        <f t="shared" ref="C8:U8" si="3">INDEX($C$7:$U$7, _xlfn.RANK.EQ(C19, $C19:$U19) + COUNTIF($C19:C19, C19) - 1)</f>
        <v>12.627808</v>
      </c>
      <c r="D8" s="38">
        <f t="shared" si="3"/>
        <v>12.326231999999999</v>
      </c>
      <c r="E8" s="38">
        <f t="shared" si="3"/>
        <v>10.455249</v>
      </c>
      <c r="F8" s="38">
        <f t="shared" si="3"/>
        <v>5.870736</v>
      </c>
      <c r="G8" s="38">
        <f t="shared" si="3"/>
        <v>14.100669999999999</v>
      </c>
      <c r="H8" s="38">
        <f t="shared" si="3"/>
        <v>10.541308000000001</v>
      </c>
      <c r="I8" s="38">
        <f t="shared" si="3"/>
        <v>17.117932</v>
      </c>
      <c r="J8" s="38">
        <f t="shared" si="3"/>
        <v>9.4432220000000004</v>
      </c>
      <c r="K8" s="38">
        <f t="shared" si="3"/>
        <v>20.207163000000001</v>
      </c>
      <c r="L8" s="38">
        <f t="shared" si="3"/>
        <v>12.567529</v>
      </c>
      <c r="M8" s="38">
        <f t="shared" si="3"/>
        <v>14.306982</v>
      </c>
      <c r="N8" s="38">
        <f t="shared" si="3"/>
        <v>11.023149</v>
      </c>
      <c r="O8" s="38">
        <f t="shared" si="3"/>
        <v>8.4420540000000006</v>
      </c>
      <c r="P8" s="38">
        <f t="shared" si="3"/>
        <v>8.9732859999999999</v>
      </c>
      <c r="Q8" s="38">
        <f t="shared" si="3"/>
        <v>16.476396999999999</v>
      </c>
      <c r="R8" s="38">
        <f t="shared" si="3"/>
        <v>16.3156</v>
      </c>
      <c r="S8" s="38">
        <f t="shared" si="3"/>
        <v>13.477814</v>
      </c>
      <c r="T8" s="38">
        <f t="shared" si="3"/>
        <v>13.433123999999999</v>
      </c>
      <c r="U8" s="38">
        <f t="shared" si="3"/>
        <v>8.6142029999999998</v>
      </c>
      <c r="V8" s="38">
        <f t="shared" si="1"/>
        <v>12.525784900000001</v>
      </c>
      <c r="W8" s="38">
        <f t="shared" si="2"/>
        <v>12.437918842105264</v>
      </c>
      <c r="X8" s="6" t="s">
        <v>170</v>
      </c>
    </row>
    <row r="9" spans="1:26" ht="14.25" customHeight="1" x14ac:dyDescent="0.3">
      <c r="A9" s="6" t="s">
        <v>168</v>
      </c>
      <c r="B9" s="6" t="s">
        <v>171</v>
      </c>
      <c r="C9" s="38">
        <f t="shared" ref="C9:U9" si="4">INDEX($C$7:$U$7, _xlfn.RANK.EQ(C20, $C20:$U20) + COUNTIF($C20:C20, C20) - 1)</f>
        <v>17.117932</v>
      </c>
      <c r="D9" s="38">
        <f t="shared" si="4"/>
        <v>10.541308000000001</v>
      </c>
      <c r="E9" s="38">
        <f t="shared" si="4"/>
        <v>14.100669999999999</v>
      </c>
      <c r="F9" s="38">
        <f t="shared" si="4"/>
        <v>14.306982</v>
      </c>
      <c r="G9" s="38">
        <f t="shared" si="4"/>
        <v>8.6142029999999998</v>
      </c>
      <c r="H9" s="38">
        <f t="shared" si="4"/>
        <v>12.326231999999999</v>
      </c>
      <c r="I9" s="38">
        <f t="shared" si="4"/>
        <v>10.455249</v>
      </c>
      <c r="J9" s="38">
        <f t="shared" si="4"/>
        <v>5.870736</v>
      </c>
      <c r="K9" s="38">
        <f t="shared" si="4"/>
        <v>13.433123999999999</v>
      </c>
      <c r="L9" s="38">
        <f t="shared" si="4"/>
        <v>11.023149</v>
      </c>
      <c r="M9" s="38">
        <f t="shared" si="4"/>
        <v>8.4420540000000006</v>
      </c>
      <c r="N9" s="38">
        <f t="shared" si="4"/>
        <v>16.476396999999999</v>
      </c>
      <c r="O9" s="38">
        <f t="shared" si="4"/>
        <v>20.207163000000001</v>
      </c>
      <c r="P9" s="38">
        <f t="shared" si="4"/>
        <v>12.567529</v>
      </c>
      <c r="Q9" s="38">
        <f t="shared" si="4"/>
        <v>8.9732859999999999</v>
      </c>
      <c r="R9" s="38">
        <f t="shared" si="4"/>
        <v>12.627808</v>
      </c>
      <c r="S9" s="38">
        <f t="shared" si="4"/>
        <v>13.477814</v>
      </c>
      <c r="T9" s="38">
        <f t="shared" si="4"/>
        <v>9.4432220000000004</v>
      </c>
      <c r="U9" s="38">
        <f t="shared" si="4"/>
        <v>16.3156</v>
      </c>
      <c r="V9" s="38">
        <f t="shared" si="1"/>
        <v>11.7789585</v>
      </c>
      <c r="W9" s="38">
        <f t="shared" si="2"/>
        <v>12.437918842105262</v>
      </c>
      <c r="X9" s="6" t="s">
        <v>170</v>
      </c>
    </row>
    <row r="10" spans="1:26" ht="14.25" customHeight="1" x14ac:dyDescent="0.3">
      <c r="A10" s="6" t="s">
        <v>168</v>
      </c>
      <c r="B10" s="6" t="s">
        <v>172</v>
      </c>
      <c r="C10" s="38">
        <f t="shared" ref="C10:U10" si="5">INDEX($C$7:$U$7, _xlfn.RANK.EQ(C21, $C21:$U21) + COUNTIF($C21:C21, C21) - 1)</f>
        <v>20.207163000000001</v>
      </c>
      <c r="D10" s="38">
        <f t="shared" si="5"/>
        <v>17.117932</v>
      </c>
      <c r="E10" s="38">
        <f t="shared" si="5"/>
        <v>16.476396999999999</v>
      </c>
      <c r="F10" s="38">
        <f t="shared" si="5"/>
        <v>12.326231999999999</v>
      </c>
      <c r="G10" s="38">
        <f t="shared" si="5"/>
        <v>12.627808</v>
      </c>
      <c r="H10" s="38">
        <f t="shared" si="5"/>
        <v>13.433123999999999</v>
      </c>
      <c r="I10" s="38">
        <f t="shared" si="5"/>
        <v>10.541308000000001</v>
      </c>
      <c r="J10" s="38">
        <f t="shared" si="5"/>
        <v>16.3156</v>
      </c>
      <c r="K10" s="38">
        <f t="shared" si="5"/>
        <v>9.4432220000000004</v>
      </c>
      <c r="L10" s="38">
        <f t="shared" si="5"/>
        <v>14.306982</v>
      </c>
      <c r="M10" s="38">
        <f t="shared" si="5"/>
        <v>8.6142029999999998</v>
      </c>
      <c r="N10" s="38">
        <f t="shared" si="5"/>
        <v>10.455249</v>
      </c>
      <c r="O10" s="38">
        <f t="shared" si="5"/>
        <v>8.4420540000000006</v>
      </c>
      <c r="P10" s="38">
        <f t="shared" si="5"/>
        <v>8.9732859999999999</v>
      </c>
      <c r="Q10" s="38">
        <f t="shared" si="5"/>
        <v>14.100669999999999</v>
      </c>
      <c r="R10" s="38">
        <f t="shared" si="5"/>
        <v>13.477814</v>
      </c>
      <c r="S10" s="38">
        <f t="shared" si="5"/>
        <v>5.870736</v>
      </c>
      <c r="T10" s="38">
        <f t="shared" si="5"/>
        <v>12.567529</v>
      </c>
      <c r="U10" s="38">
        <f t="shared" si="5"/>
        <v>11.023149</v>
      </c>
      <c r="V10" s="38">
        <f t="shared" si="1"/>
        <v>14.279576800000001</v>
      </c>
      <c r="W10" s="38">
        <f t="shared" si="2"/>
        <v>12.437918842105265</v>
      </c>
      <c r="X10" s="6" t="s">
        <v>170</v>
      </c>
    </row>
    <row r="11" spans="1:26" ht="14.25" customHeight="1" x14ac:dyDescent="0.3">
      <c r="A11" s="6" t="s">
        <v>173</v>
      </c>
      <c r="B11" s="6" t="s">
        <v>174</v>
      </c>
      <c r="C11" s="2">
        <v>11.4</v>
      </c>
      <c r="D11" s="2">
        <f t="shared" ref="D11:U11" si="6">C11</f>
        <v>11.4</v>
      </c>
      <c r="E11" s="2">
        <f t="shared" si="6"/>
        <v>11.4</v>
      </c>
      <c r="F11" s="2">
        <f t="shared" si="6"/>
        <v>11.4</v>
      </c>
      <c r="G11" s="2">
        <f t="shared" si="6"/>
        <v>11.4</v>
      </c>
      <c r="H11" s="2">
        <f t="shared" si="6"/>
        <v>11.4</v>
      </c>
      <c r="I11" s="2">
        <f t="shared" si="6"/>
        <v>11.4</v>
      </c>
      <c r="J11" s="2">
        <f t="shared" si="6"/>
        <v>11.4</v>
      </c>
      <c r="K11" s="2">
        <f t="shared" si="6"/>
        <v>11.4</v>
      </c>
      <c r="L11" s="2">
        <f t="shared" si="6"/>
        <v>11.4</v>
      </c>
      <c r="M11" s="2">
        <f t="shared" si="6"/>
        <v>11.4</v>
      </c>
      <c r="N11" s="2">
        <f t="shared" si="6"/>
        <v>11.4</v>
      </c>
      <c r="O11" s="2">
        <f t="shared" si="6"/>
        <v>11.4</v>
      </c>
      <c r="P11" s="2">
        <f t="shared" si="6"/>
        <v>11.4</v>
      </c>
      <c r="Q11" s="2">
        <f t="shared" si="6"/>
        <v>11.4</v>
      </c>
      <c r="R11" s="2">
        <f t="shared" si="6"/>
        <v>11.4</v>
      </c>
      <c r="S11" s="2">
        <f t="shared" si="6"/>
        <v>11.4</v>
      </c>
      <c r="T11" s="2">
        <f t="shared" si="6"/>
        <v>11.4</v>
      </c>
      <c r="U11" s="2">
        <f t="shared" si="6"/>
        <v>11.4</v>
      </c>
      <c r="V11" s="38">
        <f t="shared" si="1"/>
        <v>11.400000000000002</v>
      </c>
      <c r="W11" s="38">
        <f t="shared" si="2"/>
        <v>11.400000000000004</v>
      </c>
    </row>
    <row r="12" spans="1:26" ht="14.25" customHeight="1" x14ac:dyDescent="0.3">
      <c r="A12" s="6" t="s">
        <v>175</v>
      </c>
      <c r="B12" s="6" t="s">
        <v>176</v>
      </c>
      <c r="C12" s="38">
        <v>8.0656773127944597</v>
      </c>
      <c r="D12" s="38">
        <v>12.179497010248401</v>
      </c>
      <c r="E12" s="38">
        <v>10.4021452093777</v>
      </c>
      <c r="F12" s="38">
        <v>13.518813794409299</v>
      </c>
      <c r="G12" s="38">
        <v>16.316885566837801</v>
      </c>
      <c r="H12" s="38">
        <v>8.2963173615850092</v>
      </c>
      <c r="I12" s="38">
        <v>8.2334084440403892</v>
      </c>
      <c r="J12" s="38">
        <v>8.0507265516528701</v>
      </c>
      <c r="K12" s="38">
        <v>10.939025533005399</v>
      </c>
      <c r="L12" s="38">
        <v>17.117619193537298</v>
      </c>
      <c r="M12" s="38">
        <v>15.180122066368499</v>
      </c>
      <c r="N12" s="38">
        <v>18.434952033152101</v>
      </c>
      <c r="O12" s="38">
        <v>12.0058419359474</v>
      </c>
      <c r="P12" s="38">
        <v>6.7697458167134199</v>
      </c>
      <c r="Q12" s="38">
        <v>14.549174163850401</v>
      </c>
      <c r="R12" s="38">
        <v>7.0958145122825593</v>
      </c>
      <c r="S12" s="38">
        <v>14.9052393166876</v>
      </c>
      <c r="T12" s="38">
        <v>15.428213164007099</v>
      </c>
      <c r="U12" s="38">
        <v>17.679933099266101</v>
      </c>
      <c r="V12" s="38">
        <f t="shared" si="1"/>
        <v>11.312011597748862</v>
      </c>
      <c r="W12" s="38">
        <f t="shared" si="2"/>
        <v>12.377323793987571</v>
      </c>
      <c r="X12" s="6" t="s">
        <v>177</v>
      </c>
    </row>
    <row r="13" spans="1:26" ht="14.25" customHeight="1" x14ac:dyDescent="0.3">
      <c r="A13" s="6" t="s">
        <v>178</v>
      </c>
      <c r="B13" s="6" t="s">
        <v>176</v>
      </c>
      <c r="C13" s="38">
        <v>13.6721827614197</v>
      </c>
      <c r="D13" s="38">
        <v>12.666445529103701</v>
      </c>
      <c r="E13" s="38">
        <v>8.2123208856145009</v>
      </c>
      <c r="F13" s="38">
        <v>7.2985106981092596</v>
      </c>
      <c r="G13" s="38">
        <v>8.9240344766710908</v>
      </c>
      <c r="H13" s="38">
        <v>12.2239805462057</v>
      </c>
      <c r="I13" s="38">
        <v>12.116028475951</v>
      </c>
      <c r="J13" s="38">
        <v>9.3868894956851907</v>
      </c>
      <c r="K13" s="38">
        <v>5.7100895102609304</v>
      </c>
      <c r="L13" s="38">
        <v>7.6367030909024995</v>
      </c>
      <c r="M13" s="38">
        <v>17.908698431934599</v>
      </c>
      <c r="N13" s="38">
        <v>17.3439222124933</v>
      </c>
      <c r="O13" s="38">
        <v>16.712138882108398</v>
      </c>
      <c r="P13" s="38">
        <v>10.8627427743835</v>
      </c>
      <c r="Q13" s="38">
        <v>18.956338967251</v>
      </c>
      <c r="R13" s="38">
        <v>22.2800107884749</v>
      </c>
      <c r="S13" s="38">
        <v>19.616776674012698</v>
      </c>
      <c r="T13" s="38">
        <v>14.694013971958199</v>
      </c>
      <c r="U13" s="38">
        <v>13.8158034044588</v>
      </c>
      <c r="V13" s="38">
        <f t="shared" si="1"/>
        <v>9.7847185469923588</v>
      </c>
      <c r="W13" s="38">
        <f t="shared" si="2"/>
        <v>13.159875346157838</v>
      </c>
      <c r="X13" s="6" t="s">
        <v>177</v>
      </c>
    </row>
    <row r="14" spans="1:26" ht="14.25" customHeight="1" x14ac:dyDescent="0.3">
      <c r="A14" s="6" t="s">
        <v>179</v>
      </c>
      <c r="B14" s="6" t="s">
        <v>176</v>
      </c>
      <c r="C14" s="38">
        <v>8.6387119999999999</v>
      </c>
      <c r="D14" s="38">
        <v>16.724910999999999</v>
      </c>
      <c r="E14" s="38">
        <v>23.729841</v>
      </c>
      <c r="F14" s="38">
        <v>24.177980999999999</v>
      </c>
      <c r="G14" s="38">
        <v>21.044574999999998</v>
      </c>
      <c r="H14" s="38">
        <v>22.368445000000001</v>
      </c>
      <c r="I14" s="38">
        <v>16.596464999999998</v>
      </c>
      <c r="J14" s="38">
        <v>11.668810000000001</v>
      </c>
      <c r="K14" s="38">
        <v>9.5522320000000001</v>
      </c>
      <c r="L14" s="38">
        <v>8.9740110000000008</v>
      </c>
      <c r="M14" s="38">
        <v>12.344601000000001</v>
      </c>
      <c r="N14" s="38">
        <v>11.068530000000001</v>
      </c>
      <c r="O14" s="38">
        <v>18.697527999999998</v>
      </c>
      <c r="P14" s="38">
        <v>10.611249000000001</v>
      </c>
      <c r="Q14" s="38">
        <v>19.872761000000001</v>
      </c>
      <c r="R14" s="38">
        <v>14.052944999999999</v>
      </c>
      <c r="S14" s="38">
        <v>21.184925</v>
      </c>
      <c r="T14" s="38">
        <v>16.968572999999999</v>
      </c>
      <c r="U14" s="38">
        <v>16.452831</v>
      </c>
      <c r="V14" s="38">
        <f t="shared" si="1"/>
        <v>16.347598299999998</v>
      </c>
      <c r="W14" s="38">
        <f t="shared" si="2"/>
        <v>16.038417157894738</v>
      </c>
      <c r="X14" s="6" t="s">
        <v>165</v>
      </c>
    </row>
    <row r="15" spans="1:26" ht="14.25" customHeight="1" x14ac:dyDescent="0.3">
      <c r="A15" s="6" t="s">
        <v>180</v>
      </c>
      <c r="B15" s="6" t="s">
        <v>169</v>
      </c>
      <c r="C15" s="38">
        <f t="shared" ref="C15:U15" si="7">INDEX($C$14:$U$14, _xlfn.RANK.EQ(C19, $C19:$U19) + COUNTIF($C19:C19, C19) - 1)</f>
        <v>16.596464999999998</v>
      </c>
      <c r="D15" s="38">
        <f t="shared" si="7"/>
        <v>12.344601000000001</v>
      </c>
      <c r="E15" s="38">
        <f t="shared" si="7"/>
        <v>24.177980999999999</v>
      </c>
      <c r="F15" s="38">
        <f t="shared" si="7"/>
        <v>23.729841</v>
      </c>
      <c r="G15" s="38">
        <f t="shared" si="7"/>
        <v>19.872761000000001</v>
      </c>
      <c r="H15" s="38">
        <f t="shared" si="7"/>
        <v>8.6387119999999999</v>
      </c>
      <c r="I15" s="38">
        <f t="shared" si="7"/>
        <v>22.368445000000001</v>
      </c>
      <c r="J15" s="38">
        <f t="shared" si="7"/>
        <v>21.044574999999998</v>
      </c>
      <c r="K15" s="38">
        <f t="shared" si="7"/>
        <v>11.068530000000001</v>
      </c>
      <c r="L15" s="38">
        <f t="shared" si="7"/>
        <v>11.668810000000001</v>
      </c>
      <c r="M15" s="38">
        <f t="shared" si="7"/>
        <v>8.9740110000000008</v>
      </c>
      <c r="N15" s="38">
        <f t="shared" si="7"/>
        <v>16.724910999999999</v>
      </c>
      <c r="O15" s="38">
        <f t="shared" si="7"/>
        <v>18.697527999999998</v>
      </c>
      <c r="P15" s="38">
        <f t="shared" si="7"/>
        <v>10.611249000000001</v>
      </c>
      <c r="Q15" s="38">
        <f t="shared" si="7"/>
        <v>16.968572999999999</v>
      </c>
      <c r="R15" s="38">
        <f t="shared" si="7"/>
        <v>9.5522320000000001</v>
      </c>
      <c r="S15" s="38">
        <f t="shared" si="7"/>
        <v>21.184925</v>
      </c>
      <c r="T15" s="38">
        <f t="shared" si="7"/>
        <v>14.052944999999999</v>
      </c>
      <c r="U15" s="38">
        <f t="shared" si="7"/>
        <v>16.452831</v>
      </c>
      <c r="V15" s="38">
        <f t="shared" si="1"/>
        <v>17.1510721</v>
      </c>
      <c r="W15" s="38">
        <f t="shared" si="2"/>
        <v>16.038417157894738</v>
      </c>
      <c r="X15" s="6" t="s">
        <v>170</v>
      </c>
    </row>
    <row r="16" spans="1:26" ht="14.25" customHeight="1" x14ac:dyDescent="0.3">
      <c r="A16" s="6" t="s">
        <v>180</v>
      </c>
      <c r="B16" s="6" t="s">
        <v>171</v>
      </c>
      <c r="C16" s="38">
        <f t="shared" ref="C16:U16" si="8">INDEX($C$14:$U$14, _xlfn.RANK.EQ(C20, $C20:$U20) + COUNTIF($C20:C20, C20) - 1)</f>
        <v>22.368445000000001</v>
      </c>
      <c r="D16" s="38">
        <f t="shared" si="8"/>
        <v>8.6387119999999999</v>
      </c>
      <c r="E16" s="38">
        <f t="shared" si="8"/>
        <v>19.872761000000001</v>
      </c>
      <c r="F16" s="38">
        <f t="shared" si="8"/>
        <v>8.9740110000000008</v>
      </c>
      <c r="G16" s="38">
        <f t="shared" si="8"/>
        <v>16.452831</v>
      </c>
      <c r="H16" s="38">
        <f t="shared" si="8"/>
        <v>12.344601000000001</v>
      </c>
      <c r="I16" s="38">
        <f t="shared" si="8"/>
        <v>24.177980999999999</v>
      </c>
      <c r="J16" s="38">
        <f t="shared" si="8"/>
        <v>23.729841</v>
      </c>
      <c r="K16" s="38">
        <f t="shared" si="8"/>
        <v>14.052944999999999</v>
      </c>
      <c r="L16" s="38">
        <f t="shared" si="8"/>
        <v>16.724910999999999</v>
      </c>
      <c r="M16" s="38">
        <f t="shared" si="8"/>
        <v>18.697527999999998</v>
      </c>
      <c r="N16" s="38">
        <f t="shared" si="8"/>
        <v>16.968572999999999</v>
      </c>
      <c r="O16" s="38">
        <f t="shared" si="8"/>
        <v>11.068530000000001</v>
      </c>
      <c r="P16" s="38">
        <f t="shared" si="8"/>
        <v>11.668810000000001</v>
      </c>
      <c r="Q16" s="38">
        <f t="shared" si="8"/>
        <v>10.611249000000001</v>
      </c>
      <c r="R16" s="38">
        <f t="shared" si="8"/>
        <v>16.596464999999998</v>
      </c>
      <c r="S16" s="38">
        <f t="shared" si="8"/>
        <v>21.184925</v>
      </c>
      <c r="T16" s="38">
        <f t="shared" si="8"/>
        <v>21.044574999999998</v>
      </c>
      <c r="U16" s="38">
        <f t="shared" si="8"/>
        <v>9.5522320000000001</v>
      </c>
      <c r="V16" s="38">
        <f t="shared" si="1"/>
        <v>16.733703900000002</v>
      </c>
      <c r="W16" s="38">
        <f t="shared" si="2"/>
        <v>16.038417157894738</v>
      </c>
      <c r="X16" s="6" t="s">
        <v>170</v>
      </c>
    </row>
    <row r="17" spans="1:21" ht="14.25" customHeight="1" x14ac:dyDescent="0.3">
      <c r="C17" s="2"/>
      <c r="D17" s="2"/>
      <c r="E17" s="2"/>
      <c r="F17" s="2"/>
      <c r="G17" s="2"/>
      <c r="H17" s="2"/>
      <c r="I17" s="2"/>
      <c r="J17" s="2"/>
      <c r="K17" s="2"/>
      <c r="L17" s="2"/>
    </row>
    <row r="18" spans="1:21" ht="14.25" customHeight="1" x14ac:dyDescent="0.3">
      <c r="A18" s="1" t="s">
        <v>181</v>
      </c>
      <c r="C18" s="2"/>
      <c r="D18" s="2"/>
      <c r="E18" s="2"/>
      <c r="F18" s="2"/>
      <c r="G18" s="2"/>
      <c r="H18" s="2"/>
      <c r="I18" s="2"/>
      <c r="J18" s="2"/>
      <c r="K18" s="2"/>
      <c r="L18" s="2"/>
    </row>
    <row r="19" spans="1:21" ht="14.25" customHeight="1" x14ac:dyDescent="0.3">
      <c r="A19" s="6" t="s">
        <v>182</v>
      </c>
      <c r="C19" s="45">
        <v>0.67644387335744371</v>
      </c>
      <c r="D19" s="45">
        <v>0.47418579468589028</v>
      </c>
      <c r="E19" s="45">
        <v>0.79191284201733858</v>
      </c>
      <c r="F19" s="45">
        <v>0.85845050624319708</v>
      </c>
      <c r="G19" s="45">
        <v>0.29119580343142981</v>
      </c>
      <c r="H19" s="45">
        <v>0.96698220369983379</v>
      </c>
      <c r="I19" s="45">
        <v>0.71660723236774859</v>
      </c>
      <c r="J19" s="45">
        <v>0.76657250740819849</v>
      </c>
      <c r="K19" s="45">
        <v>0.37210589764212265</v>
      </c>
      <c r="L19" s="45">
        <v>0.67238760239552131</v>
      </c>
      <c r="M19" s="45">
        <v>0.54861280840425941</v>
      </c>
      <c r="N19" s="45">
        <v>0.93847094237556061</v>
      </c>
      <c r="O19" s="45">
        <v>0.37036993145978159</v>
      </c>
      <c r="P19" s="45">
        <v>0.37012384678989274</v>
      </c>
      <c r="Q19" s="45">
        <v>5.0129257600194155E-2</v>
      </c>
      <c r="R19" s="45">
        <v>0.66224607523003343</v>
      </c>
      <c r="S19" s="45">
        <v>7.3598766477379618E-2</v>
      </c>
      <c r="T19" s="45">
        <v>0.14075741794709939</v>
      </c>
      <c r="U19" s="45">
        <v>4.0761876740060932E-2</v>
      </c>
    </row>
    <row r="20" spans="1:21" ht="14.25" customHeight="1" x14ac:dyDescent="0.3">
      <c r="A20" s="6" t="s">
        <v>183</v>
      </c>
      <c r="C20" s="45">
        <v>0.71178139473095614</v>
      </c>
      <c r="D20" s="45">
        <v>0.90508858194637953</v>
      </c>
      <c r="E20" s="45">
        <v>0.17598711058710848</v>
      </c>
      <c r="F20" s="45">
        <v>0.46040924842222275</v>
      </c>
      <c r="G20" s="45">
        <v>1.1082729617274412E-3</v>
      </c>
      <c r="H20" s="45">
        <v>0.4469646580924429</v>
      </c>
      <c r="I20" s="45">
        <v>0.76533202050878746</v>
      </c>
      <c r="J20" s="45">
        <v>0.83884971961311028</v>
      </c>
      <c r="K20" s="45">
        <v>0.13861192500449215</v>
      </c>
      <c r="L20" s="45">
        <v>0.86445706016894996</v>
      </c>
      <c r="M20" s="45">
        <v>0.27880519114550062</v>
      </c>
      <c r="N20" s="45">
        <v>4.9331580912537532E-2</v>
      </c>
      <c r="O20" s="45">
        <v>0.44358552686154573</v>
      </c>
      <c r="P20" s="45">
        <v>0.51627460025941363</v>
      </c>
      <c r="Q20" s="45">
        <v>0.19589373219881623</v>
      </c>
      <c r="R20" s="45">
        <v>0.57711767229760702</v>
      </c>
      <c r="S20" s="45">
        <v>0.11578704812173612</v>
      </c>
      <c r="T20" s="45">
        <v>0.75445830147475079</v>
      </c>
      <c r="U20" s="45">
        <v>0.50908150625985971</v>
      </c>
    </row>
    <row r="21" spans="1:21" ht="14.25" customHeight="1" x14ac:dyDescent="0.3">
      <c r="A21" s="6" t="s">
        <v>184</v>
      </c>
      <c r="C21" s="45">
        <v>0.49942177488685924</v>
      </c>
      <c r="D21" s="45">
        <v>0.73533205529292978</v>
      </c>
      <c r="E21" s="45">
        <v>3.6281905650776269E-2</v>
      </c>
      <c r="F21" s="45">
        <v>0.51032194818600674</v>
      </c>
      <c r="G21" s="45">
        <v>0.72301799545372614</v>
      </c>
      <c r="H21" s="45">
        <v>0.18140139614899009</v>
      </c>
      <c r="I21" s="45">
        <v>0.96487922099534429</v>
      </c>
      <c r="J21" s="45">
        <v>0.58598497382130921</v>
      </c>
      <c r="K21" s="45">
        <v>0.81220936811505928</v>
      </c>
      <c r="L21" s="45">
        <v>0.56799175094937815</v>
      </c>
      <c r="M21" s="45">
        <v>1.6868147569877312E-3</v>
      </c>
      <c r="N21" s="45">
        <v>0.81525247724513761</v>
      </c>
      <c r="O21" s="45">
        <v>0.43869003462286138</v>
      </c>
      <c r="P21" s="45">
        <v>0.41310932122101518</v>
      </c>
      <c r="Q21" s="45">
        <v>0.31390513036414502</v>
      </c>
      <c r="R21" s="45">
        <v>8.330275026684264E-2</v>
      </c>
      <c r="S21" s="45">
        <v>0.8318657658083044</v>
      </c>
      <c r="T21" s="45">
        <v>0.65077408918348401</v>
      </c>
      <c r="U21" s="45">
        <v>0.92682339319863516</v>
      </c>
    </row>
    <row r="22" spans="1:21" ht="14.25" customHeight="1" x14ac:dyDescent="0.3">
      <c r="C22" s="2"/>
      <c r="D22" s="2"/>
      <c r="E22" s="2"/>
      <c r="F22" s="2"/>
      <c r="G22" s="2"/>
      <c r="H22" s="2"/>
      <c r="I22" s="2"/>
      <c r="J22" s="2"/>
      <c r="K22" s="2"/>
      <c r="L22" s="2"/>
    </row>
    <row r="23" spans="1:21" ht="14.25" customHeight="1" x14ac:dyDescent="0.3">
      <c r="C23" s="2"/>
      <c r="D23" s="2"/>
      <c r="E23" s="2"/>
      <c r="F23" s="2"/>
      <c r="G23" s="2"/>
      <c r="H23" s="2"/>
      <c r="I23" s="2"/>
      <c r="J23" s="2"/>
      <c r="K23" s="2"/>
      <c r="L23" s="2"/>
    </row>
    <row r="24" spans="1:21" ht="14.25" customHeight="1" x14ac:dyDescent="0.3">
      <c r="C24" s="2"/>
      <c r="D24" s="2"/>
      <c r="E24" s="2"/>
      <c r="F24" s="2"/>
      <c r="G24" s="2"/>
      <c r="H24" s="2"/>
      <c r="I24" s="2"/>
      <c r="J24" s="2"/>
      <c r="K24" s="2"/>
      <c r="L24" s="2"/>
    </row>
    <row r="25" spans="1:21" ht="14.25" customHeight="1" x14ac:dyDescent="0.3">
      <c r="C25" s="2"/>
      <c r="D25" s="2"/>
      <c r="E25" s="2"/>
      <c r="F25" s="2"/>
      <c r="G25" s="2"/>
      <c r="H25" s="2"/>
      <c r="I25" s="2"/>
      <c r="J25" s="2"/>
      <c r="K25" s="2"/>
      <c r="L25" s="2"/>
    </row>
    <row r="26" spans="1:21" ht="14.25" customHeight="1" x14ac:dyDescent="0.3">
      <c r="C26" s="2"/>
      <c r="D26" s="2"/>
      <c r="E26" s="2"/>
      <c r="F26" s="2"/>
      <c r="G26" s="2"/>
      <c r="H26" s="2"/>
      <c r="I26" s="2"/>
      <c r="J26" s="2"/>
      <c r="K26" s="2"/>
      <c r="L26" s="2"/>
    </row>
    <row r="27" spans="1:21" ht="14.25" customHeight="1" x14ac:dyDescent="0.3">
      <c r="C27" s="2"/>
      <c r="D27" s="2"/>
      <c r="E27" s="2"/>
      <c r="F27" s="2"/>
      <c r="G27" s="2"/>
      <c r="H27" s="2"/>
      <c r="I27" s="2"/>
      <c r="J27" s="2"/>
      <c r="K27" s="2"/>
      <c r="L27" s="2"/>
    </row>
    <row r="28" spans="1:21" ht="14.25" customHeight="1" x14ac:dyDescent="0.3">
      <c r="C28" s="2"/>
      <c r="D28" s="2"/>
      <c r="E28" s="2"/>
      <c r="F28" s="2"/>
      <c r="G28" s="2"/>
      <c r="H28" s="2"/>
      <c r="I28" s="2"/>
      <c r="J28" s="2"/>
      <c r="K28" s="2"/>
      <c r="L28" s="2"/>
    </row>
    <row r="29" spans="1:21" ht="14.25" customHeight="1" x14ac:dyDescent="0.3">
      <c r="C29" s="2"/>
      <c r="D29" s="2"/>
      <c r="E29" s="2"/>
      <c r="F29" s="2"/>
      <c r="G29" s="2"/>
      <c r="H29" s="2"/>
      <c r="I29" s="2"/>
      <c r="J29" s="2"/>
      <c r="K29" s="2"/>
      <c r="L29" s="2"/>
    </row>
    <row r="30" spans="1:21" ht="14.25" customHeight="1" x14ac:dyDescent="0.3">
      <c r="C30" s="2"/>
      <c r="D30" s="2"/>
      <c r="E30" s="2"/>
      <c r="F30" s="2"/>
      <c r="G30" s="2"/>
      <c r="H30" s="2"/>
      <c r="I30" s="2"/>
      <c r="J30" s="2"/>
      <c r="K30" s="2"/>
      <c r="L30" s="2"/>
    </row>
    <row r="31" spans="1:21" ht="14.25" customHeight="1" x14ac:dyDescent="0.3">
      <c r="C31" s="2"/>
      <c r="D31" s="2"/>
      <c r="E31" s="2"/>
      <c r="F31" s="2"/>
      <c r="G31" s="2"/>
      <c r="H31" s="2"/>
      <c r="I31" s="2"/>
      <c r="J31" s="2"/>
      <c r="K31" s="2"/>
      <c r="L31" s="2"/>
    </row>
    <row r="32" spans="1:21" ht="14.25" customHeight="1" x14ac:dyDescent="0.3">
      <c r="C32" s="2"/>
      <c r="D32" s="2"/>
      <c r="E32" s="2"/>
      <c r="F32" s="2"/>
      <c r="G32" s="2"/>
      <c r="H32" s="2"/>
      <c r="I32" s="2"/>
      <c r="J32" s="2"/>
      <c r="K32" s="2"/>
      <c r="L32" s="2"/>
    </row>
    <row r="33" spans="3:12" ht="14.25" customHeight="1" x14ac:dyDescent="0.3">
      <c r="C33" s="2"/>
      <c r="D33" s="2"/>
      <c r="E33" s="2"/>
      <c r="F33" s="2"/>
      <c r="G33" s="2"/>
      <c r="H33" s="2"/>
      <c r="I33" s="2"/>
      <c r="J33" s="2"/>
      <c r="K33" s="2"/>
      <c r="L33" s="2"/>
    </row>
    <row r="34" spans="3:12" ht="14.25" customHeight="1" x14ac:dyDescent="0.3">
      <c r="C34" s="2"/>
      <c r="D34" s="2"/>
      <c r="E34" s="2"/>
      <c r="F34" s="2"/>
      <c r="G34" s="2"/>
      <c r="H34" s="2"/>
      <c r="I34" s="2"/>
      <c r="J34" s="2"/>
      <c r="K34" s="2"/>
      <c r="L34" s="2"/>
    </row>
    <row r="35" spans="3:12" ht="14.25" customHeight="1" x14ac:dyDescent="0.3">
      <c r="C35" s="2"/>
      <c r="D35" s="2"/>
      <c r="E35" s="2"/>
      <c r="F35" s="2"/>
      <c r="G35" s="2"/>
      <c r="H35" s="2"/>
      <c r="I35" s="2"/>
      <c r="J35" s="2"/>
      <c r="K35" s="2"/>
      <c r="L35" s="2"/>
    </row>
    <row r="36" spans="3:12" ht="14.25" customHeight="1" x14ac:dyDescent="0.3">
      <c r="C36" s="2"/>
      <c r="D36" s="2"/>
      <c r="E36" s="2"/>
      <c r="F36" s="2"/>
      <c r="G36" s="2"/>
      <c r="H36" s="2"/>
      <c r="I36" s="2"/>
      <c r="J36" s="2"/>
      <c r="K36" s="2"/>
      <c r="L36" s="2"/>
    </row>
    <row r="37" spans="3:12" ht="14.25" customHeight="1" x14ac:dyDescent="0.3">
      <c r="C37" s="2"/>
      <c r="D37" s="2"/>
      <c r="E37" s="2"/>
      <c r="F37" s="2"/>
      <c r="G37" s="2"/>
      <c r="H37" s="2"/>
      <c r="I37" s="2"/>
      <c r="J37" s="2"/>
      <c r="K37" s="2"/>
      <c r="L37" s="2"/>
    </row>
    <row r="38" spans="3:12" ht="14.25" customHeight="1" x14ac:dyDescent="0.3">
      <c r="C38" s="2"/>
      <c r="D38" s="2"/>
      <c r="E38" s="2"/>
      <c r="F38" s="2"/>
      <c r="G38" s="2"/>
      <c r="H38" s="2"/>
      <c r="I38" s="2"/>
      <c r="J38" s="2"/>
      <c r="K38" s="2"/>
      <c r="L38" s="2"/>
    </row>
    <row r="39" spans="3:12" ht="14.25" customHeight="1" x14ac:dyDescent="0.3">
      <c r="C39" s="2"/>
      <c r="D39" s="2"/>
      <c r="E39" s="2"/>
      <c r="F39" s="2"/>
      <c r="G39" s="2"/>
      <c r="H39" s="2"/>
      <c r="I39" s="2"/>
      <c r="J39" s="2"/>
      <c r="K39" s="2"/>
      <c r="L39" s="2"/>
    </row>
    <row r="40" spans="3:12" ht="14.25" customHeight="1" x14ac:dyDescent="0.3">
      <c r="C40" s="2"/>
      <c r="D40" s="2"/>
      <c r="E40" s="2"/>
      <c r="F40" s="2"/>
      <c r="G40" s="2"/>
      <c r="H40" s="2"/>
      <c r="I40" s="2"/>
      <c r="J40" s="2"/>
      <c r="K40" s="2"/>
      <c r="L40" s="2"/>
    </row>
    <row r="41" spans="3:12" ht="14.25" customHeight="1" x14ac:dyDescent="0.3">
      <c r="C41" s="2"/>
      <c r="D41" s="2"/>
      <c r="E41" s="2"/>
      <c r="F41" s="2"/>
      <c r="G41" s="2"/>
      <c r="H41" s="2"/>
      <c r="I41" s="2"/>
      <c r="J41" s="2"/>
      <c r="K41" s="2"/>
      <c r="L41" s="2"/>
    </row>
    <row r="42" spans="3:12" ht="14.25" customHeight="1" x14ac:dyDescent="0.3">
      <c r="C42" s="2"/>
      <c r="D42" s="2"/>
      <c r="E42" s="2"/>
      <c r="F42" s="2"/>
      <c r="G42" s="2"/>
      <c r="H42" s="2"/>
      <c r="I42" s="2"/>
      <c r="J42" s="2"/>
      <c r="K42" s="2"/>
      <c r="L42" s="2"/>
    </row>
    <row r="43" spans="3:12" ht="14.25" customHeight="1" x14ac:dyDescent="0.3">
      <c r="C43" s="2"/>
      <c r="D43" s="2"/>
      <c r="E43" s="2"/>
      <c r="F43" s="2"/>
      <c r="G43" s="2"/>
      <c r="H43" s="2"/>
      <c r="I43" s="2"/>
      <c r="J43" s="2"/>
      <c r="K43" s="2"/>
      <c r="L43" s="2"/>
    </row>
    <row r="44" spans="3:12" ht="14.25" customHeight="1" x14ac:dyDescent="0.3">
      <c r="C44" s="2"/>
      <c r="D44" s="2"/>
      <c r="E44" s="2"/>
      <c r="F44" s="2"/>
      <c r="G44" s="2"/>
      <c r="H44" s="2"/>
      <c r="I44" s="2"/>
      <c r="J44" s="2"/>
      <c r="K44" s="2"/>
      <c r="L44" s="2"/>
    </row>
    <row r="45" spans="3:12" ht="14.25" customHeight="1" x14ac:dyDescent="0.3">
      <c r="C45" s="2"/>
      <c r="D45" s="2"/>
      <c r="E45" s="2"/>
      <c r="F45" s="2"/>
      <c r="G45" s="2"/>
      <c r="H45" s="2"/>
      <c r="I45" s="2"/>
      <c r="J45" s="2"/>
      <c r="K45" s="2"/>
      <c r="L45" s="2"/>
    </row>
    <row r="46" spans="3:12" ht="14.25" customHeight="1" x14ac:dyDescent="0.3">
      <c r="C46" s="2"/>
      <c r="D46" s="2"/>
      <c r="E46" s="2"/>
      <c r="F46" s="2"/>
      <c r="G46" s="2"/>
      <c r="H46" s="2"/>
      <c r="I46" s="2"/>
      <c r="J46" s="2"/>
      <c r="K46" s="2"/>
      <c r="L46" s="2"/>
    </row>
    <row r="47" spans="3:12" ht="14.25" customHeight="1" x14ac:dyDescent="0.3">
      <c r="C47" s="2"/>
      <c r="D47" s="2"/>
      <c r="E47" s="2"/>
      <c r="F47" s="2"/>
      <c r="G47" s="2"/>
      <c r="H47" s="2"/>
      <c r="I47" s="2"/>
      <c r="J47" s="2"/>
      <c r="K47" s="2"/>
      <c r="L47" s="2"/>
    </row>
    <row r="48" spans="3:12" ht="14.25" customHeight="1" x14ac:dyDescent="0.3">
      <c r="C48" s="2"/>
      <c r="D48" s="2"/>
      <c r="E48" s="2"/>
      <c r="F48" s="2"/>
      <c r="G48" s="2"/>
      <c r="H48" s="2"/>
      <c r="I48" s="2"/>
      <c r="J48" s="2"/>
      <c r="K48" s="2"/>
      <c r="L48" s="2"/>
    </row>
    <row r="49" spans="3:12" ht="14.25" customHeight="1" x14ac:dyDescent="0.3">
      <c r="C49" s="2"/>
      <c r="D49" s="2"/>
      <c r="E49" s="2"/>
      <c r="F49" s="2"/>
      <c r="G49" s="2"/>
      <c r="H49" s="2"/>
      <c r="I49" s="2"/>
      <c r="J49" s="2"/>
      <c r="K49" s="2"/>
      <c r="L49" s="2"/>
    </row>
    <row r="50" spans="3:12" ht="14.25" customHeight="1" x14ac:dyDescent="0.3">
      <c r="C50" s="2"/>
      <c r="D50" s="2"/>
      <c r="E50" s="2"/>
      <c r="F50" s="2"/>
      <c r="G50" s="2"/>
      <c r="H50" s="2"/>
      <c r="I50" s="2"/>
      <c r="J50" s="2"/>
      <c r="K50" s="2"/>
      <c r="L50" s="2"/>
    </row>
    <row r="51" spans="3:12" ht="14.25" customHeight="1" x14ac:dyDescent="0.3">
      <c r="C51" s="2"/>
      <c r="D51" s="2"/>
      <c r="E51" s="2"/>
      <c r="F51" s="2"/>
      <c r="G51" s="2"/>
      <c r="H51" s="2"/>
      <c r="I51" s="2"/>
      <c r="J51" s="2"/>
      <c r="K51" s="2"/>
      <c r="L51" s="2"/>
    </row>
    <row r="52" spans="3:12" ht="14.25" customHeight="1" x14ac:dyDescent="0.3">
      <c r="C52" s="2"/>
      <c r="D52" s="2"/>
      <c r="E52" s="2"/>
      <c r="F52" s="2"/>
      <c r="G52" s="2"/>
      <c r="H52" s="2"/>
      <c r="I52" s="2"/>
      <c r="J52" s="2"/>
      <c r="K52" s="2"/>
      <c r="L52" s="2"/>
    </row>
    <row r="53" spans="3:12" ht="14.25" customHeight="1" x14ac:dyDescent="0.3">
      <c r="C53" s="2"/>
      <c r="D53" s="2"/>
      <c r="E53" s="2"/>
      <c r="F53" s="2"/>
      <c r="G53" s="2"/>
      <c r="H53" s="2"/>
      <c r="I53" s="2"/>
      <c r="J53" s="2"/>
      <c r="K53" s="2"/>
      <c r="L53" s="2"/>
    </row>
    <row r="54" spans="3:12" ht="14.25" customHeight="1" x14ac:dyDescent="0.3">
      <c r="C54" s="2"/>
      <c r="D54" s="2"/>
      <c r="E54" s="2"/>
      <c r="F54" s="2"/>
      <c r="G54" s="2"/>
      <c r="H54" s="2"/>
      <c r="I54" s="2"/>
      <c r="J54" s="2"/>
      <c r="K54" s="2"/>
      <c r="L54" s="2"/>
    </row>
    <row r="55" spans="3:12" ht="14.25" customHeight="1" x14ac:dyDescent="0.3">
      <c r="C55" s="2"/>
      <c r="D55" s="2"/>
      <c r="E55" s="2"/>
      <c r="F55" s="2"/>
      <c r="G55" s="2"/>
      <c r="H55" s="2"/>
      <c r="I55" s="2"/>
      <c r="J55" s="2"/>
      <c r="K55" s="2"/>
      <c r="L55" s="2"/>
    </row>
    <row r="56" spans="3:12" ht="14.25" customHeight="1" x14ac:dyDescent="0.3">
      <c r="C56" s="2"/>
      <c r="D56" s="2"/>
      <c r="E56" s="2"/>
      <c r="F56" s="2"/>
      <c r="G56" s="2"/>
      <c r="H56" s="2"/>
      <c r="I56" s="2"/>
      <c r="J56" s="2"/>
      <c r="K56" s="2"/>
      <c r="L56" s="2"/>
    </row>
    <row r="57" spans="3:12" ht="14.25" customHeight="1" x14ac:dyDescent="0.3">
      <c r="C57" s="2"/>
      <c r="D57" s="2"/>
      <c r="E57" s="2"/>
      <c r="F57" s="2"/>
      <c r="G57" s="2"/>
      <c r="H57" s="2"/>
      <c r="I57" s="2"/>
      <c r="J57" s="2"/>
      <c r="K57" s="2"/>
      <c r="L57" s="2"/>
    </row>
    <row r="58" spans="3:12" ht="14.25" customHeight="1" x14ac:dyDescent="0.3">
      <c r="C58" s="2"/>
      <c r="D58" s="2"/>
      <c r="E58" s="2"/>
      <c r="F58" s="2"/>
      <c r="G58" s="2"/>
      <c r="H58" s="2"/>
      <c r="I58" s="2"/>
      <c r="J58" s="2"/>
      <c r="K58" s="2"/>
      <c r="L58" s="2"/>
    </row>
    <row r="59" spans="3:12" ht="14.25" customHeight="1" x14ac:dyDescent="0.3">
      <c r="C59" s="2"/>
      <c r="D59" s="2"/>
      <c r="E59" s="2"/>
      <c r="F59" s="2"/>
      <c r="G59" s="2"/>
      <c r="H59" s="2"/>
      <c r="I59" s="2"/>
      <c r="J59" s="2"/>
      <c r="K59" s="2"/>
      <c r="L59" s="2"/>
    </row>
    <row r="60" spans="3:12" ht="14.25" customHeight="1" x14ac:dyDescent="0.3">
      <c r="C60" s="2"/>
      <c r="D60" s="2"/>
      <c r="E60" s="2"/>
      <c r="F60" s="2"/>
      <c r="G60" s="2"/>
      <c r="H60" s="2"/>
      <c r="I60" s="2"/>
      <c r="J60" s="2"/>
      <c r="K60" s="2"/>
      <c r="L60" s="2"/>
    </row>
    <row r="61" spans="3:12" ht="14.25" customHeight="1" x14ac:dyDescent="0.3">
      <c r="C61" s="2"/>
      <c r="D61" s="2"/>
      <c r="E61" s="2"/>
      <c r="F61" s="2"/>
      <c r="G61" s="2"/>
      <c r="H61" s="2"/>
      <c r="I61" s="2"/>
      <c r="J61" s="2"/>
      <c r="K61" s="2"/>
      <c r="L61" s="2"/>
    </row>
    <row r="62" spans="3:12" ht="14.25" customHeight="1" x14ac:dyDescent="0.3">
      <c r="C62" s="2"/>
      <c r="D62" s="2"/>
      <c r="E62" s="2"/>
      <c r="F62" s="2"/>
      <c r="G62" s="2"/>
      <c r="H62" s="2"/>
      <c r="I62" s="2"/>
      <c r="J62" s="2"/>
      <c r="K62" s="2"/>
      <c r="L62" s="2"/>
    </row>
    <row r="63" spans="3:12" ht="14.25" customHeight="1" x14ac:dyDescent="0.3">
      <c r="C63" s="2"/>
      <c r="D63" s="2"/>
      <c r="E63" s="2"/>
      <c r="F63" s="2"/>
      <c r="G63" s="2"/>
      <c r="H63" s="2"/>
      <c r="I63" s="2"/>
      <c r="J63" s="2"/>
      <c r="K63" s="2"/>
      <c r="L63" s="2"/>
    </row>
    <row r="64" spans="3:12" ht="14.25" customHeight="1" x14ac:dyDescent="0.3">
      <c r="C64" s="2"/>
      <c r="D64" s="2"/>
      <c r="E64" s="2"/>
      <c r="F64" s="2"/>
      <c r="G64" s="2"/>
      <c r="H64" s="2"/>
      <c r="I64" s="2"/>
      <c r="J64" s="2"/>
      <c r="K64" s="2"/>
      <c r="L64" s="2"/>
    </row>
    <row r="65" spans="3:12" ht="14.25" customHeight="1" x14ac:dyDescent="0.3">
      <c r="C65" s="2"/>
      <c r="D65" s="2"/>
      <c r="E65" s="2"/>
      <c r="F65" s="2"/>
      <c r="G65" s="2"/>
      <c r="H65" s="2"/>
      <c r="I65" s="2"/>
      <c r="J65" s="2"/>
      <c r="K65" s="2"/>
      <c r="L65" s="2"/>
    </row>
    <row r="66" spans="3:12" ht="14.25" customHeight="1" x14ac:dyDescent="0.3">
      <c r="C66" s="2"/>
      <c r="D66" s="2"/>
      <c r="E66" s="2"/>
      <c r="F66" s="2"/>
      <c r="G66" s="2"/>
      <c r="H66" s="2"/>
      <c r="I66" s="2"/>
      <c r="J66" s="2"/>
      <c r="K66" s="2"/>
      <c r="L66" s="2"/>
    </row>
    <row r="67" spans="3:12" ht="14.25" customHeight="1" x14ac:dyDescent="0.3">
      <c r="C67" s="2"/>
      <c r="D67" s="2"/>
      <c r="E67" s="2"/>
      <c r="F67" s="2"/>
      <c r="G67" s="2"/>
      <c r="H67" s="2"/>
      <c r="I67" s="2"/>
      <c r="J67" s="2"/>
      <c r="K67" s="2"/>
      <c r="L67" s="2"/>
    </row>
    <row r="68" spans="3:12" ht="14.25" customHeight="1" x14ac:dyDescent="0.3">
      <c r="C68" s="2"/>
      <c r="D68" s="2"/>
      <c r="E68" s="2"/>
      <c r="F68" s="2"/>
      <c r="G68" s="2"/>
      <c r="H68" s="2"/>
      <c r="I68" s="2"/>
      <c r="J68" s="2"/>
      <c r="K68" s="2"/>
      <c r="L68" s="2"/>
    </row>
    <row r="69" spans="3:12" ht="14.25" customHeight="1" x14ac:dyDescent="0.3">
      <c r="C69" s="2"/>
      <c r="D69" s="2"/>
      <c r="E69" s="2"/>
      <c r="F69" s="2"/>
      <c r="G69" s="2"/>
      <c r="H69" s="2"/>
      <c r="I69" s="2"/>
      <c r="J69" s="2"/>
      <c r="K69" s="2"/>
      <c r="L69" s="2"/>
    </row>
    <row r="70" spans="3:12" ht="14.25" customHeight="1" x14ac:dyDescent="0.3">
      <c r="C70" s="2"/>
      <c r="D70" s="2"/>
      <c r="E70" s="2"/>
      <c r="F70" s="2"/>
      <c r="G70" s="2"/>
      <c r="H70" s="2"/>
      <c r="I70" s="2"/>
      <c r="J70" s="2"/>
      <c r="K70" s="2"/>
      <c r="L70" s="2"/>
    </row>
    <row r="71" spans="3:12" ht="14.25" customHeight="1" x14ac:dyDescent="0.3">
      <c r="C71" s="2"/>
      <c r="D71" s="2"/>
      <c r="E71" s="2"/>
      <c r="F71" s="2"/>
      <c r="G71" s="2"/>
      <c r="H71" s="2"/>
      <c r="I71" s="2"/>
      <c r="J71" s="2"/>
      <c r="K71" s="2"/>
      <c r="L71" s="2"/>
    </row>
    <row r="72" spans="3:12" ht="14.25" customHeight="1" x14ac:dyDescent="0.3">
      <c r="C72" s="2"/>
      <c r="D72" s="2"/>
      <c r="E72" s="2"/>
      <c r="F72" s="2"/>
      <c r="G72" s="2"/>
      <c r="H72" s="2"/>
      <c r="I72" s="2"/>
      <c r="J72" s="2"/>
      <c r="K72" s="2"/>
      <c r="L72" s="2"/>
    </row>
    <row r="73" spans="3:12" ht="14.25" customHeight="1" x14ac:dyDescent="0.3">
      <c r="C73" s="2"/>
      <c r="D73" s="2"/>
      <c r="E73" s="2"/>
      <c r="F73" s="2"/>
      <c r="G73" s="2"/>
      <c r="H73" s="2"/>
      <c r="I73" s="2"/>
      <c r="J73" s="2"/>
      <c r="K73" s="2"/>
      <c r="L73" s="2"/>
    </row>
    <row r="74" spans="3:12" ht="14.25" customHeight="1" x14ac:dyDescent="0.3">
      <c r="C74" s="2"/>
      <c r="D74" s="2"/>
      <c r="E74" s="2"/>
      <c r="F74" s="2"/>
      <c r="G74" s="2"/>
      <c r="H74" s="2"/>
      <c r="I74" s="2"/>
      <c r="J74" s="2"/>
      <c r="K74" s="2"/>
      <c r="L74" s="2"/>
    </row>
    <row r="75" spans="3:12" ht="14.25" customHeight="1" x14ac:dyDescent="0.3">
      <c r="C75" s="2"/>
      <c r="D75" s="2"/>
      <c r="E75" s="2"/>
      <c r="F75" s="2"/>
      <c r="G75" s="2"/>
      <c r="H75" s="2"/>
      <c r="I75" s="2"/>
      <c r="J75" s="2"/>
      <c r="K75" s="2"/>
      <c r="L75" s="2"/>
    </row>
    <row r="76" spans="3:12" ht="14.25" customHeight="1" x14ac:dyDescent="0.3">
      <c r="C76" s="2"/>
      <c r="D76" s="2"/>
      <c r="E76" s="2"/>
      <c r="F76" s="2"/>
      <c r="G76" s="2"/>
      <c r="H76" s="2"/>
      <c r="I76" s="2"/>
      <c r="J76" s="2"/>
      <c r="K76" s="2"/>
      <c r="L76" s="2"/>
    </row>
    <row r="77" spans="3:12" ht="14.25" customHeight="1" x14ac:dyDescent="0.3">
      <c r="C77" s="2"/>
      <c r="D77" s="2"/>
      <c r="E77" s="2"/>
      <c r="F77" s="2"/>
      <c r="G77" s="2"/>
      <c r="H77" s="2"/>
      <c r="I77" s="2"/>
      <c r="J77" s="2"/>
      <c r="K77" s="2"/>
      <c r="L77" s="2"/>
    </row>
    <row r="78" spans="3:12" ht="14.25" customHeight="1" x14ac:dyDescent="0.3">
      <c r="C78" s="2"/>
      <c r="D78" s="2"/>
      <c r="E78" s="2"/>
      <c r="F78" s="2"/>
      <c r="G78" s="2"/>
      <c r="H78" s="2"/>
      <c r="I78" s="2"/>
      <c r="J78" s="2"/>
      <c r="K78" s="2"/>
      <c r="L78" s="2"/>
    </row>
    <row r="79" spans="3:12" ht="14.25" customHeight="1" x14ac:dyDescent="0.3">
      <c r="C79" s="2"/>
      <c r="D79" s="2"/>
      <c r="E79" s="2"/>
      <c r="F79" s="2"/>
      <c r="G79" s="2"/>
      <c r="H79" s="2"/>
      <c r="I79" s="2"/>
      <c r="J79" s="2"/>
      <c r="K79" s="2"/>
      <c r="L79" s="2"/>
    </row>
    <row r="80" spans="3:12" ht="14.25" customHeight="1" x14ac:dyDescent="0.3">
      <c r="C80" s="2"/>
      <c r="D80" s="2"/>
      <c r="E80" s="2"/>
      <c r="F80" s="2"/>
      <c r="G80" s="2"/>
      <c r="H80" s="2"/>
      <c r="I80" s="2"/>
      <c r="J80" s="2"/>
      <c r="K80" s="2"/>
      <c r="L80" s="2"/>
    </row>
    <row r="81" spans="3:12" ht="14.25" customHeight="1" x14ac:dyDescent="0.3">
      <c r="C81" s="2"/>
      <c r="D81" s="2"/>
      <c r="E81" s="2"/>
      <c r="F81" s="2"/>
      <c r="G81" s="2"/>
      <c r="H81" s="2"/>
      <c r="I81" s="2"/>
      <c r="J81" s="2"/>
      <c r="K81" s="2"/>
      <c r="L81" s="2"/>
    </row>
    <row r="82" spans="3:12" ht="14.25" customHeight="1" x14ac:dyDescent="0.3">
      <c r="C82" s="2"/>
      <c r="D82" s="2"/>
      <c r="E82" s="2"/>
      <c r="F82" s="2"/>
      <c r="G82" s="2"/>
      <c r="H82" s="2"/>
      <c r="I82" s="2"/>
      <c r="J82" s="2"/>
      <c r="K82" s="2"/>
      <c r="L82" s="2"/>
    </row>
    <row r="83" spans="3:12" ht="14.25" customHeight="1" x14ac:dyDescent="0.3">
      <c r="C83" s="2"/>
      <c r="D83" s="2"/>
      <c r="E83" s="2"/>
      <c r="F83" s="2"/>
      <c r="G83" s="2"/>
      <c r="H83" s="2"/>
      <c r="I83" s="2"/>
      <c r="J83" s="2"/>
      <c r="K83" s="2"/>
      <c r="L83" s="2"/>
    </row>
    <row r="84" spans="3:12" ht="14.25" customHeight="1" x14ac:dyDescent="0.3">
      <c r="C84" s="2"/>
      <c r="D84" s="2"/>
      <c r="E84" s="2"/>
      <c r="F84" s="2"/>
      <c r="G84" s="2"/>
      <c r="H84" s="2"/>
      <c r="I84" s="2"/>
      <c r="J84" s="2"/>
      <c r="K84" s="2"/>
      <c r="L84" s="2"/>
    </row>
    <row r="85" spans="3:12" ht="14.25" customHeight="1" x14ac:dyDescent="0.3">
      <c r="C85" s="2"/>
      <c r="D85" s="2"/>
      <c r="E85" s="2"/>
      <c r="F85" s="2"/>
      <c r="G85" s="2"/>
      <c r="H85" s="2"/>
      <c r="I85" s="2"/>
      <c r="J85" s="2"/>
      <c r="K85" s="2"/>
      <c r="L85" s="2"/>
    </row>
    <row r="86" spans="3:12" ht="14.25" customHeight="1" x14ac:dyDescent="0.3">
      <c r="C86" s="2"/>
      <c r="D86" s="2"/>
      <c r="E86" s="2"/>
      <c r="F86" s="2"/>
      <c r="G86" s="2"/>
      <c r="H86" s="2"/>
      <c r="I86" s="2"/>
      <c r="J86" s="2"/>
      <c r="K86" s="2"/>
      <c r="L86" s="2"/>
    </row>
    <row r="87" spans="3:12" ht="14.25" customHeight="1" x14ac:dyDescent="0.3">
      <c r="C87" s="2"/>
      <c r="D87" s="2"/>
      <c r="E87" s="2"/>
      <c r="F87" s="2"/>
      <c r="G87" s="2"/>
      <c r="H87" s="2"/>
      <c r="I87" s="2"/>
      <c r="J87" s="2"/>
      <c r="K87" s="2"/>
      <c r="L87" s="2"/>
    </row>
    <row r="88" spans="3:12" ht="14.25" customHeight="1" x14ac:dyDescent="0.3">
      <c r="C88" s="2"/>
      <c r="D88" s="2"/>
      <c r="E88" s="2"/>
      <c r="F88" s="2"/>
      <c r="G88" s="2"/>
      <c r="H88" s="2"/>
      <c r="I88" s="2"/>
      <c r="J88" s="2"/>
      <c r="K88" s="2"/>
      <c r="L88" s="2"/>
    </row>
    <row r="89" spans="3:12" ht="14.25" customHeight="1" x14ac:dyDescent="0.3">
      <c r="C89" s="2"/>
      <c r="D89" s="2"/>
      <c r="E89" s="2"/>
      <c r="F89" s="2"/>
      <c r="G89" s="2"/>
      <c r="H89" s="2"/>
      <c r="I89" s="2"/>
      <c r="J89" s="2"/>
      <c r="K89" s="2"/>
      <c r="L89" s="2"/>
    </row>
    <row r="90" spans="3:12" ht="14.25" customHeight="1" x14ac:dyDescent="0.3">
      <c r="C90" s="2"/>
      <c r="D90" s="2"/>
      <c r="E90" s="2"/>
      <c r="F90" s="2"/>
      <c r="G90" s="2"/>
      <c r="H90" s="2"/>
      <c r="I90" s="2"/>
      <c r="J90" s="2"/>
      <c r="K90" s="2"/>
      <c r="L90" s="2"/>
    </row>
    <row r="91" spans="3:12" ht="14.25" customHeight="1" x14ac:dyDescent="0.3">
      <c r="C91" s="2"/>
      <c r="D91" s="2"/>
      <c r="E91" s="2"/>
      <c r="F91" s="2"/>
      <c r="G91" s="2"/>
      <c r="H91" s="2"/>
      <c r="I91" s="2"/>
      <c r="J91" s="2"/>
      <c r="K91" s="2"/>
      <c r="L91" s="2"/>
    </row>
    <row r="92" spans="3:12" ht="14.25" customHeight="1" x14ac:dyDescent="0.3">
      <c r="C92" s="2"/>
      <c r="D92" s="2"/>
      <c r="E92" s="2"/>
      <c r="F92" s="2"/>
      <c r="G92" s="2"/>
      <c r="H92" s="2"/>
      <c r="I92" s="2"/>
      <c r="J92" s="2"/>
      <c r="K92" s="2"/>
      <c r="L92" s="2"/>
    </row>
    <row r="93" spans="3:12" ht="14.25" customHeight="1" x14ac:dyDescent="0.3">
      <c r="C93" s="2"/>
      <c r="D93" s="2"/>
      <c r="E93" s="2"/>
      <c r="F93" s="2"/>
      <c r="G93" s="2"/>
      <c r="H93" s="2"/>
      <c r="I93" s="2"/>
      <c r="J93" s="2"/>
      <c r="K93" s="2"/>
      <c r="L93" s="2"/>
    </row>
    <row r="94" spans="3:12" ht="14.25" customHeight="1" x14ac:dyDescent="0.3">
      <c r="C94" s="2"/>
      <c r="D94" s="2"/>
      <c r="E94" s="2"/>
      <c r="F94" s="2"/>
      <c r="G94" s="2"/>
      <c r="H94" s="2"/>
      <c r="I94" s="2"/>
      <c r="J94" s="2"/>
      <c r="K94" s="2"/>
      <c r="L94" s="2"/>
    </row>
    <row r="95" spans="3:12" ht="14.25" customHeight="1" x14ac:dyDescent="0.3">
      <c r="C95" s="2"/>
      <c r="D95" s="2"/>
      <c r="E95" s="2"/>
      <c r="F95" s="2"/>
      <c r="G95" s="2"/>
      <c r="H95" s="2"/>
      <c r="I95" s="2"/>
      <c r="J95" s="2"/>
      <c r="K95" s="2"/>
      <c r="L95" s="2"/>
    </row>
    <row r="96" spans="3:12" ht="14.25" customHeight="1" x14ac:dyDescent="0.3">
      <c r="C96" s="2"/>
      <c r="D96" s="2"/>
      <c r="E96" s="2"/>
      <c r="F96" s="2"/>
      <c r="G96" s="2"/>
      <c r="H96" s="2"/>
      <c r="I96" s="2"/>
      <c r="J96" s="2"/>
      <c r="K96" s="2"/>
      <c r="L96" s="2"/>
    </row>
    <row r="97" spans="3:12" ht="14.25" customHeight="1" x14ac:dyDescent="0.3">
      <c r="C97" s="2"/>
      <c r="D97" s="2"/>
      <c r="E97" s="2"/>
      <c r="F97" s="2"/>
      <c r="G97" s="2"/>
      <c r="H97" s="2"/>
      <c r="I97" s="2"/>
      <c r="J97" s="2"/>
      <c r="K97" s="2"/>
      <c r="L97" s="2"/>
    </row>
    <row r="98" spans="3:12" ht="14.25" customHeight="1" x14ac:dyDescent="0.3">
      <c r="C98" s="2"/>
      <c r="D98" s="2"/>
      <c r="E98" s="2"/>
      <c r="F98" s="2"/>
      <c r="G98" s="2"/>
      <c r="H98" s="2"/>
      <c r="I98" s="2"/>
      <c r="J98" s="2"/>
      <c r="K98" s="2"/>
      <c r="L98" s="2"/>
    </row>
    <row r="99" spans="3:12" ht="14.25" customHeight="1" x14ac:dyDescent="0.3">
      <c r="C99" s="2"/>
      <c r="D99" s="2"/>
      <c r="E99" s="2"/>
      <c r="F99" s="2"/>
      <c r="G99" s="2"/>
      <c r="H99" s="2"/>
      <c r="I99" s="2"/>
      <c r="J99" s="2"/>
      <c r="K99" s="2"/>
      <c r="L99" s="2"/>
    </row>
    <row r="100" spans="3:12" ht="14.25" customHeight="1" x14ac:dyDescent="0.3">
      <c r="C100" s="2"/>
      <c r="D100" s="2"/>
      <c r="E100" s="2"/>
      <c r="F100" s="2"/>
      <c r="G100" s="2"/>
      <c r="H100" s="2"/>
      <c r="I100" s="2"/>
      <c r="J100" s="2"/>
      <c r="K100" s="2"/>
      <c r="L100" s="2"/>
    </row>
    <row r="101" spans="3:12" ht="14.25" customHeight="1" x14ac:dyDescent="0.3">
      <c r="C101" s="2"/>
      <c r="D101" s="2"/>
      <c r="E101" s="2"/>
      <c r="F101" s="2"/>
      <c r="G101" s="2"/>
      <c r="H101" s="2"/>
      <c r="I101" s="2"/>
      <c r="J101" s="2"/>
      <c r="K101" s="2"/>
      <c r="L101" s="2"/>
    </row>
    <row r="102" spans="3:12" ht="14.25" customHeight="1" x14ac:dyDescent="0.3">
      <c r="C102" s="2"/>
      <c r="D102" s="2"/>
      <c r="E102" s="2"/>
      <c r="F102" s="2"/>
      <c r="G102" s="2"/>
      <c r="H102" s="2"/>
      <c r="I102" s="2"/>
      <c r="J102" s="2"/>
      <c r="K102" s="2"/>
      <c r="L102" s="2"/>
    </row>
    <row r="103" spans="3:12" ht="14.25" customHeight="1" x14ac:dyDescent="0.3">
      <c r="C103" s="2"/>
      <c r="D103" s="2"/>
      <c r="E103" s="2"/>
      <c r="F103" s="2"/>
      <c r="G103" s="2"/>
      <c r="H103" s="2"/>
      <c r="I103" s="2"/>
      <c r="J103" s="2"/>
      <c r="K103" s="2"/>
      <c r="L103" s="2"/>
    </row>
    <row r="104" spans="3:12" ht="14.25" customHeight="1" x14ac:dyDescent="0.3">
      <c r="C104" s="2"/>
      <c r="D104" s="2"/>
      <c r="E104" s="2"/>
      <c r="F104" s="2"/>
      <c r="G104" s="2"/>
      <c r="H104" s="2"/>
      <c r="I104" s="2"/>
      <c r="J104" s="2"/>
      <c r="K104" s="2"/>
      <c r="L104" s="2"/>
    </row>
    <row r="105" spans="3:12" ht="14.25" customHeight="1" x14ac:dyDescent="0.3">
      <c r="C105" s="2"/>
      <c r="D105" s="2"/>
      <c r="E105" s="2"/>
      <c r="F105" s="2"/>
      <c r="G105" s="2"/>
      <c r="H105" s="2"/>
      <c r="I105" s="2"/>
      <c r="J105" s="2"/>
      <c r="K105" s="2"/>
      <c r="L105" s="2"/>
    </row>
    <row r="106" spans="3:12" ht="14.25" customHeight="1" x14ac:dyDescent="0.3">
      <c r="C106" s="2"/>
      <c r="D106" s="2"/>
      <c r="E106" s="2"/>
      <c r="F106" s="2"/>
      <c r="G106" s="2"/>
      <c r="H106" s="2"/>
      <c r="I106" s="2"/>
      <c r="J106" s="2"/>
      <c r="K106" s="2"/>
      <c r="L106" s="2"/>
    </row>
    <row r="107" spans="3:12" ht="14.25" customHeight="1" x14ac:dyDescent="0.3">
      <c r="C107" s="2"/>
      <c r="D107" s="2"/>
      <c r="E107" s="2"/>
      <c r="F107" s="2"/>
      <c r="G107" s="2"/>
      <c r="H107" s="2"/>
      <c r="I107" s="2"/>
      <c r="J107" s="2"/>
      <c r="K107" s="2"/>
      <c r="L107" s="2"/>
    </row>
    <row r="108" spans="3:12" ht="14.25" customHeight="1" x14ac:dyDescent="0.3">
      <c r="C108" s="2"/>
      <c r="D108" s="2"/>
      <c r="E108" s="2"/>
      <c r="F108" s="2"/>
      <c r="G108" s="2"/>
      <c r="H108" s="2"/>
      <c r="I108" s="2"/>
      <c r="J108" s="2"/>
      <c r="K108" s="2"/>
      <c r="L108" s="2"/>
    </row>
    <row r="109" spans="3:12" ht="14.25" customHeight="1" x14ac:dyDescent="0.3">
      <c r="C109" s="2"/>
      <c r="D109" s="2"/>
      <c r="E109" s="2"/>
      <c r="F109" s="2"/>
      <c r="G109" s="2"/>
      <c r="H109" s="2"/>
      <c r="I109" s="2"/>
      <c r="J109" s="2"/>
      <c r="K109" s="2"/>
      <c r="L109" s="2"/>
    </row>
    <row r="110" spans="3:12" ht="14.25" customHeight="1" x14ac:dyDescent="0.3">
      <c r="C110" s="2"/>
      <c r="D110" s="2"/>
      <c r="E110" s="2"/>
      <c r="F110" s="2"/>
      <c r="G110" s="2"/>
      <c r="H110" s="2"/>
      <c r="I110" s="2"/>
      <c r="J110" s="2"/>
      <c r="K110" s="2"/>
      <c r="L110" s="2"/>
    </row>
    <row r="111" spans="3:12" ht="14.25" customHeight="1" x14ac:dyDescent="0.3">
      <c r="C111" s="2"/>
      <c r="D111" s="2"/>
      <c r="E111" s="2"/>
      <c r="F111" s="2"/>
      <c r="G111" s="2"/>
      <c r="H111" s="2"/>
      <c r="I111" s="2"/>
      <c r="J111" s="2"/>
      <c r="K111" s="2"/>
      <c r="L111" s="2"/>
    </row>
    <row r="112" spans="3:12" ht="14.25" customHeight="1" x14ac:dyDescent="0.3">
      <c r="C112" s="2"/>
      <c r="D112" s="2"/>
      <c r="E112" s="2"/>
      <c r="F112" s="2"/>
      <c r="G112" s="2"/>
      <c r="H112" s="2"/>
      <c r="I112" s="2"/>
      <c r="J112" s="2"/>
      <c r="K112" s="2"/>
      <c r="L112" s="2"/>
    </row>
    <row r="113" spans="3:12" ht="14.25" customHeight="1" x14ac:dyDescent="0.3">
      <c r="C113" s="2"/>
      <c r="D113" s="2"/>
      <c r="E113" s="2"/>
      <c r="F113" s="2"/>
      <c r="G113" s="2"/>
      <c r="H113" s="2"/>
      <c r="I113" s="2"/>
      <c r="J113" s="2"/>
      <c r="K113" s="2"/>
      <c r="L113" s="2"/>
    </row>
    <row r="114" spans="3:12" ht="14.25" customHeight="1" x14ac:dyDescent="0.3">
      <c r="C114" s="2"/>
      <c r="D114" s="2"/>
      <c r="E114" s="2"/>
      <c r="F114" s="2"/>
      <c r="G114" s="2"/>
      <c r="H114" s="2"/>
      <c r="I114" s="2"/>
      <c r="J114" s="2"/>
      <c r="K114" s="2"/>
      <c r="L114" s="2"/>
    </row>
    <row r="115" spans="3:12" ht="14.25" customHeight="1" x14ac:dyDescent="0.3">
      <c r="C115" s="2"/>
      <c r="D115" s="2"/>
      <c r="E115" s="2"/>
      <c r="F115" s="2"/>
      <c r="G115" s="2"/>
      <c r="H115" s="2"/>
      <c r="I115" s="2"/>
      <c r="J115" s="2"/>
      <c r="K115" s="2"/>
      <c r="L115" s="2"/>
    </row>
    <row r="116" spans="3:12" ht="14.25" customHeight="1" x14ac:dyDescent="0.3">
      <c r="C116" s="2"/>
      <c r="D116" s="2"/>
      <c r="E116" s="2"/>
      <c r="F116" s="2"/>
      <c r="G116" s="2"/>
      <c r="H116" s="2"/>
      <c r="I116" s="2"/>
      <c r="J116" s="2"/>
      <c r="K116" s="2"/>
      <c r="L116" s="2"/>
    </row>
    <row r="117" spans="3:12" ht="14.25" customHeight="1" x14ac:dyDescent="0.3">
      <c r="C117" s="2"/>
      <c r="D117" s="2"/>
      <c r="E117" s="2"/>
      <c r="F117" s="2"/>
      <c r="G117" s="2"/>
      <c r="H117" s="2"/>
      <c r="I117" s="2"/>
      <c r="J117" s="2"/>
      <c r="K117" s="2"/>
      <c r="L117" s="2"/>
    </row>
    <row r="118" spans="3:12" ht="14.25" customHeight="1" x14ac:dyDescent="0.3">
      <c r="C118" s="2"/>
      <c r="D118" s="2"/>
      <c r="E118" s="2"/>
      <c r="F118" s="2"/>
      <c r="G118" s="2"/>
      <c r="H118" s="2"/>
      <c r="I118" s="2"/>
      <c r="J118" s="2"/>
      <c r="K118" s="2"/>
      <c r="L118" s="2"/>
    </row>
    <row r="119" spans="3:12" ht="14.25" customHeight="1" x14ac:dyDescent="0.3">
      <c r="C119" s="2"/>
      <c r="D119" s="2"/>
      <c r="E119" s="2"/>
      <c r="F119" s="2"/>
      <c r="G119" s="2"/>
      <c r="H119" s="2"/>
      <c r="I119" s="2"/>
      <c r="J119" s="2"/>
      <c r="K119" s="2"/>
      <c r="L119" s="2"/>
    </row>
    <row r="120" spans="3:12" ht="14.25" customHeight="1" x14ac:dyDescent="0.3">
      <c r="C120" s="2"/>
      <c r="D120" s="2"/>
      <c r="E120" s="2"/>
      <c r="F120" s="2"/>
      <c r="G120" s="2"/>
      <c r="H120" s="2"/>
      <c r="I120" s="2"/>
      <c r="J120" s="2"/>
      <c r="K120" s="2"/>
      <c r="L120" s="2"/>
    </row>
    <row r="121" spans="3:12" ht="14.25" customHeight="1" x14ac:dyDescent="0.3">
      <c r="C121" s="2"/>
      <c r="D121" s="2"/>
      <c r="E121" s="2"/>
      <c r="F121" s="2"/>
      <c r="G121" s="2"/>
      <c r="H121" s="2"/>
      <c r="I121" s="2"/>
      <c r="J121" s="2"/>
      <c r="K121" s="2"/>
      <c r="L121" s="2"/>
    </row>
    <row r="122" spans="3:12" ht="14.25" customHeight="1" x14ac:dyDescent="0.3">
      <c r="C122" s="2"/>
      <c r="D122" s="2"/>
      <c r="E122" s="2"/>
      <c r="F122" s="2"/>
      <c r="G122" s="2"/>
      <c r="H122" s="2"/>
      <c r="I122" s="2"/>
      <c r="J122" s="2"/>
      <c r="K122" s="2"/>
      <c r="L122" s="2"/>
    </row>
    <row r="123" spans="3:12" ht="14.25" customHeight="1" x14ac:dyDescent="0.3">
      <c r="C123" s="2"/>
      <c r="D123" s="2"/>
      <c r="E123" s="2"/>
      <c r="F123" s="2"/>
      <c r="G123" s="2"/>
      <c r="H123" s="2"/>
      <c r="I123" s="2"/>
      <c r="J123" s="2"/>
      <c r="K123" s="2"/>
      <c r="L123" s="2"/>
    </row>
    <row r="124" spans="3:12" ht="14.25" customHeight="1" x14ac:dyDescent="0.3">
      <c r="C124" s="2"/>
      <c r="D124" s="2"/>
      <c r="E124" s="2"/>
      <c r="F124" s="2"/>
      <c r="G124" s="2"/>
      <c r="H124" s="2"/>
      <c r="I124" s="2"/>
      <c r="J124" s="2"/>
      <c r="K124" s="2"/>
      <c r="L124" s="2"/>
    </row>
    <row r="125" spans="3:12" ht="14.25" customHeight="1" x14ac:dyDescent="0.3">
      <c r="C125" s="2"/>
      <c r="D125" s="2"/>
      <c r="E125" s="2"/>
      <c r="F125" s="2"/>
      <c r="G125" s="2"/>
      <c r="H125" s="2"/>
      <c r="I125" s="2"/>
      <c r="J125" s="2"/>
      <c r="K125" s="2"/>
      <c r="L125" s="2"/>
    </row>
    <row r="126" spans="3:12" ht="14.25" customHeight="1" x14ac:dyDescent="0.3">
      <c r="C126" s="2"/>
      <c r="D126" s="2"/>
      <c r="E126" s="2"/>
      <c r="F126" s="2"/>
      <c r="G126" s="2"/>
      <c r="H126" s="2"/>
      <c r="I126" s="2"/>
      <c r="J126" s="2"/>
      <c r="K126" s="2"/>
      <c r="L126" s="2"/>
    </row>
    <row r="127" spans="3:12" ht="14.25" customHeight="1" x14ac:dyDescent="0.3">
      <c r="C127" s="2"/>
      <c r="D127" s="2"/>
      <c r="E127" s="2"/>
      <c r="F127" s="2"/>
      <c r="G127" s="2"/>
      <c r="H127" s="2"/>
      <c r="I127" s="2"/>
      <c r="J127" s="2"/>
      <c r="K127" s="2"/>
      <c r="L127" s="2"/>
    </row>
    <row r="128" spans="3:12" ht="14.25" customHeight="1" x14ac:dyDescent="0.3">
      <c r="C128" s="2"/>
      <c r="D128" s="2"/>
      <c r="E128" s="2"/>
      <c r="F128" s="2"/>
      <c r="G128" s="2"/>
      <c r="H128" s="2"/>
      <c r="I128" s="2"/>
      <c r="J128" s="2"/>
      <c r="K128" s="2"/>
      <c r="L128" s="2"/>
    </row>
    <row r="129" spans="3:12" ht="14.25" customHeight="1" x14ac:dyDescent="0.3">
      <c r="C129" s="2"/>
      <c r="D129" s="2"/>
      <c r="E129" s="2"/>
      <c r="F129" s="2"/>
      <c r="G129" s="2"/>
      <c r="H129" s="2"/>
      <c r="I129" s="2"/>
      <c r="J129" s="2"/>
      <c r="K129" s="2"/>
      <c r="L129" s="2"/>
    </row>
    <row r="130" spans="3:12" ht="14.25" customHeight="1" x14ac:dyDescent="0.3">
      <c r="C130" s="2"/>
      <c r="D130" s="2"/>
      <c r="E130" s="2"/>
      <c r="F130" s="2"/>
      <c r="G130" s="2"/>
      <c r="H130" s="2"/>
      <c r="I130" s="2"/>
      <c r="J130" s="2"/>
      <c r="K130" s="2"/>
      <c r="L130" s="2"/>
    </row>
    <row r="131" spans="3:12" ht="14.25" customHeight="1" x14ac:dyDescent="0.3">
      <c r="C131" s="2"/>
      <c r="D131" s="2"/>
      <c r="E131" s="2"/>
      <c r="F131" s="2"/>
      <c r="G131" s="2"/>
      <c r="H131" s="2"/>
      <c r="I131" s="2"/>
      <c r="J131" s="2"/>
      <c r="K131" s="2"/>
      <c r="L131" s="2"/>
    </row>
    <row r="132" spans="3:12" ht="14.25" customHeight="1" x14ac:dyDescent="0.3">
      <c r="C132" s="2"/>
      <c r="D132" s="2"/>
      <c r="E132" s="2"/>
      <c r="F132" s="2"/>
      <c r="G132" s="2"/>
      <c r="H132" s="2"/>
      <c r="I132" s="2"/>
      <c r="J132" s="2"/>
      <c r="K132" s="2"/>
      <c r="L132" s="2"/>
    </row>
    <row r="133" spans="3:12" ht="14.25" customHeight="1" x14ac:dyDescent="0.3">
      <c r="C133" s="2"/>
      <c r="D133" s="2"/>
      <c r="E133" s="2"/>
      <c r="F133" s="2"/>
      <c r="G133" s="2"/>
      <c r="H133" s="2"/>
      <c r="I133" s="2"/>
      <c r="J133" s="2"/>
      <c r="K133" s="2"/>
      <c r="L133" s="2"/>
    </row>
    <row r="134" spans="3:12" ht="14.25" customHeight="1" x14ac:dyDescent="0.3">
      <c r="C134" s="2"/>
      <c r="D134" s="2"/>
      <c r="E134" s="2"/>
      <c r="F134" s="2"/>
      <c r="G134" s="2"/>
      <c r="H134" s="2"/>
      <c r="I134" s="2"/>
      <c r="J134" s="2"/>
      <c r="K134" s="2"/>
      <c r="L134" s="2"/>
    </row>
    <row r="135" spans="3:12" ht="14.25" customHeight="1" x14ac:dyDescent="0.3">
      <c r="C135" s="2"/>
      <c r="D135" s="2"/>
      <c r="E135" s="2"/>
      <c r="F135" s="2"/>
      <c r="G135" s="2"/>
      <c r="H135" s="2"/>
      <c r="I135" s="2"/>
      <c r="J135" s="2"/>
      <c r="K135" s="2"/>
      <c r="L135" s="2"/>
    </row>
    <row r="136" spans="3:12" ht="14.25" customHeight="1" x14ac:dyDescent="0.3">
      <c r="C136" s="2"/>
      <c r="D136" s="2"/>
      <c r="E136" s="2"/>
      <c r="F136" s="2"/>
      <c r="G136" s="2"/>
      <c r="H136" s="2"/>
      <c r="I136" s="2"/>
      <c r="J136" s="2"/>
      <c r="K136" s="2"/>
      <c r="L136" s="2"/>
    </row>
    <row r="137" spans="3:12" ht="14.25" customHeight="1" x14ac:dyDescent="0.3">
      <c r="C137" s="2"/>
      <c r="D137" s="2"/>
      <c r="E137" s="2"/>
      <c r="F137" s="2"/>
      <c r="G137" s="2"/>
      <c r="H137" s="2"/>
      <c r="I137" s="2"/>
      <c r="J137" s="2"/>
      <c r="K137" s="2"/>
      <c r="L137" s="2"/>
    </row>
    <row r="138" spans="3:12" ht="14.25" customHeight="1" x14ac:dyDescent="0.3">
      <c r="C138" s="2"/>
      <c r="D138" s="2"/>
      <c r="E138" s="2"/>
      <c r="F138" s="2"/>
      <c r="G138" s="2"/>
      <c r="H138" s="2"/>
      <c r="I138" s="2"/>
      <c r="J138" s="2"/>
      <c r="K138" s="2"/>
      <c r="L138" s="2"/>
    </row>
    <row r="139" spans="3:12" ht="14.25" customHeight="1" x14ac:dyDescent="0.3">
      <c r="C139" s="2"/>
      <c r="D139" s="2"/>
      <c r="E139" s="2"/>
      <c r="F139" s="2"/>
      <c r="G139" s="2"/>
      <c r="H139" s="2"/>
      <c r="I139" s="2"/>
      <c r="J139" s="2"/>
      <c r="K139" s="2"/>
      <c r="L139" s="2"/>
    </row>
    <row r="140" spans="3:12" ht="14.25" customHeight="1" x14ac:dyDescent="0.3">
      <c r="C140" s="2"/>
      <c r="D140" s="2"/>
      <c r="E140" s="2"/>
      <c r="F140" s="2"/>
      <c r="G140" s="2"/>
      <c r="H140" s="2"/>
      <c r="I140" s="2"/>
      <c r="J140" s="2"/>
      <c r="K140" s="2"/>
      <c r="L140" s="2"/>
    </row>
    <row r="141" spans="3:12" ht="14.25" customHeight="1" x14ac:dyDescent="0.3">
      <c r="C141" s="2"/>
      <c r="D141" s="2"/>
      <c r="E141" s="2"/>
      <c r="F141" s="2"/>
      <c r="G141" s="2"/>
      <c r="H141" s="2"/>
      <c r="I141" s="2"/>
      <c r="J141" s="2"/>
      <c r="K141" s="2"/>
      <c r="L141" s="2"/>
    </row>
    <row r="142" spans="3:12" ht="14.25" customHeight="1" x14ac:dyDescent="0.3">
      <c r="C142" s="2"/>
      <c r="D142" s="2"/>
      <c r="E142" s="2"/>
      <c r="F142" s="2"/>
      <c r="G142" s="2"/>
      <c r="H142" s="2"/>
      <c r="I142" s="2"/>
      <c r="J142" s="2"/>
      <c r="K142" s="2"/>
      <c r="L142" s="2"/>
    </row>
    <row r="143" spans="3:12" ht="14.25" customHeight="1" x14ac:dyDescent="0.3">
      <c r="C143" s="2"/>
      <c r="D143" s="2"/>
      <c r="E143" s="2"/>
      <c r="F143" s="2"/>
      <c r="G143" s="2"/>
      <c r="H143" s="2"/>
      <c r="I143" s="2"/>
      <c r="J143" s="2"/>
      <c r="K143" s="2"/>
      <c r="L143" s="2"/>
    </row>
    <row r="144" spans="3:12" ht="14.25" customHeight="1" x14ac:dyDescent="0.3">
      <c r="C144" s="2"/>
      <c r="D144" s="2"/>
      <c r="E144" s="2"/>
      <c r="F144" s="2"/>
      <c r="G144" s="2"/>
      <c r="H144" s="2"/>
      <c r="I144" s="2"/>
      <c r="J144" s="2"/>
      <c r="K144" s="2"/>
      <c r="L144" s="2"/>
    </row>
    <row r="145" spans="3:12" ht="14.25" customHeight="1" x14ac:dyDescent="0.3">
      <c r="C145" s="2"/>
      <c r="D145" s="2"/>
      <c r="E145" s="2"/>
      <c r="F145" s="2"/>
      <c r="G145" s="2"/>
      <c r="H145" s="2"/>
      <c r="I145" s="2"/>
      <c r="J145" s="2"/>
      <c r="K145" s="2"/>
      <c r="L145" s="2"/>
    </row>
    <row r="146" spans="3:12" ht="14.25" customHeight="1" x14ac:dyDescent="0.3">
      <c r="C146" s="2"/>
      <c r="D146" s="2"/>
      <c r="E146" s="2"/>
      <c r="F146" s="2"/>
      <c r="G146" s="2"/>
      <c r="H146" s="2"/>
      <c r="I146" s="2"/>
      <c r="J146" s="2"/>
      <c r="K146" s="2"/>
      <c r="L146" s="2"/>
    </row>
    <row r="147" spans="3:12" ht="14.25" customHeight="1" x14ac:dyDescent="0.3">
      <c r="C147" s="2"/>
      <c r="D147" s="2"/>
      <c r="E147" s="2"/>
      <c r="F147" s="2"/>
      <c r="G147" s="2"/>
      <c r="H147" s="2"/>
      <c r="I147" s="2"/>
      <c r="J147" s="2"/>
      <c r="K147" s="2"/>
      <c r="L147" s="2"/>
    </row>
    <row r="148" spans="3:12" ht="14.25" customHeight="1" x14ac:dyDescent="0.3">
      <c r="C148" s="2"/>
      <c r="D148" s="2"/>
      <c r="E148" s="2"/>
      <c r="F148" s="2"/>
      <c r="G148" s="2"/>
      <c r="H148" s="2"/>
      <c r="I148" s="2"/>
      <c r="J148" s="2"/>
      <c r="K148" s="2"/>
      <c r="L148" s="2"/>
    </row>
    <row r="149" spans="3:12" ht="14.25" customHeight="1" x14ac:dyDescent="0.3">
      <c r="C149" s="2"/>
      <c r="D149" s="2"/>
      <c r="E149" s="2"/>
      <c r="F149" s="2"/>
      <c r="G149" s="2"/>
      <c r="H149" s="2"/>
      <c r="I149" s="2"/>
      <c r="J149" s="2"/>
      <c r="K149" s="2"/>
      <c r="L149" s="2"/>
    </row>
    <row r="150" spans="3:12" ht="14.25" customHeight="1" x14ac:dyDescent="0.3">
      <c r="C150" s="2"/>
      <c r="D150" s="2"/>
      <c r="E150" s="2"/>
      <c r="F150" s="2"/>
      <c r="G150" s="2"/>
      <c r="H150" s="2"/>
      <c r="I150" s="2"/>
      <c r="J150" s="2"/>
      <c r="K150" s="2"/>
      <c r="L150" s="2"/>
    </row>
    <row r="151" spans="3:12" ht="14.25" customHeight="1" x14ac:dyDescent="0.3">
      <c r="C151" s="2"/>
      <c r="D151" s="2"/>
      <c r="E151" s="2"/>
      <c r="F151" s="2"/>
      <c r="G151" s="2"/>
      <c r="H151" s="2"/>
      <c r="I151" s="2"/>
      <c r="J151" s="2"/>
      <c r="K151" s="2"/>
      <c r="L151" s="2"/>
    </row>
    <row r="152" spans="3:12" ht="14.25" customHeight="1" x14ac:dyDescent="0.3">
      <c r="C152" s="2"/>
      <c r="D152" s="2"/>
      <c r="E152" s="2"/>
      <c r="F152" s="2"/>
      <c r="G152" s="2"/>
      <c r="H152" s="2"/>
      <c r="I152" s="2"/>
      <c r="J152" s="2"/>
      <c r="K152" s="2"/>
      <c r="L152" s="2"/>
    </row>
    <row r="153" spans="3:12" ht="14.25" customHeight="1" x14ac:dyDescent="0.3">
      <c r="C153" s="2"/>
      <c r="D153" s="2"/>
      <c r="E153" s="2"/>
      <c r="F153" s="2"/>
      <c r="G153" s="2"/>
      <c r="H153" s="2"/>
      <c r="I153" s="2"/>
      <c r="J153" s="2"/>
      <c r="K153" s="2"/>
      <c r="L153" s="2"/>
    </row>
    <row r="154" spans="3:12" ht="14.25" customHeight="1" x14ac:dyDescent="0.3">
      <c r="C154" s="2"/>
      <c r="D154" s="2"/>
      <c r="E154" s="2"/>
      <c r="F154" s="2"/>
      <c r="G154" s="2"/>
      <c r="H154" s="2"/>
      <c r="I154" s="2"/>
      <c r="J154" s="2"/>
      <c r="K154" s="2"/>
      <c r="L154" s="2"/>
    </row>
    <row r="155" spans="3:12" ht="14.25" customHeight="1" x14ac:dyDescent="0.3">
      <c r="C155" s="2"/>
      <c r="D155" s="2"/>
      <c r="E155" s="2"/>
      <c r="F155" s="2"/>
      <c r="G155" s="2"/>
      <c r="H155" s="2"/>
      <c r="I155" s="2"/>
      <c r="J155" s="2"/>
      <c r="K155" s="2"/>
      <c r="L155" s="2"/>
    </row>
    <row r="156" spans="3:12" ht="14.25" customHeight="1" x14ac:dyDescent="0.3">
      <c r="C156" s="2"/>
      <c r="D156" s="2"/>
      <c r="E156" s="2"/>
      <c r="F156" s="2"/>
      <c r="G156" s="2"/>
      <c r="H156" s="2"/>
      <c r="I156" s="2"/>
      <c r="J156" s="2"/>
      <c r="K156" s="2"/>
      <c r="L156" s="2"/>
    </row>
    <row r="157" spans="3:12" ht="14.25" customHeight="1" x14ac:dyDescent="0.3">
      <c r="C157" s="2"/>
      <c r="D157" s="2"/>
      <c r="E157" s="2"/>
      <c r="F157" s="2"/>
      <c r="G157" s="2"/>
      <c r="H157" s="2"/>
      <c r="I157" s="2"/>
      <c r="J157" s="2"/>
      <c r="K157" s="2"/>
      <c r="L157" s="2"/>
    </row>
    <row r="158" spans="3:12" ht="14.25" customHeight="1" x14ac:dyDescent="0.3">
      <c r="C158" s="2"/>
      <c r="D158" s="2"/>
      <c r="E158" s="2"/>
      <c r="F158" s="2"/>
      <c r="G158" s="2"/>
      <c r="H158" s="2"/>
      <c r="I158" s="2"/>
      <c r="J158" s="2"/>
      <c r="K158" s="2"/>
      <c r="L158" s="2"/>
    </row>
    <row r="159" spans="3:12" ht="14.25" customHeight="1" x14ac:dyDescent="0.3">
      <c r="C159" s="2"/>
      <c r="D159" s="2"/>
      <c r="E159" s="2"/>
      <c r="F159" s="2"/>
      <c r="G159" s="2"/>
      <c r="H159" s="2"/>
      <c r="I159" s="2"/>
      <c r="J159" s="2"/>
      <c r="K159" s="2"/>
      <c r="L159" s="2"/>
    </row>
    <row r="160" spans="3:12" ht="14.25" customHeight="1" x14ac:dyDescent="0.3">
      <c r="C160" s="2"/>
      <c r="D160" s="2"/>
      <c r="E160" s="2"/>
      <c r="F160" s="2"/>
      <c r="G160" s="2"/>
      <c r="H160" s="2"/>
      <c r="I160" s="2"/>
      <c r="J160" s="2"/>
      <c r="K160" s="2"/>
      <c r="L160" s="2"/>
    </row>
    <row r="161" spans="3:12" ht="14.25" customHeight="1" x14ac:dyDescent="0.3">
      <c r="C161" s="2"/>
      <c r="D161" s="2"/>
      <c r="E161" s="2"/>
      <c r="F161" s="2"/>
      <c r="G161" s="2"/>
      <c r="H161" s="2"/>
      <c r="I161" s="2"/>
      <c r="J161" s="2"/>
      <c r="K161" s="2"/>
      <c r="L161" s="2"/>
    </row>
    <row r="162" spans="3:12" ht="14.25" customHeight="1" x14ac:dyDescent="0.3">
      <c r="C162" s="2"/>
      <c r="D162" s="2"/>
      <c r="E162" s="2"/>
      <c r="F162" s="2"/>
      <c r="G162" s="2"/>
      <c r="H162" s="2"/>
      <c r="I162" s="2"/>
      <c r="J162" s="2"/>
      <c r="K162" s="2"/>
      <c r="L162" s="2"/>
    </row>
    <row r="163" spans="3:12" ht="14.25" customHeight="1" x14ac:dyDescent="0.3">
      <c r="C163" s="2"/>
      <c r="D163" s="2"/>
      <c r="E163" s="2"/>
      <c r="F163" s="2"/>
      <c r="G163" s="2"/>
      <c r="H163" s="2"/>
      <c r="I163" s="2"/>
      <c r="J163" s="2"/>
      <c r="K163" s="2"/>
      <c r="L163" s="2"/>
    </row>
    <row r="164" spans="3:12" ht="14.25" customHeight="1" x14ac:dyDescent="0.3">
      <c r="C164" s="2"/>
      <c r="D164" s="2"/>
      <c r="E164" s="2"/>
      <c r="F164" s="2"/>
      <c r="G164" s="2"/>
      <c r="H164" s="2"/>
      <c r="I164" s="2"/>
      <c r="J164" s="2"/>
      <c r="K164" s="2"/>
      <c r="L164" s="2"/>
    </row>
    <row r="165" spans="3:12" ht="14.25" customHeight="1" x14ac:dyDescent="0.3">
      <c r="C165" s="2"/>
      <c r="D165" s="2"/>
      <c r="E165" s="2"/>
      <c r="F165" s="2"/>
      <c r="G165" s="2"/>
      <c r="H165" s="2"/>
      <c r="I165" s="2"/>
      <c r="J165" s="2"/>
      <c r="K165" s="2"/>
      <c r="L165" s="2"/>
    </row>
    <row r="166" spans="3:12" ht="14.25" customHeight="1" x14ac:dyDescent="0.3">
      <c r="C166" s="2"/>
      <c r="D166" s="2"/>
      <c r="E166" s="2"/>
      <c r="F166" s="2"/>
      <c r="G166" s="2"/>
      <c r="H166" s="2"/>
      <c r="I166" s="2"/>
      <c r="J166" s="2"/>
      <c r="K166" s="2"/>
      <c r="L166" s="2"/>
    </row>
    <row r="167" spans="3:12" ht="14.25" customHeight="1" x14ac:dyDescent="0.3">
      <c r="C167" s="2"/>
      <c r="D167" s="2"/>
      <c r="E167" s="2"/>
      <c r="F167" s="2"/>
      <c r="G167" s="2"/>
      <c r="H167" s="2"/>
      <c r="I167" s="2"/>
      <c r="J167" s="2"/>
      <c r="K167" s="2"/>
      <c r="L167" s="2"/>
    </row>
    <row r="168" spans="3:12" ht="14.25" customHeight="1" x14ac:dyDescent="0.3">
      <c r="C168" s="2"/>
      <c r="D168" s="2"/>
      <c r="E168" s="2"/>
      <c r="F168" s="2"/>
      <c r="G168" s="2"/>
      <c r="H168" s="2"/>
      <c r="I168" s="2"/>
      <c r="J168" s="2"/>
      <c r="K168" s="2"/>
      <c r="L168" s="2"/>
    </row>
    <row r="169" spans="3:12" ht="14.25" customHeight="1" x14ac:dyDescent="0.3">
      <c r="C169" s="2"/>
      <c r="D169" s="2"/>
      <c r="E169" s="2"/>
      <c r="F169" s="2"/>
      <c r="G169" s="2"/>
      <c r="H169" s="2"/>
      <c r="I169" s="2"/>
      <c r="J169" s="2"/>
      <c r="K169" s="2"/>
      <c r="L169" s="2"/>
    </row>
    <row r="170" spans="3:12" ht="14.25" customHeight="1" x14ac:dyDescent="0.3">
      <c r="C170" s="2"/>
      <c r="D170" s="2"/>
      <c r="E170" s="2"/>
      <c r="F170" s="2"/>
      <c r="G170" s="2"/>
      <c r="H170" s="2"/>
      <c r="I170" s="2"/>
      <c r="J170" s="2"/>
      <c r="K170" s="2"/>
      <c r="L170" s="2"/>
    </row>
    <row r="171" spans="3:12" ht="14.25" customHeight="1" x14ac:dyDescent="0.3">
      <c r="C171" s="2"/>
      <c r="D171" s="2"/>
      <c r="E171" s="2"/>
      <c r="F171" s="2"/>
      <c r="G171" s="2"/>
      <c r="H171" s="2"/>
      <c r="I171" s="2"/>
      <c r="J171" s="2"/>
      <c r="K171" s="2"/>
      <c r="L171" s="2"/>
    </row>
    <row r="172" spans="3:12" ht="14.25" customHeight="1" x14ac:dyDescent="0.3">
      <c r="C172" s="2"/>
      <c r="D172" s="2"/>
      <c r="E172" s="2"/>
      <c r="F172" s="2"/>
      <c r="G172" s="2"/>
      <c r="H172" s="2"/>
      <c r="I172" s="2"/>
      <c r="J172" s="2"/>
      <c r="K172" s="2"/>
      <c r="L172" s="2"/>
    </row>
    <row r="173" spans="3:12" ht="14.25" customHeight="1" x14ac:dyDescent="0.3">
      <c r="C173" s="2"/>
      <c r="D173" s="2"/>
      <c r="E173" s="2"/>
      <c r="F173" s="2"/>
      <c r="G173" s="2"/>
      <c r="H173" s="2"/>
      <c r="I173" s="2"/>
      <c r="J173" s="2"/>
      <c r="K173" s="2"/>
      <c r="L173" s="2"/>
    </row>
    <row r="174" spans="3:12" ht="14.25" customHeight="1" x14ac:dyDescent="0.3">
      <c r="C174" s="2"/>
      <c r="D174" s="2"/>
      <c r="E174" s="2"/>
      <c r="F174" s="2"/>
      <c r="G174" s="2"/>
      <c r="H174" s="2"/>
      <c r="I174" s="2"/>
      <c r="J174" s="2"/>
      <c r="K174" s="2"/>
      <c r="L174" s="2"/>
    </row>
    <row r="175" spans="3:12" ht="14.25" customHeight="1" x14ac:dyDescent="0.3">
      <c r="C175" s="2"/>
      <c r="D175" s="2"/>
      <c r="E175" s="2"/>
      <c r="F175" s="2"/>
      <c r="G175" s="2"/>
      <c r="H175" s="2"/>
      <c r="I175" s="2"/>
      <c r="J175" s="2"/>
      <c r="K175" s="2"/>
      <c r="L175" s="2"/>
    </row>
    <row r="176" spans="3:12" ht="14.25" customHeight="1" x14ac:dyDescent="0.3">
      <c r="C176" s="2"/>
      <c r="D176" s="2"/>
      <c r="E176" s="2"/>
      <c r="F176" s="2"/>
      <c r="G176" s="2"/>
      <c r="H176" s="2"/>
      <c r="I176" s="2"/>
      <c r="J176" s="2"/>
      <c r="K176" s="2"/>
      <c r="L176" s="2"/>
    </row>
    <row r="177" spans="3:12" ht="14.25" customHeight="1" x14ac:dyDescent="0.3">
      <c r="C177" s="2"/>
      <c r="D177" s="2"/>
      <c r="E177" s="2"/>
      <c r="F177" s="2"/>
      <c r="G177" s="2"/>
      <c r="H177" s="2"/>
      <c r="I177" s="2"/>
      <c r="J177" s="2"/>
      <c r="K177" s="2"/>
      <c r="L177" s="2"/>
    </row>
    <row r="178" spans="3:12" ht="14.25" customHeight="1" x14ac:dyDescent="0.3">
      <c r="C178" s="2"/>
      <c r="D178" s="2"/>
      <c r="E178" s="2"/>
      <c r="F178" s="2"/>
      <c r="G178" s="2"/>
      <c r="H178" s="2"/>
      <c r="I178" s="2"/>
      <c r="J178" s="2"/>
      <c r="K178" s="2"/>
      <c r="L178" s="2"/>
    </row>
    <row r="179" spans="3:12" ht="14.25" customHeight="1" x14ac:dyDescent="0.3">
      <c r="C179" s="2"/>
      <c r="D179" s="2"/>
      <c r="E179" s="2"/>
      <c r="F179" s="2"/>
      <c r="G179" s="2"/>
      <c r="H179" s="2"/>
      <c r="I179" s="2"/>
      <c r="J179" s="2"/>
      <c r="K179" s="2"/>
      <c r="L179" s="2"/>
    </row>
    <row r="180" spans="3:12" ht="14.25" customHeight="1" x14ac:dyDescent="0.3">
      <c r="C180" s="2"/>
      <c r="D180" s="2"/>
      <c r="E180" s="2"/>
      <c r="F180" s="2"/>
      <c r="G180" s="2"/>
      <c r="H180" s="2"/>
      <c r="I180" s="2"/>
      <c r="J180" s="2"/>
      <c r="K180" s="2"/>
      <c r="L180" s="2"/>
    </row>
    <row r="181" spans="3:12" ht="14.25" customHeight="1" x14ac:dyDescent="0.3">
      <c r="C181" s="2"/>
      <c r="D181" s="2"/>
      <c r="E181" s="2"/>
      <c r="F181" s="2"/>
      <c r="G181" s="2"/>
      <c r="H181" s="2"/>
      <c r="I181" s="2"/>
      <c r="J181" s="2"/>
      <c r="K181" s="2"/>
      <c r="L181" s="2"/>
    </row>
    <row r="182" spans="3:12" ht="14.25" customHeight="1" x14ac:dyDescent="0.3">
      <c r="C182" s="2"/>
      <c r="D182" s="2"/>
      <c r="E182" s="2"/>
      <c r="F182" s="2"/>
      <c r="G182" s="2"/>
      <c r="H182" s="2"/>
      <c r="I182" s="2"/>
      <c r="J182" s="2"/>
      <c r="K182" s="2"/>
      <c r="L182" s="2"/>
    </row>
    <row r="183" spans="3:12" ht="14.25" customHeight="1" x14ac:dyDescent="0.3">
      <c r="C183" s="2"/>
      <c r="D183" s="2"/>
      <c r="E183" s="2"/>
      <c r="F183" s="2"/>
      <c r="G183" s="2"/>
      <c r="H183" s="2"/>
      <c r="I183" s="2"/>
      <c r="J183" s="2"/>
      <c r="K183" s="2"/>
      <c r="L183" s="2"/>
    </row>
    <row r="184" spans="3:12" ht="14.25" customHeight="1" x14ac:dyDescent="0.3">
      <c r="C184" s="2"/>
      <c r="D184" s="2"/>
      <c r="E184" s="2"/>
      <c r="F184" s="2"/>
      <c r="G184" s="2"/>
      <c r="H184" s="2"/>
      <c r="I184" s="2"/>
      <c r="J184" s="2"/>
      <c r="K184" s="2"/>
      <c r="L184" s="2"/>
    </row>
    <row r="185" spans="3:12" ht="14.25" customHeight="1" x14ac:dyDescent="0.3">
      <c r="C185" s="2"/>
      <c r="D185" s="2"/>
      <c r="E185" s="2"/>
      <c r="F185" s="2"/>
      <c r="G185" s="2"/>
      <c r="H185" s="2"/>
      <c r="I185" s="2"/>
      <c r="J185" s="2"/>
      <c r="K185" s="2"/>
      <c r="L185" s="2"/>
    </row>
    <row r="186" spans="3:12" ht="14.25" customHeight="1" x14ac:dyDescent="0.3">
      <c r="C186" s="2"/>
      <c r="D186" s="2"/>
      <c r="E186" s="2"/>
      <c r="F186" s="2"/>
      <c r="G186" s="2"/>
      <c r="H186" s="2"/>
      <c r="I186" s="2"/>
      <c r="J186" s="2"/>
      <c r="K186" s="2"/>
      <c r="L186" s="2"/>
    </row>
    <row r="187" spans="3:12" ht="14.25" customHeight="1" x14ac:dyDescent="0.3">
      <c r="C187" s="2"/>
      <c r="D187" s="2"/>
      <c r="E187" s="2"/>
      <c r="F187" s="2"/>
      <c r="G187" s="2"/>
      <c r="H187" s="2"/>
      <c r="I187" s="2"/>
      <c r="J187" s="2"/>
      <c r="K187" s="2"/>
      <c r="L187" s="2"/>
    </row>
    <row r="188" spans="3:12" ht="14.25" customHeight="1" x14ac:dyDescent="0.3">
      <c r="C188" s="2"/>
      <c r="D188" s="2"/>
      <c r="E188" s="2"/>
      <c r="F188" s="2"/>
      <c r="G188" s="2"/>
      <c r="H188" s="2"/>
      <c r="I188" s="2"/>
      <c r="J188" s="2"/>
      <c r="K188" s="2"/>
      <c r="L188" s="2"/>
    </row>
    <row r="189" spans="3:12" ht="14.25" customHeight="1" x14ac:dyDescent="0.3">
      <c r="C189" s="2"/>
      <c r="D189" s="2"/>
      <c r="E189" s="2"/>
      <c r="F189" s="2"/>
      <c r="G189" s="2"/>
      <c r="H189" s="2"/>
      <c r="I189" s="2"/>
      <c r="J189" s="2"/>
      <c r="K189" s="2"/>
      <c r="L189" s="2"/>
    </row>
    <row r="190" spans="3:12" ht="14.25" customHeight="1" x14ac:dyDescent="0.3">
      <c r="C190" s="2"/>
      <c r="D190" s="2"/>
      <c r="E190" s="2"/>
      <c r="F190" s="2"/>
      <c r="G190" s="2"/>
      <c r="H190" s="2"/>
      <c r="I190" s="2"/>
      <c r="J190" s="2"/>
      <c r="K190" s="2"/>
      <c r="L190" s="2"/>
    </row>
    <row r="191" spans="3:12" ht="14.25" customHeight="1" x14ac:dyDescent="0.3">
      <c r="C191" s="2"/>
      <c r="D191" s="2"/>
      <c r="E191" s="2"/>
      <c r="F191" s="2"/>
      <c r="G191" s="2"/>
      <c r="H191" s="2"/>
      <c r="I191" s="2"/>
      <c r="J191" s="2"/>
      <c r="K191" s="2"/>
      <c r="L191" s="2"/>
    </row>
    <row r="192" spans="3:12" ht="14.25" customHeight="1" x14ac:dyDescent="0.3">
      <c r="C192" s="2"/>
      <c r="D192" s="2"/>
      <c r="E192" s="2"/>
      <c r="F192" s="2"/>
      <c r="G192" s="2"/>
      <c r="H192" s="2"/>
      <c r="I192" s="2"/>
      <c r="J192" s="2"/>
      <c r="K192" s="2"/>
      <c r="L192" s="2"/>
    </row>
    <row r="193" spans="3:12" ht="14.25" customHeight="1" x14ac:dyDescent="0.3">
      <c r="C193" s="2"/>
      <c r="D193" s="2"/>
      <c r="E193" s="2"/>
      <c r="F193" s="2"/>
      <c r="G193" s="2"/>
      <c r="H193" s="2"/>
      <c r="I193" s="2"/>
      <c r="J193" s="2"/>
      <c r="K193" s="2"/>
      <c r="L193" s="2"/>
    </row>
    <row r="194" spans="3:12" ht="14.25" customHeight="1" x14ac:dyDescent="0.3">
      <c r="C194" s="2"/>
      <c r="D194" s="2"/>
      <c r="E194" s="2"/>
      <c r="F194" s="2"/>
      <c r="G194" s="2"/>
      <c r="H194" s="2"/>
      <c r="I194" s="2"/>
      <c r="J194" s="2"/>
      <c r="K194" s="2"/>
      <c r="L194" s="2"/>
    </row>
    <row r="195" spans="3:12" ht="14.25" customHeight="1" x14ac:dyDescent="0.3">
      <c r="C195" s="2"/>
      <c r="D195" s="2"/>
      <c r="E195" s="2"/>
      <c r="F195" s="2"/>
      <c r="G195" s="2"/>
      <c r="H195" s="2"/>
      <c r="I195" s="2"/>
      <c r="J195" s="2"/>
      <c r="K195" s="2"/>
      <c r="L195" s="2"/>
    </row>
    <row r="196" spans="3:12" ht="14.25" customHeight="1" x14ac:dyDescent="0.3">
      <c r="C196" s="2"/>
      <c r="D196" s="2"/>
      <c r="E196" s="2"/>
      <c r="F196" s="2"/>
      <c r="G196" s="2"/>
      <c r="H196" s="2"/>
      <c r="I196" s="2"/>
      <c r="J196" s="2"/>
      <c r="K196" s="2"/>
      <c r="L196" s="2"/>
    </row>
    <row r="197" spans="3:12" ht="14.25" customHeight="1" x14ac:dyDescent="0.3">
      <c r="C197" s="2"/>
      <c r="D197" s="2"/>
      <c r="E197" s="2"/>
      <c r="F197" s="2"/>
      <c r="G197" s="2"/>
      <c r="H197" s="2"/>
      <c r="I197" s="2"/>
      <c r="J197" s="2"/>
      <c r="K197" s="2"/>
      <c r="L197" s="2"/>
    </row>
    <row r="198" spans="3:12" ht="14.25" customHeight="1" x14ac:dyDescent="0.3">
      <c r="C198" s="2"/>
      <c r="D198" s="2"/>
      <c r="E198" s="2"/>
      <c r="F198" s="2"/>
      <c r="G198" s="2"/>
      <c r="H198" s="2"/>
      <c r="I198" s="2"/>
      <c r="J198" s="2"/>
      <c r="K198" s="2"/>
      <c r="L198" s="2"/>
    </row>
    <row r="199" spans="3:12" ht="14.25" customHeight="1" x14ac:dyDescent="0.3">
      <c r="C199" s="2"/>
      <c r="D199" s="2"/>
      <c r="E199" s="2"/>
      <c r="F199" s="2"/>
      <c r="G199" s="2"/>
      <c r="H199" s="2"/>
      <c r="I199" s="2"/>
      <c r="J199" s="2"/>
      <c r="K199" s="2"/>
      <c r="L199" s="2"/>
    </row>
    <row r="200" spans="3:12" ht="14.25" customHeight="1" x14ac:dyDescent="0.3">
      <c r="C200" s="2"/>
      <c r="D200" s="2"/>
      <c r="E200" s="2"/>
      <c r="F200" s="2"/>
      <c r="G200" s="2"/>
      <c r="H200" s="2"/>
      <c r="I200" s="2"/>
      <c r="J200" s="2"/>
      <c r="K200" s="2"/>
      <c r="L200" s="2"/>
    </row>
    <row r="201" spans="3:12" ht="14.25" customHeight="1" x14ac:dyDescent="0.3">
      <c r="C201" s="2"/>
      <c r="D201" s="2"/>
      <c r="E201" s="2"/>
      <c r="F201" s="2"/>
      <c r="G201" s="2"/>
      <c r="H201" s="2"/>
      <c r="I201" s="2"/>
      <c r="J201" s="2"/>
      <c r="K201" s="2"/>
      <c r="L201" s="2"/>
    </row>
    <row r="202" spans="3:12" ht="14.25" customHeight="1" x14ac:dyDescent="0.3">
      <c r="C202" s="2"/>
      <c r="D202" s="2"/>
      <c r="E202" s="2"/>
      <c r="F202" s="2"/>
      <c r="G202" s="2"/>
      <c r="H202" s="2"/>
      <c r="I202" s="2"/>
      <c r="J202" s="2"/>
      <c r="K202" s="2"/>
      <c r="L202" s="2"/>
    </row>
    <row r="203" spans="3:12" ht="14.25" customHeight="1" x14ac:dyDescent="0.3">
      <c r="C203" s="2"/>
      <c r="D203" s="2"/>
      <c r="E203" s="2"/>
      <c r="F203" s="2"/>
      <c r="G203" s="2"/>
      <c r="H203" s="2"/>
      <c r="I203" s="2"/>
      <c r="J203" s="2"/>
      <c r="K203" s="2"/>
      <c r="L203" s="2"/>
    </row>
    <row r="204" spans="3:12" ht="14.25" customHeight="1" x14ac:dyDescent="0.3">
      <c r="C204" s="2"/>
      <c r="D204" s="2"/>
      <c r="E204" s="2"/>
      <c r="F204" s="2"/>
      <c r="G204" s="2"/>
      <c r="H204" s="2"/>
      <c r="I204" s="2"/>
      <c r="J204" s="2"/>
      <c r="K204" s="2"/>
      <c r="L204" s="2"/>
    </row>
    <row r="205" spans="3:12" ht="14.25" customHeight="1" x14ac:dyDescent="0.3">
      <c r="C205" s="2"/>
      <c r="D205" s="2"/>
      <c r="E205" s="2"/>
      <c r="F205" s="2"/>
      <c r="G205" s="2"/>
      <c r="H205" s="2"/>
      <c r="I205" s="2"/>
      <c r="J205" s="2"/>
      <c r="K205" s="2"/>
      <c r="L205" s="2"/>
    </row>
    <row r="206" spans="3:12" ht="14.25" customHeight="1" x14ac:dyDescent="0.3">
      <c r="C206" s="2"/>
      <c r="D206" s="2"/>
      <c r="E206" s="2"/>
      <c r="F206" s="2"/>
      <c r="G206" s="2"/>
      <c r="H206" s="2"/>
      <c r="I206" s="2"/>
      <c r="J206" s="2"/>
      <c r="K206" s="2"/>
      <c r="L206" s="2"/>
    </row>
    <row r="207" spans="3:12" ht="14.25" customHeight="1" x14ac:dyDescent="0.3">
      <c r="C207" s="2"/>
      <c r="D207" s="2"/>
      <c r="E207" s="2"/>
      <c r="F207" s="2"/>
      <c r="G207" s="2"/>
      <c r="H207" s="2"/>
      <c r="I207" s="2"/>
      <c r="J207" s="2"/>
      <c r="K207" s="2"/>
      <c r="L207" s="2"/>
    </row>
    <row r="208" spans="3:12" ht="14.25" customHeight="1" x14ac:dyDescent="0.3">
      <c r="C208" s="2"/>
      <c r="D208" s="2"/>
      <c r="E208" s="2"/>
      <c r="F208" s="2"/>
      <c r="G208" s="2"/>
      <c r="H208" s="2"/>
      <c r="I208" s="2"/>
      <c r="J208" s="2"/>
      <c r="K208" s="2"/>
      <c r="L208" s="2"/>
    </row>
    <row r="209" spans="3:12" ht="14.25" customHeight="1" x14ac:dyDescent="0.3">
      <c r="C209" s="2"/>
      <c r="D209" s="2"/>
      <c r="E209" s="2"/>
      <c r="F209" s="2"/>
      <c r="G209" s="2"/>
      <c r="H209" s="2"/>
      <c r="I209" s="2"/>
      <c r="J209" s="2"/>
      <c r="K209" s="2"/>
      <c r="L209" s="2"/>
    </row>
    <row r="210" spans="3:12" ht="14.25" customHeight="1" x14ac:dyDescent="0.3">
      <c r="C210" s="2"/>
      <c r="D210" s="2"/>
      <c r="E210" s="2"/>
      <c r="F210" s="2"/>
      <c r="G210" s="2"/>
      <c r="H210" s="2"/>
      <c r="I210" s="2"/>
      <c r="J210" s="2"/>
      <c r="K210" s="2"/>
      <c r="L210" s="2"/>
    </row>
    <row r="211" spans="3:12" ht="14.25" customHeight="1" x14ac:dyDescent="0.3">
      <c r="C211" s="2"/>
      <c r="D211" s="2"/>
      <c r="E211" s="2"/>
      <c r="F211" s="2"/>
      <c r="G211" s="2"/>
      <c r="H211" s="2"/>
      <c r="I211" s="2"/>
      <c r="J211" s="2"/>
      <c r="K211" s="2"/>
      <c r="L211" s="2"/>
    </row>
    <row r="212" spans="3:12" ht="14.25" customHeight="1" x14ac:dyDescent="0.3">
      <c r="C212" s="2"/>
      <c r="D212" s="2"/>
      <c r="E212" s="2"/>
      <c r="F212" s="2"/>
      <c r="G212" s="2"/>
      <c r="H212" s="2"/>
      <c r="I212" s="2"/>
      <c r="J212" s="2"/>
      <c r="K212" s="2"/>
      <c r="L212" s="2"/>
    </row>
    <row r="213" spans="3:12" ht="14.25" customHeight="1" x14ac:dyDescent="0.3">
      <c r="C213" s="2"/>
      <c r="D213" s="2"/>
      <c r="E213" s="2"/>
      <c r="F213" s="2"/>
      <c r="G213" s="2"/>
      <c r="H213" s="2"/>
      <c r="I213" s="2"/>
      <c r="J213" s="2"/>
      <c r="K213" s="2"/>
      <c r="L213" s="2"/>
    </row>
    <row r="214" spans="3:12" ht="14.25" customHeight="1" x14ac:dyDescent="0.3">
      <c r="C214" s="2"/>
      <c r="D214" s="2"/>
      <c r="E214" s="2"/>
      <c r="F214" s="2"/>
      <c r="G214" s="2"/>
      <c r="H214" s="2"/>
      <c r="I214" s="2"/>
      <c r="J214" s="2"/>
      <c r="K214" s="2"/>
      <c r="L214" s="2"/>
    </row>
    <row r="215" spans="3:12" ht="14.25" customHeight="1" x14ac:dyDescent="0.3">
      <c r="C215" s="2"/>
      <c r="D215" s="2"/>
      <c r="E215" s="2"/>
      <c r="F215" s="2"/>
      <c r="G215" s="2"/>
      <c r="H215" s="2"/>
      <c r="I215" s="2"/>
      <c r="J215" s="2"/>
      <c r="K215" s="2"/>
      <c r="L215" s="2"/>
    </row>
    <row r="216" spans="3:12" ht="14.25" customHeight="1" x14ac:dyDescent="0.3">
      <c r="C216" s="2"/>
      <c r="D216" s="2"/>
      <c r="E216" s="2"/>
      <c r="F216" s="2"/>
      <c r="G216" s="2"/>
      <c r="H216" s="2"/>
      <c r="I216" s="2"/>
      <c r="J216" s="2"/>
      <c r="K216" s="2"/>
      <c r="L216" s="2"/>
    </row>
    <row r="217" spans="3:12" ht="14.25" customHeight="1" x14ac:dyDescent="0.3">
      <c r="C217" s="2"/>
      <c r="D217" s="2"/>
      <c r="E217" s="2"/>
      <c r="F217" s="2"/>
      <c r="G217" s="2"/>
      <c r="H217" s="2"/>
      <c r="I217" s="2"/>
      <c r="J217" s="2"/>
      <c r="K217" s="2"/>
      <c r="L217" s="2"/>
    </row>
    <row r="218" spans="3:12" ht="14.25" customHeight="1" x14ac:dyDescent="0.3">
      <c r="C218" s="2"/>
      <c r="D218" s="2"/>
      <c r="E218" s="2"/>
      <c r="F218" s="2"/>
      <c r="G218" s="2"/>
      <c r="H218" s="2"/>
      <c r="I218" s="2"/>
      <c r="J218" s="2"/>
      <c r="K218" s="2"/>
      <c r="L218" s="2"/>
    </row>
    <row r="219" spans="3:12" ht="14.25" customHeight="1" x14ac:dyDescent="0.3">
      <c r="C219" s="2"/>
      <c r="D219" s="2"/>
      <c r="E219" s="2"/>
      <c r="F219" s="2"/>
      <c r="G219" s="2"/>
      <c r="H219" s="2"/>
      <c r="I219" s="2"/>
      <c r="J219" s="2"/>
      <c r="K219" s="2"/>
      <c r="L219" s="2"/>
    </row>
    <row r="220" spans="3:12" ht="14.25" customHeight="1" x14ac:dyDescent="0.3">
      <c r="C220" s="2"/>
      <c r="D220" s="2"/>
      <c r="E220" s="2"/>
      <c r="F220" s="2"/>
      <c r="G220" s="2"/>
      <c r="H220" s="2"/>
      <c r="I220" s="2"/>
      <c r="J220" s="2"/>
      <c r="K220" s="2"/>
      <c r="L220" s="2"/>
    </row>
    <row r="221" spans="3:12" ht="14.25" customHeight="1" x14ac:dyDescent="0.3">
      <c r="C221" s="2"/>
      <c r="D221" s="2"/>
      <c r="E221" s="2"/>
      <c r="F221" s="2"/>
      <c r="G221" s="2"/>
      <c r="H221" s="2"/>
      <c r="I221" s="2"/>
      <c r="J221" s="2"/>
      <c r="K221" s="2"/>
      <c r="L221" s="2"/>
    </row>
    <row r="222" spans="3:12" ht="14.25" customHeight="1" x14ac:dyDescent="0.3">
      <c r="C222" s="2"/>
      <c r="D222" s="2"/>
      <c r="E222" s="2"/>
      <c r="F222" s="2"/>
      <c r="G222" s="2"/>
      <c r="H222" s="2"/>
      <c r="I222" s="2"/>
      <c r="J222" s="2"/>
      <c r="K222" s="2"/>
      <c r="L222" s="2"/>
    </row>
    <row r="223" spans="3:12" ht="14.25" customHeight="1" x14ac:dyDescent="0.3">
      <c r="C223" s="2"/>
      <c r="D223" s="2"/>
      <c r="E223" s="2"/>
      <c r="F223" s="2"/>
      <c r="G223" s="2"/>
      <c r="H223" s="2"/>
      <c r="I223" s="2"/>
      <c r="J223" s="2"/>
      <c r="K223" s="2"/>
      <c r="L223" s="2"/>
    </row>
    <row r="224" spans="3:12" ht="14.25" customHeight="1" x14ac:dyDescent="0.3">
      <c r="C224" s="2"/>
      <c r="D224" s="2"/>
      <c r="E224" s="2"/>
      <c r="F224" s="2"/>
      <c r="G224" s="2"/>
      <c r="H224" s="2"/>
      <c r="I224" s="2"/>
      <c r="J224" s="2"/>
      <c r="K224" s="2"/>
      <c r="L224" s="2"/>
    </row>
    <row r="225" spans="3:12" ht="14.25" customHeight="1" x14ac:dyDescent="0.3">
      <c r="C225" s="2"/>
      <c r="D225" s="2"/>
      <c r="E225" s="2"/>
      <c r="F225" s="2"/>
      <c r="G225" s="2"/>
      <c r="H225" s="2"/>
      <c r="I225" s="2"/>
      <c r="J225" s="2"/>
      <c r="K225" s="2"/>
      <c r="L225" s="2"/>
    </row>
    <row r="226" spans="3:12" ht="14.25" customHeight="1" x14ac:dyDescent="0.3">
      <c r="C226" s="2"/>
      <c r="D226" s="2"/>
      <c r="E226" s="2"/>
      <c r="F226" s="2"/>
      <c r="G226" s="2"/>
      <c r="H226" s="2"/>
      <c r="I226" s="2"/>
      <c r="J226" s="2"/>
      <c r="K226" s="2"/>
      <c r="L226" s="2"/>
    </row>
    <row r="227" spans="3:12" ht="14.25" customHeight="1" x14ac:dyDescent="0.3">
      <c r="C227" s="2"/>
      <c r="D227" s="2"/>
      <c r="E227" s="2"/>
      <c r="F227" s="2"/>
      <c r="G227" s="2"/>
      <c r="H227" s="2"/>
      <c r="I227" s="2"/>
      <c r="J227" s="2"/>
      <c r="K227" s="2"/>
      <c r="L227" s="2"/>
    </row>
    <row r="228" spans="3:12" ht="14.25" customHeight="1" x14ac:dyDescent="0.3">
      <c r="C228" s="2"/>
      <c r="D228" s="2"/>
      <c r="E228" s="2"/>
      <c r="F228" s="2"/>
      <c r="G228" s="2"/>
      <c r="H228" s="2"/>
      <c r="I228" s="2"/>
      <c r="J228" s="2"/>
      <c r="K228" s="2"/>
      <c r="L228" s="2"/>
    </row>
    <row r="229" spans="3:12" ht="14.25" customHeight="1" x14ac:dyDescent="0.3">
      <c r="C229" s="2"/>
      <c r="D229" s="2"/>
      <c r="E229" s="2"/>
      <c r="F229" s="2"/>
      <c r="G229" s="2"/>
      <c r="H229" s="2"/>
      <c r="I229" s="2"/>
      <c r="J229" s="2"/>
      <c r="K229" s="2"/>
      <c r="L229" s="2"/>
    </row>
    <row r="230" spans="3:12" ht="14.25" customHeight="1" x14ac:dyDescent="0.3">
      <c r="C230" s="2"/>
      <c r="D230" s="2"/>
      <c r="E230" s="2"/>
      <c r="F230" s="2"/>
      <c r="G230" s="2"/>
      <c r="H230" s="2"/>
      <c r="I230" s="2"/>
      <c r="J230" s="2"/>
      <c r="K230" s="2"/>
      <c r="L230" s="2"/>
    </row>
    <row r="231" spans="3:12" ht="14.25" customHeight="1" x14ac:dyDescent="0.3">
      <c r="C231" s="2"/>
      <c r="D231" s="2"/>
      <c r="E231" s="2"/>
      <c r="F231" s="2"/>
      <c r="G231" s="2"/>
      <c r="H231" s="2"/>
      <c r="I231" s="2"/>
      <c r="J231" s="2"/>
      <c r="K231" s="2"/>
      <c r="L231" s="2"/>
    </row>
    <row r="232" spans="3:12" ht="14.25" customHeight="1" x14ac:dyDescent="0.3">
      <c r="C232" s="2"/>
      <c r="D232" s="2"/>
      <c r="E232" s="2"/>
      <c r="F232" s="2"/>
      <c r="G232" s="2"/>
      <c r="H232" s="2"/>
      <c r="I232" s="2"/>
      <c r="J232" s="2"/>
      <c r="K232" s="2"/>
      <c r="L232" s="2"/>
    </row>
    <row r="233" spans="3:12" ht="14.25" customHeight="1" x14ac:dyDescent="0.3">
      <c r="C233" s="2"/>
      <c r="D233" s="2"/>
      <c r="E233" s="2"/>
      <c r="F233" s="2"/>
      <c r="G233" s="2"/>
      <c r="H233" s="2"/>
      <c r="I233" s="2"/>
      <c r="J233" s="2"/>
      <c r="K233" s="2"/>
      <c r="L233" s="2"/>
    </row>
    <row r="234" spans="3:12" ht="14.25" customHeight="1" x14ac:dyDescent="0.3">
      <c r="C234" s="2"/>
      <c r="D234" s="2"/>
      <c r="E234" s="2"/>
      <c r="F234" s="2"/>
      <c r="G234" s="2"/>
      <c r="H234" s="2"/>
      <c r="I234" s="2"/>
      <c r="J234" s="2"/>
      <c r="K234" s="2"/>
      <c r="L234" s="2"/>
    </row>
    <row r="235" spans="3:12" ht="14.25" customHeight="1" x14ac:dyDescent="0.3">
      <c r="C235" s="2"/>
      <c r="D235" s="2"/>
      <c r="E235" s="2"/>
      <c r="F235" s="2"/>
      <c r="G235" s="2"/>
      <c r="H235" s="2"/>
      <c r="I235" s="2"/>
      <c r="J235" s="2"/>
      <c r="K235" s="2"/>
      <c r="L235" s="2"/>
    </row>
    <row r="236" spans="3:12" ht="14.25" customHeight="1" x14ac:dyDescent="0.3">
      <c r="C236" s="2"/>
      <c r="D236" s="2"/>
      <c r="E236" s="2"/>
      <c r="F236" s="2"/>
      <c r="G236" s="2"/>
      <c r="H236" s="2"/>
      <c r="I236" s="2"/>
      <c r="J236" s="2"/>
      <c r="K236" s="2"/>
      <c r="L236" s="2"/>
    </row>
    <row r="237" spans="3:12" ht="14.25" customHeight="1" x14ac:dyDescent="0.3">
      <c r="C237" s="2"/>
      <c r="D237" s="2"/>
      <c r="E237" s="2"/>
      <c r="F237" s="2"/>
      <c r="G237" s="2"/>
      <c r="H237" s="2"/>
      <c r="I237" s="2"/>
      <c r="J237" s="2"/>
      <c r="K237" s="2"/>
      <c r="L237" s="2"/>
    </row>
    <row r="238" spans="3:12" ht="14.25" customHeight="1" x14ac:dyDescent="0.3">
      <c r="C238" s="2"/>
      <c r="D238" s="2"/>
      <c r="E238" s="2"/>
      <c r="F238" s="2"/>
      <c r="G238" s="2"/>
      <c r="H238" s="2"/>
      <c r="I238" s="2"/>
      <c r="J238" s="2"/>
      <c r="K238" s="2"/>
      <c r="L238" s="2"/>
    </row>
    <row r="239" spans="3:12" ht="14.25" customHeight="1" x14ac:dyDescent="0.3">
      <c r="C239" s="2"/>
      <c r="D239" s="2"/>
      <c r="E239" s="2"/>
      <c r="F239" s="2"/>
      <c r="G239" s="2"/>
      <c r="H239" s="2"/>
      <c r="I239" s="2"/>
      <c r="J239" s="2"/>
      <c r="K239" s="2"/>
      <c r="L239" s="2"/>
    </row>
    <row r="240" spans="3:12" ht="14.25" customHeight="1" x14ac:dyDescent="0.3">
      <c r="C240" s="2"/>
      <c r="D240" s="2"/>
      <c r="E240" s="2"/>
      <c r="F240" s="2"/>
      <c r="G240" s="2"/>
      <c r="H240" s="2"/>
      <c r="I240" s="2"/>
      <c r="J240" s="2"/>
      <c r="K240" s="2"/>
      <c r="L240" s="2"/>
    </row>
    <row r="241" spans="3:12" ht="14.25" customHeight="1" x14ac:dyDescent="0.3">
      <c r="C241" s="2"/>
      <c r="D241" s="2"/>
      <c r="E241" s="2"/>
      <c r="F241" s="2"/>
      <c r="G241" s="2"/>
      <c r="H241" s="2"/>
      <c r="I241" s="2"/>
      <c r="J241" s="2"/>
      <c r="K241" s="2"/>
      <c r="L241" s="2"/>
    </row>
    <row r="242" spans="3:12" ht="14.25" customHeight="1" x14ac:dyDescent="0.3">
      <c r="C242" s="2"/>
      <c r="D242" s="2"/>
      <c r="E242" s="2"/>
      <c r="F242" s="2"/>
      <c r="G242" s="2"/>
      <c r="H242" s="2"/>
      <c r="I242" s="2"/>
      <c r="J242" s="2"/>
      <c r="K242" s="2"/>
      <c r="L242" s="2"/>
    </row>
    <row r="243" spans="3:12" ht="14.25" customHeight="1" x14ac:dyDescent="0.3">
      <c r="C243" s="2"/>
      <c r="D243" s="2"/>
      <c r="E243" s="2"/>
      <c r="F243" s="2"/>
      <c r="G243" s="2"/>
      <c r="H243" s="2"/>
      <c r="I243" s="2"/>
      <c r="J243" s="2"/>
      <c r="K243" s="2"/>
      <c r="L243" s="2"/>
    </row>
    <row r="244" spans="3:12" ht="14.25" customHeight="1" x14ac:dyDescent="0.3">
      <c r="C244" s="2"/>
      <c r="D244" s="2"/>
      <c r="E244" s="2"/>
      <c r="F244" s="2"/>
      <c r="G244" s="2"/>
      <c r="H244" s="2"/>
      <c r="I244" s="2"/>
      <c r="J244" s="2"/>
      <c r="K244" s="2"/>
      <c r="L244" s="2"/>
    </row>
    <row r="245" spans="3:12" ht="14.25" customHeight="1" x14ac:dyDescent="0.3">
      <c r="C245" s="2"/>
      <c r="D245" s="2"/>
      <c r="E245" s="2"/>
      <c r="F245" s="2"/>
      <c r="G245" s="2"/>
      <c r="H245" s="2"/>
      <c r="I245" s="2"/>
      <c r="J245" s="2"/>
      <c r="K245" s="2"/>
      <c r="L245" s="2"/>
    </row>
    <row r="246" spans="3:12" ht="14.25" customHeight="1" x14ac:dyDescent="0.3">
      <c r="C246" s="2"/>
      <c r="D246" s="2"/>
      <c r="E246" s="2"/>
      <c r="F246" s="2"/>
      <c r="G246" s="2"/>
      <c r="H246" s="2"/>
      <c r="I246" s="2"/>
      <c r="J246" s="2"/>
      <c r="K246" s="2"/>
      <c r="L246" s="2"/>
    </row>
    <row r="247" spans="3:12" ht="14.25" customHeight="1" x14ac:dyDescent="0.3">
      <c r="C247" s="2"/>
      <c r="D247" s="2"/>
      <c r="E247" s="2"/>
      <c r="F247" s="2"/>
      <c r="G247" s="2"/>
      <c r="H247" s="2"/>
      <c r="I247" s="2"/>
      <c r="J247" s="2"/>
      <c r="K247" s="2"/>
      <c r="L247" s="2"/>
    </row>
    <row r="248" spans="3:12" ht="14.25" customHeight="1" x14ac:dyDescent="0.3">
      <c r="C248" s="2"/>
      <c r="D248" s="2"/>
      <c r="E248" s="2"/>
      <c r="F248" s="2"/>
      <c r="G248" s="2"/>
      <c r="H248" s="2"/>
      <c r="I248" s="2"/>
      <c r="J248" s="2"/>
      <c r="K248" s="2"/>
      <c r="L248" s="2"/>
    </row>
    <row r="249" spans="3:12" ht="14.25" customHeight="1" x14ac:dyDescent="0.3">
      <c r="C249" s="2"/>
      <c r="D249" s="2"/>
      <c r="E249" s="2"/>
      <c r="F249" s="2"/>
      <c r="G249" s="2"/>
      <c r="H249" s="2"/>
      <c r="I249" s="2"/>
      <c r="J249" s="2"/>
      <c r="K249" s="2"/>
      <c r="L249" s="2"/>
    </row>
    <row r="250" spans="3:12" ht="14.25" customHeight="1" x14ac:dyDescent="0.3">
      <c r="C250" s="2"/>
      <c r="D250" s="2"/>
      <c r="E250" s="2"/>
      <c r="F250" s="2"/>
      <c r="G250" s="2"/>
      <c r="H250" s="2"/>
      <c r="I250" s="2"/>
      <c r="J250" s="2"/>
      <c r="K250" s="2"/>
      <c r="L250" s="2"/>
    </row>
    <row r="251" spans="3:12" ht="14.25" customHeight="1" x14ac:dyDescent="0.3">
      <c r="C251" s="2"/>
      <c r="D251" s="2"/>
      <c r="E251" s="2"/>
      <c r="F251" s="2"/>
      <c r="G251" s="2"/>
      <c r="H251" s="2"/>
      <c r="I251" s="2"/>
      <c r="J251" s="2"/>
      <c r="K251" s="2"/>
      <c r="L251" s="2"/>
    </row>
    <row r="252" spans="3:12" ht="14.25" customHeight="1" x14ac:dyDescent="0.3">
      <c r="C252" s="2"/>
      <c r="D252" s="2"/>
      <c r="E252" s="2"/>
      <c r="F252" s="2"/>
      <c r="G252" s="2"/>
      <c r="H252" s="2"/>
      <c r="I252" s="2"/>
      <c r="J252" s="2"/>
      <c r="K252" s="2"/>
      <c r="L252" s="2"/>
    </row>
    <row r="253" spans="3:12" ht="14.25" customHeight="1" x14ac:dyDescent="0.3">
      <c r="C253" s="2"/>
      <c r="D253" s="2"/>
      <c r="E253" s="2"/>
      <c r="F253" s="2"/>
      <c r="G253" s="2"/>
      <c r="H253" s="2"/>
      <c r="I253" s="2"/>
      <c r="J253" s="2"/>
      <c r="K253" s="2"/>
      <c r="L253" s="2"/>
    </row>
    <row r="254" spans="3:12" ht="14.25" customHeight="1" x14ac:dyDescent="0.3">
      <c r="C254" s="2"/>
      <c r="D254" s="2"/>
      <c r="E254" s="2"/>
      <c r="F254" s="2"/>
      <c r="G254" s="2"/>
      <c r="H254" s="2"/>
      <c r="I254" s="2"/>
      <c r="J254" s="2"/>
      <c r="K254" s="2"/>
      <c r="L254" s="2"/>
    </row>
    <row r="255" spans="3:12" ht="14.25" customHeight="1" x14ac:dyDescent="0.3">
      <c r="C255" s="2"/>
      <c r="D255" s="2"/>
      <c r="E255" s="2"/>
      <c r="F255" s="2"/>
      <c r="G255" s="2"/>
      <c r="H255" s="2"/>
      <c r="I255" s="2"/>
      <c r="J255" s="2"/>
      <c r="K255" s="2"/>
      <c r="L255" s="2"/>
    </row>
    <row r="256" spans="3:12" ht="14.25" customHeight="1" x14ac:dyDescent="0.3">
      <c r="C256" s="2"/>
      <c r="D256" s="2"/>
      <c r="E256" s="2"/>
      <c r="F256" s="2"/>
      <c r="G256" s="2"/>
      <c r="H256" s="2"/>
      <c r="I256" s="2"/>
      <c r="J256" s="2"/>
      <c r="K256" s="2"/>
      <c r="L256" s="2"/>
    </row>
    <row r="257" spans="3:12" ht="14.25" customHeight="1" x14ac:dyDescent="0.3">
      <c r="C257" s="2"/>
      <c r="D257" s="2"/>
      <c r="E257" s="2"/>
      <c r="F257" s="2"/>
      <c r="G257" s="2"/>
      <c r="H257" s="2"/>
      <c r="I257" s="2"/>
      <c r="J257" s="2"/>
      <c r="K257" s="2"/>
      <c r="L257" s="2"/>
    </row>
    <row r="258" spans="3:12" ht="14.25" customHeight="1" x14ac:dyDescent="0.3">
      <c r="C258" s="2"/>
      <c r="D258" s="2"/>
      <c r="E258" s="2"/>
      <c r="F258" s="2"/>
      <c r="G258" s="2"/>
      <c r="H258" s="2"/>
      <c r="I258" s="2"/>
      <c r="J258" s="2"/>
      <c r="K258" s="2"/>
      <c r="L258" s="2"/>
    </row>
    <row r="259" spans="3:12" ht="14.25" customHeight="1" x14ac:dyDescent="0.3">
      <c r="C259" s="2"/>
      <c r="D259" s="2"/>
      <c r="E259" s="2"/>
      <c r="F259" s="2"/>
      <c r="G259" s="2"/>
      <c r="H259" s="2"/>
      <c r="I259" s="2"/>
      <c r="J259" s="2"/>
      <c r="K259" s="2"/>
      <c r="L259" s="2"/>
    </row>
    <row r="260" spans="3:12" ht="14.25" customHeight="1" x14ac:dyDescent="0.3">
      <c r="C260" s="2"/>
      <c r="D260" s="2"/>
      <c r="E260" s="2"/>
      <c r="F260" s="2"/>
      <c r="G260" s="2"/>
      <c r="H260" s="2"/>
      <c r="I260" s="2"/>
      <c r="J260" s="2"/>
      <c r="K260" s="2"/>
      <c r="L260" s="2"/>
    </row>
    <row r="261" spans="3:12" ht="14.25" customHeight="1" x14ac:dyDescent="0.3">
      <c r="C261" s="2"/>
      <c r="D261" s="2"/>
      <c r="E261" s="2"/>
      <c r="F261" s="2"/>
      <c r="G261" s="2"/>
      <c r="H261" s="2"/>
      <c r="I261" s="2"/>
      <c r="J261" s="2"/>
      <c r="K261" s="2"/>
      <c r="L261" s="2"/>
    </row>
    <row r="262" spans="3:12" ht="14.25" customHeight="1" x14ac:dyDescent="0.3">
      <c r="C262" s="2"/>
      <c r="D262" s="2"/>
      <c r="E262" s="2"/>
      <c r="F262" s="2"/>
      <c r="G262" s="2"/>
      <c r="H262" s="2"/>
      <c r="I262" s="2"/>
      <c r="J262" s="2"/>
      <c r="K262" s="2"/>
      <c r="L262" s="2"/>
    </row>
    <row r="263" spans="3:12" ht="14.25" customHeight="1" x14ac:dyDescent="0.3">
      <c r="C263" s="2"/>
      <c r="D263" s="2"/>
      <c r="E263" s="2"/>
      <c r="F263" s="2"/>
      <c r="G263" s="2"/>
      <c r="H263" s="2"/>
      <c r="I263" s="2"/>
      <c r="J263" s="2"/>
      <c r="K263" s="2"/>
      <c r="L263" s="2"/>
    </row>
    <row r="264" spans="3:12" ht="14.25" customHeight="1" x14ac:dyDescent="0.3">
      <c r="C264" s="2"/>
      <c r="D264" s="2"/>
      <c r="E264" s="2"/>
      <c r="F264" s="2"/>
      <c r="G264" s="2"/>
      <c r="H264" s="2"/>
      <c r="I264" s="2"/>
      <c r="J264" s="2"/>
      <c r="K264" s="2"/>
      <c r="L264" s="2"/>
    </row>
    <row r="265" spans="3:12" ht="14.25" customHeight="1" x14ac:dyDescent="0.3">
      <c r="C265" s="2"/>
      <c r="D265" s="2"/>
      <c r="E265" s="2"/>
      <c r="F265" s="2"/>
      <c r="G265" s="2"/>
      <c r="H265" s="2"/>
      <c r="I265" s="2"/>
      <c r="J265" s="2"/>
      <c r="K265" s="2"/>
      <c r="L265" s="2"/>
    </row>
    <row r="266" spans="3:12" ht="14.25" customHeight="1" x14ac:dyDescent="0.3">
      <c r="C266" s="2"/>
      <c r="D266" s="2"/>
      <c r="E266" s="2"/>
      <c r="F266" s="2"/>
      <c r="G266" s="2"/>
      <c r="H266" s="2"/>
      <c r="I266" s="2"/>
      <c r="J266" s="2"/>
      <c r="K266" s="2"/>
      <c r="L266" s="2"/>
    </row>
    <row r="267" spans="3:12" ht="14.25" customHeight="1" x14ac:dyDescent="0.3">
      <c r="C267" s="2"/>
      <c r="D267" s="2"/>
      <c r="E267" s="2"/>
      <c r="F267" s="2"/>
      <c r="G267" s="2"/>
      <c r="H267" s="2"/>
      <c r="I267" s="2"/>
      <c r="J267" s="2"/>
      <c r="K267" s="2"/>
      <c r="L267" s="2"/>
    </row>
    <row r="268" spans="3:12" ht="14.25" customHeight="1" x14ac:dyDescent="0.3">
      <c r="C268" s="2"/>
      <c r="D268" s="2"/>
      <c r="E268" s="2"/>
      <c r="F268" s="2"/>
      <c r="G268" s="2"/>
      <c r="H268" s="2"/>
      <c r="I268" s="2"/>
      <c r="J268" s="2"/>
      <c r="K268" s="2"/>
      <c r="L268" s="2"/>
    </row>
    <row r="269" spans="3:12" ht="14.25" customHeight="1" x14ac:dyDescent="0.3">
      <c r="C269" s="2"/>
      <c r="D269" s="2"/>
      <c r="E269" s="2"/>
      <c r="F269" s="2"/>
      <c r="G269" s="2"/>
      <c r="H269" s="2"/>
      <c r="I269" s="2"/>
      <c r="J269" s="2"/>
      <c r="K269" s="2"/>
      <c r="L269" s="2"/>
    </row>
    <row r="270" spans="3:12" ht="14.25" customHeight="1" x14ac:dyDescent="0.3">
      <c r="C270" s="2"/>
      <c r="D270" s="2"/>
      <c r="E270" s="2"/>
      <c r="F270" s="2"/>
      <c r="G270" s="2"/>
      <c r="H270" s="2"/>
      <c r="I270" s="2"/>
      <c r="J270" s="2"/>
      <c r="K270" s="2"/>
      <c r="L270" s="2"/>
    </row>
    <row r="271" spans="3:12" ht="14.25" customHeight="1" x14ac:dyDescent="0.3">
      <c r="C271" s="2"/>
      <c r="D271" s="2"/>
      <c r="E271" s="2"/>
      <c r="F271" s="2"/>
      <c r="G271" s="2"/>
      <c r="H271" s="2"/>
      <c r="I271" s="2"/>
      <c r="J271" s="2"/>
      <c r="K271" s="2"/>
      <c r="L271" s="2"/>
    </row>
    <row r="272" spans="3:12" ht="14.25" customHeight="1" x14ac:dyDescent="0.3">
      <c r="C272" s="2"/>
      <c r="D272" s="2"/>
      <c r="E272" s="2"/>
      <c r="F272" s="2"/>
      <c r="G272" s="2"/>
      <c r="H272" s="2"/>
      <c r="I272" s="2"/>
      <c r="J272" s="2"/>
      <c r="K272" s="2"/>
      <c r="L272" s="2"/>
    </row>
    <row r="273" spans="3:12" ht="14.25" customHeight="1" x14ac:dyDescent="0.3">
      <c r="C273" s="2"/>
      <c r="D273" s="2"/>
      <c r="E273" s="2"/>
      <c r="F273" s="2"/>
      <c r="G273" s="2"/>
      <c r="H273" s="2"/>
      <c r="I273" s="2"/>
      <c r="J273" s="2"/>
      <c r="K273" s="2"/>
      <c r="L273" s="2"/>
    </row>
    <row r="274" spans="3:12" ht="14.25" customHeight="1" x14ac:dyDescent="0.3">
      <c r="C274" s="2"/>
      <c r="D274" s="2"/>
      <c r="E274" s="2"/>
      <c r="F274" s="2"/>
      <c r="G274" s="2"/>
      <c r="H274" s="2"/>
      <c r="I274" s="2"/>
      <c r="J274" s="2"/>
      <c r="K274" s="2"/>
      <c r="L274" s="2"/>
    </row>
    <row r="275" spans="3:12" ht="14.25" customHeight="1" x14ac:dyDescent="0.3">
      <c r="C275" s="2"/>
      <c r="D275" s="2"/>
      <c r="E275" s="2"/>
      <c r="F275" s="2"/>
      <c r="G275" s="2"/>
      <c r="H275" s="2"/>
      <c r="I275" s="2"/>
      <c r="J275" s="2"/>
      <c r="K275" s="2"/>
      <c r="L275" s="2"/>
    </row>
    <row r="276" spans="3:12" ht="14.25" customHeight="1" x14ac:dyDescent="0.3">
      <c r="C276" s="2"/>
      <c r="D276" s="2"/>
      <c r="E276" s="2"/>
      <c r="F276" s="2"/>
      <c r="G276" s="2"/>
      <c r="H276" s="2"/>
      <c r="I276" s="2"/>
      <c r="J276" s="2"/>
      <c r="K276" s="2"/>
      <c r="L276" s="2"/>
    </row>
    <row r="277" spans="3:12" ht="14.25" customHeight="1" x14ac:dyDescent="0.3">
      <c r="C277" s="2"/>
      <c r="D277" s="2"/>
      <c r="E277" s="2"/>
      <c r="F277" s="2"/>
      <c r="G277" s="2"/>
      <c r="H277" s="2"/>
      <c r="I277" s="2"/>
      <c r="J277" s="2"/>
      <c r="K277" s="2"/>
      <c r="L277" s="2"/>
    </row>
    <row r="278" spans="3:12" ht="14.25" customHeight="1" x14ac:dyDescent="0.3">
      <c r="C278" s="2"/>
      <c r="D278" s="2"/>
      <c r="E278" s="2"/>
      <c r="F278" s="2"/>
      <c r="G278" s="2"/>
      <c r="H278" s="2"/>
      <c r="I278" s="2"/>
      <c r="J278" s="2"/>
      <c r="K278" s="2"/>
      <c r="L278" s="2"/>
    </row>
    <row r="279" spans="3:12" ht="14.25" customHeight="1" x14ac:dyDescent="0.3">
      <c r="C279" s="2"/>
      <c r="D279" s="2"/>
      <c r="E279" s="2"/>
      <c r="F279" s="2"/>
      <c r="G279" s="2"/>
      <c r="H279" s="2"/>
      <c r="I279" s="2"/>
      <c r="J279" s="2"/>
      <c r="K279" s="2"/>
      <c r="L279" s="2"/>
    </row>
    <row r="280" spans="3:12" ht="14.25" customHeight="1" x14ac:dyDescent="0.3">
      <c r="C280" s="2"/>
      <c r="D280" s="2"/>
      <c r="E280" s="2"/>
      <c r="F280" s="2"/>
      <c r="G280" s="2"/>
      <c r="H280" s="2"/>
      <c r="I280" s="2"/>
      <c r="J280" s="2"/>
      <c r="K280" s="2"/>
      <c r="L280" s="2"/>
    </row>
    <row r="281" spans="3:12" ht="14.25" customHeight="1" x14ac:dyDescent="0.3">
      <c r="C281" s="2"/>
      <c r="D281" s="2"/>
      <c r="E281" s="2"/>
      <c r="F281" s="2"/>
      <c r="G281" s="2"/>
      <c r="H281" s="2"/>
      <c r="I281" s="2"/>
      <c r="J281" s="2"/>
      <c r="K281" s="2"/>
      <c r="L281" s="2"/>
    </row>
    <row r="282" spans="3:12" ht="14.25" customHeight="1" x14ac:dyDescent="0.3">
      <c r="C282" s="2"/>
      <c r="D282" s="2"/>
      <c r="E282" s="2"/>
      <c r="F282" s="2"/>
      <c r="G282" s="2"/>
      <c r="H282" s="2"/>
      <c r="I282" s="2"/>
      <c r="J282" s="2"/>
      <c r="K282" s="2"/>
      <c r="L282" s="2"/>
    </row>
    <row r="283" spans="3:12" ht="14.25" customHeight="1" x14ac:dyDescent="0.3">
      <c r="C283" s="2"/>
      <c r="D283" s="2"/>
      <c r="E283" s="2"/>
      <c r="F283" s="2"/>
      <c r="G283" s="2"/>
      <c r="H283" s="2"/>
      <c r="I283" s="2"/>
      <c r="J283" s="2"/>
      <c r="K283" s="2"/>
      <c r="L283" s="2"/>
    </row>
    <row r="284" spans="3:12" ht="14.25" customHeight="1" x14ac:dyDescent="0.3">
      <c r="C284" s="2"/>
      <c r="D284" s="2"/>
      <c r="E284" s="2"/>
      <c r="F284" s="2"/>
      <c r="G284" s="2"/>
      <c r="H284" s="2"/>
      <c r="I284" s="2"/>
      <c r="J284" s="2"/>
      <c r="K284" s="2"/>
      <c r="L284" s="2"/>
    </row>
    <row r="285" spans="3:12" ht="14.25" customHeight="1" x14ac:dyDescent="0.3">
      <c r="C285" s="2"/>
      <c r="D285" s="2"/>
      <c r="E285" s="2"/>
      <c r="F285" s="2"/>
      <c r="G285" s="2"/>
      <c r="H285" s="2"/>
      <c r="I285" s="2"/>
      <c r="J285" s="2"/>
      <c r="K285" s="2"/>
      <c r="L285" s="2"/>
    </row>
    <row r="286" spans="3:12" ht="14.25" customHeight="1" x14ac:dyDescent="0.3">
      <c r="C286" s="2"/>
      <c r="D286" s="2"/>
      <c r="E286" s="2"/>
      <c r="F286" s="2"/>
      <c r="G286" s="2"/>
      <c r="H286" s="2"/>
      <c r="I286" s="2"/>
      <c r="J286" s="2"/>
      <c r="K286" s="2"/>
      <c r="L286" s="2"/>
    </row>
    <row r="287" spans="3:12" ht="14.25" customHeight="1" x14ac:dyDescent="0.3">
      <c r="C287" s="2"/>
      <c r="D287" s="2"/>
      <c r="E287" s="2"/>
      <c r="F287" s="2"/>
      <c r="G287" s="2"/>
      <c r="H287" s="2"/>
      <c r="I287" s="2"/>
      <c r="J287" s="2"/>
      <c r="K287" s="2"/>
      <c r="L287" s="2"/>
    </row>
    <row r="288" spans="3:12" ht="14.25" customHeight="1" x14ac:dyDescent="0.3">
      <c r="C288" s="2"/>
      <c r="D288" s="2"/>
      <c r="E288" s="2"/>
      <c r="F288" s="2"/>
      <c r="G288" s="2"/>
      <c r="H288" s="2"/>
      <c r="I288" s="2"/>
      <c r="J288" s="2"/>
      <c r="K288" s="2"/>
      <c r="L288" s="2"/>
    </row>
    <row r="289" spans="3:12" ht="14.25" customHeight="1" x14ac:dyDescent="0.3">
      <c r="C289" s="2"/>
      <c r="D289" s="2"/>
      <c r="E289" s="2"/>
      <c r="F289" s="2"/>
      <c r="G289" s="2"/>
      <c r="H289" s="2"/>
      <c r="I289" s="2"/>
      <c r="J289" s="2"/>
      <c r="K289" s="2"/>
      <c r="L289" s="2"/>
    </row>
    <row r="290" spans="3:12" ht="14.25" customHeight="1" x14ac:dyDescent="0.3">
      <c r="C290" s="2"/>
      <c r="D290" s="2"/>
      <c r="E290" s="2"/>
      <c r="F290" s="2"/>
      <c r="G290" s="2"/>
      <c r="H290" s="2"/>
      <c r="I290" s="2"/>
      <c r="J290" s="2"/>
      <c r="K290" s="2"/>
      <c r="L290" s="2"/>
    </row>
    <row r="291" spans="3:12" ht="14.25" customHeight="1" x14ac:dyDescent="0.3">
      <c r="C291" s="2"/>
      <c r="D291" s="2"/>
      <c r="E291" s="2"/>
      <c r="F291" s="2"/>
      <c r="G291" s="2"/>
      <c r="H291" s="2"/>
      <c r="I291" s="2"/>
      <c r="J291" s="2"/>
      <c r="K291" s="2"/>
      <c r="L291" s="2"/>
    </row>
    <row r="292" spans="3:12" ht="14.25" customHeight="1" x14ac:dyDescent="0.3">
      <c r="C292" s="2"/>
      <c r="D292" s="2"/>
      <c r="E292" s="2"/>
      <c r="F292" s="2"/>
      <c r="G292" s="2"/>
      <c r="H292" s="2"/>
      <c r="I292" s="2"/>
      <c r="J292" s="2"/>
      <c r="K292" s="2"/>
      <c r="L292" s="2"/>
    </row>
    <row r="293" spans="3:12" ht="14.25" customHeight="1" x14ac:dyDescent="0.3">
      <c r="C293" s="2"/>
      <c r="D293" s="2"/>
      <c r="E293" s="2"/>
      <c r="F293" s="2"/>
      <c r="G293" s="2"/>
      <c r="H293" s="2"/>
      <c r="I293" s="2"/>
      <c r="J293" s="2"/>
      <c r="K293" s="2"/>
      <c r="L293" s="2"/>
    </row>
    <row r="294" spans="3:12" ht="14.25" customHeight="1" x14ac:dyDescent="0.3">
      <c r="C294" s="2"/>
      <c r="D294" s="2"/>
      <c r="E294" s="2"/>
      <c r="F294" s="2"/>
      <c r="G294" s="2"/>
      <c r="H294" s="2"/>
      <c r="I294" s="2"/>
      <c r="J294" s="2"/>
      <c r="K294" s="2"/>
      <c r="L294" s="2"/>
    </row>
    <row r="295" spans="3:12" ht="14.25" customHeight="1" x14ac:dyDescent="0.3">
      <c r="C295" s="2"/>
      <c r="D295" s="2"/>
      <c r="E295" s="2"/>
      <c r="F295" s="2"/>
      <c r="G295" s="2"/>
      <c r="H295" s="2"/>
      <c r="I295" s="2"/>
      <c r="J295" s="2"/>
      <c r="K295" s="2"/>
      <c r="L295" s="2"/>
    </row>
    <row r="296" spans="3:12" ht="14.25" customHeight="1" x14ac:dyDescent="0.3">
      <c r="C296" s="2"/>
      <c r="D296" s="2"/>
      <c r="E296" s="2"/>
      <c r="F296" s="2"/>
      <c r="G296" s="2"/>
      <c r="H296" s="2"/>
      <c r="I296" s="2"/>
      <c r="J296" s="2"/>
      <c r="K296" s="2"/>
      <c r="L296" s="2"/>
    </row>
    <row r="297" spans="3:12" ht="14.25" customHeight="1" x14ac:dyDescent="0.3">
      <c r="C297" s="2"/>
      <c r="D297" s="2"/>
      <c r="E297" s="2"/>
      <c r="F297" s="2"/>
      <c r="G297" s="2"/>
      <c r="H297" s="2"/>
      <c r="I297" s="2"/>
      <c r="J297" s="2"/>
      <c r="K297" s="2"/>
      <c r="L297" s="2"/>
    </row>
    <row r="298" spans="3:12" ht="14.25" customHeight="1" x14ac:dyDescent="0.3">
      <c r="C298" s="2"/>
      <c r="D298" s="2"/>
      <c r="E298" s="2"/>
      <c r="F298" s="2"/>
      <c r="G298" s="2"/>
      <c r="H298" s="2"/>
      <c r="I298" s="2"/>
      <c r="J298" s="2"/>
      <c r="K298" s="2"/>
      <c r="L298" s="2"/>
    </row>
    <row r="299" spans="3:12" ht="14.25" customHeight="1" x14ac:dyDescent="0.3">
      <c r="C299" s="2"/>
      <c r="D299" s="2"/>
      <c r="E299" s="2"/>
      <c r="F299" s="2"/>
      <c r="G299" s="2"/>
      <c r="H299" s="2"/>
      <c r="I299" s="2"/>
      <c r="J299" s="2"/>
      <c r="K299" s="2"/>
      <c r="L299" s="2"/>
    </row>
    <row r="300" spans="3:12" ht="14.25" customHeight="1" x14ac:dyDescent="0.3">
      <c r="C300" s="2"/>
      <c r="D300" s="2"/>
      <c r="E300" s="2"/>
      <c r="F300" s="2"/>
      <c r="G300" s="2"/>
      <c r="H300" s="2"/>
      <c r="I300" s="2"/>
      <c r="J300" s="2"/>
      <c r="K300" s="2"/>
      <c r="L300" s="2"/>
    </row>
    <row r="301" spans="3:12" ht="14.25" customHeight="1" x14ac:dyDescent="0.3">
      <c r="C301" s="2"/>
      <c r="D301" s="2"/>
      <c r="E301" s="2"/>
      <c r="F301" s="2"/>
      <c r="G301" s="2"/>
      <c r="H301" s="2"/>
      <c r="I301" s="2"/>
      <c r="J301" s="2"/>
      <c r="K301" s="2"/>
      <c r="L301" s="2"/>
    </row>
    <row r="302" spans="3:12" ht="14.25" customHeight="1" x14ac:dyDescent="0.3">
      <c r="C302" s="2"/>
      <c r="D302" s="2"/>
      <c r="E302" s="2"/>
      <c r="F302" s="2"/>
      <c r="G302" s="2"/>
      <c r="H302" s="2"/>
      <c r="I302" s="2"/>
      <c r="J302" s="2"/>
      <c r="K302" s="2"/>
      <c r="L302" s="2"/>
    </row>
    <row r="303" spans="3:12" ht="14.25" customHeight="1" x14ac:dyDescent="0.3">
      <c r="C303" s="2"/>
      <c r="D303" s="2"/>
      <c r="E303" s="2"/>
      <c r="F303" s="2"/>
      <c r="G303" s="2"/>
      <c r="H303" s="2"/>
      <c r="I303" s="2"/>
      <c r="J303" s="2"/>
      <c r="K303" s="2"/>
      <c r="L303" s="2"/>
    </row>
    <row r="304" spans="3:12" ht="14.25" customHeight="1" x14ac:dyDescent="0.3">
      <c r="C304" s="2"/>
      <c r="D304" s="2"/>
      <c r="E304" s="2"/>
      <c r="F304" s="2"/>
      <c r="G304" s="2"/>
      <c r="H304" s="2"/>
      <c r="I304" s="2"/>
      <c r="J304" s="2"/>
      <c r="K304" s="2"/>
      <c r="L304" s="2"/>
    </row>
    <row r="305" spans="3:12" ht="14.25" customHeight="1" x14ac:dyDescent="0.3">
      <c r="C305" s="2"/>
      <c r="D305" s="2"/>
      <c r="E305" s="2"/>
      <c r="F305" s="2"/>
      <c r="G305" s="2"/>
      <c r="H305" s="2"/>
      <c r="I305" s="2"/>
      <c r="J305" s="2"/>
      <c r="K305" s="2"/>
      <c r="L305" s="2"/>
    </row>
    <row r="306" spans="3:12" ht="14.25" customHeight="1" x14ac:dyDescent="0.3">
      <c r="C306" s="2"/>
      <c r="D306" s="2"/>
      <c r="E306" s="2"/>
      <c r="F306" s="2"/>
      <c r="G306" s="2"/>
      <c r="H306" s="2"/>
      <c r="I306" s="2"/>
      <c r="J306" s="2"/>
      <c r="K306" s="2"/>
      <c r="L306" s="2"/>
    </row>
    <row r="307" spans="3:12" ht="14.25" customHeight="1" x14ac:dyDescent="0.3">
      <c r="C307" s="2"/>
      <c r="D307" s="2"/>
      <c r="E307" s="2"/>
      <c r="F307" s="2"/>
      <c r="G307" s="2"/>
      <c r="H307" s="2"/>
      <c r="I307" s="2"/>
      <c r="J307" s="2"/>
      <c r="K307" s="2"/>
      <c r="L307" s="2"/>
    </row>
    <row r="308" spans="3:12" ht="14.25" customHeight="1" x14ac:dyDescent="0.3">
      <c r="C308" s="2"/>
      <c r="D308" s="2"/>
      <c r="E308" s="2"/>
      <c r="F308" s="2"/>
      <c r="G308" s="2"/>
      <c r="H308" s="2"/>
      <c r="I308" s="2"/>
      <c r="J308" s="2"/>
      <c r="K308" s="2"/>
      <c r="L308" s="2"/>
    </row>
    <row r="309" spans="3:12" ht="14.25" customHeight="1" x14ac:dyDescent="0.3">
      <c r="C309" s="2"/>
      <c r="D309" s="2"/>
      <c r="E309" s="2"/>
      <c r="F309" s="2"/>
      <c r="G309" s="2"/>
      <c r="H309" s="2"/>
      <c r="I309" s="2"/>
      <c r="J309" s="2"/>
      <c r="K309" s="2"/>
      <c r="L309" s="2"/>
    </row>
    <row r="310" spans="3:12" ht="14.25" customHeight="1" x14ac:dyDescent="0.3">
      <c r="C310" s="2"/>
      <c r="D310" s="2"/>
      <c r="E310" s="2"/>
      <c r="F310" s="2"/>
      <c r="G310" s="2"/>
      <c r="H310" s="2"/>
      <c r="I310" s="2"/>
      <c r="J310" s="2"/>
      <c r="K310" s="2"/>
      <c r="L310" s="2"/>
    </row>
    <row r="311" spans="3:12" ht="14.25" customHeight="1" x14ac:dyDescent="0.3">
      <c r="C311" s="2"/>
      <c r="D311" s="2"/>
      <c r="E311" s="2"/>
      <c r="F311" s="2"/>
      <c r="G311" s="2"/>
      <c r="H311" s="2"/>
      <c r="I311" s="2"/>
      <c r="J311" s="2"/>
      <c r="K311" s="2"/>
      <c r="L311" s="2"/>
    </row>
    <row r="312" spans="3:12" ht="14.25" customHeight="1" x14ac:dyDescent="0.3">
      <c r="C312" s="2"/>
      <c r="D312" s="2"/>
      <c r="E312" s="2"/>
      <c r="F312" s="2"/>
      <c r="G312" s="2"/>
      <c r="H312" s="2"/>
      <c r="I312" s="2"/>
      <c r="J312" s="2"/>
      <c r="K312" s="2"/>
      <c r="L312" s="2"/>
    </row>
    <row r="313" spans="3:12" ht="14.25" customHeight="1" x14ac:dyDescent="0.3">
      <c r="C313" s="2"/>
      <c r="D313" s="2"/>
      <c r="E313" s="2"/>
      <c r="F313" s="2"/>
      <c r="G313" s="2"/>
      <c r="H313" s="2"/>
      <c r="I313" s="2"/>
      <c r="J313" s="2"/>
      <c r="K313" s="2"/>
      <c r="L313" s="2"/>
    </row>
    <row r="314" spans="3:12" ht="14.25" customHeight="1" x14ac:dyDescent="0.3">
      <c r="C314" s="2"/>
      <c r="D314" s="2"/>
      <c r="E314" s="2"/>
      <c r="F314" s="2"/>
      <c r="G314" s="2"/>
      <c r="H314" s="2"/>
      <c r="I314" s="2"/>
      <c r="J314" s="2"/>
      <c r="K314" s="2"/>
      <c r="L314" s="2"/>
    </row>
    <row r="315" spans="3:12" ht="14.25" customHeight="1" x14ac:dyDescent="0.3">
      <c r="C315" s="2"/>
      <c r="D315" s="2"/>
      <c r="E315" s="2"/>
      <c r="F315" s="2"/>
      <c r="G315" s="2"/>
      <c r="H315" s="2"/>
      <c r="I315" s="2"/>
      <c r="J315" s="2"/>
      <c r="K315" s="2"/>
      <c r="L315" s="2"/>
    </row>
    <row r="316" spans="3:12" ht="14.25" customHeight="1" x14ac:dyDescent="0.3">
      <c r="C316" s="2"/>
      <c r="D316" s="2"/>
      <c r="E316" s="2"/>
      <c r="F316" s="2"/>
      <c r="G316" s="2"/>
      <c r="H316" s="2"/>
      <c r="I316" s="2"/>
      <c r="J316" s="2"/>
      <c r="K316" s="2"/>
      <c r="L316" s="2"/>
    </row>
    <row r="317" spans="3:12" ht="14.25" customHeight="1" x14ac:dyDescent="0.3">
      <c r="C317" s="2"/>
      <c r="D317" s="2"/>
      <c r="E317" s="2"/>
      <c r="F317" s="2"/>
      <c r="G317" s="2"/>
      <c r="H317" s="2"/>
      <c r="I317" s="2"/>
      <c r="J317" s="2"/>
      <c r="K317" s="2"/>
      <c r="L317" s="2"/>
    </row>
    <row r="318" spans="3:12" ht="14.25" customHeight="1" x14ac:dyDescent="0.3">
      <c r="C318" s="2"/>
      <c r="D318" s="2"/>
      <c r="E318" s="2"/>
      <c r="F318" s="2"/>
      <c r="G318" s="2"/>
      <c r="H318" s="2"/>
      <c r="I318" s="2"/>
      <c r="J318" s="2"/>
      <c r="K318" s="2"/>
      <c r="L318" s="2"/>
    </row>
    <row r="319" spans="3:12" ht="14.25" customHeight="1" x14ac:dyDescent="0.3">
      <c r="C319" s="2"/>
      <c r="D319" s="2"/>
      <c r="E319" s="2"/>
      <c r="F319" s="2"/>
      <c r="G319" s="2"/>
      <c r="H319" s="2"/>
      <c r="I319" s="2"/>
      <c r="J319" s="2"/>
      <c r="K319" s="2"/>
      <c r="L319" s="2"/>
    </row>
    <row r="320" spans="3:12" ht="14.25" customHeight="1" x14ac:dyDescent="0.3">
      <c r="C320" s="2"/>
      <c r="D320" s="2"/>
      <c r="E320" s="2"/>
      <c r="F320" s="2"/>
      <c r="G320" s="2"/>
      <c r="H320" s="2"/>
      <c r="I320" s="2"/>
      <c r="J320" s="2"/>
      <c r="K320" s="2"/>
      <c r="L320" s="2"/>
    </row>
    <row r="321" spans="3:12" ht="14.25" customHeight="1" x14ac:dyDescent="0.3">
      <c r="C321" s="2"/>
      <c r="D321" s="2"/>
      <c r="E321" s="2"/>
      <c r="F321" s="2"/>
      <c r="G321" s="2"/>
      <c r="H321" s="2"/>
      <c r="I321" s="2"/>
      <c r="J321" s="2"/>
      <c r="K321" s="2"/>
      <c r="L321" s="2"/>
    </row>
    <row r="322" spans="3:12" ht="14.25" customHeight="1" x14ac:dyDescent="0.3">
      <c r="C322" s="2"/>
      <c r="D322" s="2"/>
      <c r="E322" s="2"/>
      <c r="F322" s="2"/>
      <c r="G322" s="2"/>
      <c r="H322" s="2"/>
      <c r="I322" s="2"/>
      <c r="J322" s="2"/>
      <c r="K322" s="2"/>
      <c r="L322" s="2"/>
    </row>
    <row r="323" spans="3:12" ht="14.25" customHeight="1" x14ac:dyDescent="0.3">
      <c r="C323" s="2"/>
      <c r="D323" s="2"/>
      <c r="E323" s="2"/>
      <c r="F323" s="2"/>
      <c r="G323" s="2"/>
      <c r="H323" s="2"/>
      <c r="I323" s="2"/>
      <c r="J323" s="2"/>
      <c r="K323" s="2"/>
      <c r="L323" s="2"/>
    </row>
    <row r="324" spans="3:12" ht="14.25" customHeight="1" x14ac:dyDescent="0.3">
      <c r="C324" s="2"/>
      <c r="D324" s="2"/>
      <c r="E324" s="2"/>
      <c r="F324" s="2"/>
      <c r="G324" s="2"/>
      <c r="H324" s="2"/>
      <c r="I324" s="2"/>
      <c r="J324" s="2"/>
      <c r="K324" s="2"/>
      <c r="L324" s="2"/>
    </row>
    <row r="325" spans="3:12" ht="14.25" customHeight="1" x14ac:dyDescent="0.3">
      <c r="C325" s="2"/>
      <c r="D325" s="2"/>
      <c r="E325" s="2"/>
      <c r="F325" s="2"/>
      <c r="G325" s="2"/>
      <c r="H325" s="2"/>
      <c r="I325" s="2"/>
      <c r="J325" s="2"/>
      <c r="K325" s="2"/>
      <c r="L325" s="2"/>
    </row>
    <row r="326" spans="3:12" ht="14.25" customHeight="1" x14ac:dyDescent="0.3">
      <c r="C326" s="2"/>
      <c r="D326" s="2"/>
      <c r="E326" s="2"/>
      <c r="F326" s="2"/>
      <c r="G326" s="2"/>
      <c r="H326" s="2"/>
      <c r="I326" s="2"/>
      <c r="J326" s="2"/>
      <c r="K326" s="2"/>
      <c r="L326" s="2"/>
    </row>
    <row r="327" spans="3:12" ht="14.25" customHeight="1" x14ac:dyDescent="0.3">
      <c r="C327" s="2"/>
      <c r="D327" s="2"/>
      <c r="E327" s="2"/>
      <c r="F327" s="2"/>
      <c r="G327" s="2"/>
      <c r="H327" s="2"/>
      <c r="I327" s="2"/>
      <c r="J327" s="2"/>
      <c r="K327" s="2"/>
      <c r="L327" s="2"/>
    </row>
    <row r="328" spans="3:12" ht="14.25" customHeight="1" x14ac:dyDescent="0.3">
      <c r="C328" s="2"/>
      <c r="D328" s="2"/>
      <c r="E328" s="2"/>
      <c r="F328" s="2"/>
      <c r="G328" s="2"/>
      <c r="H328" s="2"/>
      <c r="I328" s="2"/>
      <c r="J328" s="2"/>
      <c r="K328" s="2"/>
      <c r="L328" s="2"/>
    </row>
    <row r="329" spans="3:12" ht="14.25" customHeight="1" x14ac:dyDescent="0.3">
      <c r="C329" s="2"/>
      <c r="D329" s="2"/>
      <c r="E329" s="2"/>
      <c r="F329" s="2"/>
      <c r="G329" s="2"/>
      <c r="H329" s="2"/>
      <c r="I329" s="2"/>
      <c r="J329" s="2"/>
      <c r="K329" s="2"/>
      <c r="L329" s="2"/>
    </row>
    <row r="330" spans="3:12" ht="14.25" customHeight="1" x14ac:dyDescent="0.3">
      <c r="C330" s="2"/>
      <c r="D330" s="2"/>
      <c r="E330" s="2"/>
      <c r="F330" s="2"/>
      <c r="G330" s="2"/>
      <c r="H330" s="2"/>
      <c r="I330" s="2"/>
      <c r="J330" s="2"/>
      <c r="K330" s="2"/>
      <c r="L330" s="2"/>
    </row>
    <row r="331" spans="3:12" ht="14.25" customHeight="1" x14ac:dyDescent="0.3">
      <c r="C331" s="2"/>
      <c r="D331" s="2"/>
      <c r="E331" s="2"/>
      <c r="F331" s="2"/>
      <c r="G331" s="2"/>
      <c r="H331" s="2"/>
      <c r="I331" s="2"/>
      <c r="J331" s="2"/>
      <c r="K331" s="2"/>
      <c r="L331" s="2"/>
    </row>
    <row r="332" spans="3:12" ht="14.25" customHeight="1" x14ac:dyDescent="0.3">
      <c r="C332" s="2"/>
      <c r="D332" s="2"/>
      <c r="E332" s="2"/>
      <c r="F332" s="2"/>
      <c r="G332" s="2"/>
      <c r="H332" s="2"/>
      <c r="I332" s="2"/>
      <c r="J332" s="2"/>
      <c r="K332" s="2"/>
      <c r="L332" s="2"/>
    </row>
    <row r="333" spans="3:12" ht="14.25" customHeight="1" x14ac:dyDescent="0.3">
      <c r="C333" s="2"/>
      <c r="D333" s="2"/>
      <c r="E333" s="2"/>
      <c r="F333" s="2"/>
      <c r="G333" s="2"/>
      <c r="H333" s="2"/>
      <c r="I333" s="2"/>
      <c r="J333" s="2"/>
      <c r="K333" s="2"/>
      <c r="L333" s="2"/>
    </row>
    <row r="334" spans="3:12" ht="14.25" customHeight="1" x14ac:dyDescent="0.3">
      <c r="C334" s="2"/>
      <c r="D334" s="2"/>
      <c r="E334" s="2"/>
      <c r="F334" s="2"/>
      <c r="G334" s="2"/>
      <c r="H334" s="2"/>
      <c r="I334" s="2"/>
      <c r="J334" s="2"/>
      <c r="K334" s="2"/>
      <c r="L334" s="2"/>
    </row>
    <row r="335" spans="3:12" ht="14.25" customHeight="1" x14ac:dyDescent="0.3">
      <c r="C335" s="2"/>
      <c r="D335" s="2"/>
      <c r="E335" s="2"/>
      <c r="F335" s="2"/>
      <c r="G335" s="2"/>
      <c r="H335" s="2"/>
      <c r="I335" s="2"/>
      <c r="J335" s="2"/>
      <c r="K335" s="2"/>
      <c r="L335" s="2"/>
    </row>
    <row r="336" spans="3:12" ht="14.25" customHeight="1" x14ac:dyDescent="0.3">
      <c r="C336" s="2"/>
      <c r="D336" s="2"/>
      <c r="E336" s="2"/>
      <c r="F336" s="2"/>
      <c r="G336" s="2"/>
      <c r="H336" s="2"/>
      <c r="I336" s="2"/>
      <c r="J336" s="2"/>
      <c r="K336" s="2"/>
      <c r="L336" s="2"/>
    </row>
    <row r="337" spans="3:12" ht="14.25" customHeight="1" x14ac:dyDescent="0.3">
      <c r="C337" s="2"/>
      <c r="D337" s="2"/>
      <c r="E337" s="2"/>
      <c r="F337" s="2"/>
      <c r="G337" s="2"/>
      <c r="H337" s="2"/>
      <c r="I337" s="2"/>
      <c r="J337" s="2"/>
      <c r="K337" s="2"/>
      <c r="L337" s="2"/>
    </row>
    <row r="338" spans="3:12" ht="14.25" customHeight="1" x14ac:dyDescent="0.3">
      <c r="C338" s="2"/>
      <c r="D338" s="2"/>
      <c r="E338" s="2"/>
      <c r="F338" s="2"/>
      <c r="G338" s="2"/>
      <c r="H338" s="2"/>
      <c r="I338" s="2"/>
      <c r="J338" s="2"/>
      <c r="K338" s="2"/>
      <c r="L338" s="2"/>
    </row>
    <row r="339" spans="3:12" ht="14.25" customHeight="1" x14ac:dyDescent="0.3">
      <c r="C339" s="2"/>
      <c r="D339" s="2"/>
      <c r="E339" s="2"/>
      <c r="F339" s="2"/>
      <c r="G339" s="2"/>
      <c r="H339" s="2"/>
      <c r="I339" s="2"/>
      <c r="J339" s="2"/>
      <c r="K339" s="2"/>
      <c r="L339" s="2"/>
    </row>
    <row r="340" spans="3:12" ht="14.25" customHeight="1" x14ac:dyDescent="0.3">
      <c r="C340" s="2"/>
      <c r="D340" s="2"/>
      <c r="E340" s="2"/>
      <c r="F340" s="2"/>
      <c r="G340" s="2"/>
      <c r="H340" s="2"/>
      <c r="I340" s="2"/>
      <c r="J340" s="2"/>
      <c r="K340" s="2"/>
      <c r="L340" s="2"/>
    </row>
    <row r="341" spans="3:12" ht="14.25" customHeight="1" x14ac:dyDescent="0.3">
      <c r="C341" s="2"/>
      <c r="D341" s="2"/>
      <c r="E341" s="2"/>
      <c r="F341" s="2"/>
      <c r="G341" s="2"/>
      <c r="H341" s="2"/>
      <c r="I341" s="2"/>
      <c r="J341" s="2"/>
      <c r="K341" s="2"/>
      <c r="L341" s="2"/>
    </row>
    <row r="342" spans="3:12" ht="14.25" customHeight="1" x14ac:dyDescent="0.3">
      <c r="C342" s="2"/>
      <c r="D342" s="2"/>
      <c r="E342" s="2"/>
      <c r="F342" s="2"/>
      <c r="G342" s="2"/>
      <c r="H342" s="2"/>
      <c r="I342" s="2"/>
      <c r="J342" s="2"/>
      <c r="K342" s="2"/>
      <c r="L342" s="2"/>
    </row>
    <row r="343" spans="3:12" ht="14.25" customHeight="1" x14ac:dyDescent="0.3">
      <c r="C343" s="2"/>
      <c r="D343" s="2"/>
      <c r="E343" s="2"/>
      <c r="F343" s="2"/>
      <c r="G343" s="2"/>
      <c r="H343" s="2"/>
      <c r="I343" s="2"/>
      <c r="J343" s="2"/>
      <c r="K343" s="2"/>
      <c r="L343" s="2"/>
    </row>
    <row r="344" spans="3:12" ht="14.25" customHeight="1" x14ac:dyDescent="0.3">
      <c r="C344" s="2"/>
      <c r="D344" s="2"/>
      <c r="E344" s="2"/>
      <c r="F344" s="2"/>
      <c r="G344" s="2"/>
      <c r="H344" s="2"/>
      <c r="I344" s="2"/>
      <c r="J344" s="2"/>
      <c r="K344" s="2"/>
      <c r="L344" s="2"/>
    </row>
    <row r="345" spans="3:12" ht="14.25" customHeight="1" x14ac:dyDescent="0.3">
      <c r="C345" s="2"/>
      <c r="D345" s="2"/>
      <c r="E345" s="2"/>
      <c r="F345" s="2"/>
      <c r="G345" s="2"/>
      <c r="H345" s="2"/>
      <c r="I345" s="2"/>
      <c r="J345" s="2"/>
      <c r="K345" s="2"/>
      <c r="L345" s="2"/>
    </row>
    <row r="346" spans="3:12" ht="14.25" customHeight="1" x14ac:dyDescent="0.3">
      <c r="C346" s="2"/>
      <c r="D346" s="2"/>
      <c r="E346" s="2"/>
      <c r="F346" s="2"/>
      <c r="G346" s="2"/>
      <c r="H346" s="2"/>
      <c r="I346" s="2"/>
      <c r="J346" s="2"/>
      <c r="K346" s="2"/>
      <c r="L346" s="2"/>
    </row>
    <row r="347" spans="3:12" ht="14.25" customHeight="1" x14ac:dyDescent="0.3">
      <c r="C347" s="2"/>
      <c r="D347" s="2"/>
      <c r="E347" s="2"/>
      <c r="F347" s="2"/>
      <c r="G347" s="2"/>
      <c r="H347" s="2"/>
      <c r="I347" s="2"/>
      <c r="J347" s="2"/>
      <c r="K347" s="2"/>
      <c r="L347" s="2"/>
    </row>
    <row r="348" spans="3:12" ht="14.25" customHeight="1" x14ac:dyDescent="0.3">
      <c r="C348" s="2"/>
      <c r="D348" s="2"/>
      <c r="E348" s="2"/>
      <c r="F348" s="2"/>
      <c r="G348" s="2"/>
      <c r="H348" s="2"/>
      <c r="I348" s="2"/>
      <c r="J348" s="2"/>
      <c r="K348" s="2"/>
      <c r="L348" s="2"/>
    </row>
    <row r="349" spans="3:12" ht="14.25" customHeight="1" x14ac:dyDescent="0.3">
      <c r="C349" s="2"/>
      <c r="D349" s="2"/>
      <c r="E349" s="2"/>
      <c r="F349" s="2"/>
      <c r="G349" s="2"/>
      <c r="H349" s="2"/>
      <c r="I349" s="2"/>
      <c r="J349" s="2"/>
      <c r="K349" s="2"/>
      <c r="L349" s="2"/>
    </row>
    <row r="350" spans="3:12" ht="14.25" customHeight="1" x14ac:dyDescent="0.3">
      <c r="C350" s="2"/>
      <c r="D350" s="2"/>
      <c r="E350" s="2"/>
      <c r="F350" s="2"/>
      <c r="G350" s="2"/>
      <c r="H350" s="2"/>
      <c r="I350" s="2"/>
      <c r="J350" s="2"/>
      <c r="K350" s="2"/>
      <c r="L350" s="2"/>
    </row>
    <row r="351" spans="3:12" ht="14.25" customHeight="1" x14ac:dyDescent="0.3">
      <c r="C351" s="2"/>
      <c r="D351" s="2"/>
      <c r="E351" s="2"/>
      <c r="F351" s="2"/>
      <c r="G351" s="2"/>
      <c r="H351" s="2"/>
      <c r="I351" s="2"/>
      <c r="J351" s="2"/>
      <c r="K351" s="2"/>
      <c r="L351" s="2"/>
    </row>
    <row r="352" spans="3:12" ht="14.25" customHeight="1" x14ac:dyDescent="0.3">
      <c r="C352" s="2"/>
      <c r="D352" s="2"/>
      <c r="E352" s="2"/>
      <c r="F352" s="2"/>
      <c r="G352" s="2"/>
      <c r="H352" s="2"/>
      <c r="I352" s="2"/>
      <c r="J352" s="2"/>
      <c r="K352" s="2"/>
      <c r="L352" s="2"/>
    </row>
    <row r="353" spans="3:12" ht="14.25" customHeight="1" x14ac:dyDescent="0.3">
      <c r="C353" s="2"/>
      <c r="D353" s="2"/>
      <c r="E353" s="2"/>
      <c r="F353" s="2"/>
      <c r="G353" s="2"/>
      <c r="H353" s="2"/>
      <c r="I353" s="2"/>
      <c r="J353" s="2"/>
      <c r="K353" s="2"/>
      <c r="L353" s="2"/>
    </row>
    <row r="354" spans="3:12" ht="14.25" customHeight="1" x14ac:dyDescent="0.3">
      <c r="C354" s="2"/>
      <c r="D354" s="2"/>
      <c r="E354" s="2"/>
      <c r="F354" s="2"/>
      <c r="G354" s="2"/>
      <c r="H354" s="2"/>
      <c r="I354" s="2"/>
      <c r="J354" s="2"/>
      <c r="K354" s="2"/>
      <c r="L354" s="2"/>
    </row>
    <row r="355" spans="3:12" ht="14.25" customHeight="1" x14ac:dyDescent="0.3">
      <c r="C355" s="2"/>
      <c r="D355" s="2"/>
      <c r="E355" s="2"/>
      <c r="F355" s="2"/>
      <c r="G355" s="2"/>
      <c r="H355" s="2"/>
      <c r="I355" s="2"/>
      <c r="J355" s="2"/>
      <c r="K355" s="2"/>
      <c r="L355" s="2"/>
    </row>
    <row r="356" spans="3:12" ht="14.25" customHeight="1" x14ac:dyDescent="0.3">
      <c r="C356" s="2"/>
      <c r="D356" s="2"/>
      <c r="E356" s="2"/>
      <c r="F356" s="2"/>
      <c r="G356" s="2"/>
      <c r="H356" s="2"/>
      <c r="I356" s="2"/>
      <c r="J356" s="2"/>
      <c r="K356" s="2"/>
      <c r="L356" s="2"/>
    </row>
    <row r="357" spans="3:12" ht="14.25" customHeight="1" x14ac:dyDescent="0.3">
      <c r="C357" s="2"/>
      <c r="D357" s="2"/>
      <c r="E357" s="2"/>
      <c r="F357" s="2"/>
      <c r="G357" s="2"/>
      <c r="H357" s="2"/>
      <c r="I357" s="2"/>
      <c r="J357" s="2"/>
      <c r="K357" s="2"/>
      <c r="L357" s="2"/>
    </row>
    <row r="358" spans="3:12" ht="14.25" customHeight="1" x14ac:dyDescent="0.3">
      <c r="C358" s="2"/>
      <c r="D358" s="2"/>
      <c r="E358" s="2"/>
      <c r="F358" s="2"/>
      <c r="G358" s="2"/>
      <c r="H358" s="2"/>
      <c r="I358" s="2"/>
      <c r="J358" s="2"/>
      <c r="K358" s="2"/>
      <c r="L358" s="2"/>
    </row>
    <row r="359" spans="3:12" ht="14.25" customHeight="1" x14ac:dyDescent="0.3">
      <c r="C359" s="2"/>
      <c r="D359" s="2"/>
      <c r="E359" s="2"/>
      <c r="F359" s="2"/>
      <c r="G359" s="2"/>
      <c r="H359" s="2"/>
      <c r="I359" s="2"/>
      <c r="J359" s="2"/>
      <c r="K359" s="2"/>
      <c r="L359" s="2"/>
    </row>
    <row r="360" spans="3:12" ht="14.25" customHeight="1" x14ac:dyDescent="0.3">
      <c r="C360" s="2"/>
      <c r="D360" s="2"/>
      <c r="E360" s="2"/>
      <c r="F360" s="2"/>
      <c r="G360" s="2"/>
      <c r="H360" s="2"/>
      <c r="I360" s="2"/>
      <c r="J360" s="2"/>
      <c r="K360" s="2"/>
      <c r="L360" s="2"/>
    </row>
    <row r="361" spans="3:12" ht="14.25" customHeight="1" x14ac:dyDescent="0.3">
      <c r="C361" s="2"/>
      <c r="D361" s="2"/>
      <c r="E361" s="2"/>
      <c r="F361" s="2"/>
      <c r="G361" s="2"/>
      <c r="H361" s="2"/>
      <c r="I361" s="2"/>
      <c r="J361" s="2"/>
      <c r="K361" s="2"/>
      <c r="L361" s="2"/>
    </row>
    <row r="362" spans="3:12" ht="14.25" customHeight="1" x14ac:dyDescent="0.3">
      <c r="C362" s="2"/>
      <c r="D362" s="2"/>
      <c r="E362" s="2"/>
      <c r="F362" s="2"/>
      <c r="G362" s="2"/>
      <c r="H362" s="2"/>
      <c r="I362" s="2"/>
      <c r="J362" s="2"/>
      <c r="K362" s="2"/>
      <c r="L362" s="2"/>
    </row>
    <row r="363" spans="3:12" ht="14.25" customHeight="1" x14ac:dyDescent="0.3">
      <c r="C363" s="2"/>
      <c r="D363" s="2"/>
      <c r="E363" s="2"/>
      <c r="F363" s="2"/>
      <c r="G363" s="2"/>
      <c r="H363" s="2"/>
      <c r="I363" s="2"/>
      <c r="J363" s="2"/>
      <c r="K363" s="2"/>
      <c r="L363" s="2"/>
    </row>
    <row r="364" spans="3:12" ht="14.25" customHeight="1" x14ac:dyDescent="0.3">
      <c r="C364" s="2"/>
      <c r="D364" s="2"/>
      <c r="E364" s="2"/>
      <c r="F364" s="2"/>
      <c r="G364" s="2"/>
      <c r="H364" s="2"/>
      <c r="I364" s="2"/>
      <c r="J364" s="2"/>
      <c r="K364" s="2"/>
      <c r="L364" s="2"/>
    </row>
    <row r="365" spans="3:12" ht="14.25" customHeight="1" x14ac:dyDescent="0.3">
      <c r="C365" s="2"/>
      <c r="D365" s="2"/>
      <c r="E365" s="2"/>
      <c r="F365" s="2"/>
      <c r="G365" s="2"/>
      <c r="H365" s="2"/>
      <c r="I365" s="2"/>
      <c r="J365" s="2"/>
      <c r="K365" s="2"/>
      <c r="L365" s="2"/>
    </row>
    <row r="366" spans="3:12" ht="14.25" customHeight="1" x14ac:dyDescent="0.3">
      <c r="C366" s="2"/>
      <c r="D366" s="2"/>
      <c r="E366" s="2"/>
      <c r="F366" s="2"/>
      <c r="G366" s="2"/>
      <c r="H366" s="2"/>
      <c r="I366" s="2"/>
      <c r="J366" s="2"/>
      <c r="K366" s="2"/>
      <c r="L366" s="2"/>
    </row>
    <row r="367" spans="3:12" ht="14.25" customHeight="1" x14ac:dyDescent="0.3">
      <c r="C367" s="2"/>
      <c r="D367" s="2"/>
      <c r="E367" s="2"/>
      <c r="F367" s="2"/>
      <c r="G367" s="2"/>
      <c r="H367" s="2"/>
      <c r="I367" s="2"/>
      <c r="J367" s="2"/>
      <c r="K367" s="2"/>
      <c r="L367" s="2"/>
    </row>
    <row r="368" spans="3:12" ht="14.25" customHeight="1" x14ac:dyDescent="0.3">
      <c r="C368" s="2"/>
      <c r="D368" s="2"/>
      <c r="E368" s="2"/>
      <c r="F368" s="2"/>
      <c r="G368" s="2"/>
      <c r="H368" s="2"/>
      <c r="I368" s="2"/>
      <c r="J368" s="2"/>
      <c r="K368" s="2"/>
      <c r="L368" s="2"/>
    </row>
    <row r="369" spans="3:12" ht="14.25" customHeight="1" x14ac:dyDescent="0.3">
      <c r="C369" s="2"/>
      <c r="D369" s="2"/>
      <c r="E369" s="2"/>
      <c r="F369" s="2"/>
      <c r="G369" s="2"/>
      <c r="H369" s="2"/>
      <c r="I369" s="2"/>
      <c r="J369" s="2"/>
      <c r="K369" s="2"/>
      <c r="L369" s="2"/>
    </row>
    <row r="370" spans="3:12" ht="14.25" customHeight="1" x14ac:dyDescent="0.3">
      <c r="C370" s="2"/>
      <c r="D370" s="2"/>
      <c r="E370" s="2"/>
      <c r="F370" s="2"/>
      <c r="G370" s="2"/>
      <c r="H370" s="2"/>
      <c r="I370" s="2"/>
      <c r="J370" s="2"/>
      <c r="K370" s="2"/>
      <c r="L370" s="2"/>
    </row>
    <row r="371" spans="3:12" ht="14.25" customHeight="1" x14ac:dyDescent="0.3">
      <c r="C371" s="2"/>
      <c r="D371" s="2"/>
      <c r="E371" s="2"/>
      <c r="F371" s="2"/>
      <c r="G371" s="2"/>
      <c r="H371" s="2"/>
      <c r="I371" s="2"/>
      <c r="J371" s="2"/>
      <c r="K371" s="2"/>
      <c r="L371" s="2"/>
    </row>
    <row r="372" spans="3:12" ht="14.25" customHeight="1" x14ac:dyDescent="0.3">
      <c r="C372" s="2"/>
      <c r="D372" s="2"/>
      <c r="E372" s="2"/>
      <c r="F372" s="2"/>
      <c r="G372" s="2"/>
      <c r="H372" s="2"/>
      <c r="I372" s="2"/>
      <c r="J372" s="2"/>
      <c r="K372" s="2"/>
      <c r="L372" s="2"/>
    </row>
    <row r="373" spans="3:12" ht="14.25" customHeight="1" x14ac:dyDescent="0.3">
      <c r="C373" s="2"/>
      <c r="D373" s="2"/>
      <c r="E373" s="2"/>
      <c r="F373" s="2"/>
      <c r="G373" s="2"/>
      <c r="H373" s="2"/>
      <c r="I373" s="2"/>
      <c r="J373" s="2"/>
      <c r="K373" s="2"/>
      <c r="L373" s="2"/>
    </row>
    <row r="374" spans="3:12" ht="14.25" customHeight="1" x14ac:dyDescent="0.3">
      <c r="C374" s="2"/>
      <c r="D374" s="2"/>
      <c r="E374" s="2"/>
      <c r="F374" s="2"/>
      <c r="G374" s="2"/>
      <c r="H374" s="2"/>
      <c r="I374" s="2"/>
      <c r="J374" s="2"/>
      <c r="K374" s="2"/>
      <c r="L374" s="2"/>
    </row>
    <row r="375" spans="3:12" ht="14.25" customHeight="1" x14ac:dyDescent="0.3">
      <c r="C375" s="2"/>
      <c r="D375" s="2"/>
      <c r="E375" s="2"/>
      <c r="F375" s="2"/>
      <c r="G375" s="2"/>
      <c r="H375" s="2"/>
      <c r="I375" s="2"/>
      <c r="J375" s="2"/>
      <c r="K375" s="2"/>
      <c r="L375" s="2"/>
    </row>
    <row r="376" spans="3:12" ht="14.25" customHeight="1" x14ac:dyDescent="0.3">
      <c r="C376" s="2"/>
      <c r="D376" s="2"/>
      <c r="E376" s="2"/>
      <c r="F376" s="2"/>
      <c r="G376" s="2"/>
      <c r="H376" s="2"/>
      <c r="I376" s="2"/>
      <c r="J376" s="2"/>
      <c r="K376" s="2"/>
      <c r="L376" s="2"/>
    </row>
    <row r="377" spans="3:12" ht="14.25" customHeight="1" x14ac:dyDescent="0.3">
      <c r="C377" s="2"/>
      <c r="D377" s="2"/>
      <c r="E377" s="2"/>
      <c r="F377" s="2"/>
      <c r="G377" s="2"/>
      <c r="H377" s="2"/>
      <c r="I377" s="2"/>
      <c r="J377" s="2"/>
      <c r="K377" s="2"/>
      <c r="L377" s="2"/>
    </row>
    <row r="378" spans="3:12" ht="14.25" customHeight="1" x14ac:dyDescent="0.3">
      <c r="C378" s="2"/>
      <c r="D378" s="2"/>
      <c r="E378" s="2"/>
      <c r="F378" s="2"/>
      <c r="G378" s="2"/>
      <c r="H378" s="2"/>
      <c r="I378" s="2"/>
      <c r="J378" s="2"/>
      <c r="K378" s="2"/>
      <c r="L378" s="2"/>
    </row>
    <row r="379" spans="3:12" ht="14.25" customHeight="1" x14ac:dyDescent="0.3">
      <c r="C379" s="2"/>
      <c r="D379" s="2"/>
      <c r="E379" s="2"/>
      <c r="F379" s="2"/>
      <c r="G379" s="2"/>
      <c r="H379" s="2"/>
      <c r="I379" s="2"/>
      <c r="J379" s="2"/>
      <c r="K379" s="2"/>
      <c r="L379" s="2"/>
    </row>
    <row r="380" spans="3:12" ht="14.25" customHeight="1" x14ac:dyDescent="0.3">
      <c r="C380" s="2"/>
      <c r="D380" s="2"/>
      <c r="E380" s="2"/>
      <c r="F380" s="2"/>
      <c r="G380" s="2"/>
      <c r="H380" s="2"/>
      <c r="I380" s="2"/>
      <c r="J380" s="2"/>
      <c r="K380" s="2"/>
      <c r="L380" s="2"/>
    </row>
    <row r="381" spans="3:12" ht="14.25" customHeight="1" x14ac:dyDescent="0.3">
      <c r="C381" s="2"/>
      <c r="D381" s="2"/>
      <c r="E381" s="2"/>
      <c r="F381" s="2"/>
      <c r="G381" s="2"/>
      <c r="H381" s="2"/>
      <c r="I381" s="2"/>
      <c r="J381" s="2"/>
      <c r="K381" s="2"/>
      <c r="L381" s="2"/>
    </row>
    <row r="382" spans="3:12" ht="14.25" customHeight="1" x14ac:dyDescent="0.3">
      <c r="C382" s="2"/>
      <c r="D382" s="2"/>
      <c r="E382" s="2"/>
      <c r="F382" s="2"/>
      <c r="G382" s="2"/>
      <c r="H382" s="2"/>
      <c r="I382" s="2"/>
      <c r="J382" s="2"/>
      <c r="K382" s="2"/>
      <c r="L382" s="2"/>
    </row>
    <row r="383" spans="3:12" ht="14.25" customHeight="1" x14ac:dyDescent="0.3">
      <c r="C383" s="2"/>
      <c r="D383" s="2"/>
      <c r="E383" s="2"/>
      <c r="F383" s="2"/>
      <c r="G383" s="2"/>
      <c r="H383" s="2"/>
      <c r="I383" s="2"/>
      <c r="J383" s="2"/>
      <c r="K383" s="2"/>
      <c r="L383" s="2"/>
    </row>
    <row r="384" spans="3:12" ht="14.25" customHeight="1" x14ac:dyDescent="0.3">
      <c r="C384" s="2"/>
      <c r="D384" s="2"/>
      <c r="E384" s="2"/>
      <c r="F384" s="2"/>
      <c r="G384" s="2"/>
      <c r="H384" s="2"/>
      <c r="I384" s="2"/>
      <c r="J384" s="2"/>
      <c r="K384" s="2"/>
      <c r="L384" s="2"/>
    </row>
    <row r="385" spans="3:12" ht="14.25" customHeight="1" x14ac:dyDescent="0.3">
      <c r="C385" s="2"/>
      <c r="D385" s="2"/>
      <c r="E385" s="2"/>
      <c r="F385" s="2"/>
      <c r="G385" s="2"/>
      <c r="H385" s="2"/>
      <c r="I385" s="2"/>
      <c r="J385" s="2"/>
      <c r="K385" s="2"/>
      <c r="L385" s="2"/>
    </row>
    <row r="386" spans="3:12" ht="14.25" customHeight="1" x14ac:dyDescent="0.3">
      <c r="C386" s="2"/>
      <c r="D386" s="2"/>
      <c r="E386" s="2"/>
      <c r="F386" s="2"/>
      <c r="G386" s="2"/>
      <c r="H386" s="2"/>
      <c r="I386" s="2"/>
      <c r="J386" s="2"/>
      <c r="K386" s="2"/>
      <c r="L386" s="2"/>
    </row>
    <row r="387" spans="3:12" ht="14.25" customHeight="1" x14ac:dyDescent="0.3">
      <c r="C387" s="2"/>
      <c r="D387" s="2"/>
      <c r="E387" s="2"/>
      <c r="F387" s="2"/>
      <c r="G387" s="2"/>
      <c r="H387" s="2"/>
      <c r="I387" s="2"/>
      <c r="J387" s="2"/>
      <c r="K387" s="2"/>
      <c r="L387" s="2"/>
    </row>
    <row r="388" spans="3:12" ht="14.25" customHeight="1" x14ac:dyDescent="0.3">
      <c r="C388" s="2"/>
      <c r="D388" s="2"/>
      <c r="E388" s="2"/>
      <c r="F388" s="2"/>
      <c r="G388" s="2"/>
      <c r="H388" s="2"/>
      <c r="I388" s="2"/>
      <c r="J388" s="2"/>
      <c r="K388" s="2"/>
      <c r="L388" s="2"/>
    </row>
    <row r="389" spans="3:12" ht="14.25" customHeight="1" x14ac:dyDescent="0.3">
      <c r="C389" s="2"/>
      <c r="D389" s="2"/>
      <c r="E389" s="2"/>
      <c r="F389" s="2"/>
      <c r="G389" s="2"/>
      <c r="H389" s="2"/>
      <c r="I389" s="2"/>
      <c r="J389" s="2"/>
      <c r="K389" s="2"/>
      <c r="L389" s="2"/>
    </row>
    <row r="390" spans="3:12" ht="14.25" customHeight="1" x14ac:dyDescent="0.3">
      <c r="C390" s="2"/>
      <c r="D390" s="2"/>
      <c r="E390" s="2"/>
      <c r="F390" s="2"/>
      <c r="G390" s="2"/>
      <c r="H390" s="2"/>
      <c r="I390" s="2"/>
      <c r="J390" s="2"/>
      <c r="K390" s="2"/>
      <c r="L390" s="2"/>
    </row>
    <row r="391" spans="3:12" ht="14.25" customHeight="1" x14ac:dyDescent="0.3">
      <c r="C391" s="2"/>
      <c r="D391" s="2"/>
      <c r="E391" s="2"/>
      <c r="F391" s="2"/>
      <c r="G391" s="2"/>
      <c r="H391" s="2"/>
      <c r="I391" s="2"/>
      <c r="J391" s="2"/>
      <c r="K391" s="2"/>
      <c r="L391" s="2"/>
    </row>
    <row r="392" spans="3:12" ht="14.25" customHeight="1" x14ac:dyDescent="0.3">
      <c r="C392" s="2"/>
      <c r="D392" s="2"/>
      <c r="E392" s="2"/>
      <c r="F392" s="2"/>
      <c r="G392" s="2"/>
      <c r="H392" s="2"/>
      <c r="I392" s="2"/>
      <c r="J392" s="2"/>
      <c r="K392" s="2"/>
      <c r="L392" s="2"/>
    </row>
    <row r="393" spans="3:12" ht="14.25" customHeight="1" x14ac:dyDescent="0.3">
      <c r="C393" s="2"/>
      <c r="D393" s="2"/>
      <c r="E393" s="2"/>
      <c r="F393" s="2"/>
      <c r="G393" s="2"/>
      <c r="H393" s="2"/>
      <c r="I393" s="2"/>
      <c r="J393" s="2"/>
      <c r="K393" s="2"/>
      <c r="L393" s="2"/>
    </row>
    <row r="394" spans="3:12" ht="14.25" customHeight="1" x14ac:dyDescent="0.3">
      <c r="C394" s="2"/>
      <c r="D394" s="2"/>
      <c r="E394" s="2"/>
      <c r="F394" s="2"/>
      <c r="G394" s="2"/>
      <c r="H394" s="2"/>
      <c r="I394" s="2"/>
      <c r="J394" s="2"/>
      <c r="K394" s="2"/>
      <c r="L394" s="2"/>
    </row>
    <row r="395" spans="3:12" ht="14.25" customHeight="1" x14ac:dyDescent="0.3">
      <c r="C395" s="2"/>
      <c r="D395" s="2"/>
      <c r="E395" s="2"/>
      <c r="F395" s="2"/>
      <c r="G395" s="2"/>
      <c r="H395" s="2"/>
      <c r="I395" s="2"/>
      <c r="J395" s="2"/>
      <c r="K395" s="2"/>
      <c r="L395" s="2"/>
    </row>
    <row r="396" spans="3:12" ht="14.25" customHeight="1" x14ac:dyDescent="0.3">
      <c r="C396" s="2"/>
      <c r="D396" s="2"/>
      <c r="E396" s="2"/>
      <c r="F396" s="2"/>
      <c r="G396" s="2"/>
      <c r="H396" s="2"/>
      <c r="I396" s="2"/>
      <c r="J396" s="2"/>
      <c r="K396" s="2"/>
      <c r="L396" s="2"/>
    </row>
    <row r="397" spans="3:12" ht="14.25" customHeight="1" x14ac:dyDescent="0.3">
      <c r="C397" s="2"/>
      <c r="D397" s="2"/>
      <c r="E397" s="2"/>
      <c r="F397" s="2"/>
      <c r="G397" s="2"/>
      <c r="H397" s="2"/>
      <c r="I397" s="2"/>
      <c r="J397" s="2"/>
      <c r="K397" s="2"/>
      <c r="L397" s="2"/>
    </row>
    <row r="398" spans="3:12" ht="14.25" customHeight="1" x14ac:dyDescent="0.3">
      <c r="C398" s="2"/>
      <c r="D398" s="2"/>
      <c r="E398" s="2"/>
      <c r="F398" s="2"/>
      <c r="G398" s="2"/>
      <c r="H398" s="2"/>
      <c r="I398" s="2"/>
      <c r="J398" s="2"/>
      <c r="K398" s="2"/>
      <c r="L398" s="2"/>
    </row>
    <row r="399" spans="3:12" ht="14.25" customHeight="1" x14ac:dyDescent="0.3">
      <c r="C399" s="2"/>
      <c r="D399" s="2"/>
      <c r="E399" s="2"/>
      <c r="F399" s="2"/>
      <c r="G399" s="2"/>
      <c r="H399" s="2"/>
      <c r="I399" s="2"/>
      <c r="J399" s="2"/>
      <c r="K399" s="2"/>
      <c r="L399" s="2"/>
    </row>
    <row r="400" spans="3:12" ht="14.25" customHeight="1" x14ac:dyDescent="0.3">
      <c r="C400" s="2"/>
      <c r="D400" s="2"/>
      <c r="E400" s="2"/>
      <c r="F400" s="2"/>
      <c r="G400" s="2"/>
      <c r="H400" s="2"/>
      <c r="I400" s="2"/>
      <c r="J400" s="2"/>
      <c r="K400" s="2"/>
      <c r="L400" s="2"/>
    </row>
    <row r="401" spans="3:12" ht="14.25" customHeight="1" x14ac:dyDescent="0.3">
      <c r="C401" s="2"/>
      <c r="D401" s="2"/>
      <c r="E401" s="2"/>
      <c r="F401" s="2"/>
      <c r="G401" s="2"/>
      <c r="H401" s="2"/>
      <c r="I401" s="2"/>
      <c r="J401" s="2"/>
      <c r="K401" s="2"/>
      <c r="L401" s="2"/>
    </row>
    <row r="402" spans="3:12" ht="14.25" customHeight="1" x14ac:dyDescent="0.3">
      <c r="C402" s="2"/>
      <c r="D402" s="2"/>
      <c r="E402" s="2"/>
      <c r="F402" s="2"/>
      <c r="G402" s="2"/>
      <c r="H402" s="2"/>
      <c r="I402" s="2"/>
      <c r="J402" s="2"/>
      <c r="K402" s="2"/>
      <c r="L402" s="2"/>
    </row>
    <row r="403" spans="3:12" ht="14.25" customHeight="1" x14ac:dyDescent="0.3">
      <c r="C403" s="2"/>
      <c r="D403" s="2"/>
      <c r="E403" s="2"/>
      <c r="F403" s="2"/>
      <c r="G403" s="2"/>
      <c r="H403" s="2"/>
      <c r="I403" s="2"/>
      <c r="J403" s="2"/>
      <c r="K403" s="2"/>
      <c r="L403" s="2"/>
    </row>
    <row r="404" spans="3:12" ht="14.25" customHeight="1" x14ac:dyDescent="0.3">
      <c r="C404" s="2"/>
      <c r="D404" s="2"/>
      <c r="E404" s="2"/>
      <c r="F404" s="2"/>
      <c r="G404" s="2"/>
      <c r="H404" s="2"/>
      <c r="I404" s="2"/>
      <c r="J404" s="2"/>
      <c r="K404" s="2"/>
      <c r="L404" s="2"/>
    </row>
    <row r="405" spans="3:12" ht="14.25" customHeight="1" x14ac:dyDescent="0.3">
      <c r="C405" s="2"/>
      <c r="D405" s="2"/>
      <c r="E405" s="2"/>
      <c r="F405" s="2"/>
      <c r="G405" s="2"/>
      <c r="H405" s="2"/>
      <c r="I405" s="2"/>
      <c r="J405" s="2"/>
      <c r="K405" s="2"/>
      <c r="L405" s="2"/>
    </row>
    <row r="406" spans="3:12" ht="14.25" customHeight="1" x14ac:dyDescent="0.3">
      <c r="C406" s="2"/>
      <c r="D406" s="2"/>
      <c r="E406" s="2"/>
      <c r="F406" s="2"/>
      <c r="G406" s="2"/>
      <c r="H406" s="2"/>
      <c r="I406" s="2"/>
      <c r="J406" s="2"/>
      <c r="K406" s="2"/>
      <c r="L406" s="2"/>
    </row>
    <row r="407" spans="3:12" ht="14.25" customHeight="1" x14ac:dyDescent="0.3">
      <c r="C407" s="2"/>
      <c r="D407" s="2"/>
      <c r="E407" s="2"/>
      <c r="F407" s="2"/>
      <c r="G407" s="2"/>
      <c r="H407" s="2"/>
      <c r="I407" s="2"/>
      <c r="J407" s="2"/>
      <c r="K407" s="2"/>
      <c r="L407" s="2"/>
    </row>
    <row r="408" spans="3:12" ht="14.25" customHeight="1" x14ac:dyDescent="0.3">
      <c r="C408" s="2"/>
      <c r="D408" s="2"/>
      <c r="E408" s="2"/>
      <c r="F408" s="2"/>
      <c r="G408" s="2"/>
      <c r="H408" s="2"/>
      <c r="I408" s="2"/>
      <c r="J408" s="2"/>
      <c r="K408" s="2"/>
      <c r="L408" s="2"/>
    </row>
    <row r="409" spans="3:12" ht="14.25" customHeight="1" x14ac:dyDescent="0.3">
      <c r="C409" s="2"/>
      <c r="D409" s="2"/>
      <c r="E409" s="2"/>
      <c r="F409" s="2"/>
      <c r="G409" s="2"/>
      <c r="H409" s="2"/>
      <c r="I409" s="2"/>
      <c r="J409" s="2"/>
      <c r="K409" s="2"/>
      <c r="L409" s="2"/>
    </row>
    <row r="410" spans="3:12" ht="14.25" customHeight="1" x14ac:dyDescent="0.3">
      <c r="C410" s="2"/>
      <c r="D410" s="2"/>
      <c r="E410" s="2"/>
      <c r="F410" s="2"/>
      <c r="G410" s="2"/>
      <c r="H410" s="2"/>
      <c r="I410" s="2"/>
      <c r="J410" s="2"/>
      <c r="K410" s="2"/>
      <c r="L410" s="2"/>
    </row>
    <row r="411" spans="3:12" ht="14.25" customHeight="1" x14ac:dyDescent="0.3">
      <c r="C411" s="2"/>
      <c r="D411" s="2"/>
      <c r="E411" s="2"/>
      <c r="F411" s="2"/>
      <c r="G411" s="2"/>
      <c r="H411" s="2"/>
      <c r="I411" s="2"/>
      <c r="J411" s="2"/>
      <c r="K411" s="2"/>
      <c r="L411" s="2"/>
    </row>
    <row r="412" spans="3:12" ht="14.25" customHeight="1" x14ac:dyDescent="0.3">
      <c r="C412" s="2"/>
      <c r="D412" s="2"/>
      <c r="E412" s="2"/>
      <c r="F412" s="2"/>
      <c r="G412" s="2"/>
      <c r="H412" s="2"/>
      <c r="I412" s="2"/>
      <c r="J412" s="2"/>
      <c r="K412" s="2"/>
      <c r="L412" s="2"/>
    </row>
    <row r="413" spans="3:12" ht="14.25" customHeight="1" x14ac:dyDescent="0.3">
      <c r="C413" s="2"/>
      <c r="D413" s="2"/>
      <c r="E413" s="2"/>
      <c r="F413" s="2"/>
      <c r="G413" s="2"/>
      <c r="H413" s="2"/>
      <c r="I413" s="2"/>
      <c r="J413" s="2"/>
      <c r="K413" s="2"/>
      <c r="L413" s="2"/>
    </row>
    <row r="414" spans="3:12" ht="14.25" customHeight="1" x14ac:dyDescent="0.3">
      <c r="C414" s="2"/>
      <c r="D414" s="2"/>
      <c r="E414" s="2"/>
      <c r="F414" s="2"/>
      <c r="G414" s="2"/>
      <c r="H414" s="2"/>
      <c r="I414" s="2"/>
      <c r="J414" s="2"/>
      <c r="K414" s="2"/>
      <c r="L414" s="2"/>
    </row>
    <row r="415" spans="3:12" ht="14.25" customHeight="1" x14ac:dyDescent="0.3">
      <c r="C415" s="2"/>
      <c r="D415" s="2"/>
      <c r="E415" s="2"/>
      <c r="F415" s="2"/>
      <c r="G415" s="2"/>
      <c r="H415" s="2"/>
      <c r="I415" s="2"/>
      <c r="J415" s="2"/>
      <c r="K415" s="2"/>
      <c r="L415" s="2"/>
    </row>
    <row r="416" spans="3:12" ht="14.25" customHeight="1" x14ac:dyDescent="0.3">
      <c r="C416" s="2"/>
      <c r="D416" s="2"/>
      <c r="E416" s="2"/>
      <c r="F416" s="2"/>
      <c r="G416" s="2"/>
      <c r="H416" s="2"/>
      <c r="I416" s="2"/>
      <c r="J416" s="2"/>
      <c r="K416" s="2"/>
      <c r="L416" s="2"/>
    </row>
    <row r="417" spans="3:12" ht="14.25" customHeight="1" x14ac:dyDescent="0.3">
      <c r="C417" s="2"/>
      <c r="D417" s="2"/>
      <c r="E417" s="2"/>
      <c r="F417" s="2"/>
      <c r="G417" s="2"/>
      <c r="H417" s="2"/>
      <c r="I417" s="2"/>
      <c r="J417" s="2"/>
      <c r="K417" s="2"/>
      <c r="L417" s="2"/>
    </row>
    <row r="418" spans="3:12" ht="14.25" customHeight="1" x14ac:dyDescent="0.3">
      <c r="C418" s="2"/>
      <c r="D418" s="2"/>
      <c r="E418" s="2"/>
      <c r="F418" s="2"/>
      <c r="G418" s="2"/>
      <c r="H418" s="2"/>
      <c r="I418" s="2"/>
      <c r="J418" s="2"/>
      <c r="K418" s="2"/>
      <c r="L418" s="2"/>
    </row>
    <row r="419" spans="3:12" ht="14.25" customHeight="1" x14ac:dyDescent="0.3">
      <c r="C419" s="2"/>
      <c r="D419" s="2"/>
      <c r="E419" s="2"/>
      <c r="F419" s="2"/>
      <c r="G419" s="2"/>
      <c r="H419" s="2"/>
      <c r="I419" s="2"/>
      <c r="J419" s="2"/>
      <c r="K419" s="2"/>
      <c r="L419" s="2"/>
    </row>
    <row r="420" spans="3:12" ht="14.25" customHeight="1" x14ac:dyDescent="0.3">
      <c r="C420" s="2"/>
      <c r="D420" s="2"/>
      <c r="E420" s="2"/>
      <c r="F420" s="2"/>
      <c r="G420" s="2"/>
      <c r="H420" s="2"/>
      <c r="I420" s="2"/>
      <c r="J420" s="2"/>
      <c r="K420" s="2"/>
      <c r="L420" s="2"/>
    </row>
    <row r="421" spans="3:12" ht="14.25" customHeight="1" x14ac:dyDescent="0.3">
      <c r="C421" s="2"/>
      <c r="D421" s="2"/>
      <c r="E421" s="2"/>
      <c r="F421" s="2"/>
      <c r="G421" s="2"/>
      <c r="H421" s="2"/>
      <c r="I421" s="2"/>
      <c r="J421" s="2"/>
      <c r="K421" s="2"/>
      <c r="L421" s="2"/>
    </row>
    <row r="422" spans="3:12" ht="14.25" customHeight="1" x14ac:dyDescent="0.3">
      <c r="C422" s="2"/>
      <c r="D422" s="2"/>
      <c r="E422" s="2"/>
      <c r="F422" s="2"/>
      <c r="G422" s="2"/>
      <c r="H422" s="2"/>
      <c r="I422" s="2"/>
      <c r="J422" s="2"/>
      <c r="K422" s="2"/>
      <c r="L422" s="2"/>
    </row>
    <row r="423" spans="3:12" ht="14.25" customHeight="1" x14ac:dyDescent="0.3">
      <c r="C423" s="2"/>
      <c r="D423" s="2"/>
      <c r="E423" s="2"/>
      <c r="F423" s="2"/>
      <c r="G423" s="2"/>
      <c r="H423" s="2"/>
      <c r="I423" s="2"/>
      <c r="J423" s="2"/>
      <c r="K423" s="2"/>
      <c r="L423" s="2"/>
    </row>
    <row r="424" spans="3:12" ht="14.25" customHeight="1" x14ac:dyDescent="0.3">
      <c r="C424" s="2"/>
      <c r="D424" s="2"/>
      <c r="E424" s="2"/>
      <c r="F424" s="2"/>
      <c r="G424" s="2"/>
      <c r="H424" s="2"/>
      <c r="I424" s="2"/>
      <c r="J424" s="2"/>
      <c r="K424" s="2"/>
      <c r="L424" s="2"/>
    </row>
    <row r="425" spans="3:12" ht="14.25" customHeight="1" x14ac:dyDescent="0.3">
      <c r="C425" s="2"/>
      <c r="D425" s="2"/>
      <c r="E425" s="2"/>
      <c r="F425" s="2"/>
      <c r="G425" s="2"/>
      <c r="H425" s="2"/>
      <c r="I425" s="2"/>
      <c r="J425" s="2"/>
      <c r="K425" s="2"/>
      <c r="L425" s="2"/>
    </row>
    <row r="426" spans="3:12" ht="14.25" customHeight="1" x14ac:dyDescent="0.3">
      <c r="C426" s="2"/>
      <c r="D426" s="2"/>
      <c r="E426" s="2"/>
      <c r="F426" s="2"/>
      <c r="G426" s="2"/>
      <c r="H426" s="2"/>
      <c r="I426" s="2"/>
      <c r="J426" s="2"/>
      <c r="K426" s="2"/>
      <c r="L426" s="2"/>
    </row>
    <row r="427" spans="3:12" ht="14.25" customHeight="1" x14ac:dyDescent="0.3">
      <c r="C427" s="2"/>
      <c r="D427" s="2"/>
      <c r="E427" s="2"/>
      <c r="F427" s="2"/>
      <c r="G427" s="2"/>
      <c r="H427" s="2"/>
      <c r="I427" s="2"/>
      <c r="J427" s="2"/>
      <c r="K427" s="2"/>
      <c r="L427" s="2"/>
    </row>
    <row r="428" spans="3:12" ht="14.25" customHeight="1" x14ac:dyDescent="0.3">
      <c r="C428" s="2"/>
      <c r="D428" s="2"/>
      <c r="E428" s="2"/>
      <c r="F428" s="2"/>
      <c r="G428" s="2"/>
      <c r="H428" s="2"/>
      <c r="I428" s="2"/>
      <c r="J428" s="2"/>
      <c r="K428" s="2"/>
      <c r="L428" s="2"/>
    </row>
    <row r="429" spans="3:12" ht="14.25" customHeight="1" x14ac:dyDescent="0.3">
      <c r="C429" s="2"/>
      <c r="D429" s="2"/>
      <c r="E429" s="2"/>
      <c r="F429" s="2"/>
      <c r="G429" s="2"/>
      <c r="H429" s="2"/>
      <c r="I429" s="2"/>
      <c r="J429" s="2"/>
      <c r="K429" s="2"/>
      <c r="L429" s="2"/>
    </row>
    <row r="430" spans="3:12" ht="14.25" customHeight="1" x14ac:dyDescent="0.3">
      <c r="C430" s="2"/>
      <c r="D430" s="2"/>
      <c r="E430" s="2"/>
      <c r="F430" s="2"/>
      <c r="G430" s="2"/>
      <c r="H430" s="2"/>
      <c r="I430" s="2"/>
      <c r="J430" s="2"/>
      <c r="K430" s="2"/>
      <c r="L430" s="2"/>
    </row>
    <row r="431" spans="3:12" ht="14.25" customHeight="1" x14ac:dyDescent="0.3">
      <c r="C431" s="2"/>
      <c r="D431" s="2"/>
      <c r="E431" s="2"/>
      <c r="F431" s="2"/>
      <c r="G431" s="2"/>
      <c r="H431" s="2"/>
      <c r="I431" s="2"/>
      <c r="J431" s="2"/>
      <c r="K431" s="2"/>
      <c r="L431" s="2"/>
    </row>
    <row r="432" spans="3:12" ht="14.25" customHeight="1" x14ac:dyDescent="0.3">
      <c r="C432" s="2"/>
      <c r="D432" s="2"/>
      <c r="E432" s="2"/>
      <c r="F432" s="2"/>
      <c r="G432" s="2"/>
      <c r="H432" s="2"/>
      <c r="I432" s="2"/>
      <c r="J432" s="2"/>
      <c r="K432" s="2"/>
      <c r="L432" s="2"/>
    </row>
    <row r="433" spans="3:12" ht="14.25" customHeight="1" x14ac:dyDescent="0.3">
      <c r="C433" s="2"/>
      <c r="D433" s="2"/>
      <c r="E433" s="2"/>
      <c r="F433" s="2"/>
      <c r="G433" s="2"/>
      <c r="H433" s="2"/>
      <c r="I433" s="2"/>
      <c r="J433" s="2"/>
      <c r="K433" s="2"/>
      <c r="L433" s="2"/>
    </row>
    <row r="434" spans="3:12" ht="14.25" customHeight="1" x14ac:dyDescent="0.3">
      <c r="C434" s="2"/>
      <c r="D434" s="2"/>
      <c r="E434" s="2"/>
      <c r="F434" s="2"/>
      <c r="G434" s="2"/>
      <c r="H434" s="2"/>
      <c r="I434" s="2"/>
      <c r="J434" s="2"/>
      <c r="K434" s="2"/>
      <c r="L434" s="2"/>
    </row>
    <row r="435" spans="3:12" ht="14.25" customHeight="1" x14ac:dyDescent="0.3">
      <c r="C435" s="2"/>
      <c r="D435" s="2"/>
      <c r="E435" s="2"/>
      <c r="F435" s="2"/>
      <c r="G435" s="2"/>
      <c r="H435" s="2"/>
      <c r="I435" s="2"/>
      <c r="J435" s="2"/>
      <c r="K435" s="2"/>
      <c r="L435" s="2"/>
    </row>
    <row r="436" spans="3:12" ht="14.25" customHeight="1" x14ac:dyDescent="0.3">
      <c r="C436" s="2"/>
      <c r="D436" s="2"/>
      <c r="E436" s="2"/>
      <c r="F436" s="2"/>
      <c r="G436" s="2"/>
      <c r="H436" s="2"/>
      <c r="I436" s="2"/>
      <c r="J436" s="2"/>
      <c r="K436" s="2"/>
      <c r="L436" s="2"/>
    </row>
    <row r="437" spans="3:12" ht="14.25" customHeight="1" x14ac:dyDescent="0.3">
      <c r="C437" s="2"/>
      <c r="D437" s="2"/>
      <c r="E437" s="2"/>
      <c r="F437" s="2"/>
      <c r="G437" s="2"/>
      <c r="H437" s="2"/>
      <c r="I437" s="2"/>
      <c r="J437" s="2"/>
      <c r="K437" s="2"/>
      <c r="L437" s="2"/>
    </row>
    <row r="438" spans="3:12" ht="14.25" customHeight="1" x14ac:dyDescent="0.3">
      <c r="C438" s="2"/>
      <c r="D438" s="2"/>
      <c r="E438" s="2"/>
      <c r="F438" s="2"/>
      <c r="G438" s="2"/>
      <c r="H438" s="2"/>
      <c r="I438" s="2"/>
      <c r="J438" s="2"/>
      <c r="K438" s="2"/>
      <c r="L438" s="2"/>
    </row>
    <row r="439" spans="3:12" ht="14.25" customHeight="1" x14ac:dyDescent="0.3">
      <c r="C439" s="2"/>
      <c r="D439" s="2"/>
      <c r="E439" s="2"/>
      <c r="F439" s="2"/>
      <c r="G439" s="2"/>
      <c r="H439" s="2"/>
      <c r="I439" s="2"/>
      <c r="J439" s="2"/>
      <c r="K439" s="2"/>
      <c r="L439" s="2"/>
    </row>
    <row r="440" spans="3:12" ht="14.25" customHeight="1" x14ac:dyDescent="0.3">
      <c r="C440" s="2"/>
      <c r="D440" s="2"/>
      <c r="E440" s="2"/>
      <c r="F440" s="2"/>
      <c r="G440" s="2"/>
      <c r="H440" s="2"/>
      <c r="I440" s="2"/>
      <c r="J440" s="2"/>
      <c r="K440" s="2"/>
      <c r="L440" s="2"/>
    </row>
    <row r="441" spans="3:12" ht="14.25" customHeight="1" x14ac:dyDescent="0.3">
      <c r="C441" s="2"/>
      <c r="D441" s="2"/>
      <c r="E441" s="2"/>
      <c r="F441" s="2"/>
      <c r="G441" s="2"/>
      <c r="H441" s="2"/>
      <c r="I441" s="2"/>
      <c r="J441" s="2"/>
      <c r="K441" s="2"/>
      <c r="L441" s="2"/>
    </row>
    <row r="442" spans="3:12" ht="14.25" customHeight="1" x14ac:dyDescent="0.3">
      <c r="C442" s="2"/>
      <c r="D442" s="2"/>
      <c r="E442" s="2"/>
      <c r="F442" s="2"/>
      <c r="G442" s="2"/>
      <c r="H442" s="2"/>
      <c r="I442" s="2"/>
      <c r="J442" s="2"/>
      <c r="K442" s="2"/>
      <c r="L442" s="2"/>
    </row>
    <row r="443" spans="3:12" ht="14.25" customHeight="1" x14ac:dyDescent="0.3">
      <c r="C443" s="2"/>
      <c r="D443" s="2"/>
      <c r="E443" s="2"/>
      <c r="F443" s="2"/>
      <c r="G443" s="2"/>
      <c r="H443" s="2"/>
      <c r="I443" s="2"/>
      <c r="J443" s="2"/>
      <c r="K443" s="2"/>
      <c r="L443" s="2"/>
    </row>
    <row r="444" spans="3:12" ht="14.25" customHeight="1" x14ac:dyDescent="0.3">
      <c r="C444" s="2"/>
      <c r="D444" s="2"/>
      <c r="E444" s="2"/>
      <c r="F444" s="2"/>
      <c r="G444" s="2"/>
      <c r="H444" s="2"/>
      <c r="I444" s="2"/>
      <c r="J444" s="2"/>
      <c r="K444" s="2"/>
      <c r="L444" s="2"/>
    </row>
    <row r="445" spans="3:12" ht="14.25" customHeight="1" x14ac:dyDescent="0.3">
      <c r="C445" s="2"/>
      <c r="D445" s="2"/>
      <c r="E445" s="2"/>
      <c r="F445" s="2"/>
      <c r="G445" s="2"/>
      <c r="H445" s="2"/>
      <c r="I445" s="2"/>
      <c r="J445" s="2"/>
      <c r="K445" s="2"/>
      <c r="L445" s="2"/>
    </row>
    <row r="446" spans="3:12" ht="14.25" customHeight="1" x14ac:dyDescent="0.3">
      <c r="C446" s="2"/>
      <c r="D446" s="2"/>
      <c r="E446" s="2"/>
      <c r="F446" s="2"/>
      <c r="G446" s="2"/>
      <c r="H446" s="2"/>
      <c r="I446" s="2"/>
      <c r="J446" s="2"/>
      <c r="K446" s="2"/>
      <c r="L446" s="2"/>
    </row>
    <row r="447" spans="3:12" ht="14.25" customHeight="1" x14ac:dyDescent="0.3">
      <c r="C447" s="2"/>
      <c r="D447" s="2"/>
      <c r="E447" s="2"/>
      <c r="F447" s="2"/>
      <c r="G447" s="2"/>
      <c r="H447" s="2"/>
      <c r="I447" s="2"/>
      <c r="J447" s="2"/>
      <c r="K447" s="2"/>
      <c r="L447" s="2"/>
    </row>
    <row r="448" spans="3:12" ht="14.25" customHeight="1" x14ac:dyDescent="0.3">
      <c r="C448" s="2"/>
      <c r="D448" s="2"/>
      <c r="E448" s="2"/>
      <c r="F448" s="2"/>
      <c r="G448" s="2"/>
      <c r="H448" s="2"/>
      <c r="I448" s="2"/>
      <c r="J448" s="2"/>
      <c r="K448" s="2"/>
      <c r="L448" s="2"/>
    </row>
    <row r="449" spans="3:12" ht="14.25" customHeight="1" x14ac:dyDescent="0.3">
      <c r="C449" s="2"/>
      <c r="D449" s="2"/>
      <c r="E449" s="2"/>
      <c r="F449" s="2"/>
      <c r="G449" s="2"/>
      <c r="H449" s="2"/>
      <c r="I449" s="2"/>
      <c r="J449" s="2"/>
      <c r="K449" s="2"/>
      <c r="L449" s="2"/>
    </row>
    <row r="450" spans="3:12" ht="14.25" customHeight="1" x14ac:dyDescent="0.3">
      <c r="C450" s="2"/>
      <c r="D450" s="2"/>
      <c r="E450" s="2"/>
      <c r="F450" s="2"/>
      <c r="G450" s="2"/>
      <c r="H450" s="2"/>
      <c r="I450" s="2"/>
      <c r="J450" s="2"/>
      <c r="K450" s="2"/>
      <c r="L450" s="2"/>
    </row>
    <row r="451" spans="3:12" ht="14.25" customHeight="1" x14ac:dyDescent="0.3">
      <c r="C451" s="2"/>
      <c r="D451" s="2"/>
      <c r="E451" s="2"/>
      <c r="F451" s="2"/>
      <c r="G451" s="2"/>
      <c r="H451" s="2"/>
      <c r="I451" s="2"/>
      <c r="J451" s="2"/>
      <c r="K451" s="2"/>
      <c r="L451" s="2"/>
    </row>
    <row r="452" spans="3:12" ht="14.25" customHeight="1" x14ac:dyDescent="0.3">
      <c r="C452" s="2"/>
      <c r="D452" s="2"/>
      <c r="E452" s="2"/>
      <c r="F452" s="2"/>
      <c r="G452" s="2"/>
      <c r="H452" s="2"/>
      <c r="I452" s="2"/>
      <c r="J452" s="2"/>
      <c r="K452" s="2"/>
      <c r="L452" s="2"/>
    </row>
    <row r="453" spans="3:12" ht="14.25" customHeight="1" x14ac:dyDescent="0.3">
      <c r="C453" s="2"/>
      <c r="D453" s="2"/>
      <c r="E453" s="2"/>
      <c r="F453" s="2"/>
      <c r="G453" s="2"/>
      <c r="H453" s="2"/>
      <c r="I453" s="2"/>
      <c r="J453" s="2"/>
      <c r="K453" s="2"/>
      <c r="L453" s="2"/>
    </row>
    <row r="454" spans="3:12" ht="14.25" customHeight="1" x14ac:dyDescent="0.3">
      <c r="C454" s="2"/>
      <c r="D454" s="2"/>
      <c r="E454" s="2"/>
      <c r="F454" s="2"/>
      <c r="G454" s="2"/>
      <c r="H454" s="2"/>
      <c r="I454" s="2"/>
      <c r="J454" s="2"/>
      <c r="K454" s="2"/>
      <c r="L454" s="2"/>
    </row>
    <row r="455" spans="3:12" ht="14.25" customHeight="1" x14ac:dyDescent="0.3">
      <c r="C455" s="2"/>
      <c r="D455" s="2"/>
      <c r="E455" s="2"/>
      <c r="F455" s="2"/>
      <c r="G455" s="2"/>
      <c r="H455" s="2"/>
      <c r="I455" s="2"/>
      <c r="J455" s="2"/>
      <c r="K455" s="2"/>
      <c r="L455" s="2"/>
    </row>
    <row r="456" spans="3:12" ht="14.25" customHeight="1" x14ac:dyDescent="0.3">
      <c r="C456" s="2"/>
      <c r="D456" s="2"/>
      <c r="E456" s="2"/>
      <c r="F456" s="2"/>
      <c r="G456" s="2"/>
      <c r="H456" s="2"/>
      <c r="I456" s="2"/>
      <c r="J456" s="2"/>
      <c r="K456" s="2"/>
      <c r="L456" s="2"/>
    </row>
    <row r="457" spans="3:12" ht="14.25" customHeight="1" x14ac:dyDescent="0.3">
      <c r="C457" s="2"/>
      <c r="D457" s="2"/>
      <c r="E457" s="2"/>
      <c r="F457" s="2"/>
      <c r="G457" s="2"/>
      <c r="H457" s="2"/>
      <c r="I457" s="2"/>
      <c r="J457" s="2"/>
      <c r="K457" s="2"/>
      <c r="L457" s="2"/>
    </row>
    <row r="458" spans="3:12" ht="14.25" customHeight="1" x14ac:dyDescent="0.3">
      <c r="C458" s="2"/>
      <c r="D458" s="2"/>
      <c r="E458" s="2"/>
      <c r="F458" s="2"/>
      <c r="G458" s="2"/>
      <c r="H458" s="2"/>
      <c r="I458" s="2"/>
      <c r="J458" s="2"/>
      <c r="K458" s="2"/>
      <c r="L458" s="2"/>
    </row>
    <row r="459" spans="3:12" ht="14.25" customHeight="1" x14ac:dyDescent="0.3">
      <c r="C459" s="2"/>
      <c r="D459" s="2"/>
      <c r="E459" s="2"/>
      <c r="F459" s="2"/>
      <c r="G459" s="2"/>
      <c r="H459" s="2"/>
      <c r="I459" s="2"/>
      <c r="J459" s="2"/>
      <c r="K459" s="2"/>
      <c r="L459" s="2"/>
    </row>
    <row r="460" spans="3:12" ht="14.25" customHeight="1" x14ac:dyDescent="0.3">
      <c r="C460" s="2"/>
      <c r="D460" s="2"/>
      <c r="E460" s="2"/>
      <c r="F460" s="2"/>
      <c r="G460" s="2"/>
      <c r="H460" s="2"/>
      <c r="I460" s="2"/>
      <c r="J460" s="2"/>
      <c r="K460" s="2"/>
      <c r="L460" s="2"/>
    </row>
    <row r="461" spans="3:12" ht="14.25" customHeight="1" x14ac:dyDescent="0.3">
      <c r="C461" s="2"/>
      <c r="D461" s="2"/>
      <c r="E461" s="2"/>
      <c r="F461" s="2"/>
      <c r="G461" s="2"/>
      <c r="H461" s="2"/>
      <c r="I461" s="2"/>
      <c r="J461" s="2"/>
      <c r="K461" s="2"/>
      <c r="L461" s="2"/>
    </row>
    <row r="462" spans="3:12" ht="14.25" customHeight="1" x14ac:dyDescent="0.3">
      <c r="C462" s="2"/>
      <c r="D462" s="2"/>
      <c r="E462" s="2"/>
      <c r="F462" s="2"/>
      <c r="G462" s="2"/>
      <c r="H462" s="2"/>
      <c r="I462" s="2"/>
      <c r="J462" s="2"/>
      <c r="K462" s="2"/>
      <c r="L462" s="2"/>
    </row>
    <row r="463" spans="3:12" ht="14.25" customHeight="1" x14ac:dyDescent="0.3">
      <c r="C463" s="2"/>
      <c r="D463" s="2"/>
      <c r="E463" s="2"/>
      <c r="F463" s="2"/>
      <c r="G463" s="2"/>
      <c r="H463" s="2"/>
      <c r="I463" s="2"/>
      <c r="J463" s="2"/>
      <c r="K463" s="2"/>
      <c r="L463" s="2"/>
    </row>
    <row r="464" spans="3:12" ht="14.25" customHeight="1" x14ac:dyDescent="0.3">
      <c r="C464" s="2"/>
      <c r="D464" s="2"/>
      <c r="E464" s="2"/>
      <c r="F464" s="2"/>
      <c r="G464" s="2"/>
      <c r="H464" s="2"/>
      <c r="I464" s="2"/>
      <c r="J464" s="2"/>
      <c r="K464" s="2"/>
      <c r="L464" s="2"/>
    </row>
    <row r="465" spans="3:12" ht="14.25" customHeight="1" x14ac:dyDescent="0.3">
      <c r="C465" s="2"/>
      <c r="D465" s="2"/>
      <c r="E465" s="2"/>
      <c r="F465" s="2"/>
      <c r="G465" s="2"/>
      <c r="H465" s="2"/>
      <c r="I465" s="2"/>
      <c r="J465" s="2"/>
      <c r="K465" s="2"/>
      <c r="L465" s="2"/>
    </row>
    <row r="466" spans="3:12" ht="14.25" customHeight="1" x14ac:dyDescent="0.3">
      <c r="C466" s="2"/>
      <c r="D466" s="2"/>
      <c r="E466" s="2"/>
      <c r="F466" s="2"/>
      <c r="G466" s="2"/>
      <c r="H466" s="2"/>
      <c r="I466" s="2"/>
      <c r="J466" s="2"/>
      <c r="K466" s="2"/>
      <c r="L466" s="2"/>
    </row>
    <row r="467" spans="3:12" ht="14.25" customHeight="1" x14ac:dyDescent="0.3">
      <c r="C467" s="2"/>
      <c r="D467" s="2"/>
      <c r="E467" s="2"/>
      <c r="F467" s="2"/>
      <c r="G467" s="2"/>
      <c r="H467" s="2"/>
      <c r="I467" s="2"/>
      <c r="J467" s="2"/>
      <c r="K467" s="2"/>
      <c r="L467" s="2"/>
    </row>
    <row r="468" spans="3:12" ht="14.25" customHeight="1" x14ac:dyDescent="0.3">
      <c r="C468" s="2"/>
      <c r="D468" s="2"/>
      <c r="E468" s="2"/>
      <c r="F468" s="2"/>
      <c r="G468" s="2"/>
      <c r="H468" s="2"/>
      <c r="I468" s="2"/>
      <c r="J468" s="2"/>
      <c r="K468" s="2"/>
      <c r="L468" s="2"/>
    </row>
    <row r="469" spans="3:12" ht="14.25" customHeight="1" x14ac:dyDescent="0.3">
      <c r="C469" s="2"/>
      <c r="D469" s="2"/>
      <c r="E469" s="2"/>
      <c r="F469" s="2"/>
      <c r="G469" s="2"/>
      <c r="H469" s="2"/>
      <c r="I469" s="2"/>
      <c r="J469" s="2"/>
      <c r="K469" s="2"/>
      <c r="L469" s="2"/>
    </row>
    <row r="470" spans="3:12" ht="14.25" customHeight="1" x14ac:dyDescent="0.3">
      <c r="C470" s="2"/>
      <c r="D470" s="2"/>
      <c r="E470" s="2"/>
      <c r="F470" s="2"/>
      <c r="G470" s="2"/>
      <c r="H470" s="2"/>
      <c r="I470" s="2"/>
      <c r="J470" s="2"/>
      <c r="K470" s="2"/>
      <c r="L470" s="2"/>
    </row>
    <row r="471" spans="3:12" ht="14.25" customHeight="1" x14ac:dyDescent="0.3">
      <c r="C471" s="2"/>
      <c r="D471" s="2"/>
      <c r="E471" s="2"/>
      <c r="F471" s="2"/>
      <c r="G471" s="2"/>
      <c r="H471" s="2"/>
      <c r="I471" s="2"/>
      <c r="J471" s="2"/>
      <c r="K471" s="2"/>
      <c r="L471" s="2"/>
    </row>
    <row r="472" spans="3:12" ht="14.25" customHeight="1" x14ac:dyDescent="0.3">
      <c r="C472" s="2"/>
      <c r="D472" s="2"/>
      <c r="E472" s="2"/>
      <c r="F472" s="2"/>
      <c r="G472" s="2"/>
      <c r="H472" s="2"/>
      <c r="I472" s="2"/>
      <c r="J472" s="2"/>
      <c r="K472" s="2"/>
      <c r="L472" s="2"/>
    </row>
    <row r="473" spans="3:12" ht="14.25" customHeight="1" x14ac:dyDescent="0.3">
      <c r="C473" s="2"/>
      <c r="D473" s="2"/>
      <c r="E473" s="2"/>
      <c r="F473" s="2"/>
      <c r="G473" s="2"/>
      <c r="H473" s="2"/>
      <c r="I473" s="2"/>
      <c r="J473" s="2"/>
      <c r="K473" s="2"/>
      <c r="L473" s="2"/>
    </row>
    <row r="474" spans="3:12" ht="14.25" customHeight="1" x14ac:dyDescent="0.3">
      <c r="C474" s="2"/>
      <c r="D474" s="2"/>
      <c r="E474" s="2"/>
      <c r="F474" s="2"/>
      <c r="G474" s="2"/>
      <c r="H474" s="2"/>
      <c r="I474" s="2"/>
      <c r="J474" s="2"/>
      <c r="K474" s="2"/>
      <c r="L474" s="2"/>
    </row>
    <row r="475" spans="3:12" ht="14.25" customHeight="1" x14ac:dyDescent="0.3">
      <c r="C475" s="2"/>
      <c r="D475" s="2"/>
      <c r="E475" s="2"/>
      <c r="F475" s="2"/>
      <c r="G475" s="2"/>
      <c r="H475" s="2"/>
      <c r="I475" s="2"/>
      <c r="J475" s="2"/>
      <c r="K475" s="2"/>
      <c r="L475" s="2"/>
    </row>
    <row r="476" spans="3:12" ht="14.25" customHeight="1" x14ac:dyDescent="0.3">
      <c r="C476" s="2"/>
      <c r="D476" s="2"/>
      <c r="E476" s="2"/>
      <c r="F476" s="2"/>
      <c r="G476" s="2"/>
      <c r="H476" s="2"/>
      <c r="I476" s="2"/>
      <c r="J476" s="2"/>
      <c r="K476" s="2"/>
      <c r="L476" s="2"/>
    </row>
    <row r="477" spans="3:12" ht="14.25" customHeight="1" x14ac:dyDescent="0.3">
      <c r="C477" s="2"/>
      <c r="D477" s="2"/>
      <c r="E477" s="2"/>
      <c r="F477" s="2"/>
      <c r="G477" s="2"/>
      <c r="H477" s="2"/>
      <c r="I477" s="2"/>
      <c r="J477" s="2"/>
      <c r="K477" s="2"/>
      <c r="L477" s="2"/>
    </row>
    <row r="478" spans="3:12" ht="14.25" customHeight="1" x14ac:dyDescent="0.3">
      <c r="C478" s="2"/>
      <c r="D478" s="2"/>
      <c r="E478" s="2"/>
      <c r="F478" s="2"/>
      <c r="G478" s="2"/>
      <c r="H478" s="2"/>
      <c r="I478" s="2"/>
      <c r="J478" s="2"/>
      <c r="K478" s="2"/>
      <c r="L478" s="2"/>
    </row>
    <row r="479" spans="3:12" ht="14.25" customHeight="1" x14ac:dyDescent="0.3">
      <c r="C479" s="2"/>
      <c r="D479" s="2"/>
      <c r="E479" s="2"/>
      <c r="F479" s="2"/>
      <c r="G479" s="2"/>
      <c r="H479" s="2"/>
      <c r="I479" s="2"/>
      <c r="J479" s="2"/>
      <c r="K479" s="2"/>
      <c r="L479" s="2"/>
    </row>
    <row r="480" spans="3:12" ht="14.25" customHeight="1" x14ac:dyDescent="0.3">
      <c r="C480" s="2"/>
      <c r="D480" s="2"/>
      <c r="E480" s="2"/>
      <c r="F480" s="2"/>
      <c r="G480" s="2"/>
      <c r="H480" s="2"/>
      <c r="I480" s="2"/>
      <c r="J480" s="2"/>
      <c r="K480" s="2"/>
      <c r="L480" s="2"/>
    </row>
    <row r="481" spans="3:12" ht="14.25" customHeight="1" x14ac:dyDescent="0.3">
      <c r="C481" s="2"/>
      <c r="D481" s="2"/>
      <c r="E481" s="2"/>
      <c r="F481" s="2"/>
      <c r="G481" s="2"/>
      <c r="H481" s="2"/>
      <c r="I481" s="2"/>
      <c r="J481" s="2"/>
      <c r="K481" s="2"/>
      <c r="L481" s="2"/>
    </row>
    <row r="482" spans="3:12" ht="14.25" customHeight="1" x14ac:dyDescent="0.3">
      <c r="C482" s="2"/>
      <c r="D482" s="2"/>
      <c r="E482" s="2"/>
      <c r="F482" s="2"/>
      <c r="G482" s="2"/>
      <c r="H482" s="2"/>
      <c r="I482" s="2"/>
      <c r="J482" s="2"/>
      <c r="K482" s="2"/>
      <c r="L482" s="2"/>
    </row>
    <row r="483" spans="3:12" ht="14.25" customHeight="1" x14ac:dyDescent="0.3">
      <c r="C483" s="2"/>
      <c r="D483" s="2"/>
      <c r="E483" s="2"/>
      <c r="F483" s="2"/>
      <c r="G483" s="2"/>
      <c r="H483" s="2"/>
      <c r="I483" s="2"/>
      <c r="J483" s="2"/>
      <c r="K483" s="2"/>
      <c r="L483" s="2"/>
    </row>
    <row r="484" spans="3:12" ht="14.25" customHeight="1" x14ac:dyDescent="0.3">
      <c r="C484" s="2"/>
      <c r="D484" s="2"/>
      <c r="E484" s="2"/>
      <c r="F484" s="2"/>
      <c r="G484" s="2"/>
      <c r="H484" s="2"/>
      <c r="I484" s="2"/>
      <c r="J484" s="2"/>
      <c r="K484" s="2"/>
      <c r="L484" s="2"/>
    </row>
    <row r="485" spans="3:12" ht="14.25" customHeight="1" x14ac:dyDescent="0.3">
      <c r="C485" s="2"/>
      <c r="D485" s="2"/>
      <c r="E485" s="2"/>
      <c r="F485" s="2"/>
      <c r="G485" s="2"/>
      <c r="H485" s="2"/>
      <c r="I485" s="2"/>
      <c r="J485" s="2"/>
      <c r="K485" s="2"/>
      <c r="L485" s="2"/>
    </row>
    <row r="486" spans="3:12" ht="14.25" customHeight="1" x14ac:dyDescent="0.3">
      <c r="C486" s="2"/>
      <c r="D486" s="2"/>
      <c r="E486" s="2"/>
      <c r="F486" s="2"/>
      <c r="G486" s="2"/>
      <c r="H486" s="2"/>
      <c r="I486" s="2"/>
      <c r="J486" s="2"/>
      <c r="K486" s="2"/>
      <c r="L486" s="2"/>
    </row>
    <row r="487" spans="3:12" ht="14.25" customHeight="1" x14ac:dyDescent="0.3">
      <c r="C487" s="2"/>
      <c r="D487" s="2"/>
      <c r="E487" s="2"/>
      <c r="F487" s="2"/>
      <c r="G487" s="2"/>
      <c r="H487" s="2"/>
      <c r="I487" s="2"/>
      <c r="J487" s="2"/>
      <c r="K487" s="2"/>
      <c r="L487" s="2"/>
    </row>
    <row r="488" spans="3:12" ht="14.25" customHeight="1" x14ac:dyDescent="0.3">
      <c r="C488" s="2"/>
      <c r="D488" s="2"/>
      <c r="E488" s="2"/>
      <c r="F488" s="2"/>
      <c r="G488" s="2"/>
      <c r="H488" s="2"/>
      <c r="I488" s="2"/>
      <c r="J488" s="2"/>
      <c r="K488" s="2"/>
      <c r="L488" s="2"/>
    </row>
    <row r="489" spans="3:12" ht="14.25" customHeight="1" x14ac:dyDescent="0.3">
      <c r="C489" s="2"/>
      <c r="D489" s="2"/>
      <c r="E489" s="2"/>
      <c r="F489" s="2"/>
      <c r="G489" s="2"/>
      <c r="H489" s="2"/>
      <c r="I489" s="2"/>
      <c r="J489" s="2"/>
      <c r="K489" s="2"/>
      <c r="L489" s="2"/>
    </row>
    <row r="490" spans="3:12" ht="14.25" customHeight="1" x14ac:dyDescent="0.3">
      <c r="C490" s="2"/>
      <c r="D490" s="2"/>
      <c r="E490" s="2"/>
      <c r="F490" s="2"/>
      <c r="G490" s="2"/>
      <c r="H490" s="2"/>
      <c r="I490" s="2"/>
      <c r="J490" s="2"/>
      <c r="K490" s="2"/>
      <c r="L490" s="2"/>
    </row>
    <row r="491" spans="3:12" ht="14.25" customHeight="1" x14ac:dyDescent="0.3">
      <c r="C491" s="2"/>
      <c r="D491" s="2"/>
      <c r="E491" s="2"/>
      <c r="F491" s="2"/>
      <c r="G491" s="2"/>
      <c r="H491" s="2"/>
      <c r="I491" s="2"/>
      <c r="J491" s="2"/>
      <c r="K491" s="2"/>
      <c r="L491" s="2"/>
    </row>
    <row r="492" spans="3:12" ht="14.25" customHeight="1" x14ac:dyDescent="0.3">
      <c r="C492" s="2"/>
      <c r="D492" s="2"/>
      <c r="E492" s="2"/>
      <c r="F492" s="2"/>
      <c r="G492" s="2"/>
      <c r="H492" s="2"/>
      <c r="I492" s="2"/>
      <c r="J492" s="2"/>
      <c r="K492" s="2"/>
      <c r="L492" s="2"/>
    </row>
    <row r="493" spans="3:12" ht="14.25" customHeight="1" x14ac:dyDescent="0.3">
      <c r="C493" s="2"/>
      <c r="D493" s="2"/>
      <c r="E493" s="2"/>
      <c r="F493" s="2"/>
      <c r="G493" s="2"/>
      <c r="H493" s="2"/>
      <c r="I493" s="2"/>
      <c r="J493" s="2"/>
      <c r="K493" s="2"/>
      <c r="L493" s="2"/>
    </row>
    <row r="494" spans="3:12" ht="14.25" customHeight="1" x14ac:dyDescent="0.3">
      <c r="C494" s="2"/>
      <c r="D494" s="2"/>
      <c r="E494" s="2"/>
      <c r="F494" s="2"/>
      <c r="G494" s="2"/>
      <c r="H494" s="2"/>
      <c r="I494" s="2"/>
      <c r="J494" s="2"/>
      <c r="K494" s="2"/>
      <c r="L494" s="2"/>
    </row>
    <row r="495" spans="3:12" ht="14.25" customHeight="1" x14ac:dyDescent="0.3">
      <c r="C495" s="2"/>
      <c r="D495" s="2"/>
      <c r="E495" s="2"/>
      <c r="F495" s="2"/>
      <c r="G495" s="2"/>
      <c r="H495" s="2"/>
      <c r="I495" s="2"/>
      <c r="J495" s="2"/>
      <c r="K495" s="2"/>
      <c r="L495" s="2"/>
    </row>
    <row r="496" spans="3:12" ht="14.25" customHeight="1" x14ac:dyDescent="0.3">
      <c r="C496" s="2"/>
      <c r="D496" s="2"/>
      <c r="E496" s="2"/>
      <c r="F496" s="2"/>
      <c r="G496" s="2"/>
      <c r="H496" s="2"/>
      <c r="I496" s="2"/>
      <c r="J496" s="2"/>
      <c r="K496" s="2"/>
      <c r="L496" s="2"/>
    </row>
    <row r="497" spans="3:12" ht="14.25" customHeight="1" x14ac:dyDescent="0.3">
      <c r="C497" s="2"/>
      <c r="D497" s="2"/>
      <c r="E497" s="2"/>
      <c r="F497" s="2"/>
      <c r="G497" s="2"/>
      <c r="H497" s="2"/>
      <c r="I497" s="2"/>
      <c r="J497" s="2"/>
      <c r="K497" s="2"/>
      <c r="L497" s="2"/>
    </row>
    <row r="498" spans="3:12" ht="14.25" customHeight="1" x14ac:dyDescent="0.3">
      <c r="C498" s="2"/>
      <c r="D498" s="2"/>
      <c r="E498" s="2"/>
      <c r="F498" s="2"/>
      <c r="G498" s="2"/>
      <c r="H498" s="2"/>
      <c r="I498" s="2"/>
      <c r="J498" s="2"/>
      <c r="K498" s="2"/>
      <c r="L498" s="2"/>
    </row>
    <row r="499" spans="3:12" ht="14.25" customHeight="1" x14ac:dyDescent="0.3">
      <c r="C499" s="2"/>
      <c r="D499" s="2"/>
      <c r="E499" s="2"/>
      <c r="F499" s="2"/>
      <c r="G499" s="2"/>
      <c r="H499" s="2"/>
      <c r="I499" s="2"/>
      <c r="J499" s="2"/>
      <c r="K499" s="2"/>
      <c r="L499" s="2"/>
    </row>
    <row r="500" spans="3:12" ht="14.25" customHeight="1" x14ac:dyDescent="0.3">
      <c r="C500" s="2"/>
      <c r="D500" s="2"/>
      <c r="E500" s="2"/>
      <c r="F500" s="2"/>
      <c r="G500" s="2"/>
      <c r="H500" s="2"/>
      <c r="I500" s="2"/>
      <c r="J500" s="2"/>
      <c r="K500" s="2"/>
      <c r="L500" s="2"/>
    </row>
    <row r="501" spans="3:12" ht="14.25" customHeight="1" x14ac:dyDescent="0.3">
      <c r="C501" s="2"/>
      <c r="D501" s="2"/>
      <c r="E501" s="2"/>
      <c r="F501" s="2"/>
      <c r="G501" s="2"/>
      <c r="H501" s="2"/>
      <c r="I501" s="2"/>
      <c r="J501" s="2"/>
      <c r="K501" s="2"/>
      <c r="L501" s="2"/>
    </row>
    <row r="502" spans="3:12" ht="14.25" customHeight="1" x14ac:dyDescent="0.3">
      <c r="C502" s="2"/>
      <c r="D502" s="2"/>
      <c r="E502" s="2"/>
      <c r="F502" s="2"/>
      <c r="G502" s="2"/>
      <c r="H502" s="2"/>
      <c r="I502" s="2"/>
      <c r="J502" s="2"/>
      <c r="K502" s="2"/>
      <c r="L502" s="2"/>
    </row>
    <row r="503" spans="3:12" ht="14.25" customHeight="1" x14ac:dyDescent="0.3">
      <c r="C503" s="2"/>
      <c r="D503" s="2"/>
      <c r="E503" s="2"/>
      <c r="F503" s="2"/>
      <c r="G503" s="2"/>
      <c r="H503" s="2"/>
      <c r="I503" s="2"/>
      <c r="J503" s="2"/>
      <c r="K503" s="2"/>
      <c r="L503" s="2"/>
    </row>
    <row r="504" spans="3:12" ht="14.25" customHeight="1" x14ac:dyDescent="0.3">
      <c r="C504" s="2"/>
      <c r="D504" s="2"/>
      <c r="E504" s="2"/>
      <c r="F504" s="2"/>
      <c r="G504" s="2"/>
      <c r="H504" s="2"/>
      <c r="I504" s="2"/>
      <c r="J504" s="2"/>
      <c r="K504" s="2"/>
      <c r="L504" s="2"/>
    </row>
    <row r="505" spans="3:12" ht="14.25" customHeight="1" x14ac:dyDescent="0.3">
      <c r="C505" s="2"/>
      <c r="D505" s="2"/>
      <c r="E505" s="2"/>
      <c r="F505" s="2"/>
      <c r="G505" s="2"/>
      <c r="H505" s="2"/>
      <c r="I505" s="2"/>
      <c r="J505" s="2"/>
      <c r="K505" s="2"/>
      <c r="L505" s="2"/>
    </row>
    <row r="506" spans="3:12" ht="14.25" customHeight="1" x14ac:dyDescent="0.3">
      <c r="C506" s="2"/>
      <c r="D506" s="2"/>
      <c r="E506" s="2"/>
      <c r="F506" s="2"/>
      <c r="G506" s="2"/>
      <c r="H506" s="2"/>
      <c r="I506" s="2"/>
      <c r="J506" s="2"/>
      <c r="K506" s="2"/>
      <c r="L506" s="2"/>
    </row>
    <row r="507" spans="3:12" ht="14.25" customHeight="1" x14ac:dyDescent="0.3">
      <c r="C507" s="2"/>
      <c r="D507" s="2"/>
      <c r="E507" s="2"/>
      <c r="F507" s="2"/>
      <c r="G507" s="2"/>
      <c r="H507" s="2"/>
      <c r="I507" s="2"/>
      <c r="J507" s="2"/>
      <c r="K507" s="2"/>
      <c r="L507" s="2"/>
    </row>
    <row r="508" spans="3:12" ht="14.25" customHeight="1" x14ac:dyDescent="0.3">
      <c r="C508" s="2"/>
      <c r="D508" s="2"/>
      <c r="E508" s="2"/>
      <c r="F508" s="2"/>
      <c r="G508" s="2"/>
      <c r="H508" s="2"/>
      <c r="I508" s="2"/>
      <c r="J508" s="2"/>
      <c r="K508" s="2"/>
      <c r="L508" s="2"/>
    </row>
    <row r="509" spans="3:12" ht="14.25" customHeight="1" x14ac:dyDescent="0.3">
      <c r="C509" s="2"/>
      <c r="D509" s="2"/>
      <c r="E509" s="2"/>
      <c r="F509" s="2"/>
      <c r="G509" s="2"/>
      <c r="H509" s="2"/>
      <c r="I509" s="2"/>
      <c r="J509" s="2"/>
      <c r="K509" s="2"/>
      <c r="L509" s="2"/>
    </row>
    <row r="510" spans="3:12" ht="14.25" customHeight="1" x14ac:dyDescent="0.3">
      <c r="C510" s="2"/>
      <c r="D510" s="2"/>
      <c r="E510" s="2"/>
      <c r="F510" s="2"/>
      <c r="G510" s="2"/>
      <c r="H510" s="2"/>
      <c r="I510" s="2"/>
      <c r="J510" s="2"/>
      <c r="K510" s="2"/>
      <c r="L510" s="2"/>
    </row>
    <row r="511" spans="3:12" ht="14.25" customHeight="1" x14ac:dyDescent="0.3">
      <c r="C511" s="2"/>
      <c r="D511" s="2"/>
      <c r="E511" s="2"/>
      <c r="F511" s="2"/>
      <c r="G511" s="2"/>
      <c r="H511" s="2"/>
      <c r="I511" s="2"/>
      <c r="J511" s="2"/>
      <c r="K511" s="2"/>
      <c r="L511" s="2"/>
    </row>
    <row r="512" spans="3:12" ht="14.25" customHeight="1" x14ac:dyDescent="0.3">
      <c r="C512" s="2"/>
      <c r="D512" s="2"/>
      <c r="E512" s="2"/>
      <c r="F512" s="2"/>
      <c r="G512" s="2"/>
      <c r="H512" s="2"/>
      <c r="I512" s="2"/>
      <c r="J512" s="2"/>
      <c r="K512" s="2"/>
      <c r="L512" s="2"/>
    </row>
    <row r="513" spans="3:12" ht="14.25" customHeight="1" x14ac:dyDescent="0.3">
      <c r="C513" s="2"/>
      <c r="D513" s="2"/>
      <c r="E513" s="2"/>
      <c r="F513" s="2"/>
      <c r="G513" s="2"/>
      <c r="H513" s="2"/>
      <c r="I513" s="2"/>
      <c r="J513" s="2"/>
      <c r="K513" s="2"/>
      <c r="L513" s="2"/>
    </row>
    <row r="514" spans="3:12" ht="14.25" customHeight="1" x14ac:dyDescent="0.3">
      <c r="C514" s="2"/>
      <c r="D514" s="2"/>
      <c r="E514" s="2"/>
      <c r="F514" s="2"/>
      <c r="G514" s="2"/>
      <c r="H514" s="2"/>
      <c r="I514" s="2"/>
      <c r="J514" s="2"/>
      <c r="K514" s="2"/>
      <c r="L514" s="2"/>
    </row>
    <row r="515" spans="3:12" ht="14.25" customHeight="1" x14ac:dyDescent="0.3">
      <c r="C515" s="2"/>
      <c r="D515" s="2"/>
      <c r="E515" s="2"/>
      <c r="F515" s="2"/>
      <c r="G515" s="2"/>
      <c r="H515" s="2"/>
      <c r="I515" s="2"/>
      <c r="J515" s="2"/>
      <c r="K515" s="2"/>
      <c r="L515" s="2"/>
    </row>
    <row r="516" spans="3:12" ht="14.25" customHeight="1" x14ac:dyDescent="0.3">
      <c r="C516" s="2"/>
      <c r="D516" s="2"/>
      <c r="E516" s="2"/>
      <c r="F516" s="2"/>
      <c r="G516" s="2"/>
      <c r="H516" s="2"/>
      <c r="I516" s="2"/>
      <c r="J516" s="2"/>
      <c r="K516" s="2"/>
      <c r="L516" s="2"/>
    </row>
    <row r="517" spans="3:12" ht="14.25" customHeight="1" x14ac:dyDescent="0.3">
      <c r="C517" s="2"/>
      <c r="D517" s="2"/>
      <c r="E517" s="2"/>
      <c r="F517" s="2"/>
      <c r="G517" s="2"/>
      <c r="H517" s="2"/>
      <c r="I517" s="2"/>
      <c r="J517" s="2"/>
      <c r="K517" s="2"/>
      <c r="L517" s="2"/>
    </row>
    <row r="518" spans="3:12" ht="14.25" customHeight="1" x14ac:dyDescent="0.3">
      <c r="C518" s="2"/>
      <c r="D518" s="2"/>
      <c r="E518" s="2"/>
      <c r="F518" s="2"/>
      <c r="G518" s="2"/>
      <c r="H518" s="2"/>
      <c r="I518" s="2"/>
      <c r="J518" s="2"/>
      <c r="K518" s="2"/>
      <c r="L518" s="2"/>
    </row>
    <row r="519" spans="3:12" ht="14.25" customHeight="1" x14ac:dyDescent="0.3">
      <c r="C519" s="2"/>
      <c r="D519" s="2"/>
      <c r="E519" s="2"/>
      <c r="F519" s="2"/>
      <c r="G519" s="2"/>
      <c r="H519" s="2"/>
      <c r="I519" s="2"/>
      <c r="J519" s="2"/>
      <c r="K519" s="2"/>
      <c r="L519" s="2"/>
    </row>
    <row r="520" spans="3:12" ht="14.25" customHeight="1" x14ac:dyDescent="0.3">
      <c r="C520" s="2"/>
      <c r="D520" s="2"/>
      <c r="E520" s="2"/>
      <c r="F520" s="2"/>
      <c r="G520" s="2"/>
      <c r="H520" s="2"/>
      <c r="I520" s="2"/>
      <c r="J520" s="2"/>
      <c r="K520" s="2"/>
      <c r="L520" s="2"/>
    </row>
    <row r="521" spans="3:12" ht="14.25" customHeight="1" x14ac:dyDescent="0.3">
      <c r="C521" s="2"/>
      <c r="D521" s="2"/>
      <c r="E521" s="2"/>
      <c r="F521" s="2"/>
      <c r="G521" s="2"/>
      <c r="H521" s="2"/>
      <c r="I521" s="2"/>
      <c r="J521" s="2"/>
      <c r="K521" s="2"/>
      <c r="L521" s="2"/>
    </row>
    <row r="522" spans="3:12" ht="14.25" customHeight="1" x14ac:dyDescent="0.3">
      <c r="C522" s="2"/>
      <c r="D522" s="2"/>
      <c r="E522" s="2"/>
      <c r="F522" s="2"/>
      <c r="G522" s="2"/>
      <c r="H522" s="2"/>
      <c r="I522" s="2"/>
      <c r="J522" s="2"/>
      <c r="K522" s="2"/>
      <c r="L522" s="2"/>
    </row>
    <row r="523" spans="3:12" ht="14.25" customHeight="1" x14ac:dyDescent="0.3">
      <c r="C523" s="2"/>
      <c r="D523" s="2"/>
      <c r="E523" s="2"/>
      <c r="F523" s="2"/>
      <c r="G523" s="2"/>
      <c r="H523" s="2"/>
      <c r="I523" s="2"/>
      <c r="J523" s="2"/>
      <c r="K523" s="2"/>
      <c r="L523" s="2"/>
    </row>
    <row r="524" spans="3:12" ht="14.25" customHeight="1" x14ac:dyDescent="0.3">
      <c r="C524" s="2"/>
      <c r="D524" s="2"/>
      <c r="E524" s="2"/>
      <c r="F524" s="2"/>
      <c r="G524" s="2"/>
      <c r="H524" s="2"/>
      <c r="I524" s="2"/>
      <c r="J524" s="2"/>
      <c r="K524" s="2"/>
      <c r="L524" s="2"/>
    </row>
    <row r="525" spans="3:12" ht="14.25" customHeight="1" x14ac:dyDescent="0.3">
      <c r="C525" s="2"/>
      <c r="D525" s="2"/>
      <c r="E525" s="2"/>
      <c r="F525" s="2"/>
      <c r="G525" s="2"/>
      <c r="H525" s="2"/>
      <c r="I525" s="2"/>
      <c r="J525" s="2"/>
      <c r="K525" s="2"/>
      <c r="L525" s="2"/>
    </row>
    <row r="526" spans="3:12" ht="14.25" customHeight="1" x14ac:dyDescent="0.3">
      <c r="C526" s="2"/>
      <c r="D526" s="2"/>
      <c r="E526" s="2"/>
      <c r="F526" s="2"/>
      <c r="G526" s="2"/>
      <c r="H526" s="2"/>
      <c r="I526" s="2"/>
      <c r="J526" s="2"/>
      <c r="K526" s="2"/>
      <c r="L526" s="2"/>
    </row>
    <row r="527" spans="3:12" ht="14.25" customHeight="1" x14ac:dyDescent="0.3">
      <c r="C527" s="2"/>
      <c r="D527" s="2"/>
      <c r="E527" s="2"/>
      <c r="F527" s="2"/>
      <c r="G527" s="2"/>
      <c r="H527" s="2"/>
      <c r="I527" s="2"/>
      <c r="J527" s="2"/>
      <c r="K527" s="2"/>
      <c r="L527" s="2"/>
    </row>
    <row r="528" spans="3:12" ht="14.25" customHeight="1" x14ac:dyDescent="0.3">
      <c r="C528" s="2"/>
      <c r="D528" s="2"/>
      <c r="E528" s="2"/>
      <c r="F528" s="2"/>
      <c r="G528" s="2"/>
      <c r="H528" s="2"/>
      <c r="I528" s="2"/>
      <c r="J528" s="2"/>
      <c r="K528" s="2"/>
      <c r="L528" s="2"/>
    </row>
    <row r="529" spans="3:12" ht="14.25" customHeight="1" x14ac:dyDescent="0.3">
      <c r="C529" s="2"/>
      <c r="D529" s="2"/>
      <c r="E529" s="2"/>
      <c r="F529" s="2"/>
      <c r="G529" s="2"/>
      <c r="H529" s="2"/>
      <c r="I529" s="2"/>
      <c r="J529" s="2"/>
      <c r="K529" s="2"/>
      <c r="L529" s="2"/>
    </row>
    <row r="530" spans="3:12" ht="14.25" customHeight="1" x14ac:dyDescent="0.3">
      <c r="C530" s="2"/>
      <c r="D530" s="2"/>
      <c r="E530" s="2"/>
      <c r="F530" s="2"/>
      <c r="G530" s="2"/>
      <c r="H530" s="2"/>
      <c r="I530" s="2"/>
      <c r="J530" s="2"/>
      <c r="K530" s="2"/>
      <c r="L530" s="2"/>
    </row>
    <row r="531" spans="3:12" ht="14.25" customHeight="1" x14ac:dyDescent="0.3">
      <c r="C531" s="2"/>
      <c r="D531" s="2"/>
      <c r="E531" s="2"/>
      <c r="F531" s="2"/>
      <c r="G531" s="2"/>
      <c r="H531" s="2"/>
      <c r="I531" s="2"/>
      <c r="J531" s="2"/>
      <c r="K531" s="2"/>
      <c r="L531" s="2"/>
    </row>
    <row r="532" spans="3:12" ht="14.25" customHeight="1" x14ac:dyDescent="0.3">
      <c r="C532" s="2"/>
      <c r="D532" s="2"/>
      <c r="E532" s="2"/>
      <c r="F532" s="2"/>
      <c r="G532" s="2"/>
      <c r="H532" s="2"/>
      <c r="I532" s="2"/>
      <c r="J532" s="2"/>
      <c r="K532" s="2"/>
      <c r="L532" s="2"/>
    </row>
    <row r="533" spans="3:12" ht="14.25" customHeight="1" x14ac:dyDescent="0.3">
      <c r="C533" s="2"/>
      <c r="D533" s="2"/>
      <c r="E533" s="2"/>
      <c r="F533" s="2"/>
      <c r="G533" s="2"/>
      <c r="H533" s="2"/>
      <c r="I533" s="2"/>
      <c r="J533" s="2"/>
      <c r="K533" s="2"/>
      <c r="L533" s="2"/>
    </row>
    <row r="534" spans="3:12" ht="14.25" customHeight="1" x14ac:dyDescent="0.3">
      <c r="C534" s="2"/>
      <c r="D534" s="2"/>
      <c r="E534" s="2"/>
      <c r="F534" s="2"/>
      <c r="G534" s="2"/>
      <c r="H534" s="2"/>
      <c r="I534" s="2"/>
      <c r="J534" s="2"/>
      <c r="K534" s="2"/>
      <c r="L534" s="2"/>
    </row>
    <row r="535" spans="3:12" ht="14.25" customHeight="1" x14ac:dyDescent="0.3">
      <c r="C535" s="2"/>
      <c r="D535" s="2"/>
      <c r="E535" s="2"/>
      <c r="F535" s="2"/>
      <c r="G535" s="2"/>
      <c r="H535" s="2"/>
      <c r="I535" s="2"/>
      <c r="J535" s="2"/>
      <c r="K535" s="2"/>
      <c r="L535" s="2"/>
    </row>
    <row r="536" spans="3:12" ht="14.25" customHeight="1" x14ac:dyDescent="0.3">
      <c r="C536" s="2"/>
      <c r="D536" s="2"/>
      <c r="E536" s="2"/>
      <c r="F536" s="2"/>
      <c r="G536" s="2"/>
      <c r="H536" s="2"/>
      <c r="I536" s="2"/>
      <c r="J536" s="2"/>
      <c r="K536" s="2"/>
      <c r="L536" s="2"/>
    </row>
    <row r="537" spans="3:12" ht="14.25" customHeight="1" x14ac:dyDescent="0.3">
      <c r="C537" s="2"/>
      <c r="D537" s="2"/>
      <c r="E537" s="2"/>
      <c r="F537" s="2"/>
      <c r="G537" s="2"/>
      <c r="H537" s="2"/>
      <c r="I537" s="2"/>
      <c r="J537" s="2"/>
      <c r="K537" s="2"/>
      <c r="L537" s="2"/>
    </row>
    <row r="538" spans="3:12" ht="14.25" customHeight="1" x14ac:dyDescent="0.3">
      <c r="C538" s="2"/>
      <c r="D538" s="2"/>
      <c r="E538" s="2"/>
      <c r="F538" s="2"/>
      <c r="G538" s="2"/>
      <c r="H538" s="2"/>
      <c r="I538" s="2"/>
      <c r="J538" s="2"/>
      <c r="K538" s="2"/>
      <c r="L538" s="2"/>
    </row>
    <row r="539" spans="3:12" ht="14.25" customHeight="1" x14ac:dyDescent="0.3">
      <c r="C539" s="2"/>
      <c r="D539" s="2"/>
      <c r="E539" s="2"/>
      <c r="F539" s="2"/>
      <c r="G539" s="2"/>
      <c r="H539" s="2"/>
      <c r="I539" s="2"/>
      <c r="J539" s="2"/>
      <c r="K539" s="2"/>
      <c r="L539" s="2"/>
    </row>
    <row r="540" spans="3:12" ht="14.25" customHeight="1" x14ac:dyDescent="0.3">
      <c r="C540" s="2"/>
      <c r="D540" s="2"/>
      <c r="E540" s="2"/>
      <c r="F540" s="2"/>
      <c r="G540" s="2"/>
      <c r="H540" s="2"/>
      <c r="I540" s="2"/>
      <c r="J540" s="2"/>
      <c r="K540" s="2"/>
      <c r="L540" s="2"/>
    </row>
    <row r="541" spans="3:12" ht="14.25" customHeight="1" x14ac:dyDescent="0.3">
      <c r="C541" s="2"/>
      <c r="D541" s="2"/>
      <c r="E541" s="2"/>
      <c r="F541" s="2"/>
      <c r="G541" s="2"/>
      <c r="H541" s="2"/>
      <c r="I541" s="2"/>
      <c r="J541" s="2"/>
      <c r="K541" s="2"/>
      <c r="L541" s="2"/>
    </row>
    <row r="542" spans="3:12" ht="14.25" customHeight="1" x14ac:dyDescent="0.3">
      <c r="C542" s="2"/>
      <c r="D542" s="2"/>
      <c r="E542" s="2"/>
      <c r="F542" s="2"/>
      <c r="G542" s="2"/>
      <c r="H542" s="2"/>
      <c r="I542" s="2"/>
      <c r="J542" s="2"/>
      <c r="K542" s="2"/>
      <c r="L542" s="2"/>
    </row>
    <row r="543" spans="3:12" ht="14.25" customHeight="1" x14ac:dyDescent="0.3">
      <c r="C543" s="2"/>
      <c r="D543" s="2"/>
      <c r="E543" s="2"/>
      <c r="F543" s="2"/>
      <c r="G543" s="2"/>
      <c r="H543" s="2"/>
      <c r="I543" s="2"/>
      <c r="J543" s="2"/>
      <c r="K543" s="2"/>
      <c r="L543" s="2"/>
    </row>
    <row r="544" spans="3:12" ht="14.25" customHeight="1" x14ac:dyDescent="0.3">
      <c r="C544" s="2"/>
      <c r="D544" s="2"/>
      <c r="E544" s="2"/>
      <c r="F544" s="2"/>
      <c r="G544" s="2"/>
      <c r="H544" s="2"/>
      <c r="I544" s="2"/>
      <c r="J544" s="2"/>
      <c r="K544" s="2"/>
      <c r="L544" s="2"/>
    </row>
    <row r="545" spans="3:12" ht="14.25" customHeight="1" x14ac:dyDescent="0.3">
      <c r="C545" s="2"/>
      <c r="D545" s="2"/>
      <c r="E545" s="2"/>
      <c r="F545" s="2"/>
      <c r="G545" s="2"/>
      <c r="H545" s="2"/>
      <c r="I545" s="2"/>
      <c r="J545" s="2"/>
      <c r="K545" s="2"/>
      <c r="L545" s="2"/>
    </row>
    <row r="546" spans="3:12" ht="14.25" customHeight="1" x14ac:dyDescent="0.3">
      <c r="C546" s="2"/>
      <c r="D546" s="2"/>
      <c r="E546" s="2"/>
      <c r="F546" s="2"/>
      <c r="G546" s="2"/>
      <c r="H546" s="2"/>
      <c r="I546" s="2"/>
      <c r="J546" s="2"/>
      <c r="K546" s="2"/>
      <c r="L546" s="2"/>
    </row>
    <row r="547" spans="3:12" ht="14.25" customHeight="1" x14ac:dyDescent="0.3">
      <c r="C547" s="2"/>
      <c r="D547" s="2"/>
      <c r="E547" s="2"/>
      <c r="F547" s="2"/>
      <c r="G547" s="2"/>
      <c r="H547" s="2"/>
      <c r="I547" s="2"/>
      <c r="J547" s="2"/>
      <c r="K547" s="2"/>
      <c r="L547" s="2"/>
    </row>
    <row r="548" spans="3:12" ht="14.25" customHeight="1" x14ac:dyDescent="0.3">
      <c r="C548" s="2"/>
      <c r="D548" s="2"/>
      <c r="E548" s="2"/>
      <c r="F548" s="2"/>
      <c r="G548" s="2"/>
      <c r="H548" s="2"/>
      <c r="I548" s="2"/>
      <c r="J548" s="2"/>
      <c r="K548" s="2"/>
      <c r="L548" s="2"/>
    </row>
    <row r="549" spans="3:12" ht="14.25" customHeight="1" x14ac:dyDescent="0.3">
      <c r="C549" s="2"/>
      <c r="D549" s="2"/>
      <c r="E549" s="2"/>
      <c r="F549" s="2"/>
      <c r="G549" s="2"/>
      <c r="H549" s="2"/>
      <c r="I549" s="2"/>
      <c r="J549" s="2"/>
      <c r="K549" s="2"/>
      <c r="L549" s="2"/>
    </row>
    <row r="550" spans="3:12" ht="14.25" customHeight="1" x14ac:dyDescent="0.3">
      <c r="C550" s="2"/>
      <c r="D550" s="2"/>
      <c r="E550" s="2"/>
      <c r="F550" s="2"/>
      <c r="G550" s="2"/>
      <c r="H550" s="2"/>
      <c r="I550" s="2"/>
      <c r="J550" s="2"/>
      <c r="K550" s="2"/>
      <c r="L550" s="2"/>
    </row>
    <row r="551" spans="3:12" ht="14.25" customHeight="1" x14ac:dyDescent="0.3">
      <c r="C551" s="2"/>
      <c r="D551" s="2"/>
      <c r="E551" s="2"/>
      <c r="F551" s="2"/>
      <c r="G551" s="2"/>
      <c r="H551" s="2"/>
      <c r="I551" s="2"/>
      <c r="J551" s="2"/>
      <c r="K551" s="2"/>
      <c r="L551" s="2"/>
    </row>
    <row r="552" spans="3:12" ht="14.25" customHeight="1" x14ac:dyDescent="0.3">
      <c r="C552" s="2"/>
      <c r="D552" s="2"/>
      <c r="E552" s="2"/>
      <c r="F552" s="2"/>
      <c r="G552" s="2"/>
      <c r="H552" s="2"/>
      <c r="I552" s="2"/>
      <c r="J552" s="2"/>
      <c r="K552" s="2"/>
      <c r="L552" s="2"/>
    </row>
    <row r="553" spans="3:12" ht="14.25" customHeight="1" x14ac:dyDescent="0.3">
      <c r="C553" s="2"/>
      <c r="D553" s="2"/>
      <c r="E553" s="2"/>
      <c r="F553" s="2"/>
      <c r="G553" s="2"/>
      <c r="H553" s="2"/>
      <c r="I553" s="2"/>
      <c r="J553" s="2"/>
      <c r="K553" s="2"/>
      <c r="L553" s="2"/>
    </row>
    <row r="554" spans="3:12" ht="14.25" customHeight="1" x14ac:dyDescent="0.3">
      <c r="C554" s="2"/>
      <c r="D554" s="2"/>
      <c r="E554" s="2"/>
      <c r="F554" s="2"/>
      <c r="G554" s="2"/>
      <c r="H554" s="2"/>
      <c r="I554" s="2"/>
      <c r="J554" s="2"/>
      <c r="K554" s="2"/>
      <c r="L554" s="2"/>
    </row>
    <row r="555" spans="3:12" ht="14.25" customHeight="1" x14ac:dyDescent="0.3">
      <c r="C555" s="2"/>
      <c r="D555" s="2"/>
      <c r="E555" s="2"/>
      <c r="F555" s="2"/>
      <c r="G555" s="2"/>
      <c r="H555" s="2"/>
      <c r="I555" s="2"/>
      <c r="J555" s="2"/>
      <c r="K555" s="2"/>
      <c r="L555" s="2"/>
    </row>
    <row r="556" spans="3:12" ht="14.25" customHeight="1" x14ac:dyDescent="0.3">
      <c r="C556" s="2"/>
      <c r="D556" s="2"/>
      <c r="E556" s="2"/>
      <c r="F556" s="2"/>
      <c r="G556" s="2"/>
      <c r="H556" s="2"/>
      <c r="I556" s="2"/>
      <c r="J556" s="2"/>
      <c r="K556" s="2"/>
      <c r="L556" s="2"/>
    </row>
    <row r="557" spans="3:12" ht="14.25" customHeight="1" x14ac:dyDescent="0.3">
      <c r="C557" s="2"/>
      <c r="D557" s="2"/>
      <c r="E557" s="2"/>
      <c r="F557" s="2"/>
      <c r="G557" s="2"/>
      <c r="H557" s="2"/>
      <c r="I557" s="2"/>
      <c r="J557" s="2"/>
      <c r="K557" s="2"/>
      <c r="L557" s="2"/>
    </row>
    <row r="558" spans="3:12" ht="14.25" customHeight="1" x14ac:dyDescent="0.3">
      <c r="C558" s="2"/>
      <c r="D558" s="2"/>
      <c r="E558" s="2"/>
      <c r="F558" s="2"/>
      <c r="G558" s="2"/>
      <c r="H558" s="2"/>
      <c r="I558" s="2"/>
      <c r="J558" s="2"/>
      <c r="K558" s="2"/>
      <c r="L558" s="2"/>
    </row>
    <row r="559" spans="3:12" ht="14.25" customHeight="1" x14ac:dyDescent="0.3">
      <c r="C559" s="2"/>
      <c r="D559" s="2"/>
      <c r="E559" s="2"/>
      <c r="F559" s="2"/>
      <c r="G559" s="2"/>
      <c r="H559" s="2"/>
      <c r="I559" s="2"/>
      <c r="J559" s="2"/>
      <c r="K559" s="2"/>
      <c r="L559" s="2"/>
    </row>
    <row r="560" spans="3:12" ht="14.25" customHeight="1" x14ac:dyDescent="0.3">
      <c r="C560" s="2"/>
      <c r="D560" s="2"/>
      <c r="E560" s="2"/>
      <c r="F560" s="2"/>
      <c r="G560" s="2"/>
      <c r="H560" s="2"/>
      <c r="I560" s="2"/>
      <c r="J560" s="2"/>
      <c r="K560" s="2"/>
      <c r="L560" s="2"/>
    </row>
    <row r="561" spans="3:12" ht="14.25" customHeight="1" x14ac:dyDescent="0.3">
      <c r="C561" s="2"/>
      <c r="D561" s="2"/>
      <c r="E561" s="2"/>
      <c r="F561" s="2"/>
      <c r="G561" s="2"/>
      <c r="H561" s="2"/>
      <c r="I561" s="2"/>
      <c r="J561" s="2"/>
      <c r="K561" s="2"/>
      <c r="L561" s="2"/>
    </row>
    <row r="562" spans="3:12" ht="14.25" customHeight="1" x14ac:dyDescent="0.3">
      <c r="C562" s="2"/>
      <c r="D562" s="2"/>
      <c r="E562" s="2"/>
      <c r="F562" s="2"/>
      <c r="G562" s="2"/>
      <c r="H562" s="2"/>
      <c r="I562" s="2"/>
      <c r="J562" s="2"/>
      <c r="K562" s="2"/>
      <c r="L562" s="2"/>
    </row>
    <row r="563" spans="3:12" ht="14.25" customHeight="1" x14ac:dyDescent="0.3">
      <c r="C563" s="2"/>
      <c r="D563" s="2"/>
      <c r="E563" s="2"/>
      <c r="F563" s="2"/>
      <c r="G563" s="2"/>
      <c r="H563" s="2"/>
      <c r="I563" s="2"/>
      <c r="J563" s="2"/>
      <c r="K563" s="2"/>
      <c r="L563" s="2"/>
    </row>
    <row r="564" spans="3:12" ht="14.25" customHeight="1" x14ac:dyDescent="0.3">
      <c r="C564" s="2"/>
      <c r="D564" s="2"/>
      <c r="E564" s="2"/>
      <c r="F564" s="2"/>
      <c r="G564" s="2"/>
      <c r="H564" s="2"/>
      <c r="I564" s="2"/>
      <c r="J564" s="2"/>
      <c r="K564" s="2"/>
      <c r="L564" s="2"/>
    </row>
    <row r="565" spans="3:12" ht="14.25" customHeight="1" x14ac:dyDescent="0.3">
      <c r="C565" s="2"/>
      <c r="D565" s="2"/>
      <c r="E565" s="2"/>
      <c r="F565" s="2"/>
      <c r="G565" s="2"/>
      <c r="H565" s="2"/>
      <c r="I565" s="2"/>
      <c r="J565" s="2"/>
      <c r="K565" s="2"/>
      <c r="L565" s="2"/>
    </row>
    <row r="566" spans="3:12" ht="14.25" customHeight="1" x14ac:dyDescent="0.3">
      <c r="C566" s="2"/>
      <c r="D566" s="2"/>
      <c r="E566" s="2"/>
      <c r="F566" s="2"/>
      <c r="G566" s="2"/>
      <c r="H566" s="2"/>
      <c r="I566" s="2"/>
      <c r="J566" s="2"/>
      <c r="K566" s="2"/>
      <c r="L566" s="2"/>
    </row>
    <row r="567" spans="3:12" ht="14.25" customHeight="1" x14ac:dyDescent="0.3">
      <c r="C567" s="2"/>
      <c r="D567" s="2"/>
      <c r="E567" s="2"/>
      <c r="F567" s="2"/>
      <c r="G567" s="2"/>
      <c r="H567" s="2"/>
      <c r="I567" s="2"/>
      <c r="J567" s="2"/>
      <c r="K567" s="2"/>
      <c r="L567" s="2"/>
    </row>
    <row r="568" spans="3:12" ht="14.25" customHeight="1" x14ac:dyDescent="0.3">
      <c r="C568" s="2"/>
      <c r="D568" s="2"/>
      <c r="E568" s="2"/>
      <c r="F568" s="2"/>
      <c r="G568" s="2"/>
      <c r="H568" s="2"/>
      <c r="I568" s="2"/>
      <c r="J568" s="2"/>
      <c r="K568" s="2"/>
      <c r="L568" s="2"/>
    </row>
    <row r="569" spans="3:12" ht="14.25" customHeight="1" x14ac:dyDescent="0.3">
      <c r="C569" s="2"/>
      <c r="D569" s="2"/>
      <c r="E569" s="2"/>
      <c r="F569" s="2"/>
      <c r="G569" s="2"/>
      <c r="H569" s="2"/>
      <c r="I569" s="2"/>
      <c r="J569" s="2"/>
      <c r="K569" s="2"/>
      <c r="L569" s="2"/>
    </row>
    <row r="570" spans="3:12" ht="14.25" customHeight="1" x14ac:dyDescent="0.3">
      <c r="C570" s="2"/>
      <c r="D570" s="2"/>
      <c r="E570" s="2"/>
      <c r="F570" s="2"/>
      <c r="G570" s="2"/>
      <c r="H570" s="2"/>
      <c r="I570" s="2"/>
      <c r="J570" s="2"/>
      <c r="K570" s="2"/>
      <c r="L570" s="2"/>
    </row>
    <row r="571" spans="3:12" ht="14.25" customHeight="1" x14ac:dyDescent="0.3">
      <c r="C571" s="2"/>
      <c r="D571" s="2"/>
      <c r="E571" s="2"/>
      <c r="F571" s="2"/>
      <c r="G571" s="2"/>
      <c r="H571" s="2"/>
      <c r="I571" s="2"/>
      <c r="J571" s="2"/>
      <c r="K571" s="2"/>
      <c r="L571" s="2"/>
    </row>
    <row r="572" spans="3:12" ht="14.25" customHeight="1" x14ac:dyDescent="0.3">
      <c r="C572" s="2"/>
      <c r="D572" s="2"/>
      <c r="E572" s="2"/>
      <c r="F572" s="2"/>
      <c r="G572" s="2"/>
      <c r="H572" s="2"/>
      <c r="I572" s="2"/>
      <c r="J572" s="2"/>
      <c r="K572" s="2"/>
      <c r="L572" s="2"/>
    </row>
    <row r="573" spans="3:12" ht="14.25" customHeight="1" x14ac:dyDescent="0.3">
      <c r="C573" s="2"/>
      <c r="D573" s="2"/>
      <c r="E573" s="2"/>
      <c r="F573" s="2"/>
      <c r="G573" s="2"/>
      <c r="H573" s="2"/>
      <c r="I573" s="2"/>
      <c r="J573" s="2"/>
      <c r="K573" s="2"/>
      <c r="L573" s="2"/>
    </row>
    <row r="574" spans="3:12" ht="14.25" customHeight="1" x14ac:dyDescent="0.3">
      <c r="C574" s="2"/>
      <c r="D574" s="2"/>
      <c r="E574" s="2"/>
      <c r="F574" s="2"/>
      <c r="G574" s="2"/>
      <c r="H574" s="2"/>
      <c r="I574" s="2"/>
      <c r="J574" s="2"/>
      <c r="K574" s="2"/>
      <c r="L574" s="2"/>
    </row>
    <row r="575" spans="3:12" ht="14.25" customHeight="1" x14ac:dyDescent="0.3">
      <c r="C575" s="2"/>
      <c r="D575" s="2"/>
      <c r="E575" s="2"/>
      <c r="F575" s="2"/>
      <c r="G575" s="2"/>
      <c r="H575" s="2"/>
      <c r="I575" s="2"/>
      <c r="J575" s="2"/>
      <c r="K575" s="2"/>
      <c r="L575" s="2"/>
    </row>
    <row r="576" spans="3:12" ht="14.25" customHeight="1" x14ac:dyDescent="0.3">
      <c r="C576" s="2"/>
      <c r="D576" s="2"/>
      <c r="E576" s="2"/>
      <c r="F576" s="2"/>
      <c r="G576" s="2"/>
      <c r="H576" s="2"/>
      <c r="I576" s="2"/>
      <c r="J576" s="2"/>
      <c r="K576" s="2"/>
      <c r="L576" s="2"/>
    </row>
    <row r="577" spans="3:12" ht="14.25" customHeight="1" x14ac:dyDescent="0.3">
      <c r="C577" s="2"/>
      <c r="D577" s="2"/>
      <c r="E577" s="2"/>
      <c r="F577" s="2"/>
      <c r="G577" s="2"/>
      <c r="H577" s="2"/>
      <c r="I577" s="2"/>
      <c r="J577" s="2"/>
      <c r="K577" s="2"/>
      <c r="L577" s="2"/>
    </row>
    <row r="578" spans="3:12" ht="14.25" customHeight="1" x14ac:dyDescent="0.3">
      <c r="C578" s="2"/>
      <c r="D578" s="2"/>
      <c r="E578" s="2"/>
      <c r="F578" s="2"/>
      <c r="G578" s="2"/>
      <c r="H578" s="2"/>
      <c r="I578" s="2"/>
      <c r="J578" s="2"/>
      <c r="K578" s="2"/>
      <c r="L578" s="2"/>
    </row>
    <row r="579" spans="3:12" ht="14.25" customHeight="1" x14ac:dyDescent="0.3">
      <c r="C579" s="2"/>
      <c r="D579" s="2"/>
      <c r="E579" s="2"/>
      <c r="F579" s="2"/>
      <c r="G579" s="2"/>
      <c r="H579" s="2"/>
      <c r="I579" s="2"/>
      <c r="J579" s="2"/>
      <c r="K579" s="2"/>
      <c r="L579" s="2"/>
    </row>
    <row r="580" spans="3:12" ht="14.25" customHeight="1" x14ac:dyDescent="0.3">
      <c r="C580" s="2"/>
      <c r="D580" s="2"/>
      <c r="E580" s="2"/>
      <c r="F580" s="2"/>
      <c r="G580" s="2"/>
      <c r="H580" s="2"/>
      <c r="I580" s="2"/>
      <c r="J580" s="2"/>
      <c r="K580" s="2"/>
      <c r="L580" s="2"/>
    </row>
    <row r="581" spans="3:12" ht="14.25" customHeight="1" x14ac:dyDescent="0.3">
      <c r="C581" s="2"/>
      <c r="D581" s="2"/>
      <c r="E581" s="2"/>
      <c r="F581" s="2"/>
      <c r="G581" s="2"/>
      <c r="H581" s="2"/>
      <c r="I581" s="2"/>
      <c r="J581" s="2"/>
      <c r="K581" s="2"/>
      <c r="L581" s="2"/>
    </row>
    <row r="582" spans="3:12" ht="14.25" customHeight="1" x14ac:dyDescent="0.3">
      <c r="C582" s="2"/>
      <c r="D582" s="2"/>
      <c r="E582" s="2"/>
      <c r="F582" s="2"/>
      <c r="G582" s="2"/>
      <c r="H582" s="2"/>
      <c r="I582" s="2"/>
      <c r="J582" s="2"/>
      <c r="K582" s="2"/>
      <c r="L582" s="2"/>
    </row>
    <row r="583" spans="3:12" ht="14.25" customHeight="1" x14ac:dyDescent="0.3">
      <c r="C583" s="2"/>
      <c r="D583" s="2"/>
      <c r="E583" s="2"/>
      <c r="F583" s="2"/>
      <c r="G583" s="2"/>
      <c r="H583" s="2"/>
      <c r="I583" s="2"/>
      <c r="J583" s="2"/>
      <c r="K583" s="2"/>
      <c r="L583" s="2"/>
    </row>
    <row r="584" spans="3:12" ht="14.25" customHeight="1" x14ac:dyDescent="0.3">
      <c r="C584" s="2"/>
      <c r="D584" s="2"/>
      <c r="E584" s="2"/>
      <c r="F584" s="2"/>
      <c r="G584" s="2"/>
      <c r="H584" s="2"/>
      <c r="I584" s="2"/>
      <c r="J584" s="2"/>
      <c r="K584" s="2"/>
      <c r="L584" s="2"/>
    </row>
    <row r="585" spans="3:12" ht="14.25" customHeight="1" x14ac:dyDescent="0.3">
      <c r="C585" s="2"/>
      <c r="D585" s="2"/>
      <c r="E585" s="2"/>
      <c r="F585" s="2"/>
      <c r="G585" s="2"/>
      <c r="H585" s="2"/>
      <c r="I585" s="2"/>
      <c r="J585" s="2"/>
      <c r="K585" s="2"/>
      <c r="L585" s="2"/>
    </row>
    <row r="586" spans="3:12" ht="14.25" customHeight="1" x14ac:dyDescent="0.3">
      <c r="C586" s="2"/>
      <c r="D586" s="2"/>
      <c r="E586" s="2"/>
      <c r="F586" s="2"/>
      <c r="G586" s="2"/>
      <c r="H586" s="2"/>
      <c r="I586" s="2"/>
      <c r="J586" s="2"/>
      <c r="K586" s="2"/>
      <c r="L586" s="2"/>
    </row>
    <row r="587" spans="3:12" ht="14.25" customHeight="1" x14ac:dyDescent="0.3">
      <c r="C587" s="2"/>
      <c r="D587" s="2"/>
      <c r="E587" s="2"/>
      <c r="F587" s="2"/>
      <c r="G587" s="2"/>
      <c r="H587" s="2"/>
      <c r="I587" s="2"/>
      <c r="J587" s="2"/>
      <c r="K587" s="2"/>
      <c r="L587" s="2"/>
    </row>
    <row r="588" spans="3:12" ht="14.25" customHeight="1" x14ac:dyDescent="0.3">
      <c r="C588" s="2"/>
      <c r="D588" s="2"/>
      <c r="E588" s="2"/>
      <c r="F588" s="2"/>
      <c r="G588" s="2"/>
      <c r="H588" s="2"/>
      <c r="I588" s="2"/>
      <c r="J588" s="2"/>
      <c r="K588" s="2"/>
      <c r="L588" s="2"/>
    </row>
    <row r="589" spans="3:12" ht="14.25" customHeight="1" x14ac:dyDescent="0.3">
      <c r="C589" s="2"/>
      <c r="D589" s="2"/>
      <c r="E589" s="2"/>
      <c r="F589" s="2"/>
      <c r="G589" s="2"/>
      <c r="H589" s="2"/>
      <c r="I589" s="2"/>
      <c r="J589" s="2"/>
      <c r="K589" s="2"/>
      <c r="L589" s="2"/>
    </row>
    <row r="590" spans="3:12" ht="14.25" customHeight="1" x14ac:dyDescent="0.3">
      <c r="C590" s="2"/>
      <c r="D590" s="2"/>
      <c r="E590" s="2"/>
      <c r="F590" s="2"/>
      <c r="G590" s="2"/>
      <c r="H590" s="2"/>
      <c r="I590" s="2"/>
      <c r="J590" s="2"/>
      <c r="K590" s="2"/>
      <c r="L590" s="2"/>
    </row>
    <row r="591" spans="3:12" ht="14.25" customHeight="1" x14ac:dyDescent="0.3">
      <c r="C591" s="2"/>
      <c r="D591" s="2"/>
      <c r="E591" s="2"/>
      <c r="F591" s="2"/>
      <c r="G591" s="2"/>
      <c r="H591" s="2"/>
      <c r="I591" s="2"/>
      <c r="J591" s="2"/>
      <c r="K591" s="2"/>
      <c r="L591" s="2"/>
    </row>
    <row r="592" spans="3:12" ht="14.25" customHeight="1" x14ac:dyDescent="0.3">
      <c r="C592" s="2"/>
      <c r="D592" s="2"/>
      <c r="E592" s="2"/>
      <c r="F592" s="2"/>
      <c r="G592" s="2"/>
      <c r="H592" s="2"/>
      <c r="I592" s="2"/>
      <c r="J592" s="2"/>
      <c r="K592" s="2"/>
      <c r="L592" s="2"/>
    </row>
    <row r="593" spans="3:12" ht="14.25" customHeight="1" x14ac:dyDescent="0.3">
      <c r="C593" s="2"/>
      <c r="D593" s="2"/>
      <c r="E593" s="2"/>
      <c r="F593" s="2"/>
      <c r="G593" s="2"/>
      <c r="H593" s="2"/>
      <c r="I593" s="2"/>
      <c r="J593" s="2"/>
      <c r="K593" s="2"/>
      <c r="L593" s="2"/>
    </row>
    <row r="594" spans="3:12" ht="14.25" customHeight="1" x14ac:dyDescent="0.3">
      <c r="C594" s="2"/>
      <c r="D594" s="2"/>
      <c r="E594" s="2"/>
      <c r="F594" s="2"/>
      <c r="G594" s="2"/>
      <c r="H594" s="2"/>
      <c r="I594" s="2"/>
      <c r="J594" s="2"/>
      <c r="K594" s="2"/>
      <c r="L594" s="2"/>
    </row>
    <row r="595" spans="3:12" ht="14.25" customHeight="1" x14ac:dyDescent="0.3">
      <c r="C595" s="2"/>
      <c r="D595" s="2"/>
      <c r="E595" s="2"/>
      <c r="F595" s="2"/>
      <c r="G595" s="2"/>
      <c r="H595" s="2"/>
      <c r="I595" s="2"/>
      <c r="J595" s="2"/>
      <c r="K595" s="2"/>
      <c r="L595" s="2"/>
    </row>
    <row r="596" spans="3:12" ht="14.25" customHeight="1" x14ac:dyDescent="0.3">
      <c r="C596" s="2"/>
      <c r="D596" s="2"/>
      <c r="E596" s="2"/>
      <c r="F596" s="2"/>
      <c r="G596" s="2"/>
      <c r="H596" s="2"/>
      <c r="I596" s="2"/>
      <c r="J596" s="2"/>
      <c r="K596" s="2"/>
      <c r="L596" s="2"/>
    </row>
    <row r="597" spans="3:12" ht="14.25" customHeight="1" x14ac:dyDescent="0.3">
      <c r="C597" s="2"/>
      <c r="D597" s="2"/>
      <c r="E597" s="2"/>
      <c r="F597" s="2"/>
      <c r="G597" s="2"/>
      <c r="H597" s="2"/>
      <c r="I597" s="2"/>
      <c r="J597" s="2"/>
      <c r="K597" s="2"/>
      <c r="L597" s="2"/>
    </row>
    <row r="598" spans="3:12" ht="14.25" customHeight="1" x14ac:dyDescent="0.3">
      <c r="C598" s="2"/>
      <c r="D598" s="2"/>
      <c r="E598" s="2"/>
      <c r="F598" s="2"/>
      <c r="G598" s="2"/>
      <c r="H598" s="2"/>
      <c r="I598" s="2"/>
      <c r="J598" s="2"/>
      <c r="K598" s="2"/>
      <c r="L598" s="2"/>
    </row>
    <row r="599" spans="3:12" ht="14.25" customHeight="1" x14ac:dyDescent="0.3">
      <c r="C599" s="2"/>
      <c r="D599" s="2"/>
      <c r="E599" s="2"/>
      <c r="F599" s="2"/>
      <c r="G599" s="2"/>
      <c r="H599" s="2"/>
      <c r="I599" s="2"/>
      <c r="J599" s="2"/>
      <c r="K599" s="2"/>
      <c r="L599" s="2"/>
    </row>
    <row r="600" spans="3:12" ht="14.25" customHeight="1" x14ac:dyDescent="0.3">
      <c r="C600" s="2"/>
      <c r="D600" s="2"/>
      <c r="E600" s="2"/>
      <c r="F600" s="2"/>
      <c r="G600" s="2"/>
      <c r="H600" s="2"/>
      <c r="I600" s="2"/>
      <c r="J600" s="2"/>
      <c r="K600" s="2"/>
      <c r="L600" s="2"/>
    </row>
    <row r="601" spans="3:12" ht="14.25" customHeight="1" x14ac:dyDescent="0.3">
      <c r="C601" s="2"/>
      <c r="D601" s="2"/>
      <c r="E601" s="2"/>
      <c r="F601" s="2"/>
      <c r="G601" s="2"/>
      <c r="H601" s="2"/>
      <c r="I601" s="2"/>
      <c r="J601" s="2"/>
      <c r="K601" s="2"/>
      <c r="L601" s="2"/>
    </row>
    <row r="602" spans="3:12" ht="14.25" customHeight="1" x14ac:dyDescent="0.3">
      <c r="C602" s="2"/>
      <c r="D602" s="2"/>
      <c r="E602" s="2"/>
      <c r="F602" s="2"/>
      <c r="G602" s="2"/>
      <c r="H602" s="2"/>
      <c r="I602" s="2"/>
      <c r="J602" s="2"/>
      <c r="K602" s="2"/>
      <c r="L602" s="2"/>
    </row>
    <row r="603" spans="3:12" ht="14.25" customHeight="1" x14ac:dyDescent="0.3">
      <c r="C603" s="2"/>
      <c r="D603" s="2"/>
      <c r="E603" s="2"/>
      <c r="F603" s="2"/>
      <c r="G603" s="2"/>
      <c r="H603" s="2"/>
      <c r="I603" s="2"/>
      <c r="J603" s="2"/>
      <c r="K603" s="2"/>
      <c r="L603" s="2"/>
    </row>
    <row r="604" spans="3:12" ht="14.25" customHeight="1" x14ac:dyDescent="0.3">
      <c r="C604" s="2"/>
      <c r="D604" s="2"/>
      <c r="E604" s="2"/>
      <c r="F604" s="2"/>
      <c r="G604" s="2"/>
      <c r="H604" s="2"/>
      <c r="I604" s="2"/>
      <c r="J604" s="2"/>
      <c r="K604" s="2"/>
      <c r="L604" s="2"/>
    </row>
    <row r="605" spans="3:12" ht="14.25" customHeight="1" x14ac:dyDescent="0.3">
      <c r="C605" s="2"/>
      <c r="D605" s="2"/>
      <c r="E605" s="2"/>
      <c r="F605" s="2"/>
      <c r="G605" s="2"/>
      <c r="H605" s="2"/>
      <c r="I605" s="2"/>
      <c r="J605" s="2"/>
      <c r="K605" s="2"/>
      <c r="L605" s="2"/>
    </row>
    <row r="606" spans="3:12" ht="14.25" customHeight="1" x14ac:dyDescent="0.3">
      <c r="C606" s="2"/>
      <c r="D606" s="2"/>
      <c r="E606" s="2"/>
      <c r="F606" s="2"/>
      <c r="G606" s="2"/>
      <c r="H606" s="2"/>
      <c r="I606" s="2"/>
      <c r="J606" s="2"/>
      <c r="K606" s="2"/>
      <c r="L606" s="2"/>
    </row>
    <row r="607" spans="3:12" ht="14.25" customHeight="1" x14ac:dyDescent="0.3">
      <c r="C607" s="2"/>
      <c r="D607" s="2"/>
      <c r="E607" s="2"/>
      <c r="F607" s="2"/>
      <c r="G607" s="2"/>
      <c r="H607" s="2"/>
      <c r="I607" s="2"/>
      <c r="J607" s="2"/>
      <c r="K607" s="2"/>
      <c r="L607" s="2"/>
    </row>
    <row r="608" spans="3:12" ht="14.25" customHeight="1" x14ac:dyDescent="0.3">
      <c r="C608" s="2"/>
      <c r="D608" s="2"/>
      <c r="E608" s="2"/>
      <c r="F608" s="2"/>
      <c r="G608" s="2"/>
      <c r="H608" s="2"/>
      <c r="I608" s="2"/>
      <c r="J608" s="2"/>
      <c r="K608" s="2"/>
      <c r="L608" s="2"/>
    </row>
    <row r="609" spans="3:12" ht="14.25" customHeight="1" x14ac:dyDescent="0.3">
      <c r="C609" s="2"/>
      <c r="D609" s="2"/>
      <c r="E609" s="2"/>
      <c r="F609" s="2"/>
      <c r="G609" s="2"/>
      <c r="H609" s="2"/>
      <c r="I609" s="2"/>
      <c r="J609" s="2"/>
      <c r="K609" s="2"/>
      <c r="L609" s="2"/>
    </row>
    <row r="610" spans="3:12" ht="14.25" customHeight="1" x14ac:dyDescent="0.3">
      <c r="C610" s="2"/>
      <c r="D610" s="2"/>
      <c r="E610" s="2"/>
      <c r="F610" s="2"/>
      <c r="G610" s="2"/>
      <c r="H610" s="2"/>
      <c r="I610" s="2"/>
      <c r="J610" s="2"/>
      <c r="K610" s="2"/>
      <c r="L610" s="2"/>
    </row>
    <row r="611" spans="3:12" ht="14.25" customHeight="1" x14ac:dyDescent="0.3">
      <c r="C611" s="2"/>
      <c r="D611" s="2"/>
      <c r="E611" s="2"/>
      <c r="F611" s="2"/>
      <c r="G611" s="2"/>
      <c r="H611" s="2"/>
      <c r="I611" s="2"/>
      <c r="J611" s="2"/>
      <c r="K611" s="2"/>
      <c r="L611" s="2"/>
    </row>
    <row r="612" spans="3:12" ht="14.25" customHeight="1" x14ac:dyDescent="0.3">
      <c r="C612" s="2"/>
      <c r="D612" s="2"/>
      <c r="E612" s="2"/>
      <c r="F612" s="2"/>
      <c r="G612" s="2"/>
      <c r="H612" s="2"/>
      <c r="I612" s="2"/>
      <c r="J612" s="2"/>
      <c r="K612" s="2"/>
      <c r="L612" s="2"/>
    </row>
    <row r="613" spans="3:12" ht="14.25" customHeight="1" x14ac:dyDescent="0.3">
      <c r="C613" s="2"/>
      <c r="D613" s="2"/>
      <c r="E613" s="2"/>
      <c r="F613" s="2"/>
      <c r="G613" s="2"/>
      <c r="H613" s="2"/>
      <c r="I613" s="2"/>
      <c r="J613" s="2"/>
      <c r="K613" s="2"/>
      <c r="L613" s="2"/>
    </row>
    <row r="614" spans="3:12" ht="14.25" customHeight="1" x14ac:dyDescent="0.3">
      <c r="C614" s="2"/>
      <c r="D614" s="2"/>
      <c r="E614" s="2"/>
      <c r="F614" s="2"/>
      <c r="G614" s="2"/>
      <c r="H614" s="2"/>
      <c r="I614" s="2"/>
      <c r="J614" s="2"/>
      <c r="K614" s="2"/>
      <c r="L614" s="2"/>
    </row>
    <row r="615" spans="3:12" ht="14.25" customHeight="1" x14ac:dyDescent="0.3">
      <c r="C615" s="2"/>
      <c r="D615" s="2"/>
      <c r="E615" s="2"/>
      <c r="F615" s="2"/>
      <c r="G615" s="2"/>
      <c r="H615" s="2"/>
      <c r="I615" s="2"/>
      <c r="J615" s="2"/>
      <c r="K615" s="2"/>
      <c r="L615" s="2"/>
    </row>
    <row r="616" spans="3:12" ht="14.25" customHeight="1" x14ac:dyDescent="0.3">
      <c r="C616" s="2"/>
      <c r="D616" s="2"/>
      <c r="E616" s="2"/>
      <c r="F616" s="2"/>
      <c r="G616" s="2"/>
      <c r="H616" s="2"/>
      <c r="I616" s="2"/>
      <c r="J616" s="2"/>
      <c r="K616" s="2"/>
      <c r="L616" s="2"/>
    </row>
    <row r="617" spans="3:12" ht="14.25" customHeight="1" x14ac:dyDescent="0.3">
      <c r="C617" s="2"/>
      <c r="D617" s="2"/>
      <c r="E617" s="2"/>
      <c r="F617" s="2"/>
      <c r="G617" s="2"/>
      <c r="H617" s="2"/>
      <c r="I617" s="2"/>
      <c r="J617" s="2"/>
      <c r="K617" s="2"/>
      <c r="L617" s="2"/>
    </row>
    <row r="618" spans="3:12" ht="14.25" customHeight="1" x14ac:dyDescent="0.3">
      <c r="C618" s="2"/>
      <c r="D618" s="2"/>
      <c r="E618" s="2"/>
      <c r="F618" s="2"/>
      <c r="G618" s="2"/>
      <c r="H618" s="2"/>
      <c r="I618" s="2"/>
      <c r="J618" s="2"/>
      <c r="K618" s="2"/>
      <c r="L618" s="2"/>
    </row>
    <row r="619" spans="3:12" ht="14.25" customHeight="1" x14ac:dyDescent="0.3">
      <c r="C619" s="2"/>
      <c r="D619" s="2"/>
      <c r="E619" s="2"/>
      <c r="F619" s="2"/>
      <c r="G619" s="2"/>
      <c r="H619" s="2"/>
      <c r="I619" s="2"/>
      <c r="J619" s="2"/>
      <c r="K619" s="2"/>
      <c r="L619" s="2"/>
    </row>
    <row r="620" spans="3:12" ht="14.25" customHeight="1" x14ac:dyDescent="0.3">
      <c r="C620" s="2"/>
      <c r="D620" s="2"/>
      <c r="E620" s="2"/>
      <c r="F620" s="2"/>
      <c r="G620" s="2"/>
      <c r="H620" s="2"/>
      <c r="I620" s="2"/>
      <c r="J620" s="2"/>
      <c r="K620" s="2"/>
      <c r="L620" s="2"/>
    </row>
    <row r="621" spans="3:12" ht="14.25" customHeight="1" x14ac:dyDescent="0.3">
      <c r="C621" s="2"/>
      <c r="D621" s="2"/>
      <c r="E621" s="2"/>
      <c r="F621" s="2"/>
      <c r="G621" s="2"/>
      <c r="H621" s="2"/>
      <c r="I621" s="2"/>
      <c r="J621" s="2"/>
      <c r="K621" s="2"/>
      <c r="L621" s="2"/>
    </row>
    <row r="622" spans="3:12" ht="14.25" customHeight="1" x14ac:dyDescent="0.3">
      <c r="C622" s="2"/>
      <c r="D622" s="2"/>
      <c r="E622" s="2"/>
      <c r="F622" s="2"/>
      <c r="G622" s="2"/>
      <c r="H622" s="2"/>
      <c r="I622" s="2"/>
      <c r="J622" s="2"/>
      <c r="K622" s="2"/>
      <c r="L622" s="2"/>
    </row>
    <row r="623" spans="3:12" ht="14.25" customHeight="1" x14ac:dyDescent="0.3">
      <c r="C623" s="2"/>
      <c r="D623" s="2"/>
      <c r="E623" s="2"/>
      <c r="F623" s="2"/>
      <c r="G623" s="2"/>
      <c r="H623" s="2"/>
      <c r="I623" s="2"/>
      <c r="J623" s="2"/>
      <c r="K623" s="2"/>
      <c r="L623" s="2"/>
    </row>
    <row r="624" spans="3:12" ht="14.25" customHeight="1" x14ac:dyDescent="0.3">
      <c r="C624" s="2"/>
      <c r="D624" s="2"/>
      <c r="E624" s="2"/>
      <c r="F624" s="2"/>
      <c r="G624" s="2"/>
      <c r="H624" s="2"/>
      <c r="I624" s="2"/>
      <c r="J624" s="2"/>
      <c r="K624" s="2"/>
      <c r="L624" s="2"/>
    </row>
    <row r="625" spans="3:12" ht="14.25" customHeight="1" x14ac:dyDescent="0.3">
      <c r="C625" s="2"/>
      <c r="D625" s="2"/>
      <c r="E625" s="2"/>
      <c r="F625" s="2"/>
      <c r="G625" s="2"/>
      <c r="H625" s="2"/>
      <c r="I625" s="2"/>
      <c r="J625" s="2"/>
      <c r="K625" s="2"/>
      <c r="L625" s="2"/>
    </row>
    <row r="626" spans="3:12" ht="14.25" customHeight="1" x14ac:dyDescent="0.3">
      <c r="C626" s="2"/>
      <c r="D626" s="2"/>
      <c r="E626" s="2"/>
      <c r="F626" s="2"/>
      <c r="G626" s="2"/>
      <c r="H626" s="2"/>
      <c r="I626" s="2"/>
      <c r="J626" s="2"/>
      <c r="K626" s="2"/>
      <c r="L626" s="2"/>
    </row>
    <row r="627" spans="3:12" ht="14.25" customHeight="1" x14ac:dyDescent="0.3">
      <c r="C627" s="2"/>
      <c r="D627" s="2"/>
      <c r="E627" s="2"/>
      <c r="F627" s="2"/>
      <c r="G627" s="2"/>
      <c r="H627" s="2"/>
      <c r="I627" s="2"/>
      <c r="J627" s="2"/>
      <c r="K627" s="2"/>
      <c r="L627" s="2"/>
    </row>
    <row r="628" spans="3:12" ht="14.25" customHeight="1" x14ac:dyDescent="0.3">
      <c r="C628" s="2"/>
      <c r="D628" s="2"/>
      <c r="E628" s="2"/>
      <c r="F628" s="2"/>
      <c r="G628" s="2"/>
      <c r="H628" s="2"/>
      <c r="I628" s="2"/>
      <c r="J628" s="2"/>
      <c r="K628" s="2"/>
      <c r="L628" s="2"/>
    </row>
    <row r="629" spans="3:12" ht="14.25" customHeight="1" x14ac:dyDescent="0.3">
      <c r="C629" s="2"/>
      <c r="D629" s="2"/>
      <c r="E629" s="2"/>
      <c r="F629" s="2"/>
      <c r="G629" s="2"/>
      <c r="H629" s="2"/>
      <c r="I629" s="2"/>
      <c r="J629" s="2"/>
      <c r="K629" s="2"/>
      <c r="L629" s="2"/>
    </row>
    <row r="630" spans="3:12" ht="14.25" customHeight="1" x14ac:dyDescent="0.3">
      <c r="C630" s="2"/>
      <c r="D630" s="2"/>
      <c r="E630" s="2"/>
      <c r="F630" s="2"/>
      <c r="G630" s="2"/>
      <c r="H630" s="2"/>
      <c r="I630" s="2"/>
      <c r="J630" s="2"/>
      <c r="K630" s="2"/>
      <c r="L630" s="2"/>
    </row>
    <row r="631" spans="3:12" ht="14.25" customHeight="1" x14ac:dyDescent="0.3">
      <c r="C631" s="2"/>
      <c r="D631" s="2"/>
      <c r="E631" s="2"/>
      <c r="F631" s="2"/>
      <c r="G631" s="2"/>
      <c r="H631" s="2"/>
      <c r="I631" s="2"/>
      <c r="J631" s="2"/>
      <c r="K631" s="2"/>
      <c r="L631" s="2"/>
    </row>
    <row r="632" spans="3:12" ht="14.25" customHeight="1" x14ac:dyDescent="0.3">
      <c r="C632" s="2"/>
      <c r="D632" s="2"/>
      <c r="E632" s="2"/>
      <c r="F632" s="2"/>
      <c r="G632" s="2"/>
      <c r="H632" s="2"/>
      <c r="I632" s="2"/>
      <c r="J632" s="2"/>
      <c r="K632" s="2"/>
      <c r="L632" s="2"/>
    </row>
    <row r="633" spans="3:12" ht="14.25" customHeight="1" x14ac:dyDescent="0.3">
      <c r="C633" s="2"/>
      <c r="D633" s="2"/>
      <c r="E633" s="2"/>
      <c r="F633" s="2"/>
      <c r="G633" s="2"/>
      <c r="H633" s="2"/>
      <c r="I633" s="2"/>
      <c r="J633" s="2"/>
      <c r="K633" s="2"/>
      <c r="L633" s="2"/>
    </row>
    <row r="634" spans="3:12" ht="14.25" customHeight="1" x14ac:dyDescent="0.3">
      <c r="C634" s="2"/>
      <c r="D634" s="2"/>
      <c r="E634" s="2"/>
      <c r="F634" s="2"/>
      <c r="G634" s="2"/>
      <c r="H634" s="2"/>
      <c r="I634" s="2"/>
      <c r="J634" s="2"/>
      <c r="K634" s="2"/>
      <c r="L634" s="2"/>
    </row>
    <row r="635" spans="3:12" ht="14.25" customHeight="1" x14ac:dyDescent="0.3">
      <c r="C635" s="2"/>
      <c r="D635" s="2"/>
      <c r="E635" s="2"/>
      <c r="F635" s="2"/>
      <c r="G635" s="2"/>
      <c r="H635" s="2"/>
      <c r="I635" s="2"/>
      <c r="J635" s="2"/>
      <c r="K635" s="2"/>
      <c r="L635" s="2"/>
    </row>
    <row r="636" spans="3:12" ht="14.25" customHeight="1" x14ac:dyDescent="0.3">
      <c r="C636" s="2"/>
      <c r="D636" s="2"/>
      <c r="E636" s="2"/>
      <c r="F636" s="2"/>
      <c r="G636" s="2"/>
      <c r="H636" s="2"/>
      <c r="I636" s="2"/>
      <c r="J636" s="2"/>
      <c r="K636" s="2"/>
      <c r="L636" s="2"/>
    </row>
    <row r="637" spans="3:12" ht="14.25" customHeight="1" x14ac:dyDescent="0.3">
      <c r="C637" s="2"/>
      <c r="D637" s="2"/>
      <c r="E637" s="2"/>
      <c r="F637" s="2"/>
      <c r="G637" s="2"/>
      <c r="H637" s="2"/>
      <c r="I637" s="2"/>
      <c r="J637" s="2"/>
      <c r="K637" s="2"/>
      <c r="L637" s="2"/>
    </row>
    <row r="638" spans="3:12" ht="14.25" customHeight="1" x14ac:dyDescent="0.3">
      <c r="C638" s="2"/>
      <c r="D638" s="2"/>
      <c r="E638" s="2"/>
      <c r="F638" s="2"/>
      <c r="G638" s="2"/>
      <c r="H638" s="2"/>
      <c r="I638" s="2"/>
      <c r="J638" s="2"/>
      <c r="K638" s="2"/>
      <c r="L638" s="2"/>
    </row>
    <row r="639" spans="3:12" ht="14.25" customHeight="1" x14ac:dyDescent="0.3">
      <c r="C639" s="2"/>
      <c r="D639" s="2"/>
      <c r="E639" s="2"/>
      <c r="F639" s="2"/>
      <c r="G639" s="2"/>
      <c r="H639" s="2"/>
      <c r="I639" s="2"/>
      <c r="J639" s="2"/>
      <c r="K639" s="2"/>
      <c r="L639" s="2"/>
    </row>
    <row r="640" spans="3:12" ht="14.25" customHeight="1" x14ac:dyDescent="0.3">
      <c r="C640" s="2"/>
      <c r="D640" s="2"/>
      <c r="E640" s="2"/>
      <c r="F640" s="2"/>
      <c r="G640" s="2"/>
      <c r="H640" s="2"/>
      <c r="I640" s="2"/>
      <c r="J640" s="2"/>
      <c r="K640" s="2"/>
      <c r="L640" s="2"/>
    </row>
    <row r="641" spans="3:12" ht="14.25" customHeight="1" x14ac:dyDescent="0.3">
      <c r="C641" s="2"/>
      <c r="D641" s="2"/>
      <c r="E641" s="2"/>
      <c r="F641" s="2"/>
      <c r="G641" s="2"/>
      <c r="H641" s="2"/>
      <c r="I641" s="2"/>
      <c r="J641" s="2"/>
      <c r="K641" s="2"/>
      <c r="L641" s="2"/>
    </row>
    <row r="642" spans="3:12" ht="14.25" customHeight="1" x14ac:dyDescent="0.3">
      <c r="C642" s="2"/>
      <c r="D642" s="2"/>
      <c r="E642" s="2"/>
      <c r="F642" s="2"/>
      <c r="G642" s="2"/>
      <c r="H642" s="2"/>
      <c r="I642" s="2"/>
      <c r="J642" s="2"/>
      <c r="K642" s="2"/>
      <c r="L642" s="2"/>
    </row>
    <row r="643" spans="3:12" ht="14.25" customHeight="1" x14ac:dyDescent="0.3">
      <c r="C643" s="2"/>
      <c r="D643" s="2"/>
      <c r="E643" s="2"/>
      <c r="F643" s="2"/>
      <c r="G643" s="2"/>
      <c r="H643" s="2"/>
      <c r="I643" s="2"/>
      <c r="J643" s="2"/>
      <c r="K643" s="2"/>
      <c r="L643" s="2"/>
    </row>
    <row r="644" spans="3:12" ht="14.25" customHeight="1" x14ac:dyDescent="0.3">
      <c r="C644" s="2"/>
      <c r="D644" s="2"/>
      <c r="E644" s="2"/>
      <c r="F644" s="2"/>
      <c r="G644" s="2"/>
      <c r="H644" s="2"/>
      <c r="I644" s="2"/>
      <c r="J644" s="2"/>
      <c r="K644" s="2"/>
      <c r="L644" s="2"/>
    </row>
    <row r="645" spans="3:12" ht="14.25" customHeight="1" x14ac:dyDescent="0.3">
      <c r="C645" s="2"/>
      <c r="D645" s="2"/>
      <c r="E645" s="2"/>
      <c r="F645" s="2"/>
      <c r="G645" s="2"/>
      <c r="H645" s="2"/>
      <c r="I645" s="2"/>
      <c r="J645" s="2"/>
      <c r="K645" s="2"/>
      <c r="L645" s="2"/>
    </row>
    <row r="646" spans="3:12" ht="14.25" customHeight="1" x14ac:dyDescent="0.3">
      <c r="C646" s="2"/>
      <c r="D646" s="2"/>
      <c r="E646" s="2"/>
      <c r="F646" s="2"/>
      <c r="G646" s="2"/>
      <c r="H646" s="2"/>
      <c r="I646" s="2"/>
      <c r="J646" s="2"/>
      <c r="K646" s="2"/>
      <c r="L646" s="2"/>
    </row>
    <row r="647" spans="3:12" ht="14.25" customHeight="1" x14ac:dyDescent="0.3">
      <c r="C647" s="2"/>
      <c r="D647" s="2"/>
      <c r="E647" s="2"/>
      <c r="F647" s="2"/>
      <c r="G647" s="2"/>
      <c r="H647" s="2"/>
      <c r="I647" s="2"/>
      <c r="J647" s="2"/>
      <c r="K647" s="2"/>
      <c r="L647" s="2"/>
    </row>
    <row r="648" spans="3:12" ht="14.25" customHeight="1" x14ac:dyDescent="0.3">
      <c r="C648" s="2"/>
      <c r="D648" s="2"/>
      <c r="E648" s="2"/>
      <c r="F648" s="2"/>
      <c r="G648" s="2"/>
      <c r="H648" s="2"/>
      <c r="I648" s="2"/>
      <c r="J648" s="2"/>
      <c r="K648" s="2"/>
      <c r="L648" s="2"/>
    </row>
    <row r="649" spans="3:12" ht="14.25" customHeight="1" x14ac:dyDescent="0.3">
      <c r="C649" s="2"/>
      <c r="D649" s="2"/>
      <c r="E649" s="2"/>
      <c r="F649" s="2"/>
      <c r="G649" s="2"/>
      <c r="H649" s="2"/>
      <c r="I649" s="2"/>
      <c r="J649" s="2"/>
      <c r="K649" s="2"/>
      <c r="L649" s="2"/>
    </row>
    <row r="650" spans="3:12" ht="14.25" customHeight="1" x14ac:dyDescent="0.3">
      <c r="C650" s="2"/>
      <c r="D650" s="2"/>
      <c r="E650" s="2"/>
      <c r="F650" s="2"/>
      <c r="G650" s="2"/>
      <c r="H650" s="2"/>
      <c r="I650" s="2"/>
      <c r="J650" s="2"/>
      <c r="K650" s="2"/>
      <c r="L650" s="2"/>
    </row>
    <row r="651" spans="3:12" ht="14.25" customHeight="1" x14ac:dyDescent="0.3">
      <c r="C651" s="2"/>
      <c r="D651" s="2"/>
      <c r="E651" s="2"/>
      <c r="F651" s="2"/>
      <c r="G651" s="2"/>
      <c r="H651" s="2"/>
      <c r="I651" s="2"/>
      <c r="J651" s="2"/>
      <c r="K651" s="2"/>
      <c r="L651" s="2"/>
    </row>
    <row r="652" spans="3:12" ht="14.25" customHeight="1" x14ac:dyDescent="0.3">
      <c r="C652" s="2"/>
      <c r="D652" s="2"/>
      <c r="E652" s="2"/>
      <c r="F652" s="2"/>
      <c r="G652" s="2"/>
      <c r="H652" s="2"/>
      <c r="I652" s="2"/>
      <c r="J652" s="2"/>
      <c r="K652" s="2"/>
      <c r="L652" s="2"/>
    </row>
    <row r="653" spans="3:12" ht="14.25" customHeight="1" x14ac:dyDescent="0.3">
      <c r="C653" s="2"/>
      <c r="D653" s="2"/>
      <c r="E653" s="2"/>
      <c r="F653" s="2"/>
      <c r="G653" s="2"/>
      <c r="H653" s="2"/>
      <c r="I653" s="2"/>
      <c r="J653" s="2"/>
      <c r="K653" s="2"/>
      <c r="L653" s="2"/>
    </row>
    <row r="654" spans="3:12" ht="14.25" customHeight="1" x14ac:dyDescent="0.3">
      <c r="C654" s="2"/>
      <c r="D654" s="2"/>
      <c r="E654" s="2"/>
      <c r="F654" s="2"/>
      <c r="G654" s="2"/>
      <c r="H654" s="2"/>
      <c r="I654" s="2"/>
      <c r="J654" s="2"/>
      <c r="K654" s="2"/>
      <c r="L654" s="2"/>
    </row>
    <row r="655" spans="3:12" ht="14.25" customHeight="1" x14ac:dyDescent="0.3">
      <c r="C655" s="2"/>
      <c r="D655" s="2"/>
      <c r="E655" s="2"/>
      <c r="F655" s="2"/>
      <c r="G655" s="2"/>
      <c r="H655" s="2"/>
      <c r="I655" s="2"/>
      <c r="J655" s="2"/>
      <c r="K655" s="2"/>
      <c r="L655" s="2"/>
    </row>
    <row r="656" spans="3:12" ht="14.25" customHeight="1" x14ac:dyDescent="0.3">
      <c r="C656" s="2"/>
      <c r="D656" s="2"/>
      <c r="E656" s="2"/>
      <c r="F656" s="2"/>
      <c r="G656" s="2"/>
      <c r="H656" s="2"/>
      <c r="I656" s="2"/>
      <c r="J656" s="2"/>
      <c r="K656" s="2"/>
      <c r="L656" s="2"/>
    </row>
    <row r="657" spans="3:12" ht="14.25" customHeight="1" x14ac:dyDescent="0.3">
      <c r="C657" s="2"/>
      <c r="D657" s="2"/>
      <c r="E657" s="2"/>
      <c r="F657" s="2"/>
      <c r="G657" s="2"/>
      <c r="H657" s="2"/>
      <c r="I657" s="2"/>
      <c r="J657" s="2"/>
      <c r="K657" s="2"/>
      <c r="L657" s="2"/>
    </row>
    <row r="658" spans="3:12" ht="14.25" customHeight="1" x14ac:dyDescent="0.3">
      <c r="C658" s="2"/>
      <c r="D658" s="2"/>
      <c r="E658" s="2"/>
      <c r="F658" s="2"/>
      <c r="G658" s="2"/>
      <c r="H658" s="2"/>
      <c r="I658" s="2"/>
      <c r="J658" s="2"/>
      <c r="K658" s="2"/>
      <c r="L658" s="2"/>
    </row>
    <row r="659" spans="3:12" ht="14.25" customHeight="1" x14ac:dyDescent="0.3">
      <c r="C659" s="2"/>
      <c r="D659" s="2"/>
      <c r="E659" s="2"/>
      <c r="F659" s="2"/>
      <c r="G659" s="2"/>
      <c r="H659" s="2"/>
      <c r="I659" s="2"/>
      <c r="J659" s="2"/>
      <c r="K659" s="2"/>
      <c r="L659" s="2"/>
    </row>
    <row r="660" spans="3:12" ht="14.25" customHeight="1" x14ac:dyDescent="0.3">
      <c r="C660" s="2"/>
      <c r="D660" s="2"/>
      <c r="E660" s="2"/>
      <c r="F660" s="2"/>
      <c r="G660" s="2"/>
      <c r="H660" s="2"/>
      <c r="I660" s="2"/>
      <c r="J660" s="2"/>
      <c r="K660" s="2"/>
      <c r="L660" s="2"/>
    </row>
    <row r="661" spans="3:12" ht="14.25" customHeight="1" x14ac:dyDescent="0.3">
      <c r="C661" s="2"/>
      <c r="D661" s="2"/>
      <c r="E661" s="2"/>
      <c r="F661" s="2"/>
      <c r="G661" s="2"/>
      <c r="H661" s="2"/>
      <c r="I661" s="2"/>
      <c r="J661" s="2"/>
      <c r="K661" s="2"/>
      <c r="L661" s="2"/>
    </row>
    <row r="662" spans="3:12" ht="14.25" customHeight="1" x14ac:dyDescent="0.3">
      <c r="C662" s="2"/>
      <c r="D662" s="2"/>
      <c r="E662" s="2"/>
      <c r="F662" s="2"/>
      <c r="G662" s="2"/>
      <c r="H662" s="2"/>
      <c r="I662" s="2"/>
      <c r="J662" s="2"/>
      <c r="K662" s="2"/>
      <c r="L662" s="2"/>
    </row>
    <row r="663" spans="3:12" ht="14.25" customHeight="1" x14ac:dyDescent="0.3">
      <c r="C663" s="2"/>
      <c r="D663" s="2"/>
      <c r="E663" s="2"/>
      <c r="F663" s="2"/>
      <c r="G663" s="2"/>
      <c r="H663" s="2"/>
      <c r="I663" s="2"/>
      <c r="J663" s="2"/>
      <c r="K663" s="2"/>
      <c r="L663" s="2"/>
    </row>
    <row r="664" spans="3:12" ht="14.25" customHeight="1" x14ac:dyDescent="0.3">
      <c r="C664" s="2"/>
      <c r="D664" s="2"/>
      <c r="E664" s="2"/>
      <c r="F664" s="2"/>
      <c r="G664" s="2"/>
      <c r="H664" s="2"/>
      <c r="I664" s="2"/>
      <c r="J664" s="2"/>
      <c r="K664" s="2"/>
      <c r="L664" s="2"/>
    </row>
    <row r="665" spans="3:12" ht="14.25" customHeight="1" x14ac:dyDescent="0.3">
      <c r="C665" s="2"/>
      <c r="D665" s="2"/>
      <c r="E665" s="2"/>
      <c r="F665" s="2"/>
      <c r="G665" s="2"/>
      <c r="H665" s="2"/>
      <c r="I665" s="2"/>
      <c r="J665" s="2"/>
      <c r="K665" s="2"/>
      <c r="L665" s="2"/>
    </row>
    <row r="666" spans="3:12" ht="14.25" customHeight="1" x14ac:dyDescent="0.3">
      <c r="C666" s="2"/>
      <c r="D666" s="2"/>
      <c r="E666" s="2"/>
      <c r="F666" s="2"/>
      <c r="G666" s="2"/>
      <c r="H666" s="2"/>
      <c r="I666" s="2"/>
      <c r="J666" s="2"/>
      <c r="K666" s="2"/>
      <c r="L666" s="2"/>
    </row>
    <row r="667" spans="3:12" ht="14.25" customHeight="1" x14ac:dyDescent="0.3">
      <c r="C667" s="2"/>
      <c r="D667" s="2"/>
      <c r="E667" s="2"/>
      <c r="F667" s="2"/>
      <c r="G667" s="2"/>
      <c r="H667" s="2"/>
      <c r="I667" s="2"/>
      <c r="J667" s="2"/>
      <c r="K667" s="2"/>
      <c r="L667" s="2"/>
    </row>
    <row r="668" spans="3:12" ht="14.25" customHeight="1" x14ac:dyDescent="0.3">
      <c r="C668" s="2"/>
      <c r="D668" s="2"/>
      <c r="E668" s="2"/>
      <c r="F668" s="2"/>
      <c r="G668" s="2"/>
      <c r="H668" s="2"/>
      <c r="I668" s="2"/>
      <c r="J668" s="2"/>
      <c r="K668" s="2"/>
      <c r="L668" s="2"/>
    </row>
    <row r="669" spans="3:12" ht="14.25" customHeight="1" x14ac:dyDescent="0.3">
      <c r="C669" s="2"/>
      <c r="D669" s="2"/>
      <c r="E669" s="2"/>
      <c r="F669" s="2"/>
      <c r="G669" s="2"/>
      <c r="H669" s="2"/>
      <c r="I669" s="2"/>
      <c r="J669" s="2"/>
      <c r="K669" s="2"/>
      <c r="L669" s="2"/>
    </row>
    <row r="670" spans="3:12" ht="14.25" customHeight="1" x14ac:dyDescent="0.3">
      <c r="C670" s="2"/>
      <c r="D670" s="2"/>
      <c r="E670" s="2"/>
      <c r="F670" s="2"/>
      <c r="G670" s="2"/>
      <c r="H670" s="2"/>
      <c r="I670" s="2"/>
      <c r="J670" s="2"/>
      <c r="K670" s="2"/>
      <c r="L670" s="2"/>
    </row>
    <row r="671" spans="3:12" ht="14.25" customHeight="1" x14ac:dyDescent="0.3">
      <c r="C671" s="2"/>
      <c r="D671" s="2"/>
      <c r="E671" s="2"/>
      <c r="F671" s="2"/>
      <c r="G671" s="2"/>
      <c r="H671" s="2"/>
      <c r="I671" s="2"/>
      <c r="J671" s="2"/>
      <c r="K671" s="2"/>
      <c r="L671" s="2"/>
    </row>
    <row r="672" spans="3:12" ht="14.25" customHeight="1" x14ac:dyDescent="0.3">
      <c r="C672" s="2"/>
      <c r="D672" s="2"/>
      <c r="E672" s="2"/>
      <c r="F672" s="2"/>
      <c r="G672" s="2"/>
      <c r="H672" s="2"/>
      <c r="I672" s="2"/>
      <c r="J672" s="2"/>
      <c r="K672" s="2"/>
      <c r="L672" s="2"/>
    </row>
    <row r="673" spans="3:12" ht="14.25" customHeight="1" x14ac:dyDescent="0.3">
      <c r="C673" s="2"/>
      <c r="D673" s="2"/>
      <c r="E673" s="2"/>
      <c r="F673" s="2"/>
      <c r="G673" s="2"/>
      <c r="H673" s="2"/>
      <c r="I673" s="2"/>
      <c r="J673" s="2"/>
      <c r="K673" s="2"/>
      <c r="L673" s="2"/>
    </row>
    <row r="674" spans="3:12" ht="14.25" customHeight="1" x14ac:dyDescent="0.3">
      <c r="C674" s="2"/>
      <c r="D674" s="2"/>
      <c r="E674" s="2"/>
      <c r="F674" s="2"/>
      <c r="G674" s="2"/>
      <c r="H674" s="2"/>
      <c r="I674" s="2"/>
      <c r="J674" s="2"/>
      <c r="K674" s="2"/>
      <c r="L674" s="2"/>
    </row>
    <row r="675" spans="3:12" ht="14.25" customHeight="1" x14ac:dyDescent="0.3">
      <c r="C675" s="2"/>
      <c r="D675" s="2"/>
      <c r="E675" s="2"/>
      <c r="F675" s="2"/>
      <c r="G675" s="2"/>
      <c r="H675" s="2"/>
      <c r="I675" s="2"/>
      <c r="J675" s="2"/>
      <c r="K675" s="2"/>
      <c r="L675" s="2"/>
    </row>
    <row r="676" spans="3:12" ht="14.25" customHeight="1" x14ac:dyDescent="0.3">
      <c r="C676" s="2"/>
      <c r="D676" s="2"/>
      <c r="E676" s="2"/>
      <c r="F676" s="2"/>
      <c r="G676" s="2"/>
      <c r="H676" s="2"/>
      <c r="I676" s="2"/>
      <c r="J676" s="2"/>
      <c r="K676" s="2"/>
      <c r="L676" s="2"/>
    </row>
    <row r="677" spans="3:12" ht="14.25" customHeight="1" x14ac:dyDescent="0.3">
      <c r="C677" s="2"/>
      <c r="D677" s="2"/>
      <c r="E677" s="2"/>
      <c r="F677" s="2"/>
      <c r="G677" s="2"/>
      <c r="H677" s="2"/>
      <c r="I677" s="2"/>
      <c r="J677" s="2"/>
      <c r="K677" s="2"/>
      <c r="L677" s="2"/>
    </row>
    <row r="678" spans="3:12" ht="14.25" customHeight="1" x14ac:dyDescent="0.3">
      <c r="C678" s="2"/>
      <c r="D678" s="2"/>
      <c r="E678" s="2"/>
      <c r="F678" s="2"/>
      <c r="G678" s="2"/>
      <c r="H678" s="2"/>
      <c r="I678" s="2"/>
      <c r="J678" s="2"/>
      <c r="K678" s="2"/>
      <c r="L678" s="2"/>
    </row>
    <row r="679" spans="3:12" ht="14.25" customHeight="1" x14ac:dyDescent="0.3">
      <c r="C679" s="2"/>
      <c r="D679" s="2"/>
      <c r="E679" s="2"/>
      <c r="F679" s="2"/>
      <c r="G679" s="2"/>
      <c r="H679" s="2"/>
      <c r="I679" s="2"/>
      <c r="J679" s="2"/>
      <c r="K679" s="2"/>
      <c r="L679" s="2"/>
    </row>
    <row r="680" spans="3:12" ht="14.25" customHeight="1" x14ac:dyDescent="0.3">
      <c r="C680" s="2"/>
      <c r="D680" s="2"/>
      <c r="E680" s="2"/>
      <c r="F680" s="2"/>
      <c r="G680" s="2"/>
      <c r="H680" s="2"/>
      <c r="I680" s="2"/>
      <c r="J680" s="2"/>
      <c r="K680" s="2"/>
      <c r="L680" s="2"/>
    </row>
    <row r="681" spans="3:12" ht="14.25" customHeight="1" x14ac:dyDescent="0.3">
      <c r="C681" s="2"/>
      <c r="D681" s="2"/>
      <c r="E681" s="2"/>
      <c r="F681" s="2"/>
      <c r="G681" s="2"/>
      <c r="H681" s="2"/>
      <c r="I681" s="2"/>
      <c r="J681" s="2"/>
      <c r="K681" s="2"/>
      <c r="L681" s="2"/>
    </row>
    <row r="682" spans="3:12" ht="14.25" customHeight="1" x14ac:dyDescent="0.3">
      <c r="C682" s="2"/>
      <c r="D682" s="2"/>
      <c r="E682" s="2"/>
      <c r="F682" s="2"/>
      <c r="G682" s="2"/>
      <c r="H682" s="2"/>
      <c r="I682" s="2"/>
      <c r="J682" s="2"/>
      <c r="K682" s="2"/>
      <c r="L682" s="2"/>
    </row>
    <row r="683" spans="3:12" ht="14.25" customHeight="1" x14ac:dyDescent="0.3">
      <c r="C683" s="2"/>
      <c r="D683" s="2"/>
      <c r="E683" s="2"/>
      <c r="F683" s="2"/>
      <c r="G683" s="2"/>
      <c r="H683" s="2"/>
      <c r="I683" s="2"/>
      <c r="J683" s="2"/>
      <c r="K683" s="2"/>
      <c r="L683" s="2"/>
    </row>
    <row r="684" spans="3:12" ht="14.25" customHeight="1" x14ac:dyDescent="0.3">
      <c r="C684" s="2"/>
      <c r="D684" s="2"/>
      <c r="E684" s="2"/>
      <c r="F684" s="2"/>
      <c r="G684" s="2"/>
      <c r="H684" s="2"/>
      <c r="I684" s="2"/>
      <c r="J684" s="2"/>
      <c r="K684" s="2"/>
      <c r="L684" s="2"/>
    </row>
    <row r="685" spans="3:12" ht="14.25" customHeight="1" x14ac:dyDescent="0.3">
      <c r="C685" s="2"/>
      <c r="D685" s="2"/>
      <c r="E685" s="2"/>
      <c r="F685" s="2"/>
      <c r="G685" s="2"/>
      <c r="H685" s="2"/>
      <c r="I685" s="2"/>
      <c r="J685" s="2"/>
      <c r="K685" s="2"/>
      <c r="L685" s="2"/>
    </row>
    <row r="686" spans="3:12" ht="14.25" customHeight="1" x14ac:dyDescent="0.3">
      <c r="C686" s="2"/>
      <c r="D686" s="2"/>
      <c r="E686" s="2"/>
      <c r="F686" s="2"/>
      <c r="G686" s="2"/>
      <c r="H686" s="2"/>
      <c r="I686" s="2"/>
      <c r="J686" s="2"/>
      <c r="K686" s="2"/>
      <c r="L686" s="2"/>
    </row>
    <row r="687" spans="3:12" ht="14.25" customHeight="1" x14ac:dyDescent="0.3">
      <c r="C687" s="2"/>
      <c r="D687" s="2"/>
      <c r="E687" s="2"/>
      <c r="F687" s="2"/>
      <c r="G687" s="2"/>
      <c r="H687" s="2"/>
      <c r="I687" s="2"/>
      <c r="J687" s="2"/>
      <c r="K687" s="2"/>
      <c r="L687" s="2"/>
    </row>
    <row r="688" spans="3:12" ht="14.25" customHeight="1" x14ac:dyDescent="0.3">
      <c r="C688" s="2"/>
      <c r="D688" s="2"/>
      <c r="E688" s="2"/>
      <c r="F688" s="2"/>
      <c r="G688" s="2"/>
      <c r="H688" s="2"/>
      <c r="I688" s="2"/>
      <c r="J688" s="2"/>
      <c r="K688" s="2"/>
      <c r="L688" s="2"/>
    </row>
    <row r="689" spans="3:12" ht="14.25" customHeight="1" x14ac:dyDescent="0.3">
      <c r="C689" s="2"/>
      <c r="D689" s="2"/>
      <c r="E689" s="2"/>
      <c r="F689" s="2"/>
      <c r="G689" s="2"/>
      <c r="H689" s="2"/>
      <c r="I689" s="2"/>
      <c r="J689" s="2"/>
      <c r="K689" s="2"/>
      <c r="L689" s="2"/>
    </row>
    <row r="690" spans="3:12" ht="14.25" customHeight="1" x14ac:dyDescent="0.3">
      <c r="C690" s="2"/>
      <c r="D690" s="2"/>
      <c r="E690" s="2"/>
      <c r="F690" s="2"/>
      <c r="G690" s="2"/>
      <c r="H690" s="2"/>
      <c r="I690" s="2"/>
      <c r="J690" s="2"/>
      <c r="K690" s="2"/>
      <c r="L690" s="2"/>
    </row>
    <row r="691" spans="3:12" ht="14.25" customHeight="1" x14ac:dyDescent="0.3">
      <c r="C691" s="2"/>
      <c r="D691" s="2"/>
      <c r="E691" s="2"/>
      <c r="F691" s="2"/>
      <c r="G691" s="2"/>
      <c r="H691" s="2"/>
      <c r="I691" s="2"/>
      <c r="J691" s="2"/>
      <c r="K691" s="2"/>
      <c r="L691" s="2"/>
    </row>
    <row r="692" spans="3:12" ht="14.25" customHeight="1" x14ac:dyDescent="0.3">
      <c r="C692" s="2"/>
      <c r="D692" s="2"/>
      <c r="E692" s="2"/>
      <c r="F692" s="2"/>
      <c r="G692" s="2"/>
      <c r="H692" s="2"/>
      <c r="I692" s="2"/>
      <c r="J692" s="2"/>
      <c r="K692" s="2"/>
      <c r="L692" s="2"/>
    </row>
    <row r="693" spans="3:12" ht="14.25" customHeight="1" x14ac:dyDescent="0.3">
      <c r="C693" s="2"/>
      <c r="D693" s="2"/>
      <c r="E693" s="2"/>
      <c r="F693" s="2"/>
      <c r="G693" s="2"/>
      <c r="H693" s="2"/>
      <c r="I693" s="2"/>
      <c r="J693" s="2"/>
      <c r="K693" s="2"/>
      <c r="L693" s="2"/>
    </row>
    <row r="694" spans="3:12" ht="14.25" customHeight="1" x14ac:dyDescent="0.3">
      <c r="C694" s="2"/>
      <c r="D694" s="2"/>
      <c r="E694" s="2"/>
      <c r="F694" s="2"/>
      <c r="G694" s="2"/>
      <c r="H694" s="2"/>
      <c r="I694" s="2"/>
      <c r="J694" s="2"/>
      <c r="K694" s="2"/>
      <c r="L694" s="2"/>
    </row>
    <row r="695" spans="3:12" ht="14.25" customHeight="1" x14ac:dyDescent="0.3">
      <c r="C695" s="2"/>
      <c r="D695" s="2"/>
      <c r="E695" s="2"/>
      <c r="F695" s="2"/>
      <c r="G695" s="2"/>
      <c r="H695" s="2"/>
      <c r="I695" s="2"/>
      <c r="J695" s="2"/>
      <c r="K695" s="2"/>
      <c r="L695" s="2"/>
    </row>
    <row r="696" spans="3:12" ht="14.25" customHeight="1" x14ac:dyDescent="0.3">
      <c r="C696" s="2"/>
      <c r="D696" s="2"/>
      <c r="E696" s="2"/>
      <c r="F696" s="2"/>
      <c r="G696" s="2"/>
      <c r="H696" s="2"/>
      <c r="I696" s="2"/>
      <c r="J696" s="2"/>
      <c r="K696" s="2"/>
      <c r="L696" s="2"/>
    </row>
    <row r="697" spans="3:12" ht="14.25" customHeight="1" x14ac:dyDescent="0.3">
      <c r="C697" s="2"/>
      <c r="D697" s="2"/>
      <c r="E697" s="2"/>
      <c r="F697" s="2"/>
      <c r="G697" s="2"/>
      <c r="H697" s="2"/>
      <c r="I697" s="2"/>
      <c r="J697" s="2"/>
      <c r="K697" s="2"/>
      <c r="L697" s="2"/>
    </row>
    <row r="698" spans="3:12" ht="14.25" customHeight="1" x14ac:dyDescent="0.3">
      <c r="C698" s="2"/>
      <c r="D698" s="2"/>
      <c r="E698" s="2"/>
      <c r="F698" s="2"/>
      <c r="G698" s="2"/>
      <c r="H698" s="2"/>
      <c r="I698" s="2"/>
      <c r="J698" s="2"/>
      <c r="K698" s="2"/>
      <c r="L698" s="2"/>
    </row>
    <row r="699" spans="3:12" ht="14.25" customHeight="1" x14ac:dyDescent="0.3">
      <c r="C699" s="2"/>
      <c r="D699" s="2"/>
      <c r="E699" s="2"/>
      <c r="F699" s="2"/>
      <c r="G699" s="2"/>
      <c r="H699" s="2"/>
      <c r="I699" s="2"/>
      <c r="J699" s="2"/>
      <c r="K699" s="2"/>
      <c r="L699" s="2"/>
    </row>
    <row r="700" spans="3:12" ht="14.25" customHeight="1" x14ac:dyDescent="0.3">
      <c r="C700" s="2"/>
      <c r="D700" s="2"/>
      <c r="E700" s="2"/>
      <c r="F700" s="2"/>
      <c r="G700" s="2"/>
      <c r="H700" s="2"/>
      <c r="I700" s="2"/>
      <c r="J700" s="2"/>
      <c r="K700" s="2"/>
      <c r="L700" s="2"/>
    </row>
    <row r="701" spans="3:12" ht="14.25" customHeight="1" x14ac:dyDescent="0.3">
      <c r="C701" s="2"/>
      <c r="D701" s="2"/>
      <c r="E701" s="2"/>
      <c r="F701" s="2"/>
      <c r="G701" s="2"/>
      <c r="H701" s="2"/>
      <c r="I701" s="2"/>
      <c r="J701" s="2"/>
      <c r="K701" s="2"/>
      <c r="L701" s="2"/>
    </row>
    <row r="702" spans="3:12" ht="14.25" customHeight="1" x14ac:dyDescent="0.3">
      <c r="C702" s="2"/>
      <c r="D702" s="2"/>
      <c r="E702" s="2"/>
      <c r="F702" s="2"/>
      <c r="G702" s="2"/>
      <c r="H702" s="2"/>
      <c r="I702" s="2"/>
      <c r="J702" s="2"/>
      <c r="K702" s="2"/>
      <c r="L702" s="2"/>
    </row>
    <row r="703" spans="3:12" ht="14.25" customHeight="1" x14ac:dyDescent="0.3">
      <c r="C703" s="2"/>
      <c r="D703" s="2"/>
      <c r="E703" s="2"/>
      <c r="F703" s="2"/>
      <c r="G703" s="2"/>
      <c r="H703" s="2"/>
      <c r="I703" s="2"/>
      <c r="J703" s="2"/>
      <c r="K703" s="2"/>
      <c r="L703" s="2"/>
    </row>
    <row r="704" spans="3:12" ht="14.25" customHeight="1" x14ac:dyDescent="0.3">
      <c r="C704" s="2"/>
      <c r="D704" s="2"/>
      <c r="E704" s="2"/>
      <c r="F704" s="2"/>
      <c r="G704" s="2"/>
      <c r="H704" s="2"/>
      <c r="I704" s="2"/>
      <c r="J704" s="2"/>
      <c r="K704" s="2"/>
      <c r="L704" s="2"/>
    </row>
    <row r="705" spans="3:12" ht="14.25" customHeight="1" x14ac:dyDescent="0.3">
      <c r="C705" s="2"/>
      <c r="D705" s="2"/>
      <c r="E705" s="2"/>
      <c r="F705" s="2"/>
      <c r="G705" s="2"/>
      <c r="H705" s="2"/>
      <c r="I705" s="2"/>
      <c r="J705" s="2"/>
      <c r="K705" s="2"/>
      <c r="L705" s="2"/>
    </row>
    <row r="706" spans="3:12" ht="14.25" customHeight="1" x14ac:dyDescent="0.3">
      <c r="C706" s="2"/>
      <c r="D706" s="2"/>
      <c r="E706" s="2"/>
      <c r="F706" s="2"/>
      <c r="G706" s="2"/>
      <c r="H706" s="2"/>
      <c r="I706" s="2"/>
      <c r="J706" s="2"/>
      <c r="K706" s="2"/>
      <c r="L706" s="2"/>
    </row>
    <row r="707" spans="3:12" ht="14.25" customHeight="1" x14ac:dyDescent="0.3">
      <c r="C707" s="2"/>
      <c r="D707" s="2"/>
      <c r="E707" s="2"/>
      <c r="F707" s="2"/>
      <c r="G707" s="2"/>
      <c r="H707" s="2"/>
      <c r="I707" s="2"/>
      <c r="J707" s="2"/>
      <c r="K707" s="2"/>
      <c r="L707" s="2"/>
    </row>
    <row r="708" spans="3:12" ht="14.25" customHeight="1" x14ac:dyDescent="0.3">
      <c r="C708" s="2"/>
      <c r="D708" s="2"/>
      <c r="E708" s="2"/>
      <c r="F708" s="2"/>
      <c r="G708" s="2"/>
      <c r="H708" s="2"/>
      <c r="I708" s="2"/>
      <c r="J708" s="2"/>
      <c r="K708" s="2"/>
      <c r="L708" s="2"/>
    </row>
    <row r="709" spans="3:12" ht="14.25" customHeight="1" x14ac:dyDescent="0.3">
      <c r="C709" s="2"/>
      <c r="D709" s="2"/>
      <c r="E709" s="2"/>
      <c r="F709" s="2"/>
      <c r="G709" s="2"/>
      <c r="H709" s="2"/>
      <c r="I709" s="2"/>
      <c r="J709" s="2"/>
      <c r="K709" s="2"/>
      <c r="L709" s="2"/>
    </row>
    <row r="710" spans="3:12" ht="14.25" customHeight="1" x14ac:dyDescent="0.3">
      <c r="C710" s="2"/>
      <c r="D710" s="2"/>
      <c r="E710" s="2"/>
      <c r="F710" s="2"/>
      <c r="G710" s="2"/>
      <c r="H710" s="2"/>
      <c r="I710" s="2"/>
      <c r="J710" s="2"/>
      <c r="K710" s="2"/>
      <c r="L710" s="2"/>
    </row>
    <row r="711" spans="3:12" ht="14.25" customHeight="1" x14ac:dyDescent="0.3">
      <c r="C711" s="2"/>
      <c r="D711" s="2"/>
      <c r="E711" s="2"/>
      <c r="F711" s="2"/>
      <c r="G711" s="2"/>
      <c r="H711" s="2"/>
      <c r="I711" s="2"/>
      <c r="J711" s="2"/>
      <c r="K711" s="2"/>
      <c r="L711" s="2"/>
    </row>
    <row r="712" spans="3:12" ht="14.25" customHeight="1" x14ac:dyDescent="0.3">
      <c r="C712" s="2"/>
      <c r="D712" s="2"/>
      <c r="E712" s="2"/>
      <c r="F712" s="2"/>
      <c r="G712" s="2"/>
      <c r="H712" s="2"/>
      <c r="I712" s="2"/>
      <c r="J712" s="2"/>
      <c r="K712" s="2"/>
      <c r="L712" s="2"/>
    </row>
    <row r="713" spans="3:12" ht="14.25" customHeight="1" x14ac:dyDescent="0.3">
      <c r="C713" s="2"/>
      <c r="D713" s="2"/>
      <c r="E713" s="2"/>
      <c r="F713" s="2"/>
      <c r="G713" s="2"/>
      <c r="H713" s="2"/>
      <c r="I713" s="2"/>
      <c r="J713" s="2"/>
      <c r="K713" s="2"/>
      <c r="L713" s="2"/>
    </row>
    <row r="714" spans="3:12" ht="14.25" customHeight="1" x14ac:dyDescent="0.3">
      <c r="C714" s="2"/>
      <c r="D714" s="2"/>
      <c r="E714" s="2"/>
      <c r="F714" s="2"/>
      <c r="G714" s="2"/>
      <c r="H714" s="2"/>
      <c r="I714" s="2"/>
      <c r="J714" s="2"/>
      <c r="K714" s="2"/>
      <c r="L714" s="2"/>
    </row>
    <row r="715" spans="3:12" ht="14.25" customHeight="1" x14ac:dyDescent="0.3">
      <c r="C715" s="2"/>
      <c r="D715" s="2"/>
      <c r="E715" s="2"/>
      <c r="F715" s="2"/>
      <c r="G715" s="2"/>
      <c r="H715" s="2"/>
      <c r="I715" s="2"/>
      <c r="J715" s="2"/>
      <c r="K715" s="2"/>
      <c r="L715" s="2"/>
    </row>
    <row r="716" spans="3:12" ht="14.25" customHeight="1" x14ac:dyDescent="0.3">
      <c r="C716" s="2"/>
      <c r="D716" s="2"/>
      <c r="E716" s="2"/>
      <c r="F716" s="2"/>
      <c r="G716" s="2"/>
      <c r="H716" s="2"/>
      <c r="I716" s="2"/>
      <c r="J716" s="2"/>
      <c r="K716" s="2"/>
      <c r="L716" s="2"/>
    </row>
    <row r="717" spans="3:12" ht="14.25" customHeight="1" x14ac:dyDescent="0.3">
      <c r="C717" s="2"/>
      <c r="D717" s="2"/>
      <c r="E717" s="2"/>
      <c r="F717" s="2"/>
      <c r="G717" s="2"/>
      <c r="H717" s="2"/>
      <c r="I717" s="2"/>
      <c r="J717" s="2"/>
      <c r="K717" s="2"/>
      <c r="L717" s="2"/>
    </row>
    <row r="718" spans="3:12" ht="14.25" customHeight="1" x14ac:dyDescent="0.3">
      <c r="C718" s="2"/>
      <c r="D718" s="2"/>
      <c r="E718" s="2"/>
      <c r="F718" s="2"/>
      <c r="G718" s="2"/>
      <c r="H718" s="2"/>
      <c r="I718" s="2"/>
      <c r="J718" s="2"/>
      <c r="K718" s="2"/>
      <c r="L718" s="2"/>
    </row>
    <row r="719" spans="3:12" ht="14.25" customHeight="1" x14ac:dyDescent="0.3">
      <c r="C719" s="2"/>
      <c r="D719" s="2"/>
      <c r="E719" s="2"/>
      <c r="F719" s="2"/>
      <c r="G719" s="2"/>
      <c r="H719" s="2"/>
      <c r="I719" s="2"/>
      <c r="J719" s="2"/>
      <c r="K719" s="2"/>
      <c r="L719" s="2"/>
    </row>
    <row r="720" spans="3:12" ht="14.25" customHeight="1" x14ac:dyDescent="0.3">
      <c r="C720" s="2"/>
      <c r="D720" s="2"/>
      <c r="E720" s="2"/>
      <c r="F720" s="2"/>
      <c r="G720" s="2"/>
      <c r="H720" s="2"/>
      <c r="I720" s="2"/>
      <c r="J720" s="2"/>
      <c r="K720" s="2"/>
      <c r="L720" s="2"/>
    </row>
    <row r="721" spans="3:12" ht="14.25" customHeight="1" x14ac:dyDescent="0.3">
      <c r="C721" s="2"/>
      <c r="D721" s="2"/>
      <c r="E721" s="2"/>
      <c r="F721" s="2"/>
      <c r="G721" s="2"/>
      <c r="H721" s="2"/>
      <c r="I721" s="2"/>
      <c r="J721" s="2"/>
      <c r="K721" s="2"/>
      <c r="L721" s="2"/>
    </row>
    <row r="722" spans="3:12" ht="14.25" customHeight="1" x14ac:dyDescent="0.3">
      <c r="C722" s="2"/>
      <c r="D722" s="2"/>
      <c r="E722" s="2"/>
      <c r="F722" s="2"/>
      <c r="G722" s="2"/>
      <c r="H722" s="2"/>
      <c r="I722" s="2"/>
      <c r="J722" s="2"/>
      <c r="K722" s="2"/>
      <c r="L722" s="2"/>
    </row>
    <row r="723" spans="3:12" ht="14.25" customHeight="1" x14ac:dyDescent="0.3">
      <c r="C723" s="2"/>
      <c r="D723" s="2"/>
      <c r="E723" s="2"/>
      <c r="F723" s="2"/>
      <c r="G723" s="2"/>
      <c r="H723" s="2"/>
      <c r="I723" s="2"/>
      <c r="J723" s="2"/>
      <c r="K723" s="2"/>
      <c r="L723" s="2"/>
    </row>
    <row r="724" spans="3:12" ht="14.25" customHeight="1" x14ac:dyDescent="0.3">
      <c r="C724" s="2"/>
      <c r="D724" s="2"/>
      <c r="E724" s="2"/>
      <c r="F724" s="2"/>
      <c r="G724" s="2"/>
      <c r="H724" s="2"/>
      <c r="I724" s="2"/>
      <c r="J724" s="2"/>
      <c r="K724" s="2"/>
      <c r="L724" s="2"/>
    </row>
    <row r="725" spans="3:12" ht="14.25" customHeight="1" x14ac:dyDescent="0.3">
      <c r="C725" s="2"/>
      <c r="D725" s="2"/>
      <c r="E725" s="2"/>
      <c r="F725" s="2"/>
      <c r="G725" s="2"/>
      <c r="H725" s="2"/>
      <c r="I725" s="2"/>
      <c r="J725" s="2"/>
      <c r="K725" s="2"/>
      <c r="L725" s="2"/>
    </row>
    <row r="726" spans="3:12" ht="14.25" customHeight="1" x14ac:dyDescent="0.3">
      <c r="C726" s="2"/>
      <c r="D726" s="2"/>
      <c r="E726" s="2"/>
      <c r="F726" s="2"/>
      <c r="G726" s="2"/>
      <c r="H726" s="2"/>
      <c r="I726" s="2"/>
      <c r="J726" s="2"/>
      <c r="K726" s="2"/>
      <c r="L726" s="2"/>
    </row>
    <row r="727" spans="3:12" ht="14.25" customHeight="1" x14ac:dyDescent="0.3">
      <c r="C727" s="2"/>
      <c r="D727" s="2"/>
      <c r="E727" s="2"/>
      <c r="F727" s="2"/>
      <c r="G727" s="2"/>
      <c r="H727" s="2"/>
      <c r="I727" s="2"/>
      <c r="J727" s="2"/>
      <c r="K727" s="2"/>
      <c r="L727" s="2"/>
    </row>
    <row r="728" spans="3:12" ht="14.25" customHeight="1" x14ac:dyDescent="0.3">
      <c r="C728" s="2"/>
      <c r="D728" s="2"/>
      <c r="E728" s="2"/>
      <c r="F728" s="2"/>
      <c r="G728" s="2"/>
      <c r="H728" s="2"/>
      <c r="I728" s="2"/>
      <c r="J728" s="2"/>
      <c r="K728" s="2"/>
      <c r="L728" s="2"/>
    </row>
    <row r="729" spans="3:12" ht="14.25" customHeight="1" x14ac:dyDescent="0.3">
      <c r="C729" s="2"/>
      <c r="D729" s="2"/>
      <c r="E729" s="2"/>
      <c r="F729" s="2"/>
      <c r="G729" s="2"/>
      <c r="H729" s="2"/>
      <c r="I729" s="2"/>
      <c r="J729" s="2"/>
      <c r="K729" s="2"/>
      <c r="L729" s="2"/>
    </row>
    <row r="730" spans="3:12" ht="14.25" customHeight="1" x14ac:dyDescent="0.3">
      <c r="C730" s="2"/>
      <c r="D730" s="2"/>
      <c r="E730" s="2"/>
      <c r="F730" s="2"/>
      <c r="G730" s="2"/>
      <c r="H730" s="2"/>
      <c r="I730" s="2"/>
      <c r="J730" s="2"/>
      <c r="K730" s="2"/>
      <c r="L730" s="2"/>
    </row>
    <row r="731" spans="3:12" ht="14.25" customHeight="1" x14ac:dyDescent="0.3">
      <c r="C731" s="2"/>
      <c r="D731" s="2"/>
      <c r="E731" s="2"/>
      <c r="F731" s="2"/>
      <c r="G731" s="2"/>
      <c r="H731" s="2"/>
      <c r="I731" s="2"/>
      <c r="J731" s="2"/>
      <c r="K731" s="2"/>
      <c r="L731" s="2"/>
    </row>
    <row r="732" spans="3:12" ht="14.25" customHeight="1" x14ac:dyDescent="0.3">
      <c r="C732" s="2"/>
      <c r="D732" s="2"/>
      <c r="E732" s="2"/>
      <c r="F732" s="2"/>
      <c r="G732" s="2"/>
      <c r="H732" s="2"/>
      <c r="I732" s="2"/>
      <c r="J732" s="2"/>
      <c r="K732" s="2"/>
      <c r="L732" s="2"/>
    </row>
    <row r="733" spans="3:12" ht="14.25" customHeight="1" x14ac:dyDescent="0.3">
      <c r="C733" s="2"/>
      <c r="D733" s="2"/>
      <c r="E733" s="2"/>
      <c r="F733" s="2"/>
      <c r="G733" s="2"/>
      <c r="H733" s="2"/>
      <c r="I733" s="2"/>
      <c r="J733" s="2"/>
      <c r="K733" s="2"/>
      <c r="L733" s="2"/>
    </row>
    <row r="734" spans="3:12" ht="14.25" customHeight="1" x14ac:dyDescent="0.3">
      <c r="C734" s="2"/>
      <c r="D734" s="2"/>
      <c r="E734" s="2"/>
      <c r="F734" s="2"/>
      <c r="G734" s="2"/>
      <c r="H734" s="2"/>
      <c r="I734" s="2"/>
      <c r="J734" s="2"/>
      <c r="K734" s="2"/>
      <c r="L734" s="2"/>
    </row>
    <row r="735" spans="3:12" ht="14.25" customHeight="1" x14ac:dyDescent="0.3">
      <c r="C735" s="2"/>
      <c r="D735" s="2"/>
      <c r="E735" s="2"/>
      <c r="F735" s="2"/>
      <c r="G735" s="2"/>
      <c r="H735" s="2"/>
      <c r="I735" s="2"/>
      <c r="J735" s="2"/>
      <c r="K735" s="2"/>
      <c r="L735" s="2"/>
    </row>
    <row r="736" spans="3:12" ht="14.25" customHeight="1" x14ac:dyDescent="0.3">
      <c r="C736" s="2"/>
      <c r="D736" s="2"/>
      <c r="E736" s="2"/>
      <c r="F736" s="2"/>
      <c r="G736" s="2"/>
      <c r="H736" s="2"/>
      <c r="I736" s="2"/>
      <c r="J736" s="2"/>
      <c r="K736" s="2"/>
      <c r="L736" s="2"/>
    </row>
    <row r="737" spans="3:12" ht="14.25" customHeight="1" x14ac:dyDescent="0.3">
      <c r="C737" s="2"/>
      <c r="D737" s="2"/>
      <c r="E737" s="2"/>
      <c r="F737" s="2"/>
      <c r="G737" s="2"/>
      <c r="H737" s="2"/>
      <c r="I737" s="2"/>
      <c r="J737" s="2"/>
      <c r="K737" s="2"/>
      <c r="L737" s="2"/>
    </row>
    <row r="738" spans="3:12" ht="14.25" customHeight="1" x14ac:dyDescent="0.3">
      <c r="C738" s="2"/>
      <c r="D738" s="2"/>
      <c r="E738" s="2"/>
      <c r="F738" s="2"/>
      <c r="G738" s="2"/>
      <c r="H738" s="2"/>
      <c r="I738" s="2"/>
      <c r="J738" s="2"/>
      <c r="K738" s="2"/>
      <c r="L738" s="2"/>
    </row>
    <row r="739" spans="3:12" ht="14.25" customHeight="1" x14ac:dyDescent="0.3">
      <c r="C739" s="2"/>
      <c r="D739" s="2"/>
      <c r="E739" s="2"/>
      <c r="F739" s="2"/>
      <c r="G739" s="2"/>
      <c r="H739" s="2"/>
      <c r="I739" s="2"/>
      <c r="J739" s="2"/>
      <c r="K739" s="2"/>
      <c r="L739" s="2"/>
    </row>
    <row r="740" spans="3:12" ht="14.25" customHeight="1" x14ac:dyDescent="0.3">
      <c r="C740" s="2"/>
      <c r="D740" s="2"/>
      <c r="E740" s="2"/>
      <c r="F740" s="2"/>
      <c r="G740" s="2"/>
      <c r="H740" s="2"/>
      <c r="I740" s="2"/>
      <c r="J740" s="2"/>
      <c r="K740" s="2"/>
      <c r="L740" s="2"/>
    </row>
    <row r="741" spans="3:12" ht="14.25" customHeight="1" x14ac:dyDescent="0.3">
      <c r="C741" s="2"/>
      <c r="D741" s="2"/>
      <c r="E741" s="2"/>
      <c r="F741" s="2"/>
      <c r="G741" s="2"/>
      <c r="H741" s="2"/>
      <c r="I741" s="2"/>
      <c r="J741" s="2"/>
      <c r="K741" s="2"/>
      <c r="L741" s="2"/>
    </row>
    <row r="742" spans="3:12" ht="14.25" customHeight="1" x14ac:dyDescent="0.3">
      <c r="C742" s="2"/>
      <c r="D742" s="2"/>
      <c r="E742" s="2"/>
      <c r="F742" s="2"/>
      <c r="G742" s="2"/>
      <c r="H742" s="2"/>
      <c r="I742" s="2"/>
      <c r="J742" s="2"/>
      <c r="K742" s="2"/>
      <c r="L742" s="2"/>
    </row>
    <row r="743" spans="3:12" ht="14.25" customHeight="1" x14ac:dyDescent="0.3">
      <c r="C743" s="2"/>
      <c r="D743" s="2"/>
      <c r="E743" s="2"/>
      <c r="F743" s="2"/>
      <c r="G743" s="2"/>
      <c r="H743" s="2"/>
      <c r="I743" s="2"/>
      <c r="J743" s="2"/>
      <c r="K743" s="2"/>
      <c r="L743" s="2"/>
    </row>
    <row r="744" spans="3:12" ht="14.25" customHeight="1" x14ac:dyDescent="0.3">
      <c r="C744" s="2"/>
      <c r="D744" s="2"/>
      <c r="E744" s="2"/>
      <c r="F744" s="2"/>
      <c r="G744" s="2"/>
      <c r="H744" s="2"/>
      <c r="I744" s="2"/>
      <c r="J744" s="2"/>
      <c r="K744" s="2"/>
      <c r="L744" s="2"/>
    </row>
    <row r="745" spans="3:12" ht="14.25" customHeight="1" x14ac:dyDescent="0.3">
      <c r="C745" s="2"/>
      <c r="D745" s="2"/>
      <c r="E745" s="2"/>
      <c r="F745" s="2"/>
      <c r="G745" s="2"/>
      <c r="H745" s="2"/>
      <c r="I745" s="2"/>
      <c r="J745" s="2"/>
      <c r="K745" s="2"/>
      <c r="L745" s="2"/>
    </row>
    <row r="746" spans="3:12" ht="14.25" customHeight="1" x14ac:dyDescent="0.3">
      <c r="C746" s="2"/>
      <c r="D746" s="2"/>
      <c r="E746" s="2"/>
      <c r="F746" s="2"/>
      <c r="G746" s="2"/>
      <c r="H746" s="2"/>
      <c r="I746" s="2"/>
      <c r="J746" s="2"/>
      <c r="K746" s="2"/>
      <c r="L746" s="2"/>
    </row>
    <row r="747" spans="3:12" ht="14.25" customHeight="1" x14ac:dyDescent="0.3">
      <c r="C747" s="2"/>
      <c r="D747" s="2"/>
      <c r="E747" s="2"/>
      <c r="F747" s="2"/>
      <c r="G747" s="2"/>
      <c r="H747" s="2"/>
      <c r="I747" s="2"/>
      <c r="J747" s="2"/>
      <c r="K747" s="2"/>
      <c r="L747" s="2"/>
    </row>
    <row r="748" spans="3:12" ht="14.25" customHeight="1" x14ac:dyDescent="0.3">
      <c r="C748" s="2"/>
      <c r="D748" s="2"/>
      <c r="E748" s="2"/>
      <c r="F748" s="2"/>
      <c r="G748" s="2"/>
      <c r="H748" s="2"/>
      <c r="I748" s="2"/>
      <c r="J748" s="2"/>
      <c r="K748" s="2"/>
      <c r="L748" s="2"/>
    </row>
    <row r="749" spans="3:12" ht="14.25" customHeight="1" x14ac:dyDescent="0.3">
      <c r="C749" s="2"/>
      <c r="D749" s="2"/>
      <c r="E749" s="2"/>
      <c r="F749" s="2"/>
      <c r="G749" s="2"/>
      <c r="H749" s="2"/>
      <c r="I749" s="2"/>
      <c r="J749" s="2"/>
      <c r="K749" s="2"/>
      <c r="L749" s="2"/>
    </row>
    <row r="750" spans="3:12" ht="14.25" customHeight="1" x14ac:dyDescent="0.3">
      <c r="C750" s="2"/>
      <c r="D750" s="2"/>
      <c r="E750" s="2"/>
      <c r="F750" s="2"/>
      <c r="G750" s="2"/>
      <c r="H750" s="2"/>
      <c r="I750" s="2"/>
      <c r="J750" s="2"/>
      <c r="K750" s="2"/>
      <c r="L750" s="2"/>
    </row>
    <row r="751" spans="3:12" ht="14.25" customHeight="1" x14ac:dyDescent="0.3">
      <c r="C751" s="2"/>
      <c r="D751" s="2"/>
      <c r="E751" s="2"/>
      <c r="F751" s="2"/>
      <c r="G751" s="2"/>
      <c r="H751" s="2"/>
      <c r="I751" s="2"/>
      <c r="J751" s="2"/>
      <c r="K751" s="2"/>
      <c r="L751" s="2"/>
    </row>
    <row r="752" spans="3:12" ht="14.25" customHeight="1" x14ac:dyDescent="0.3">
      <c r="C752" s="2"/>
      <c r="D752" s="2"/>
      <c r="E752" s="2"/>
      <c r="F752" s="2"/>
      <c r="G752" s="2"/>
      <c r="H752" s="2"/>
      <c r="I752" s="2"/>
      <c r="J752" s="2"/>
      <c r="K752" s="2"/>
      <c r="L752" s="2"/>
    </row>
    <row r="753" spans="3:12" ht="14.25" customHeight="1" x14ac:dyDescent="0.3">
      <c r="C753" s="2"/>
      <c r="D753" s="2"/>
      <c r="E753" s="2"/>
      <c r="F753" s="2"/>
      <c r="G753" s="2"/>
      <c r="H753" s="2"/>
      <c r="I753" s="2"/>
      <c r="J753" s="2"/>
      <c r="K753" s="2"/>
      <c r="L753" s="2"/>
    </row>
    <row r="754" spans="3:12" ht="14.25" customHeight="1" x14ac:dyDescent="0.3">
      <c r="C754" s="2"/>
      <c r="D754" s="2"/>
      <c r="E754" s="2"/>
      <c r="F754" s="2"/>
      <c r="G754" s="2"/>
      <c r="H754" s="2"/>
      <c r="I754" s="2"/>
      <c r="J754" s="2"/>
      <c r="K754" s="2"/>
      <c r="L754" s="2"/>
    </row>
    <row r="755" spans="3:12" ht="14.25" customHeight="1" x14ac:dyDescent="0.3">
      <c r="C755" s="2"/>
      <c r="D755" s="2"/>
      <c r="E755" s="2"/>
      <c r="F755" s="2"/>
      <c r="G755" s="2"/>
      <c r="H755" s="2"/>
      <c r="I755" s="2"/>
      <c r="J755" s="2"/>
      <c r="K755" s="2"/>
      <c r="L755" s="2"/>
    </row>
    <row r="756" spans="3:12" ht="14.25" customHeight="1" x14ac:dyDescent="0.3">
      <c r="C756" s="2"/>
      <c r="D756" s="2"/>
      <c r="E756" s="2"/>
      <c r="F756" s="2"/>
      <c r="G756" s="2"/>
      <c r="H756" s="2"/>
      <c r="I756" s="2"/>
      <c r="J756" s="2"/>
      <c r="K756" s="2"/>
      <c r="L756" s="2"/>
    </row>
    <row r="757" spans="3:12" ht="14.25" customHeight="1" x14ac:dyDescent="0.3">
      <c r="C757" s="2"/>
      <c r="D757" s="2"/>
      <c r="E757" s="2"/>
      <c r="F757" s="2"/>
      <c r="G757" s="2"/>
      <c r="H757" s="2"/>
      <c r="I757" s="2"/>
      <c r="J757" s="2"/>
      <c r="K757" s="2"/>
      <c r="L757" s="2"/>
    </row>
    <row r="758" spans="3:12" ht="14.25" customHeight="1" x14ac:dyDescent="0.3">
      <c r="C758" s="2"/>
      <c r="D758" s="2"/>
      <c r="E758" s="2"/>
      <c r="F758" s="2"/>
      <c r="G758" s="2"/>
      <c r="H758" s="2"/>
      <c r="I758" s="2"/>
      <c r="J758" s="2"/>
      <c r="K758" s="2"/>
      <c r="L758" s="2"/>
    </row>
    <row r="759" spans="3:12" ht="14.25" customHeight="1" x14ac:dyDescent="0.3">
      <c r="C759" s="2"/>
      <c r="D759" s="2"/>
      <c r="E759" s="2"/>
      <c r="F759" s="2"/>
      <c r="G759" s="2"/>
      <c r="H759" s="2"/>
      <c r="I759" s="2"/>
      <c r="J759" s="2"/>
      <c r="K759" s="2"/>
      <c r="L759" s="2"/>
    </row>
    <row r="760" spans="3:12" ht="14.25" customHeight="1" x14ac:dyDescent="0.3">
      <c r="C760" s="2"/>
      <c r="D760" s="2"/>
      <c r="E760" s="2"/>
      <c r="F760" s="2"/>
      <c r="G760" s="2"/>
      <c r="H760" s="2"/>
      <c r="I760" s="2"/>
      <c r="J760" s="2"/>
      <c r="K760" s="2"/>
      <c r="L760" s="2"/>
    </row>
    <row r="761" spans="3:12" ht="14.25" customHeight="1" x14ac:dyDescent="0.3">
      <c r="C761" s="2"/>
      <c r="D761" s="2"/>
      <c r="E761" s="2"/>
      <c r="F761" s="2"/>
      <c r="G761" s="2"/>
      <c r="H761" s="2"/>
      <c r="I761" s="2"/>
      <c r="J761" s="2"/>
      <c r="K761" s="2"/>
      <c r="L761" s="2"/>
    </row>
    <row r="762" spans="3:12" ht="14.25" customHeight="1" x14ac:dyDescent="0.3">
      <c r="C762" s="2"/>
      <c r="D762" s="2"/>
      <c r="E762" s="2"/>
      <c r="F762" s="2"/>
      <c r="G762" s="2"/>
      <c r="H762" s="2"/>
      <c r="I762" s="2"/>
      <c r="J762" s="2"/>
      <c r="K762" s="2"/>
      <c r="L762" s="2"/>
    </row>
    <row r="763" spans="3:12" ht="14.25" customHeight="1" x14ac:dyDescent="0.3">
      <c r="C763" s="2"/>
      <c r="D763" s="2"/>
      <c r="E763" s="2"/>
      <c r="F763" s="2"/>
      <c r="G763" s="2"/>
      <c r="H763" s="2"/>
      <c r="I763" s="2"/>
      <c r="J763" s="2"/>
      <c r="K763" s="2"/>
      <c r="L763" s="2"/>
    </row>
    <row r="764" spans="3:12" ht="14.25" customHeight="1" x14ac:dyDescent="0.3">
      <c r="C764" s="2"/>
      <c r="D764" s="2"/>
      <c r="E764" s="2"/>
      <c r="F764" s="2"/>
      <c r="G764" s="2"/>
      <c r="H764" s="2"/>
      <c r="I764" s="2"/>
      <c r="J764" s="2"/>
      <c r="K764" s="2"/>
      <c r="L764" s="2"/>
    </row>
    <row r="765" spans="3:12" ht="14.25" customHeight="1" x14ac:dyDescent="0.3">
      <c r="C765" s="2"/>
      <c r="D765" s="2"/>
      <c r="E765" s="2"/>
      <c r="F765" s="2"/>
      <c r="G765" s="2"/>
      <c r="H765" s="2"/>
      <c r="I765" s="2"/>
      <c r="J765" s="2"/>
      <c r="K765" s="2"/>
      <c r="L765" s="2"/>
    </row>
    <row r="766" spans="3:12" ht="14.25" customHeight="1" x14ac:dyDescent="0.3">
      <c r="C766" s="2"/>
      <c r="D766" s="2"/>
      <c r="E766" s="2"/>
      <c r="F766" s="2"/>
      <c r="G766" s="2"/>
      <c r="H766" s="2"/>
      <c r="I766" s="2"/>
      <c r="J766" s="2"/>
      <c r="K766" s="2"/>
      <c r="L766" s="2"/>
    </row>
    <row r="767" spans="3:12" ht="14.25" customHeight="1" x14ac:dyDescent="0.3">
      <c r="C767" s="2"/>
      <c r="D767" s="2"/>
      <c r="E767" s="2"/>
      <c r="F767" s="2"/>
      <c r="G767" s="2"/>
      <c r="H767" s="2"/>
      <c r="I767" s="2"/>
      <c r="J767" s="2"/>
      <c r="K767" s="2"/>
      <c r="L767" s="2"/>
    </row>
    <row r="768" spans="3:12" ht="14.25" customHeight="1" x14ac:dyDescent="0.3">
      <c r="C768" s="2"/>
      <c r="D768" s="2"/>
      <c r="E768" s="2"/>
      <c r="F768" s="2"/>
      <c r="G768" s="2"/>
      <c r="H768" s="2"/>
      <c r="I768" s="2"/>
      <c r="J768" s="2"/>
      <c r="K768" s="2"/>
      <c r="L768" s="2"/>
    </row>
    <row r="769" spans="3:12" ht="14.25" customHeight="1" x14ac:dyDescent="0.3">
      <c r="C769" s="2"/>
      <c r="D769" s="2"/>
      <c r="E769" s="2"/>
      <c r="F769" s="2"/>
      <c r="G769" s="2"/>
      <c r="H769" s="2"/>
      <c r="I769" s="2"/>
      <c r="J769" s="2"/>
      <c r="K769" s="2"/>
      <c r="L769" s="2"/>
    </row>
    <row r="770" spans="3:12" ht="14.25" customHeight="1" x14ac:dyDescent="0.3">
      <c r="C770" s="2"/>
      <c r="D770" s="2"/>
      <c r="E770" s="2"/>
      <c r="F770" s="2"/>
      <c r="G770" s="2"/>
      <c r="H770" s="2"/>
      <c r="I770" s="2"/>
      <c r="J770" s="2"/>
      <c r="K770" s="2"/>
      <c r="L770" s="2"/>
    </row>
    <row r="771" spans="3:12" ht="14.25" customHeight="1" x14ac:dyDescent="0.3">
      <c r="C771" s="2"/>
      <c r="D771" s="2"/>
      <c r="E771" s="2"/>
      <c r="F771" s="2"/>
      <c r="G771" s="2"/>
      <c r="H771" s="2"/>
      <c r="I771" s="2"/>
      <c r="J771" s="2"/>
      <c r="K771" s="2"/>
      <c r="L771" s="2"/>
    </row>
    <row r="772" spans="3:12" ht="14.25" customHeight="1" x14ac:dyDescent="0.3">
      <c r="C772" s="2"/>
      <c r="D772" s="2"/>
      <c r="E772" s="2"/>
      <c r="F772" s="2"/>
      <c r="G772" s="2"/>
      <c r="H772" s="2"/>
      <c r="I772" s="2"/>
      <c r="J772" s="2"/>
      <c r="K772" s="2"/>
      <c r="L772" s="2"/>
    </row>
    <row r="773" spans="3:12" ht="14.25" customHeight="1" x14ac:dyDescent="0.3">
      <c r="C773" s="2"/>
      <c r="D773" s="2"/>
      <c r="E773" s="2"/>
      <c r="F773" s="2"/>
      <c r="G773" s="2"/>
      <c r="H773" s="2"/>
      <c r="I773" s="2"/>
      <c r="J773" s="2"/>
      <c r="K773" s="2"/>
      <c r="L773" s="2"/>
    </row>
    <row r="774" spans="3:12" ht="14.25" customHeight="1" x14ac:dyDescent="0.3">
      <c r="C774" s="2"/>
      <c r="D774" s="2"/>
      <c r="E774" s="2"/>
      <c r="F774" s="2"/>
      <c r="G774" s="2"/>
      <c r="H774" s="2"/>
      <c r="I774" s="2"/>
      <c r="J774" s="2"/>
      <c r="K774" s="2"/>
      <c r="L774" s="2"/>
    </row>
    <row r="775" spans="3:12" ht="14.25" customHeight="1" x14ac:dyDescent="0.3">
      <c r="C775" s="2"/>
      <c r="D775" s="2"/>
      <c r="E775" s="2"/>
      <c r="F775" s="2"/>
      <c r="G775" s="2"/>
      <c r="H775" s="2"/>
      <c r="I775" s="2"/>
      <c r="J775" s="2"/>
      <c r="K775" s="2"/>
      <c r="L775" s="2"/>
    </row>
    <row r="776" spans="3:12" ht="14.25" customHeight="1" x14ac:dyDescent="0.3">
      <c r="C776" s="2"/>
      <c r="D776" s="2"/>
      <c r="E776" s="2"/>
      <c r="F776" s="2"/>
      <c r="G776" s="2"/>
      <c r="H776" s="2"/>
      <c r="I776" s="2"/>
      <c r="J776" s="2"/>
      <c r="K776" s="2"/>
      <c r="L776" s="2"/>
    </row>
    <row r="777" spans="3:12" ht="14.25" customHeight="1" x14ac:dyDescent="0.3">
      <c r="C777" s="2"/>
      <c r="D777" s="2"/>
      <c r="E777" s="2"/>
      <c r="F777" s="2"/>
      <c r="G777" s="2"/>
      <c r="H777" s="2"/>
      <c r="I777" s="2"/>
      <c r="J777" s="2"/>
      <c r="K777" s="2"/>
      <c r="L777" s="2"/>
    </row>
    <row r="778" spans="3:12" ht="14.25" customHeight="1" x14ac:dyDescent="0.3">
      <c r="C778" s="2"/>
      <c r="D778" s="2"/>
      <c r="E778" s="2"/>
      <c r="F778" s="2"/>
      <c r="G778" s="2"/>
      <c r="H778" s="2"/>
      <c r="I778" s="2"/>
      <c r="J778" s="2"/>
      <c r="K778" s="2"/>
      <c r="L778" s="2"/>
    </row>
    <row r="779" spans="3:12" ht="14.25" customHeight="1" x14ac:dyDescent="0.3">
      <c r="C779" s="2"/>
      <c r="D779" s="2"/>
      <c r="E779" s="2"/>
      <c r="F779" s="2"/>
      <c r="G779" s="2"/>
      <c r="H779" s="2"/>
      <c r="I779" s="2"/>
      <c r="J779" s="2"/>
      <c r="K779" s="2"/>
      <c r="L779" s="2"/>
    </row>
    <row r="780" spans="3:12" ht="14.25" customHeight="1" x14ac:dyDescent="0.3">
      <c r="C780" s="2"/>
      <c r="D780" s="2"/>
      <c r="E780" s="2"/>
      <c r="F780" s="2"/>
      <c r="G780" s="2"/>
      <c r="H780" s="2"/>
      <c r="I780" s="2"/>
      <c r="J780" s="2"/>
      <c r="K780" s="2"/>
      <c r="L780" s="2"/>
    </row>
    <row r="781" spans="3:12" ht="14.25" customHeight="1" x14ac:dyDescent="0.3">
      <c r="C781" s="2"/>
      <c r="D781" s="2"/>
      <c r="E781" s="2"/>
      <c r="F781" s="2"/>
      <c r="G781" s="2"/>
      <c r="H781" s="2"/>
      <c r="I781" s="2"/>
      <c r="J781" s="2"/>
      <c r="K781" s="2"/>
      <c r="L781" s="2"/>
    </row>
    <row r="782" spans="3:12" ht="14.25" customHeight="1" x14ac:dyDescent="0.3">
      <c r="C782" s="2"/>
      <c r="D782" s="2"/>
      <c r="E782" s="2"/>
      <c r="F782" s="2"/>
      <c r="G782" s="2"/>
      <c r="H782" s="2"/>
      <c r="I782" s="2"/>
      <c r="J782" s="2"/>
      <c r="K782" s="2"/>
      <c r="L782" s="2"/>
    </row>
    <row r="783" spans="3:12" ht="14.25" customHeight="1" x14ac:dyDescent="0.3">
      <c r="C783" s="2"/>
      <c r="D783" s="2"/>
      <c r="E783" s="2"/>
      <c r="F783" s="2"/>
      <c r="G783" s="2"/>
      <c r="H783" s="2"/>
      <c r="I783" s="2"/>
      <c r="J783" s="2"/>
      <c r="K783" s="2"/>
      <c r="L783" s="2"/>
    </row>
    <row r="784" spans="3:12" ht="14.25" customHeight="1" x14ac:dyDescent="0.3">
      <c r="C784" s="2"/>
      <c r="D784" s="2"/>
      <c r="E784" s="2"/>
      <c r="F784" s="2"/>
      <c r="G784" s="2"/>
      <c r="H784" s="2"/>
      <c r="I784" s="2"/>
      <c r="J784" s="2"/>
      <c r="K784" s="2"/>
      <c r="L784" s="2"/>
    </row>
    <row r="785" spans="3:12" ht="14.25" customHeight="1" x14ac:dyDescent="0.3">
      <c r="C785" s="2"/>
      <c r="D785" s="2"/>
      <c r="E785" s="2"/>
      <c r="F785" s="2"/>
      <c r="G785" s="2"/>
      <c r="H785" s="2"/>
      <c r="I785" s="2"/>
      <c r="J785" s="2"/>
      <c r="K785" s="2"/>
      <c r="L785" s="2"/>
    </row>
    <row r="786" spans="3:12" ht="14.25" customHeight="1" x14ac:dyDescent="0.3">
      <c r="C786" s="2"/>
      <c r="D786" s="2"/>
      <c r="E786" s="2"/>
      <c r="F786" s="2"/>
      <c r="G786" s="2"/>
      <c r="H786" s="2"/>
      <c r="I786" s="2"/>
      <c r="J786" s="2"/>
      <c r="K786" s="2"/>
      <c r="L786" s="2"/>
    </row>
    <row r="787" spans="3:12" ht="14.25" customHeight="1" x14ac:dyDescent="0.3">
      <c r="C787" s="2"/>
      <c r="D787" s="2"/>
      <c r="E787" s="2"/>
      <c r="F787" s="2"/>
      <c r="G787" s="2"/>
      <c r="H787" s="2"/>
      <c r="I787" s="2"/>
      <c r="J787" s="2"/>
      <c r="K787" s="2"/>
      <c r="L787" s="2"/>
    </row>
    <row r="788" spans="3:12" ht="14.25" customHeight="1" x14ac:dyDescent="0.3">
      <c r="C788" s="2"/>
      <c r="D788" s="2"/>
      <c r="E788" s="2"/>
      <c r="F788" s="2"/>
      <c r="G788" s="2"/>
      <c r="H788" s="2"/>
      <c r="I788" s="2"/>
      <c r="J788" s="2"/>
      <c r="K788" s="2"/>
      <c r="L788" s="2"/>
    </row>
    <row r="789" spans="3:12" ht="14.25" customHeight="1" x14ac:dyDescent="0.3">
      <c r="C789" s="2"/>
      <c r="D789" s="2"/>
      <c r="E789" s="2"/>
      <c r="F789" s="2"/>
      <c r="G789" s="2"/>
      <c r="H789" s="2"/>
      <c r="I789" s="2"/>
      <c r="J789" s="2"/>
      <c r="K789" s="2"/>
      <c r="L789" s="2"/>
    </row>
    <row r="790" spans="3:12" ht="14.25" customHeight="1" x14ac:dyDescent="0.3">
      <c r="C790" s="2"/>
      <c r="D790" s="2"/>
      <c r="E790" s="2"/>
      <c r="F790" s="2"/>
      <c r="G790" s="2"/>
      <c r="H790" s="2"/>
      <c r="I790" s="2"/>
      <c r="J790" s="2"/>
      <c r="K790" s="2"/>
      <c r="L790" s="2"/>
    </row>
    <row r="791" spans="3:12" ht="14.25" customHeight="1" x14ac:dyDescent="0.3">
      <c r="C791" s="2"/>
      <c r="D791" s="2"/>
      <c r="E791" s="2"/>
      <c r="F791" s="2"/>
      <c r="G791" s="2"/>
      <c r="H791" s="2"/>
      <c r="I791" s="2"/>
      <c r="J791" s="2"/>
      <c r="K791" s="2"/>
      <c r="L791" s="2"/>
    </row>
    <row r="792" spans="3:12" ht="14.25" customHeight="1" x14ac:dyDescent="0.3">
      <c r="C792" s="2"/>
      <c r="D792" s="2"/>
      <c r="E792" s="2"/>
      <c r="F792" s="2"/>
      <c r="G792" s="2"/>
      <c r="H792" s="2"/>
      <c r="I792" s="2"/>
      <c r="J792" s="2"/>
      <c r="K792" s="2"/>
      <c r="L792" s="2"/>
    </row>
    <row r="793" spans="3:12" ht="14.25" customHeight="1" x14ac:dyDescent="0.3">
      <c r="C793" s="2"/>
      <c r="D793" s="2"/>
      <c r="E793" s="2"/>
      <c r="F793" s="2"/>
      <c r="G793" s="2"/>
      <c r="H793" s="2"/>
      <c r="I793" s="2"/>
      <c r="J793" s="2"/>
      <c r="K793" s="2"/>
      <c r="L793" s="2"/>
    </row>
    <row r="794" spans="3:12" ht="14.25" customHeight="1" x14ac:dyDescent="0.3">
      <c r="C794" s="2"/>
      <c r="D794" s="2"/>
      <c r="E794" s="2"/>
      <c r="F794" s="2"/>
      <c r="G794" s="2"/>
      <c r="H794" s="2"/>
      <c r="I794" s="2"/>
      <c r="J794" s="2"/>
      <c r="K794" s="2"/>
      <c r="L794" s="2"/>
    </row>
    <row r="795" spans="3:12" ht="14.25" customHeight="1" x14ac:dyDescent="0.3">
      <c r="C795" s="2"/>
      <c r="D795" s="2"/>
      <c r="E795" s="2"/>
      <c r="F795" s="2"/>
      <c r="G795" s="2"/>
      <c r="H795" s="2"/>
      <c r="I795" s="2"/>
      <c r="J795" s="2"/>
      <c r="K795" s="2"/>
      <c r="L795" s="2"/>
    </row>
    <row r="796" spans="3:12" ht="14.25" customHeight="1" x14ac:dyDescent="0.3">
      <c r="C796" s="2"/>
      <c r="D796" s="2"/>
      <c r="E796" s="2"/>
      <c r="F796" s="2"/>
      <c r="G796" s="2"/>
      <c r="H796" s="2"/>
      <c r="I796" s="2"/>
      <c r="J796" s="2"/>
      <c r="K796" s="2"/>
      <c r="L796" s="2"/>
    </row>
    <row r="797" spans="3:12" ht="14.25" customHeight="1" x14ac:dyDescent="0.3">
      <c r="C797" s="2"/>
      <c r="D797" s="2"/>
      <c r="E797" s="2"/>
      <c r="F797" s="2"/>
      <c r="G797" s="2"/>
      <c r="H797" s="2"/>
      <c r="I797" s="2"/>
      <c r="J797" s="2"/>
      <c r="K797" s="2"/>
      <c r="L797" s="2"/>
    </row>
    <row r="798" spans="3:12" ht="14.25" customHeight="1" x14ac:dyDescent="0.3">
      <c r="C798" s="2"/>
      <c r="D798" s="2"/>
      <c r="E798" s="2"/>
      <c r="F798" s="2"/>
      <c r="G798" s="2"/>
      <c r="H798" s="2"/>
      <c r="I798" s="2"/>
      <c r="J798" s="2"/>
      <c r="K798" s="2"/>
      <c r="L798" s="2"/>
    </row>
    <row r="799" spans="3:12" ht="14.25" customHeight="1" x14ac:dyDescent="0.3">
      <c r="C799" s="2"/>
      <c r="D799" s="2"/>
      <c r="E799" s="2"/>
      <c r="F799" s="2"/>
      <c r="G799" s="2"/>
      <c r="H799" s="2"/>
      <c r="I799" s="2"/>
      <c r="J799" s="2"/>
      <c r="K799" s="2"/>
      <c r="L799" s="2"/>
    </row>
    <row r="800" spans="3:12" ht="14.25" customHeight="1" x14ac:dyDescent="0.3">
      <c r="C800" s="2"/>
      <c r="D800" s="2"/>
      <c r="E800" s="2"/>
      <c r="F800" s="2"/>
      <c r="G800" s="2"/>
      <c r="H800" s="2"/>
      <c r="I800" s="2"/>
      <c r="J800" s="2"/>
      <c r="K800" s="2"/>
      <c r="L800" s="2"/>
    </row>
    <row r="801" spans="3:12" ht="14.25" customHeight="1" x14ac:dyDescent="0.3">
      <c r="C801" s="2"/>
      <c r="D801" s="2"/>
      <c r="E801" s="2"/>
      <c r="F801" s="2"/>
      <c r="G801" s="2"/>
      <c r="H801" s="2"/>
      <c r="I801" s="2"/>
      <c r="J801" s="2"/>
      <c r="K801" s="2"/>
      <c r="L801" s="2"/>
    </row>
    <row r="802" spans="3:12" ht="14.25" customHeight="1" x14ac:dyDescent="0.3">
      <c r="C802" s="2"/>
      <c r="D802" s="2"/>
      <c r="E802" s="2"/>
      <c r="F802" s="2"/>
      <c r="G802" s="2"/>
      <c r="H802" s="2"/>
      <c r="I802" s="2"/>
      <c r="J802" s="2"/>
      <c r="K802" s="2"/>
      <c r="L802" s="2"/>
    </row>
    <row r="803" spans="3:12" ht="14.25" customHeight="1" x14ac:dyDescent="0.3">
      <c r="C803" s="2"/>
      <c r="D803" s="2"/>
      <c r="E803" s="2"/>
      <c r="F803" s="2"/>
      <c r="G803" s="2"/>
      <c r="H803" s="2"/>
      <c r="I803" s="2"/>
      <c r="J803" s="2"/>
      <c r="K803" s="2"/>
      <c r="L803" s="2"/>
    </row>
    <row r="804" spans="3:12" ht="14.25" customHeight="1" x14ac:dyDescent="0.3">
      <c r="C804" s="2"/>
      <c r="D804" s="2"/>
      <c r="E804" s="2"/>
      <c r="F804" s="2"/>
      <c r="G804" s="2"/>
      <c r="H804" s="2"/>
      <c r="I804" s="2"/>
      <c r="J804" s="2"/>
      <c r="K804" s="2"/>
      <c r="L804" s="2"/>
    </row>
    <row r="805" spans="3:12" ht="14.25" customHeight="1" x14ac:dyDescent="0.3">
      <c r="C805" s="2"/>
      <c r="D805" s="2"/>
      <c r="E805" s="2"/>
      <c r="F805" s="2"/>
      <c r="G805" s="2"/>
      <c r="H805" s="2"/>
      <c r="I805" s="2"/>
      <c r="J805" s="2"/>
      <c r="K805" s="2"/>
      <c r="L805" s="2"/>
    </row>
    <row r="806" spans="3:12" ht="14.25" customHeight="1" x14ac:dyDescent="0.3">
      <c r="C806" s="2"/>
      <c r="D806" s="2"/>
      <c r="E806" s="2"/>
      <c r="F806" s="2"/>
      <c r="G806" s="2"/>
      <c r="H806" s="2"/>
      <c r="I806" s="2"/>
      <c r="J806" s="2"/>
      <c r="K806" s="2"/>
      <c r="L806" s="2"/>
    </row>
    <row r="807" spans="3:12" ht="14.25" customHeight="1" x14ac:dyDescent="0.3">
      <c r="C807" s="2"/>
      <c r="D807" s="2"/>
      <c r="E807" s="2"/>
      <c r="F807" s="2"/>
      <c r="G807" s="2"/>
      <c r="H807" s="2"/>
      <c r="I807" s="2"/>
      <c r="J807" s="2"/>
      <c r="K807" s="2"/>
      <c r="L807" s="2"/>
    </row>
    <row r="808" spans="3:12" ht="14.25" customHeight="1" x14ac:dyDescent="0.3">
      <c r="C808" s="2"/>
      <c r="D808" s="2"/>
      <c r="E808" s="2"/>
      <c r="F808" s="2"/>
      <c r="G808" s="2"/>
      <c r="H808" s="2"/>
      <c r="I808" s="2"/>
      <c r="J808" s="2"/>
      <c r="K808" s="2"/>
      <c r="L808" s="2"/>
    </row>
    <row r="809" spans="3:12" ht="14.25" customHeight="1" x14ac:dyDescent="0.3">
      <c r="C809" s="2"/>
      <c r="D809" s="2"/>
      <c r="E809" s="2"/>
      <c r="F809" s="2"/>
      <c r="G809" s="2"/>
      <c r="H809" s="2"/>
      <c r="I809" s="2"/>
      <c r="J809" s="2"/>
      <c r="K809" s="2"/>
      <c r="L809" s="2"/>
    </row>
    <row r="810" spans="3:12" ht="14.25" customHeight="1" x14ac:dyDescent="0.3">
      <c r="C810" s="2"/>
      <c r="D810" s="2"/>
      <c r="E810" s="2"/>
      <c r="F810" s="2"/>
      <c r="G810" s="2"/>
      <c r="H810" s="2"/>
      <c r="I810" s="2"/>
      <c r="J810" s="2"/>
      <c r="K810" s="2"/>
      <c r="L810" s="2"/>
    </row>
    <row r="811" spans="3:12" ht="14.25" customHeight="1" x14ac:dyDescent="0.3">
      <c r="C811" s="2"/>
      <c r="D811" s="2"/>
      <c r="E811" s="2"/>
      <c r="F811" s="2"/>
      <c r="G811" s="2"/>
      <c r="H811" s="2"/>
      <c r="I811" s="2"/>
      <c r="J811" s="2"/>
      <c r="K811" s="2"/>
      <c r="L811" s="2"/>
    </row>
    <row r="812" spans="3:12" ht="14.25" customHeight="1" x14ac:dyDescent="0.3">
      <c r="C812" s="2"/>
      <c r="D812" s="2"/>
      <c r="E812" s="2"/>
      <c r="F812" s="2"/>
      <c r="G812" s="2"/>
      <c r="H812" s="2"/>
      <c r="I812" s="2"/>
      <c r="J812" s="2"/>
      <c r="K812" s="2"/>
      <c r="L812" s="2"/>
    </row>
    <row r="813" spans="3:12" ht="14.25" customHeight="1" x14ac:dyDescent="0.3">
      <c r="C813" s="2"/>
      <c r="D813" s="2"/>
      <c r="E813" s="2"/>
      <c r="F813" s="2"/>
      <c r="G813" s="2"/>
      <c r="H813" s="2"/>
      <c r="I813" s="2"/>
      <c r="J813" s="2"/>
      <c r="K813" s="2"/>
      <c r="L813" s="2"/>
    </row>
    <row r="814" spans="3:12" ht="14.25" customHeight="1" x14ac:dyDescent="0.3">
      <c r="C814" s="2"/>
      <c r="D814" s="2"/>
      <c r="E814" s="2"/>
      <c r="F814" s="2"/>
      <c r="G814" s="2"/>
      <c r="H814" s="2"/>
      <c r="I814" s="2"/>
      <c r="J814" s="2"/>
      <c r="K814" s="2"/>
      <c r="L814" s="2"/>
    </row>
    <row r="815" spans="3:12" ht="14.25" customHeight="1" x14ac:dyDescent="0.3">
      <c r="C815" s="2"/>
      <c r="D815" s="2"/>
      <c r="E815" s="2"/>
      <c r="F815" s="2"/>
      <c r="G815" s="2"/>
      <c r="H815" s="2"/>
      <c r="I815" s="2"/>
      <c r="J815" s="2"/>
      <c r="K815" s="2"/>
      <c r="L815" s="2"/>
    </row>
    <row r="816" spans="3:12" ht="14.25" customHeight="1" x14ac:dyDescent="0.3">
      <c r="C816" s="2"/>
      <c r="D816" s="2"/>
      <c r="E816" s="2"/>
      <c r="F816" s="2"/>
      <c r="G816" s="2"/>
      <c r="H816" s="2"/>
      <c r="I816" s="2"/>
      <c r="J816" s="2"/>
      <c r="K816" s="2"/>
      <c r="L816" s="2"/>
    </row>
    <row r="817" spans="3:12" ht="14.25" customHeight="1" x14ac:dyDescent="0.3">
      <c r="C817" s="2"/>
      <c r="D817" s="2"/>
      <c r="E817" s="2"/>
      <c r="F817" s="2"/>
      <c r="G817" s="2"/>
      <c r="H817" s="2"/>
      <c r="I817" s="2"/>
      <c r="J817" s="2"/>
      <c r="K817" s="2"/>
      <c r="L817" s="2"/>
    </row>
    <row r="818" spans="3:12" ht="14.25" customHeight="1" x14ac:dyDescent="0.3">
      <c r="C818" s="2"/>
      <c r="D818" s="2"/>
      <c r="E818" s="2"/>
      <c r="F818" s="2"/>
      <c r="G818" s="2"/>
      <c r="H818" s="2"/>
      <c r="I818" s="2"/>
      <c r="J818" s="2"/>
      <c r="K818" s="2"/>
      <c r="L818" s="2"/>
    </row>
    <row r="819" spans="3:12" ht="14.25" customHeight="1" x14ac:dyDescent="0.3">
      <c r="C819" s="2"/>
      <c r="D819" s="2"/>
      <c r="E819" s="2"/>
      <c r="F819" s="2"/>
      <c r="G819" s="2"/>
      <c r="H819" s="2"/>
      <c r="I819" s="2"/>
      <c r="J819" s="2"/>
      <c r="K819" s="2"/>
      <c r="L819" s="2"/>
    </row>
    <row r="820" spans="3:12" ht="14.25" customHeight="1" x14ac:dyDescent="0.3">
      <c r="C820" s="2"/>
      <c r="D820" s="2"/>
      <c r="E820" s="2"/>
      <c r="F820" s="2"/>
      <c r="G820" s="2"/>
      <c r="H820" s="2"/>
      <c r="I820" s="2"/>
      <c r="J820" s="2"/>
      <c r="K820" s="2"/>
      <c r="L820" s="2"/>
    </row>
    <row r="821" spans="3:12" ht="14.25" customHeight="1" x14ac:dyDescent="0.3">
      <c r="C821" s="2"/>
      <c r="D821" s="2"/>
      <c r="E821" s="2"/>
      <c r="F821" s="2"/>
      <c r="G821" s="2"/>
      <c r="H821" s="2"/>
      <c r="I821" s="2"/>
      <c r="J821" s="2"/>
      <c r="K821" s="2"/>
      <c r="L821" s="2"/>
    </row>
    <row r="822" spans="3:12" ht="14.25" customHeight="1" x14ac:dyDescent="0.3">
      <c r="C822" s="2"/>
      <c r="D822" s="2"/>
      <c r="E822" s="2"/>
      <c r="F822" s="2"/>
      <c r="G822" s="2"/>
      <c r="H822" s="2"/>
      <c r="I822" s="2"/>
      <c r="J822" s="2"/>
      <c r="K822" s="2"/>
      <c r="L822" s="2"/>
    </row>
    <row r="823" spans="3:12" ht="14.25" customHeight="1" x14ac:dyDescent="0.3">
      <c r="C823" s="2"/>
      <c r="D823" s="2"/>
      <c r="E823" s="2"/>
      <c r="F823" s="2"/>
      <c r="G823" s="2"/>
      <c r="H823" s="2"/>
      <c r="I823" s="2"/>
      <c r="J823" s="2"/>
      <c r="K823" s="2"/>
      <c r="L823" s="2"/>
    </row>
    <row r="824" spans="3:12" ht="14.25" customHeight="1" x14ac:dyDescent="0.3">
      <c r="C824" s="2"/>
      <c r="D824" s="2"/>
      <c r="E824" s="2"/>
      <c r="F824" s="2"/>
      <c r="G824" s="2"/>
      <c r="H824" s="2"/>
      <c r="I824" s="2"/>
      <c r="J824" s="2"/>
      <c r="K824" s="2"/>
      <c r="L824" s="2"/>
    </row>
    <row r="825" spans="3:12" ht="14.25" customHeight="1" x14ac:dyDescent="0.3">
      <c r="C825" s="2"/>
      <c r="D825" s="2"/>
      <c r="E825" s="2"/>
      <c r="F825" s="2"/>
      <c r="G825" s="2"/>
      <c r="H825" s="2"/>
      <c r="I825" s="2"/>
      <c r="J825" s="2"/>
      <c r="K825" s="2"/>
      <c r="L825" s="2"/>
    </row>
    <row r="826" spans="3:12" ht="14.25" customHeight="1" x14ac:dyDescent="0.3">
      <c r="C826" s="2"/>
      <c r="D826" s="2"/>
      <c r="E826" s="2"/>
      <c r="F826" s="2"/>
      <c r="G826" s="2"/>
      <c r="H826" s="2"/>
      <c r="I826" s="2"/>
      <c r="J826" s="2"/>
      <c r="K826" s="2"/>
      <c r="L826" s="2"/>
    </row>
    <row r="827" spans="3:12" ht="14.25" customHeight="1" x14ac:dyDescent="0.3">
      <c r="C827" s="2"/>
      <c r="D827" s="2"/>
      <c r="E827" s="2"/>
      <c r="F827" s="2"/>
      <c r="G827" s="2"/>
      <c r="H827" s="2"/>
      <c r="I827" s="2"/>
      <c r="J827" s="2"/>
      <c r="K827" s="2"/>
      <c r="L827" s="2"/>
    </row>
    <row r="828" spans="3:12" ht="14.25" customHeight="1" x14ac:dyDescent="0.3">
      <c r="C828" s="2"/>
      <c r="D828" s="2"/>
      <c r="E828" s="2"/>
      <c r="F828" s="2"/>
      <c r="G828" s="2"/>
      <c r="H828" s="2"/>
      <c r="I828" s="2"/>
      <c r="J828" s="2"/>
      <c r="K828" s="2"/>
      <c r="L828" s="2"/>
    </row>
    <row r="829" spans="3:12" ht="14.25" customHeight="1" x14ac:dyDescent="0.3">
      <c r="C829" s="2"/>
      <c r="D829" s="2"/>
      <c r="E829" s="2"/>
      <c r="F829" s="2"/>
      <c r="G829" s="2"/>
      <c r="H829" s="2"/>
      <c r="I829" s="2"/>
      <c r="J829" s="2"/>
      <c r="K829" s="2"/>
      <c r="L829" s="2"/>
    </row>
    <row r="830" spans="3:12" ht="14.25" customHeight="1" x14ac:dyDescent="0.3">
      <c r="C830" s="2"/>
      <c r="D830" s="2"/>
      <c r="E830" s="2"/>
      <c r="F830" s="2"/>
      <c r="G830" s="2"/>
      <c r="H830" s="2"/>
      <c r="I830" s="2"/>
      <c r="J830" s="2"/>
      <c r="K830" s="2"/>
      <c r="L830" s="2"/>
    </row>
    <row r="831" spans="3:12" ht="14.25" customHeight="1" x14ac:dyDescent="0.3">
      <c r="C831" s="2"/>
      <c r="D831" s="2"/>
      <c r="E831" s="2"/>
      <c r="F831" s="2"/>
      <c r="G831" s="2"/>
      <c r="H831" s="2"/>
      <c r="I831" s="2"/>
      <c r="J831" s="2"/>
      <c r="K831" s="2"/>
      <c r="L831" s="2"/>
    </row>
    <row r="832" spans="3:12" ht="14.25" customHeight="1" x14ac:dyDescent="0.3">
      <c r="C832" s="2"/>
      <c r="D832" s="2"/>
      <c r="E832" s="2"/>
      <c r="F832" s="2"/>
      <c r="G832" s="2"/>
      <c r="H832" s="2"/>
      <c r="I832" s="2"/>
      <c r="J832" s="2"/>
      <c r="K832" s="2"/>
      <c r="L832" s="2"/>
    </row>
    <row r="833" spans="3:12" ht="14.25" customHeight="1" x14ac:dyDescent="0.3">
      <c r="C833" s="2"/>
      <c r="D833" s="2"/>
      <c r="E833" s="2"/>
      <c r="F833" s="2"/>
      <c r="G833" s="2"/>
      <c r="H833" s="2"/>
      <c r="I833" s="2"/>
      <c r="J833" s="2"/>
      <c r="K833" s="2"/>
      <c r="L833" s="2"/>
    </row>
    <row r="834" spans="3:12" ht="14.25" customHeight="1" x14ac:dyDescent="0.3">
      <c r="C834" s="2"/>
      <c r="D834" s="2"/>
      <c r="E834" s="2"/>
      <c r="F834" s="2"/>
      <c r="G834" s="2"/>
      <c r="H834" s="2"/>
      <c r="I834" s="2"/>
      <c r="J834" s="2"/>
      <c r="K834" s="2"/>
      <c r="L834" s="2"/>
    </row>
    <row r="835" spans="3:12" ht="14.25" customHeight="1" x14ac:dyDescent="0.3">
      <c r="C835" s="2"/>
      <c r="D835" s="2"/>
      <c r="E835" s="2"/>
      <c r="F835" s="2"/>
      <c r="G835" s="2"/>
      <c r="H835" s="2"/>
      <c r="I835" s="2"/>
      <c r="J835" s="2"/>
      <c r="K835" s="2"/>
      <c r="L835" s="2"/>
    </row>
    <row r="836" spans="3:12" ht="14.25" customHeight="1" x14ac:dyDescent="0.3">
      <c r="C836" s="2"/>
      <c r="D836" s="2"/>
      <c r="E836" s="2"/>
      <c r="F836" s="2"/>
      <c r="G836" s="2"/>
      <c r="H836" s="2"/>
      <c r="I836" s="2"/>
      <c r="J836" s="2"/>
      <c r="K836" s="2"/>
      <c r="L836" s="2"/>
    </row>
    <row r="837" spans="3:12" ht="14.25" customHeight="1" x14ac:dyDescent="0.3">
      <c r="C837" s="2"/>
      <c r="D837" s="2"/>
      <c r="E837" s="2"/>
      <c r="F837" s="2"/>
      <c r="G837" s="2"/>
      <c r="H837" s="2"/>
      <c r="I837" s="2"/>
      <c r="J837" s="2"/>
      <c r="K837" s="2"/>
      <c r="L837" s="2"/>
    </row>
    <row r="838" spans="3:12" ht="14.25" customHeight="1" x14ac:dyDescent="0.3">
      <c r="C838" s="2"/>
      <c r="D838" s="2"/>
      <c r="E838" s="2"/>
      <c r="F838" s="2"/>
      <c r="G838" s="2"/>
      <c r="H838" s="2"/>
      <c r="I838" s="2"/>
      <c r="J838" s="2"/>
      <c r="K838" s="2"/>
      <c r="L838" s="2"/>
    </row>
    <row r="839" spans="3:12" ht="14.25" customHeight="1" x14ac:dyDescent="0.3">
      <c r="C839" s="2"/>
      <c r="D839" s="2"/>
      <c r="E839" s="2"/>
      <c r="F839" s="2"/>
      <c r="G839" s="2"/>
      <c r="H839" s="2"/>
      <c r="I839" s="2"/>
      <c r="J839" s="2"/>
      <c r="K839" s="2"/>
      <c r="L839" s="2"/>
    </row>
    <row r="840" spans="3:12" ht="14.25" customHeight="1" x14ac:dyDescent="0.3">
      <c r="C840" s="2"/>
      <c r="D840" s="2"/>
      <c r="E840" s="2"/>
      <c r="F840" s="2"/>
      <c r="G840" s="2"/>
      <c r="H840" s="2"/>
      <c r="I840" s="2"/>
      <c r="J840" s="2"/>
      <c r="K840" s="2"/>
      <c r="L840" s="2"/>
    </row>
    <row r="841" spans="3:12" ht="14.25" customHeight="1" x14ac:dyDescent="0.3">
      <c r="C841" s="2"/>
      <c r="D841" s="2"/>
      <c r="E841" s="2"/>
      <c r="F841" s="2"/>
      <c r="G841" s="2"/>
      <c r="H841" s="2"/>
      <c r="I841" s="2"/>
      <c r="J841" s="2"/>
      <c r="K841" s="2"/>
      <c r="L841" s="2"/>
    </row>
    <row r="842" spans="3:12" ht="14.25" customHeight="1" x14ac:dyDescent="0.3">
      <c r="C842" s="2"/>
      <c r="D842" s="2"/>
      <c r="E842" s="2"/>
      <c r="F842" s="2"/>
      <c r="G842" s="2"/>
      <c r="H842" s="2"/>
      <c r="I842" s="2"/>
      <c r="J842" s="2"/>
      <c r="K842" s="2"/>
      <c r="L842" s="2"/>
    </row>
    <row r="843" spans="3:12" ht="14.25" customHeight="1" x14ac:dyDescent="0.3">
      <c r="C843" s="2"/>
      <c r="D843" s="2"/>
      <c r="E843" s="2"/>
      <c r="F843" s="2"/>
      <c r="G843" s="2"/>
      <c r="H843" s="2"/>
      <c r="I843" s="2"/>
      <c r="J843" s="2"/>
      <c r="K843" s="2"/>
      <c r="L843" s="2"/>
    </row>
    <row r="844" spans="3:12" ht="14.25" customHeight="1" x14ac:dyDescent="0.3">
      <c r="C844" s="2"/>
      <c r="D844" s="2"/>
      <c r="E844" s="2"/>
      <c r="F844" s="2"/>
      <c r="G844" s="2"/>
      <c r="H844" s="2"/>
      <c r="I844" s="2"/>
      <c r="J844" s="2"/>
      <c r="K844" s="2"/>
      <c r="L844" s="2"/>
    </row>
    <row r="845" spans="3:12" ht="14.25" customHeight="1" x14ac:dyDescent="0.3">
      <c r="C845" s="2"/>
      <c r="D845" s="2"/>
      <c r="E845" s="2"/>
      <c r="F845" s="2"/>
      <c r="G845" s="2"/>
      <c r="H845" s="2"/>
      <c r="I845" s="2"/>
      <c r="J845" s="2"/>
      <c r="K845" s="2"/>
      <c r="L845" s="2"/>
    </row>
    <row r="846" spans="3:12" ht="14.25" customHeight="1" x14ac:dyDescent="0.3">
      <c r="C846" s="2"/>
      <c r="D846" s="2"/>
      <c r="E846" s="2"/>
      <c r="F846" s="2"/>
      <c r="G846" s="2"/>
      <c r="H846" s="2"/>
      <c r="I846" s="2"/>
      <c r="J846" s="2"/>
      <c r="K846" s="2"/>
      <c r="L846" s="2"/>
    </row>
    <row r="847" spans="3:12" ht="14.25" customHeight="1" x14ac:dyDescent="0.3">
      <c r="C847" s="2"/>
      <c r="D847" s="2"/>
      <c r="E847" s="2"/>
      <c r="F847" s="2"/>
      <c r="G847" s="2"/>
      <c r="H847" s="2"/>
      <c r="I847" s="2"/>
      <c r="J847" s="2"/>
      <c r="K847" s="2"/>
      <c r="L847" s="2"/>
    </row>
    <row r="848" spans="3:12" ht="14.25" customHeight="1" x14ac:dyDescent="0.3">
      <c r="C848" s="2"/>
      <c r="D848" s="2"/>
      <c r="E848" s="2"/>
      <c r="F848" s="2"/>
      <c r="G848" s="2"/>
      <c r="H848" s="2"/>
      <c r="I848" s="2"/>
      <c r="J848" s="2"/>
      <c r="K848" s="2"/>
      <c r="L848" s="2"/>
    </row>
    <row r="849" spans="3:12" ht="14.25" customHeight="1" x14ac:dyDescent="0.3">
      <c r="C849" s="2"/>
      <c r="D849" s="2"/>
      <c r="E849" s="2"/>
      <c r="F849" s="2"/>
      <c r="G849" s="2"/>
      <c r="H849" s="2"/>
      <c r="I849" s="2"/>
      <c r="J849" s="2"/>
      <c r="K849" s="2"/>
      <c r="L849" s="2"/>
    </row>
    <row r="850" spans="3:12" ht="14.25" customHeight="1" x14ac:dyDescent="0.3">
      <c r="C850" s="2"/>
      <c r="D850" s="2"/>
      <c r="E850" s="2"/>
      <c r="F850" s="2"/>
      <c r="G850" s="2"/>
      <c r="H850" s="2"/>
      <c r="I850" s="2"/>
      <c r="J850" s="2"/>
      <c r="K850" s="2"/>
      <c r="L850" s="2"/>
    </row>
    <row r="851" spans="3:12" ht="14.25" customHeight="1" x14ac:dyDescent="0.3">
      <c r="C851" s="2"/>
      <c r="D851" s="2"/>
      <c r="E851" s="2"/>
      <c r="F851" s="2"/>
      <c r="G851" s="2"/>
      <c r="H851" s="2"/>
      <c r="I851" s="2"/>
      <c r="J851" s="2"/>
      <c r="K851" s="2"/>
      <c r="L851" s="2"/>
    </row>
    <row r="852" spans="3:12" ht="14.25" customHeight="1" x14ac:dyDescent="0.3">
      <c r="C852" s="2"/>
      <c r="D852" s="2"/>
      <c r="E852" s="2"/>
      <c r="F852" s="2"/>
      <c r="G852" s="2"/>
      <c r="H852" s="2"/>
      <c r="I852" s="2"/>
      <c r="J852" s="2"/>
      <c r="K852" s="2"/>
      <c r="L852" s="2"/>
    </row>
    <row r="853" spans="3:12" ht="14.25" customHeight="1" x14ac:dyDescent="0.3">
      <c r="C853" s="2"/>
      <c r="D853" s="2"/>
      <c r="E853" s="2"/>
      <c r="F853" s="2"/>
      <c r="G853" s="2"/>
      <c r="H853" s="2"/>
      <c r="I853" s="2"/>
      <c r="J853" s="2"/>
      <c r="K853" s="2"/>
      <c r="L853" s="2"/>
    </row>
    <row r="854" spans="3:12" ht="14.25" customHeight="1" x14ac:dyDescent="0.3">
      <c r="C854" s="2"/>
      <c r="D854" s="2"/>
      <c r="E854" s="2"/>
      <c r="F854" s="2"/>
      <c r="G854" s="2"/>
      <c r="H854" s="2"/>
      <c r="I854" s="2"/>
      <c r="J854" s="2"/>
      <c r="K854" s="2"/>
      <c r="L854" s="2"/>
    </row>
    <row r="855" spans="3:12" ht="14.25" customHeight="1" x14ac:dyDescent="0.3">
      <c r="C855" s="2"/>
      <c r="D855" s="2"/>
      <c r="E855" s="2"/>
      <c r="F855" s="2"/>
      <c r="G855" s="2"/>
      <c r="H855" s="2"/>
      <c r="I855" s="2"/>
      <c r="J855" s="2"/>
      <c r="K855" s="2"/>
      <c r="L855" s="2"/>
    </row>
    <row r="856" spans="3:12" ht="14.25" customHeight="1" x14ac:dyDescent="0.3">
      <c r="C856" s="2"/>
      <c r="D856" s="2"/>
      <c r="E856" s="2"/>
      <c r="F856" s="2"/>
      <c r="G856" s="2"/>
      <c r="H856" s="2"/>
      <c r="I856" s="2"/>
      <c r="J856" s="2"/>
      <c r="K856" s="2"/>
      <c r="L856" s="2"/>
    </row>
    <row r="857" spans="3:12" ht="14.25" customHeight="1" x14ac:dyDescent="0.3">
      <c r="C857" s="2"/>
      <c r="D857" s="2"/>
      <c r="E857" s="2"/>
      <c r="F857" s="2"/>
      <c r="G857" s="2"/>
      <c r="H857" s="2"/>
      <c r="I857" s="2"/>
      <c r="J857" s="2"/>
      <c r="K857" s="2"/>
      <c r="L857" s="2"/>
    </row>
    <row r="858" spans="3:12" ht="14.25" customHeight="1" x14ac:dyDescent="0.3">
      <c r="C858" s="2"/>
      <c r="D858" s="2"/>
      <c r="E858" s="2"/>
      <c r="F858" s="2"/>
      <c r="G858" s="2"/>
      <c r="H858" s="2"/>
      <c r="I858" s="2"/>
      <c r="J858" s="2"/>
      <c r="K858" s="2"/>
      <c r="L858" s="2"/>
    </row>
    <row r="859" spans="3:12" ht="14.25" customHeight="1" x14ac:dyDescent="0.3">
      <c r="C859" s="2"/>
      <c r="D859" s="2"/>
      <c r="E859" s="2"/>
      <c r="F859" s="2"/>
      <c r="G859" s="2"/>
      <c r="H859" s="2"/>
      <c r="I859" s="2"/>
      <c r="J859" s="2"/>
      <c r="K859" s="2"/>
      <c r="L859" s="2"/>
    </row>
    <row r="860" spans="3:12" ht="14.25" customHeight="1" x14ac:dyDescent="0.3">
      <c r="C860" s="2"/>
      <c r="D860" s="2"/>
      <c r="E860" s="2"/>
      <c r="F860" s="2"/>
      <c r="G860" s="2"/>
      <c r="H860" s="2"/>
      <c r="I860" s="2"/>
      <c r="J860" s="2"/>
      <c r="K860" s="2"/>
      <c r="L860" s="2"/>
    </row>
    <row r="861" spans="3:12" ht="14.25" customHeight="1" x14ac:dyDescent="0.3">
      <c r="C861" s="2"/>
      <c r="D861" s="2"/>
      <c r="E861" s="2"/>
      <c r="F861" s="2"/>
      <c r="G861" s="2"/>
      <c r="H861" s="2"/>
      <c r="I861" s="2"/>
      <c r="J861" s="2"/>
      <c r="K861" s="2"/>
      <c r="L861" s="2"/>
    </row>
    <row r="862" spans="3:12" ht="14.25" customHeight="1" x14ac:dyDescent="0.3">
      <c r="C862" s="2"/>
      <c r="D862" s="2"/>
      <c r="E862" s="2"/>
      <c r="F862" s="2"/>
      <c r="G862" s="2"/>
      <c r="H862" s="2"/>
      <c r="I862" s="2"/>
      <c r="J862" s="2"/>
      <c r="K862" s="2"/>
      <c r="L862" s="2"/>
    </row>
    <row r="863" spans="3:12" ht="14.25" customHeight="1" x14ac:dyDescent="0.3">
      <c r="C863" s="2"/>
      <c r="D863" s="2"/>
      <c r="E863" s="2"/>
      <c r="F863" s="2"/>
      <c r="G863" s="2"/>
      <c r="H863" s="2"/>
      <c r="I863" s="2"/>
      <c r="J863" s="2"/>
      <c r="K863" s="2"/>
      <c r="L863" s="2"/>
    </row>
    <row r="864" spans="3:12" ht="14.25" customHeight="1" x14ac:dyDescent="0.3">
      <c r="C864" s="2"/>
      <c r="D864" s="2"/>
      <c r="E864" s="2"/>
      <c r="F864" s="2"/>
      <c r="G864" s="2"/>
      <c r="H864" s="2"/>
      <c r="I864" s="2"/>
      <c r="J864" s="2"/>
      <c r="K864" s="2"/>
      <c r="L864" s="2"/>
    </row>
    <row r="865" spans="3:12" ht="14.25" customHeight="1" x14ac:dyDescent="0.3">
      <c r="C865" s="2"/>
      <c r="D865" s="2"/>
      <c r="E865" s="2"/>
      <c r="F865" s="2"/>
      <c r="G865" s="2"/>
      <c r="H865" s="2"/>
      <c r="I865" s="2"/>
      <c r="J865" s="2"/>
      <c r="K865" s="2"/>
      <c r="L865" s="2"/>
    </row>
    <row r="866" spans="3:12" ht="14.25" customHeight="1" x14ac:dyDescent="0.3">
      <c r="C866" s="2"/>
      <c r="D866" s="2"/>
      <c r="E866" s="2"/>
      <c r="F866" s="2"/>
      <c r="G866" s="2"/>
      <c r="H866" s="2"/>
      <c r="I866" s="2"/>
      <c r="J866" s="2"/>
      <c r="K866" s="2"/>
      <c r="L866" s="2"/>
    </row>
    <row r="867" spans="3:12" ht="14.25" customHeight="1" x14ac:dyDescent="0.3">
      <c r="C867" s="2"/>
      <c r="D867" s="2"/>
      <c r="E867" s="2"/>
      <c r="F867" s="2"/>
      <c r="G867" s="2"/>
      <c r="H867" s="2"/>
      <c r="I867" s="2"/>
      <c r="J867" s="2"/>
      <c r="K867" s="2"/>
      <c r="L867" s="2"/>
    </row>
    <row r="868" spans="3:12" ht="14.25" customHeight="1" x14ac:dyDescent="0.3">
      <c r="C868" s="2"/>
      <c r="D868" s="2"/>
      <c r="E868" s="2"/>
      <c r="F868" s="2"/>
      <c r="G868" s="2"/>
      <c r="H868" s="2"/>
      <c r="I868" s="2"/>
      <c r="J868" s="2"/>
      <c r="K868" s="2"/>
      <c r="L868" s="2"/>
    </row>
    <row r="869" spans="3:12" ht="14.25" customHeight="1" x14ac:dyDescent="0.3">
      <c r="C869" s="2"/>
      <c r="D869" s="2"/>
      <c r="E869" s="2"/>
      <c r="F869" s="2"/>
      <c r="G869" s="2"/>
      <c r="H869" s="2"/>
      <c r="I869" s="2"/>
      <c r="J869" s="2"/>
      <c r="K869" s="2"/>
      <c r="L869" s="2"/>
    </row>
    <row r="870" spans="3:12" ht="14.25" customHeight="1" x14ac:dyDescent="0.3">
      <c r="C870" s="2"/>
      <c r="D870" s="2"/>
      <c r="E870" s="2"/>
      <c r="F870" s="2"/>
      <c r="G870" s="2"/>
      <c r="H870" s="2"/>
      <c r="I870" s="2"/>
      <c r="J870" s="2"/>
      <c r="K870" s="2"/>
      <c r="L870" s="2"/>
    </row>
    <row r="871" spans="3:12" ht="14.25" customHeight="1" x14ac:dyDescent="0.3">
      <c r="C871" s="2"/>
      <c r="D871" s="2"/>
      <c r="E871" s="2"/>
      <c r="F871" s="2"/>
      <c r="G871" s="2"/>
      <c r="H871" s="2"/>
      <c r="I871" s="2"/>
      <c r="J871" s="2"/>
      <c r="K871" s="2"/>
      <c r="L871" s="2"/>
    </row>
    <row r="872" spans="3:12" ht="14.25" customHeight="1" x14ac:dyDescent="0.3">
      <c r="C872" s="2"/>
      <c r="D872" s="2"/>
      <c r="E872" s="2"/>
      <c r="F872" s="2"/>
      <c r="G872" s="2"/>
      <c r="H872" s="2"/>
      <c r="I872" s="2"/>
      <c r="J872" s="2"/>
      <c r="K872" s="2"/>
      <c r="L872" s="2"/>
    </row>
    <row r="873" spans="3:12" ht="14.25" customHeight="1" x14ac:dyDescent="0.3">
      <c r="C873" s="2"/>
      <c r="D873" s="2"/>
      <c r="E873" s="2"/>
      <c r="F873" s="2"/>
      <c r="G873" s="2"/>
      <c r="H873" s="2"/>
      <c r="I873" s="2"/>
      <c r="J873" s="2"/>
      <c r="K873" s="2"/>
      <c r="L873" s="2"/>
    </row>
    <row r="874" spans="3:12" ht="14.25" customHeight="1" x14ac:dyDescent="0.3">
      <c r="C874" s="2"/>
      <c r="D874" s="2"/>
      <c r="E874" s="2"/>
      <c r="F874" s="2"/>
      <c r="G874" s="2"/>
      <c r="H874" s="2"/>
      <c r="I874" s="2"/>
      <c r="J874" s="2"/>
      <c r="K874" s="2"/>
      <c r="L874" s="2"/>
    </row>
    <row r="875" spans="3:12" ht="14.25" customHeight="1" x14ac:dyDescent="0.3">
      <c r="C875" s="2"/>
      <c r="D875" s="2"/>
      <c r="E875" s="2"/>
      <c r="F875" s="2"/>
      <c r="G875" s="2"/>
      <c r="H875" s="2"/>
      <c r="I875" s="2"/>
      <c r="J875" s="2"/>
      <c r="K875" s="2"/>
      <c r="L875" s="2"/>
    </row>
    <row r="876" spans="3:12" ht="14.25" customHeight="1" x14ac:dyDescent="0.3">
      <c r="C876" s="2"/>
      <c r="D876" s="2"/>
      <c r="E876" s="2"/>
      <c r="F876" s="2"/>
      <c r="G876" s="2"/>
      <c r="H876" s="2"/>
      <c r="I876" s="2"/>
      <c r="J876" s="2"/>
      <c r="K876" s="2"/>
      <c r="L876" s="2"/>
    </row>
    <row r="877" spans="3:12" ht="14.25" customHeight="1" x14ac:dyDescent="0.3">
      <c r="C877" s="2"/>
      <c r="D877" s="2"/>
      <c r="E877" s="2"/>
      <c r="F877" s="2"/>
      <c r="G877" s="2"/>
      <c r="H877" s="2"/>
      <c r="I877" s="2"/>
      <c r="J877" s="2"/>
      <c r="K877" s="2"/>
      <c r="L877" s="2"/>
    </row>
    <row r="878" spans="3:12" ht="14.25" customHeight="1" x14ac:dyDescent="0.3">
      <c r="C878" s="2"/>
      <c r="D878" s="2"/>
      <c r="E878" s="2"/>
      <c r="F878" s="2"/>
      <c r="G878" s="2"/>
      <c r="H878" s="2"/>
      <c r="I878" s="2"/>
      <c r="J878" s="2"/>
      <c r="K878" s="2"/>
      <c r="L878" s="2"/>
    </row>
    <row r="879" spans="3:12" ht="14.25" customHeight="1" x14ac:dyDescent="0.3">
      <c r="C879" s="2"/>
      <c r="D879" s="2"/>
      <c r="E879" s="2"/>
      <c r="F879" s="2"/>
      <c r="G879" s="2"/>
      <c r="H879" s="2"/>
      <c r="I879" s="2"/>
      <c r="J879" s="2"/>
      <c r="K879" s="2"/>
      <c r="L879" s="2"/>
    </row>
    <row r="880" spans="3:12" ht="14.25" customHeight="1" x14ac:dyDescent="0.3">
      <c r="C880" s="2"/>
      <c r="D880" s="2"/>
      <c r="E880" s="2"/>
      <c r="F880" s="2"/>
      <c r="G880" s="2"/>
      <c r="H880" s="2"/>
      <c r="I880" s="2"/>
      <c r="J880" s="2"/>
      <c r="K880" s="2"/>
      <c r="L880" s="2"/>
    </row>
    <row r="881" spans="3:12" ht="14.25" customHeight="1" x14ac:dyDescent="0.3">
      <c r="C881" s="2"/>
      <c r="D881" s="2"/>
      <c r="E881" s="2"/>
      <c r="F881" s="2"/>
      <c r="G881" s="2"/>
      <c r="H881" s="2"/>
      <c r="I881" s="2"/>
      <c r="J881" s="2"/>
      <c r="K881" s="2"/>
      <c r="L881" s="2"/>
    </row>
    <row r="882" spans="3:12" ht="14.25" customHeight="1" x14ac:dyDescent="0.3">
      <c r="C882" s="2"/>
      <c r="D882" s="2"/>
      <c r="E882" s="2"/>
      <c r="F882" s="2"/>
      <c r="G882" s="2"/>
      <c r="H882" s="2"/>
      <c r="I882" s="2"/>
      <c r="J882" s="2"/>
      <c r="K882" s="2"/>
      <c r="L882" s="2"/>
    </row>
    <row r="883" spans="3:12" ht="14.25" customHeight="1" x14ac:dyDescent="0.3">
      <c r="C883" s="2"/>
      <c r="D883" s="2"/>
      <c r="E883" s="2"/>
      <c r="F883" s="2"/>
      <c r="G883" s="2"/>
      <c r="H883" s="2"/>
      <c r="I883" s="2"/>
      <c r="J883" s="2"/>
      <c r="K883" s="2"/>
      <c r="L883" s="2"/>
    </row>
    <row r="884" spans="3:12" ht="14.25" customHeight="1" x14ac:dyDescent="0.3">
      <c r="C884" s="2"/>
      <c r="D884" s="2"/>
      <c r="E884" s="2"/>
      <c r="F884" s="2"/>
      <c r="G884" s="2"/>
      <c r="H884" s="2"/>
      <c r="I884" s="2"/>
      <c r="J884" s="2"/>
      <c r="K884" s="2"/>
      <c r="L884" s="2"/>
    </row>
    <row r="885" spans="3:12" ht="14.25" customHeight="1" x14ac:dyDescent="0.3">
      <c r="C885" s="2"/>
      <c r="D885" s="2"/>
      <c r="E885" s="2"/>
      <c r="F885" s="2"/>
      <c r="G885" s="2"/>
      <c r="H885" s="2"/>
      <c r="I885" s="2"/>
      <c r="J885" s="2"/>
      <c r="K885" s="2"/>
      <c r="L885" s="2"/>
    </row>
    <row r="886" spans="3:12" ht="14.25" customHeight="1" x14ac:dyDescent="0.3">
      <c r="C886" s="2"/>
      <c r="D886" s="2"/>
      <c r="E886" s="2"/>
      <c r="F886" s="2"/>
      <c r="G886" s="2"/>
      <c r="H886" s="2"/>
      <c r="I886" s="2"/>
      <c r="J886" s="2"/>
      <c r="K886" s="2"/>
      <c r="L886" s="2"/>
    </row>
    <row r="887" spans="3:12" ht="14.25" customHeight="1" x14ac:dyDescent="0.3">
      <c r="C887" s="2"/>
      <c r="D887" s="2"/>
      <c r="E887" s="2"/>
      <c r="F887" s="2"/>
      <c r="G887" s="2"/>
      <c r="H887" s="2"/>
      <c r="I887" s="2"/>
      <c r="J887" s="2"/>
      <c r="K887" s="2"/>
      <c r="L887" s="2"/>
    </row>
    <row r="888" spans="3:12" ht="14.25" customHeight="1" x14ac:dyDescent="0.3">
      <c r="C888" s="2"/>
      <c r="D888" s="2"/>
      <c r="E888" s="2"/>
      <c r="F888" s="2"/>
      <c r="G888" s="2"/>
      <c r="H888" s="2"/>
      <c r="I888" s="2"/>
      <c r="J888" s="2"/>
      <c r="K888" s="2"/>
      <c r="L888" s="2"/>
    </row>
    <row r="889" spans="3:12" ht="14.25" customHeight="1" x14ac:dyDescent="0.3">
      <c r="C889" s="2"/>
      <c r="D889" s="2"/>
      <c r="E889" s="2"/>
      <c r="F889" s="2"/>
      <c r="G889" s="2"/>
      <c r="H889" s="2"/>
      <c r="I889" s="2"/>
      <c r="J889" s="2"/>
      <c r="K889" s="2"/>
      <c r="L889" s="2"/>
    </row>
    <row r="890" spans="3:12" ht="14.25" customHeight="1" x14ac:dyDescent="0.3">
      <c r="C890" s="2"/>
      <c r="D890" s="2"/>
      <c r="E890" s="2"/>
      <c r="F890" s="2"/>
      <c r="G890" s="2"/>
      <c r="H890" s="2"/>
      <c r="I890" s="2"/>
      <c r="J890" s="2"/>
      <c r="K890" s="2"/>
      <c r="L890" s="2"/>
    </row>
    <row r="891" spans="3:12" ht="14.25" customHeight="1" x14ac:dyDescent="0.3">
      <c r="C891" s="2"/>
      <c r="D891" s="2"/>
      <c r="E891" s="2"/>
      <c r="F891" s="2"/>
      <c r="G891" s="2"/>
      <c r="H891" s="2"/>
      <c r="I891" s="2"/>
      <c r="J891" s="2"/>
      <c r="K891" s="2"/>
      <c r="L891" s="2"/>
    </row>
    <row r="892" spans="3:12" ht="14.25" customHeight="1" x14ac:dyDescent="0.3">
      <c r="C892" s="2"/>
      <c r="D892" s="2"/>
      <c r="E892" s="2"/>
      <c r="F892" s="2"/>
      <c r="G892" s="2"/>
      <c r="H892" s="2"/>
      <c r="I892" s="2"/>
      <c r="J892" s="2"/>
      <c r="K892" s="2"/>
      <c r="L892" s="2"/>
    </row>
    <row r="893" spans="3:12" ht="14.25" customHeight="1" x14ac:dyDescent="0.3">
      <c r="C893" s="2"/>
      <c r="D893" s="2"/>
      <c r="E893" s="2"/>
      <c r="F893" s="2"/>
      <c r="G893" s="2"/>
      <c r="H893" s="2"/>
      <c r="I893" s="2"/>
      <c r="J893" s="2"/>
      <c r="K893" s="2"/>
      <c r="L893" s="2"/>
    </row>
    <row r="894" spans="3:12" ht="14.25" customHeight="1" x14ac:dyDescent="0.3">
      <c r="C894" s="2"/>
      <c r="D894" s="2"/>
      <c r="E894" s="2"/>
      <c r="F894" s="2"/>
      <c r="G894" s="2"/>
      <c r="H894" s="2"/>
      <c r="I894" s="2"/>
      <c r="J894" s="2"/>
      <c r="K894" s="2"/>
      <c r="L894" s="2"/>
    </row>
    <row r="895" spans="3:12" ht="14.25" customHeight="1" x14ac:dyDescent="0.3">
      <c r="C895" s="2"/>
      <c r="D895" s="2"/>
      <c r="E895" s="2"/>
      <c r="F895" s="2"/>
      <c r="G895" s="2"/>
      <c r="H895" s="2"/>
      <c r="I895" s="2"/>
      <c r="J895" s="2"/>
      <c r="K895" s="2"/>
      <c r="L895" s="2"/>
    </row>
    <row r="896" spans="3:12" ht="14.25" customHeight="1" x14ac:dyDescent="0.3">
      <c r="C896" s="2"/>
      <c r="D896" s="2"/>
      <c r="E896" s="2"/>
      <c r="F896" s="2"/>
      <c r="G896" s="2"/>
      <c r="H896" s="2"/>
      <c r="I896" s="2"/>
      <c r="J896" s="2"/>
      <c r="K896" s="2"/>
      <c r="L896" s="2"/>
    </row>
    <row r="897" spans="3:12" ht="14.25" customHeight="1" x14ac:dyDescent="0.3">
      <c r="C897" s="2"/>
      <c r="D897" s="2"/>
      <c r="E897" s="2"/>
      <c r="F897" s="2"/>
      <c r="G897" s="2"/>
      <c r="H897" s="2"/>
      <c r="I897" s="2"/>
      <c r="J897" s="2"/>
      <c r="K897" s="2"/>
      <c r="L897" s="2"/>
    </row>
    <row r="898" spans="3:12" ht="14.25" customHeight="1" x14ac:dyDescent="0.3">
      <c r="C898" s="2"/>
      <c r="D898" s="2"/>
      <c r="E898" s="2"/>
      <c r="F898" s="2"/>
      <c r="G898" s="2"/>
      <c r="H898" s="2"/>
      <c r="I898" s="2"/>
      <c r="J898" s="2"/>
      <c r="K898" s="2"/>
      <c r="L898" s="2"/>
    </row>
    <row r="899" spans="3:12" ht="14.25" customHeight="1" x14ac:dyDescent="0.3">
      <c r="C899" s="2"/>
      <c r="D899" s="2"/>
      <c r="E899" s="2"/>
      <c r="F899" s="2"/>
      <c r="G899" s="2"/>
      <c r="H899" s="2"/>
      <c r="I899" s="2"/>
      <c r="J899" s="2"/>
      <c r="K899" s="2"/>
      <c r="L899" s="2"/>
    </row>
    <row r="900" spans="3:12" ht="14.25" customHeight="1" x14ac:dyDescent="0.3">
      <c r="C900" s="2"/>
      <c r="D900" s="2"/>
      <c r="E900" s="2"/>
      <c r="F900" s="2"/>
      <c r="G900" s="2"/>
      <c r="H900" s="2"/>
      <c r="I900" s="2"/>
      <c r="J900" s="2"/>
      <c r="K900" s="2"/>
      <c r="L900" s="2"/>
    </row>
    <row r="901" spans="3:12" ht="14.25" customHeight="1" x14ac:dyDescent="0.3">
      <c r="C901" s="2"/>
      <c r="D901" s="2"/>
      <c r="E901" s="2"/>
      <c r="F901" s="2"/>
      <c r="G901" s="2"/>
      <c r="H901" s="2"/>
      <c r="I901" s="2"/>
      <c r="J901" s="2"/>
      <c r="K901" s="2"/>
      <c r="L901" s="2"/>
    </row>
    <row r="902" spans="3:12" ht="14.25" customHeight="1" x14ac:dyDescent="0.3">
      <c r="C902" s="2"/>
      <c r="D902" s="2"/>
      <c r="E902" s="2"/>
      <c r="F902" s="2"/>
      <c r="G902" s="2"/>
      <c r="H902" s="2"/>
      <c r="I902" s="2"/>
      <c r="J902" s="2"/>
      <c r="K902" s="2"/>
      <c r="L902" s="2"/>
    </row>
    <row r="903" spans="3:12" ht="14.25" customHeight="1" x14ac:dyDescent="0.3">
      <c r="C903" s="2"/>
      <c r="D903" s="2"/>
      <c r="E903" s="2"/>
      <c r="F903" s="2"/>
      <c r="G903" s="2"/>
      <c r="H903" s="2"/>
      <c r="I903" s="2"/>
      <c r="J903" s="2"/>
      <c r="K903" s="2"/>
      <c r="L903" s="2"/>
    </row>
    <row r="904" spans="3:12" ht="14.25" customHeight="1" x14ac:dyDescent="0.3">
      <c r="C904" s="2"/>
      <c r="D904" s="2"/>
      <c r="E904" s="2"/>
      <c r="F904" s="2"/>
      <c r="G904" s="2"/>
      <c r="H904" s="2"/>
      <c r="I904" s="2"/>
      <c r="J904" s="2"/>
      <c r="K904" s="2"/>
      <c r="L904" s="2"/>
    </row>
    <row r="905" spans="3:12" ht="14.25" customHeight="1" x14ac:dyDescent="0.3">
      <c r="C905" s="2"/>
      <c r="D905" s="2"/>
      <c r="E905" s="2"/>
      <c r="F905" s="2"/>
      <c r="G905" s="2"/>
      <c r="H905" s="2"/>
      <c r="I905" s="2"/>
      <c r="J905" s="2"/>
      <c r="K905" s="2"/>
      <c r="L905" s="2"/>
    </row>
    <row r="906" spans="3:12" ht="14.25" customHeight="1" x14ac:dyDescent="0.3">
      <c r="C906" s="2"/>
      <c r="D906" s="2"/>
      <c r="E906" s="2"/>
      <c r="F906" s="2"/>
      <c r="G906" s="2"/>
      <c r="H906" s="2"/>
      <c r="I906" s="2"/>
      <c r="J906" s="2"/>
      <c r="K906" s="2"/>
      <c r="L906" s="2"/>
    </row>
    <row r="907" spans="3:12" ht="14.25" customHeight="1" x14ac:dyDescent="0.3">
      <c r="C907" s="2"/>
      <c r="D907" s="2"/>
      <c r="E907" s="2"/>
      <c r="F907" s="2"/>
      <c r="G907" s="2"/>
      <c r="H907" s="2"/>
      <c r="I907" s="2"/>
      <c r="J907" s="2"/>
      <c r="K907" s="2"/>
      <c r="L907" s="2"/>
    </row>
    <row r="908" spans="3:12" ht="14.25" customHeight="1" x14ac:dyDescent="0.3">
      <c r="C908" s="2"/>
      <c r="D908" s="2"/>
      <c r="E908" s="2"/>
      <c r="F908" s="2"/>
      <c r="G908" s="2"/>
      <c r="H908" s="2"/>
      <c r="I908" s="2"/>
      <c r="J908" s="2"/>
      <c r="K908" s="2"/>
      <c r="L908" s="2"/>
    </row>
    <row r="909" spans="3:12" ht="14.25" customHeight="1" x14ac:dyDescent="0.3">
      <c r="C909" s="2"/>
      <c r="D909" s="2"/>
      <c r="E909" s="2"/>
      <c r="F909" s="2"/>
      <c r="G909" s="2"/>
      <c r="H909" s="2"/>
      <c r="I909" s="2"/>
      <c r="J909" s="2"/>
      <c r="K909" s="2"/>
      <c r="L909" s="2"/>
    </row>
    <row r="910" spans="3:12" ht="14.25" customHeight="1" x14ac:dyDescent="0.3">
      <c r="C910" s="2"/>
      <c r="D910" s="2"/>
      <c r="E910" s="2"/>
      <c r="F910" s="2"/>
      <c r="G910" s="2"/>
      <c r="H910" s="2"/>
      <c r="I910" s="2"/>
      <c r="J910" s="2"/>
      <c r="K910" s="2"/>
      <c r="L910" s="2"/>
    </row>
    <row r="911" spans="3:12" ht="14.25" customHeight="1" x14ac:dyDescent="0.3">
      <c r="C911" s="2"/>
      <c r="D911" s="2"/>
      <c r="E911" s="2"/>
      <c r="F911" s="2"/>
      <c r="G911" s="2"/>
      <c r="H911" s="2"/>
      <c r="I911" s="2"/>
      <c r="J911" s="2"/>
      <c r="K911" s="2"/>
      <c r="L911" s="2"/>
    </row>
    <row r="912" spans="3:12" ht="14.25" customHeight="1" x14ac:dyDescent="0.3">
      <c r="C912" s="2"/>
      <c r="D912" s="2"/>
      <c r="E912" s="2"/>
      <c r="F912" s="2"/>
      <c r="G912" s="2"/>
      <c r="H912" s="2"/>
      <c r="I912" s="2"/>
      <c r="J912" s="2"/>
      <c r="K912" s="2"/>
      <c r="L912" s="2"/>
    </row>
    <row r="913" spans="3:12" ht="14.25" customHeight="1" x14ac:dyDescent="0.3">
      <c r="C913" s="2"/>
      <c r="D913" s="2"/>
      <c r="E913" s="2"/>
      <c r="F913" s="2"/>
      <c r="G913" s="2"/>
      <c r="H913" s="2"/>
      <c r="I913" s="2"/>
      <c r="J913" s="2"/>
      <c r="K913" s="2"/>
      <c r="L913" s="2"/>
    </row>
    <row r="914" spans="3:12" ht="14.25" customHeight="1" x14ac:dyDescent="0.3">
      <c r="C914" s="2"/>
      <c r="D914" s="2"/>
      <c r="E914" s="2"/>
      <c r="F914" s="2"/>
      <c r="G914" s="2"/>
      <c r="H914" s="2"/>
      <c r="I914" s="2"/>
      <c r="J914" s="2"/>
      <c r="K914" s="2"/>
      <c r="L914" s="2"/>
    </row>
    <row r="915" spans="3:12" ht="14.25" customHeight="1" x14ac:dyDescent="0.3">
      <c r="C915" s="2"/>
      <c r="D915" s="2"/>
      <c r="E915" s="2"/>
      <c r="F915" s="2"/>
      <c r="G915" s="2"/>
      <c r="H915" s="2"/>
      <c r="I915" s="2"/>
      <c r="J915" s="2"/>
      <c r="K915" s="2"/>
      <c r="L915" s="2"/>
    </row>
    <row r="916" spans="3:12" ht="14.25" customHeight="1" x14ac:dyDescent="0.3">
      <c r="C916" s="2"/>
      <c r="D916" s="2"/>
      <c r="E916" s="2"/>
      <c r="F916" s="2"/>
      <c r="G916" s="2"/>
      <c r="H916" s="2"/>
      <c r="I916" s="2"/>
      <c r="J916" s="2"/>
      <c r="K916" s="2"/>
      <c r="L916" s="2"/>
    </row>
    <row r="917" spans="3:12" ht="14.25" customHeight="1" x14ac:dyDescent="0.3">
      <c r="C917" s="2"/>
      <c r="D917" s="2"/>
      <c r="E917" s="2"/>
      <c r="F917" s="2"/>
      <c r="G917" s="2"/>
      <c r="H917" s="2"/>
      <c r="I917" s="2"/>
      <c r="J917" s="2"/>
      <c r="K917" s="2"/>
      <c r="L917" s="2"/>
    </row>
    <row r="918" spans="3:12" ht="14.25" customHeight="1" x14ac:dyDescent="0.3">
      <c r="C918" s="2"/>
      <c r="D918" s="2"/>
      <c r="E918" s="2"/>
      <c r="F918" s="2"/>
      <c r="G918" s="2"/>
      <c r="H918" s="2"/>
      <c r="I918" s="2"/>
      <c r="J918" s="2"/>
      <c r="K918" s="2"/>
      <c r="L918" s="2"/>
    </row>
    <row r="919" spans="3:12" ht="14.25" customHeight="1" x14ac:dyDescent="0.3">
      <c r="C919" s="2"/>
      <c r="D919" s="2"/>
      <c r="E919" s="2"/>
      <c r="F919" s="2"/>
      <c r="G919" s="2"/>
      <c r="H919" s="2"/>
      <c r="I919" s="2"/>
      <c r="J919" s="2"/>
      <c r="K919" s="2"/>
      <c r="L919" s="2"/>
    </row>
    <row r="920" spans="3:12" ht="14.25" customHeight="1" x14ac:dyDescent="0.3">
      <c r="C920" s="2"/>
      <c r="D920" s="2"/>
      <c r="E920" s="2"/>
      <c r="F920" s="2"/>
      <c r="G920" s="2"/>
      <c r="H920" s="2"/>
      <c r="I920" s="2"/>
      <c r="J920" s="2"/>
      <c r="K920" s="2"/>
      <c r="L920" s="2"/>
    </row>
    <row r="921" spans="3:12" ht="14.25" customHeight="1" x14ac:dyDescent="0.3">
      <c r="C921" s="2"/>
      <c r="D921" s="2"/>
      <c r="E921" s="2"/>
      <c r="F921" s="2"/>
      <c r="G921" s="2"/>
      <c r="H921" s="2"/>
      <c r="I921" s="2"/>
      <c r="J921" s="2"/>
      <c r="K921" s="2"/>
      <c r="L921" s="2"/>
    </row>
    <row r="922" spans="3:12" ht="14.25" customHeight="1" x14ac:dyDescent="0.3">
      <c r="C922" s="2"/>
      <c r="D922" s="2"/>
      <c r="E922" s="2"/>
      <c r="F922" s="2"/>
      <c r="G922" s="2"/>
      <c r="H922" s="2"/>
      <c r="I922" s="2"/>
      <c r="J922" s="2"/>
      <c r="K922" s="2"/>
      <c r="L922" s="2"/>
    </row>
    <row r="923" spans="3:12" ht="14.25" customHeight="1" x14ac:dyDescent="0.3">
      <c r="C923" s="2"/>
      <c r="D923" s="2"/>
      <c r="E923" s="2"/>
      <c r="F923" s="2"/>
      <c r="G923" s="2"/>
      <c r="H923" s="2"/>
      <c r="I923" s="2"/>
      <c r="J923" s="2"/>
      <c r="K923" s="2"/>
      <c r="L923" s="2"/>
    </row>
    <row r="924" spans="3:12" ht="14.25" customHeight="1" x14ac:dyDescent="0.3">
      <c r="C924" s="2"/>
      <c r="D924" s="2"/>
      <c r="E924" s="2"/>
      <c r="F924" s="2"/>
      <c r="G924" s="2"/>
      <c r="H924" s="2"/>
      <c r="I924" s="2"/>
      <c r="J924" s="2"/>
      <c r="K924" s="2"/>
      <c r="L924" s="2"/>
    </row>
    <row r="925" spans="3:12" ht="14.25" customHeight="1" x14ac:dyDescent="0.3">
      <c r="C925" s="2"/>
      <c r="D925" s="2"/>
      <c r="E925" s="2"/>
      <c r="F925" s="2"/>
      <c r="G925" s="2"/>
      <c r="H925" s="2"/>
      <c r="I925" s="2"/>
      <c r="J925" s="2"/>
      <c r="K925" s="2"/>
      <c r="L925" s="2"/>
    </row>
    <row r="926" spans="3:12" ht="14.25" customHeight="1" x14ac:dyDescent="0.3">
      <c r="C926" s="2"/>
      <c r="D926" s="2"/>
      <c r="E926" s="2"/>
      <c r="F926" s="2"/>
      <c r="G926" s="2"/>
      <c r="H926" s="2"/>
      <c r="I926" s="2"/>
      <c r="J926" s="2"/>
      <c r="K926" s="2"/>
      <c r="L926" s="2"/>
    </row>
    <row r="927" spans="3:12" ht="14.25" customHeight="1" x14ac:dyDescent="0.3">
      <c r="C927" s="2"/>
      <c r="D927" s="2"/>
      <c r="E927" s="2"/>
      <c r="F927" s="2"/>
      <c r="G927" s="2"/>
      <c r="H927" s="2"/>
      <c r="I927" s="2"/>
      <c r="J927" s="2"/>
      <c r="K927" s="2"/>
      <c r="L927" s="2"/>
    </row>
    <row r="928" spans="3:12" ht="14.25" customHeight="1" x14ac:dyDescent="0.3">
      <c r="C928" s="2"/>
      <c r="D928" s="2"/>
      <c r="E928" s="2"/>
      <c r="F928" s="2"/>
      <c r="G928" s="2"/>
      <c r="H928" s="2"/>
      <c r="I928" s="2"/>
      <c r="J928" s="2"/>
      <c r="K928" s="2"/>
      <c r="L928" s="2"/>
    </row>
    <row r="929" spans="3:12" ht="14.25" customHeight="1" x14ac:dyDescent="0.3">
      <c r="C929" s="2"/>
      <c r="D929" s="2"/>
      <c r="E929" s="2"/>
      <c r="F929" s="2"/>
      <c r="G929" s="2"/>
      <c r="H929" s="2"/>
      <c r="I929" s="2"/>
      <c r="J929" s="2"/>
      <c r="K929" s="2"/>
      <c r="L929" s="2"/>
    </row>
    <row r="930" spans="3:12" ht="14.25" customHeight="1" x14ac:dyDescent="0.3">
      <c r="C930" s="2"/>
      <c r="D930" s="2"/>
      <c r="E930" s="2"/>
      <c r="F930" s="2"/>
      <c r="G930" s="2"/>
      <c r="H930" s="2"/>
      <c r="I930" s="2"/>
      <c r="J930" s="2"/>
      <c r="K930" s="2"/>
      <c r="L930" s="2"/>
    </row>
    <row r="931" spans="3:12" ht="14.25" customHeight="1" x14ac:dyDescent="0.3">
      <c r="C931" s="2"/>
      <c r="D931" s="2"/>
      <c r="E931" s="2"/>
      <c r="F931" s="2"/>
      <c r="G931" s="2"/>
      <c r="H931" s="2"/>
      <c r="I931" s="2"/>
      <c r="J931" s="2"/>
      <c r="K931" s="2"/>
      <c r="L931" s="2"/>
    </row>
    <row r="932" spans="3:12" ht="14.25" customHeight="1" x14ac:dyDescent="0.3">
      <c r="C932" s="2"/>
      <c r="D932" s="2"/>
      <c r="E932" s="2"/>
      <c r="F932" s="2"/>
      <c r="G932" s="2"/>
      <c r="H932" s="2"/>
      <c r="I932" s="2"/>
      <c r="J932" s="2"/>
      <c r="K932" s="2"/>
      <c r="L932" s="2"/>
    </row>
    <row r="933" spans="3:12" ht="14.25" customHeight="1" x14ac:dyDescent="0.3">
      <c r="C933" s="2"/>
      <c r="D933" s="2"/>
      <c r="E933" s="2"/>
      <c r="F933" s="2"/>
      <c r="G933" s="2"/>
      <c r="H933" s="2"/>
      <c r="I933" s="2"/>
      <c r="J933" s="2"/>
      <c r="K933" s="2"/>
      <c r="L933" s="2"/>
    </row>
    <row r="934" spans="3:12" ht="14.25" customHeight="1" x14ac:dyDescent="0.3">
      <c r="C934" s="2"/>
      <c r="D934" s="2"/>
      <c r="E934" s="2"/>
      <c r="F934" s="2"/>
      <c r="G934" s="2"/>
      <c r="H934" s="2"/>
      <c r="I934" s="2"/>
      <c r="J934" s="2"/>
      <c r="K934" s="2"/>
      <c r="L934" s="2"/>
    </row>
    <row r="935" spans="3:12" ht="14.25" customHeight="1" x14ac:dyDescent="0.3">
      <c r="C935" s="2"/>
      <c r="D935" s="2"/>
      <c r="E935" s="2"/>
      <c r="F935" s="2"/>
      <c r="G935" s="2"/>
      <c r="H935" s="2"/>
      <c r="I935" s="2"/>
      <c r="J935" s="2"/>
      <c r="K935" s="2"/>
      <c r="L935" s="2"/>
    </row>
    <row r="936" spans="3:12" ht="14.25" customHeight="1" x14ac:dyDescent="0.3">
      <c r="C936" s="2"/>
      <c r="D936" s="2"/>
      <c r="E936" s="2"/>
      <c r="F936" s="2"/>
      <c r="G936" s="2"/>
      <c r="H936" s="2"/>
      <c r="I936" s="2"/>
      <c r="J936" s="2"/>
      <c r="K936" s="2"/>
      <c r="L936" s="2"/>
    </row>
    <row r="937" spans="3:12" ht="14.25" customHeight="1" x14ac:dyDescent="0.3">
      <c r="C937" s="2"/>
      <c r="D937" s="2"/>
      <c r="E937" s="2"/>
      <c r="F937" s="2"/>
      <c r="G937" s="2"/>
      <c r="H937" s="2"/>
      <c r="I937" s="2"/>
      <c r="J937" s="2"/>
      <c r="K937" s="2"/>
      <c r="L937" s="2"/>
    </row>
    <row r="938" spans="3:12" ht="14.25" customHeight="1" x14ac:dyDescent="0.3">
      <c r="C938" s="2"/>
      <c r="D938" s="2"/>
      <c r="E938" s="2"/>
      <c r="F938" s="2"/>
      <c r="G938" s="2"/>
      <c r="H938" s="2"/>
      <c r="I938" s="2"/>
      <c r="J938" s="2"/>
      <c r="K938" s="2"/>
      <c r="L938" s="2"/>
    </row>
    <row r="939" spans="3:12" ht="14.25" customHeight="1" x14ac:dyDescent="0.3">
      <c r="C939" s="2"/>
      <c r="D939" s="2"/>
      <c r="E939" s="2"/>
      <c r="F939" s="2"/>
      <c r="G939" s="2"/>
      <c r="H939" s="2"/>
      <c r="I939" s="2"/>
      <c r="J939" s="2"/>
      <c r="K939" s="2"/>
      <c r="L939" s="2"/>
    </row>
    <row r="940" spans="3:12" ht="14.25" customHeight="1" x14ac:dyDescent="0.3">
      <c r="C940" s="2"/>
      <c r="D940" s="2"/>
      <c r="E940" s="2"/>
      <c r="F940" s="2"/>
      <c r="G940" s="2"/>
      <c r="H940" s="2"/>
      <c r="I940" s="2"/>
      <c r="J940" s="2"/>
      <c r="K940" s="2"/>
      <c r="L940" s="2"/>
    </row>
    <row r="941" spans="3:12" ht="14.25" customHeight="1" x14ac:dyDescent="0.3">
      <c r="C941" s="2"/>
      <c r="D941" s="2"/>
      <c r="E941" s="2"/>
      <c r="F941" s="2"/>
      <c r="G941" s="2"/>
      <c r="H941" s="2"/>
      <c r="I941" s="2"/>
      <c r="J941" s="2"/>
      <c r="K941" s="2"/>
      <c r="L941" s="2"/>
    </row>
    <row r="942" spans="3:12" ht="14.25" customHeight="1" x14ac:dyDescent="0.3">
      <c r="C942" s="2"/>
      <c r="D942" s="2"/>
      <c r="E942" s="2"/>
      <c r="F942" s="2"/>
      <c r="G942" s="2"/>
      <c r="H942" s="2"/>
      <c r="I942" s="2"/>
      <c r="J942" s="2"/>
      <c r="K942" s="2"/>
      <c r="L942" s="2"/>
    </row>
    <row r="943" spans="3:12" ht="14.25" customHeight="1" x14ac:dyDescent="0.3">
      <c r="C943" s="2"/>
      <c r="D943" s="2"/>
      <c r="E943" s="2"/>
      <c r="F943" s="2"/>
      <c r="G943" s="2"/>
      <c r="H943" s="2"/>
      <c r="I943" s="2"/>
      <c r="J943" s="2"/>
      <c r="K943" s="2"/>
      <c r="L943" s="2"/>
    </row>
    <row r="944" spans="3:12" ht="14.25" customHeight="1" x14ac:dyDescent="0.3">
      <c r="C944" s="2"/>
      <c r="D944" s="2"/>
      <c r="E944" s="2"/>
      <c r="F944" s="2"/>
      <c r="G944" s="2"/>
      <c r="H944" s="2"/>
      <c r="I944" s="2"/>
      <c r="J944" s="2"/>
      <c r="K944" s="2"/>
      <c r="L944" s="2"/>
    </row>
    <row r="945" spans="3:12" ht="14.25" customHeight="1" x14ac:dyDescent="0.3">
      <c r="C945" s="2"/>
      <c r="D945" s="2"/>
      <c r="E945" s="2"/>
      <c r="F945" s="2"/>
      <c r="G945" s="2"/>
      <c r="H945" s="2"/>
      <c r="I945" s="2"/>
      <c r="J945" s="2"/>
      <c r="K945" s="2"/>
      <c r="L945" s="2"/>
    </row>
    <row r="946" spans="3:12" ht="14.25" customHeight="1" x14ac:dyDescent="0.3">
      <c r="C946" s="2"/>
      <c r="D946" s="2"/>
      <c r="E946" s="2"/>
      <c r="F946" s="2"/>
      <c r="G946" s="2"/>
      <c r="H946" s="2"/>
      <c r="I946" s="2"/>
      <c r="J946" s="2"/>
      <c r="K946" s="2"/>
      <c r="L946" s="2"/>
    </row>
    <row r="947" spans="3:12" ht="14.25" customHeight="1" x14ac:dyDescent="0.3">
      <c r="C947" s="2"/>
      <c r="D947" s="2"/>
      <c r="E947" s="2"/>
      <c r="F947" s="2"/>
      <c r="G947" s="2"/>
      <c r="H947" s="2"/>
      <c r="I947" s="2"/>
      <c r="J947" s="2"/>
      <c r="K947" s="2"/>
      <c r="L947" s="2"/>
    </row>
    <row r="948" spans="3:12" ht="14.25" customHeight="1" x14ac:dyDescent="0.3">
      <c r="C948" s="2"/>
      <c r="D948" s="2"/>
      <c r="E948" s="2"/>
      <c r="F948" s="2"/>
      <c r="G948" s="2"/>
      <c r="H948" s="2"/>
      <c r="I948" s="2"/>
      <c r="J948" s="2"/>
      <c r="K948" s="2"/>
      <c r="L948" s="2"/>
    </row>
    <row r="949" spans="3:12" ht="14.25" customHeight="1" x14ac:dyDescent="0.3">
      <c r="C949" s="2"/>
      <c r="D949" s="2"/>
      <c r="E949" s="2"/>
      <c r="F949" s="2"/>
      <c r="G949" s="2"/>
      <c r="H949" s="2"/>
      <c r="I949" s="2"/>
      <c r="J949" s="2"/>
      <c r="K949" s="2"/>
      <c r="L949" s="2"/>
    </row>
    <row r="950" spans="3:12" ht="14.25" customHeight="1" x14ac:dyDescent="0.3">
      <c r="C950" s="2"/>
      <c r="D950" s="2"/>
      <c r="E950" s="2"/>
      <c r="F950" s="2"/>
      <c r="G950" s="2"/>
      <c r="H950" s="2"/>
      <c r="I950" s="2"/>
      <c r="J950" s="2"/>
      <c r="K950" s="2"/>
      <c r="L950" s="2"/>
    </row>
    <row r="951" spans="3:12" ht="14.25" customHeight="1" x14ac:dyDescent="0.3">
      <c r="C951" s="2"/>
      <c r="D951" s="2"/>
      <c r="E951" s="2"/>
      <c r="F951" s="2"/>
      <c r="G951" s="2"/>
      <c r="H951" s="2"/>
      <c r="I951" s="2"/>
      <c r="J951" s="2"/>
      <c r="K951" s="2"/>
      <c r="L951" s="2"/>
    </row>
    <row r="952" spans="3:12" ht="14.25" customHeight="1" x14ac:dyDescent="0.3">
      <c r="C952" s="2"/>
      <c r="D952" s="2"/>
      <c r="E952" s="2"/>
      <c r="F952" s="2"/>
      <c r="G952" s="2"/>
      <c r="H952" s="2"/>
      <c r="I952" s="2"/>
      <c r="J952" s="2"/>
      <c r="K952" s="2"/>
      <c r="L952" s="2"/>
    </row>
    <row r="953" spans="3:12" ht="14.25" customHeight="1" x14ac:dyDescent="0.3">
      <c r="C953" s="2"/>
      <c r="D953" s="2"/>
      <c r="E953" s="2"/>
      <c r="F953" s="2"/>
      <c r="G953" s="2"/>
      <c r="H953" s="2"/>
      <c r="I953" s="2"/>
      <c r="J953" s="2"/>
      <c r="K953" s="2"/>
      <c r="L953" s="2"/>
    </row>
    <row r="954" spans="3:12" ht="14.25" customHeight="1" x14ac:dyDescent="0.3">
      <c r="C954" s="2"/>
      <c r="D954" s="2"/>
      <c r="E954" s="2"/>
      <c r="F954" s="2"/>
      <c r="G954" s="2"/>
      <c r="H954" s="2"/>
      <c r="I954" s="2"/>
      <c r="J954" s="2"/>
      <c r="K954" s="2"/>
      <c r="L954" s="2"/>
    </row>
    <row r="955" spans="3:12" ht="14.25" customHeight="1" x14ac:dyDescent="0.3">
      <c r="C955" s="2"/>
      <c r="D955" s="2"/>
      <c r="E955" s="2"/>
      <c r="F955" s="2"/>
      <c r="G955" s="2"/>
      <c r="H955" s="2"/>
      <c r="I955" s="2"/>
      <c r="J955" s="2"/>
      <c r="K955" s="2"/>
      <c r="L955" s="2"/>
    </row>
    <row r="956" spans="3:12" ht="14.25" customHeight="1" x14ac:dyDescent="0.3">
      <c r="C956" s="2"/>
      <c r="D956" s="2"/>
      <c r="E956" s="2"/>
      <c r="F956" s="2"/>
      <c r="G956" s="2"/>
      <c r="H956" s="2"/>
      <c r="I956" s="2"/>
      <c r="J956" s="2"/>
      <c r="K956" s="2"/>
      <c r="L956" s="2"/>
    </row>
    <row r="957" spans="3:12" ht="14.25" customHeight="1" x14ac:dyDescent="0.3">
      <c r="C957" s="2"/>
      <c r="D957" s="2"/>
      <c r="E957" s="2"/>
      <c r="F957" s="2"/>
      <c r="G957" s="2"/>
      <c r="H957" s="2"/>
      <c r="I957" s="2"/>
      <c r="J957" s="2"/>
      <c r="K957" s="2"/>
      <c r="L957" s="2"/>
    </row>
    <row r="958" spans="3:12" ht="14.25" customHeight="1" x14ac:dyDescent="0.3">
      <c r="C958" s="2"/>
      <c r="D958" s="2"/>
      <c r="E958" s="2"/>
      <c r="F958" s="2"/>
      <c r="G958" s="2"/>
      <c r="H958" s="2"/>
      <c r="I958" s="2"/>
      <c r="J958" s="2"/>
      <c r="K958" s="2"/>
      <c r="L958" s="2"/>
    </row>
    <row r="959" spans="3:12" ht="14.25" customHeight="1" x14ac:dyDescent="0.3">
      <c r="C959" s="2"/>
      <c r="D959" s="2"/>
      <c r="E959" s="2"/>
      <c r="F959" s="2"/>
      <c r="G959" s="2"/>
      <c r="H959" s="2"/>
      <c r="I959" s="2"/>
      <c r="J959" s="2"/>
      <c r="K959" s="2"/>
      <c r="L959" s="2"/>
    </row>
    <row r="960" spans="3:12" ht="14.25" customHeight="1" x14ac:dyDescent="0.3">
      <c r="C960" s="2"/>
      <c r="D960" s="2"/>
      <c r="E960" s="2"/>
      <c r="F960" s="2"/>
      <c r="G960" s="2"/>
      <c r="H960" s="2"/>
      <c r="I960" s="2"/>
      <c r="J960" s="2"/>
      <c r="K960" s="2"/>
      <c r="L960" s="2"/>
    </row>
    <row r="961" spans="3:12" ht="14.25" customHeight="1" x14ac:dyDescent="0.3">
      <c r="C961" s="2"/>
      <c r="D961" s="2"/>
      <c r="E961" s="2"/>
      <c r="F961" s="2"/>
      <c r="G961" s="2"/>
      <c r="H961" s="2"/>
      <c r="I961" s="2"/>
      <c r="J961" s="2"/>
      <c r="K961" s="2"/>
      <c r="L961" s="2"/>
    </row>
    <row r="962" spans="3:12" ht="14.25" customHeight="1" x14ac:dyDescent="0.3">
      <c r="C962" s="2"/>
      <c r="D962" s="2"/>
      <c r="E962" s="2"/>
      <c r="F962" s="2"/>
      <c r="G962" s="2"/>
      <c r="H962" s="2"/>
      <c r="I962" s="2"/>
      <c r="J962" s="2"/>
      <c r="K962" s="2"/>
      <c r="L962" s="2"/>
    </row>
    <row r="963" spans="3:12" ht="14.25" customHeight="1" x14ac:dyDescent="0.3">
      <c r="C963" s="2"/>
      <c r="D963" s="2"/>
      <c r="E963" s="2"/>
      <c r="F963" s="2"/>
      <c r="G963" s="2"/>
      <c r="H963" s="2"/>
      <c r="I963" s="2"/>
      <c r="J963" s="2"/>
      <c r="K963" s="2"/>
      <c r="L963" s="2"/>
    </row>
    <row r="964" spans="3:12" ht="14.25" customHeight="1" x14ac:dyDescent="0.3">
      <c r="C964" s="2"/>
      <c r="D964" s="2"/>
      <c r="E964" s="2"/>
      <c r="F964" s="2"/>
      <c r="G964" s="2"/>
      <c r="H964" s="2"/>
      <c r="I964" s="2"/>
      <c r="J964" s="2"/>
      <c r="K964" s="2"/>
      <c r="L964" s="2"/>
    </row>
    <row r="965" spans="3:12" ht="14.25" customHeight="1" x14ac:dyDescent="0.3">
      <c r="C965" s="2"/>
      <c r="D965" s="2"/>
      <c r="E965" s="2"/>
      <c r="F965" s="2"/>
      <c r="G965" s="2"/>
      <c r="H965" s="2"/>
      <c r="I965" s="2"/>
      <c r="J965" s="2"/>
      <c r="K965" s="2"/>
      <c r="L965" s="2"/>
    </row>
    <row r="966" spans="3:12" ht="14.25" customHeight="1" x14ac:dyDescent="0.3">
      <c r="C966" s="2"/>
      <c r="D966" s="2"/>
      <c r="E966" s="2"/>
      <c r="F966" s="2"/>
      <c r="G966" s="2"/>
      <c r="H966" s="2"/>
      <c r="I966" s="2"/>
      <c r="J966" s="2"/>
      <c r="K966" s="2"/>
      <c r="L966" s="2"/>
    </row>
    <row r="967" spans="3:12" ht="14.25" customHeight="1" x14ac:dyDescent="0.3">
      <c r="C967" s="2"/>
      <c r="D967" s="2"/>
      <c r="E967" s="2"/>
      <c r="F967" s="2"/>
      <c r="G967" s="2"/>
      <c r="H967" s="2"/>
      <c r="I967" s="2"/>
      <c r="J967" s="2"/>
      <c r="K967" s="2"/>
      <c r="L967" s="2"/>
    </row>
    <row r="968" spans="3:12" ht="14.25" customHeight="1" x14ac:dyDescent="0.3">
      <c r="C968" s="2"/>
      <c r="D968" s="2"/>
      <c r="E968" s="2"/>
      <c r="F968" s="2"/>
      <c r="G968" s="2"/>
      <c r="H968" s="2"/>
      <c r="I968" s="2"/>
      <c r="J968" s="2"/>
      <c r="K968" s="2"/>
      <c r="L968" s="2"/>
    </row>
    <row r="969" spans="3:12" ht="14.25" customHeight="1" x14ac:dyDescent="0.3">
      <c r="C969" s="2"/>
      <c r="D969" s="2"/>
      <c r="E969" s="2"/>
      <c r="F969" s="2"/>
      <c r="G969" s="2"/>
      <c r="H969" s="2"/>
      <c r="I969" s="2"/>
      <c r="J969" s="2"/>
      <c r="K969" s="2"/>
      <c r="L969" s="2"/>
    </row>
    <row r="970" spans="3:12" ht="14.25" customHeight="1" x14ac:dyDescent="0.3">
      <c r="C970" s="2"/>
      <c r="D970" s="2"/>
      <c r="E970" s="2"/>
      <c r="F970" s="2"/>
      <c r="G970" s="2"/>
      <c r="H970" s="2"/>
      <c r="I970" s="2"/>
      <c r="J970" s="2"/>
      <c r="K970" s="2"/>
      <c r="L970" s="2"/>
    </row>
    <row r="971" spans="3:12" ht="14.25" customHeight="1" x14ac:dyDescent="0.3">
      <c r="C971" s="2"/>
      <c r="D971" s="2"/>
      <c r="E971" s="2"/>
      <c r="F971" s="2"/>
      <c r="G971" s="2"/>
      <c r="H971" s="2"/>
      <c r="I971" s="2"/>
      <c r="J971" s="2"/>
      <c r="K971" s="2"/>
      <c r="L971" s="2"/>
    </row>
    <row r="972" spans="3:12" ht="14.25" customHeight="1" x14ac:dyDescent="0.3">
      <c r="C972" s="2"/>
      <c r="D972" s="2"/>
      <c r="E972" s="2"/>
      <c r="F972" s="2"/>
      <c r="G972" s="2"/>
      <c r="H972" s="2"/>
      <c r="I972" s="2"/>
      <c r="J972" s="2"/>
      <c r="K972" s="2"/>
      <c r="L972" s="2"/>
    </row>
    <row r="973" spans="3:12" ht="14.25" customHeight="1" x14ac:dyDescent="0.3">
      <c r="C973" s="2"/>
      <c r="D973" s="2"/>
      <c r="E973" s="2"/>
      <c r="F973" s="2"/>
      <c r="G973" s="2"/>
      <c r="H973" s="2"/>
      <c r="I973" s="2"/>
      <c r="J973" s="2"/>
      <c r="K973" s="2"/>
      <c r="L973" s="2"/>
    </row>
    <row r="974" spans="3:12" ht="14.25" customHeight="1" x14ac:dyDescent="0.3">
      <c r="C974" s="2"/>
      <c r="D974" s="2"/>
      <c r="E974" s="2"/>
      <c r="F974" s="2"/>
      <c r="G974" s="2"/>
      <c r="H974" s="2"/>
      <c r="I974" s="2"/>
      <c r="J974" s="2"/>
      <c r="K974" s="2"/>
      <c r="L974" s="2"/>
    </row>
    <row r="975" spans="3:12" ht="14.25" customHeight="1" x14ac:dyDescent="0.3">
      <c r="C975" s="2"/>
      <c r="D975" s="2"/>
      <c r="E975" s="2"/>
      <c r="F975" s="2"/>
      <c r="G975" s="2"/>
      <c r="H975" s="2"/>
      <c r="I975" s="2"/>
      <c r="J975" s="2"/>
      <c r="K975" s="2"/>
      <c r="L975" s="2"/>
    </row>
    <row r="976" spans="3:12" ht="14.25" customHeight="1" x14ac:dyDescent="0.3">
      <c r="C976" s="2"/>
      <c r="D976" s="2"/>
      <c r="E976" s="2"/>
      <c r="F976" s="2"/>
      <c r="G976" s="2"/>
      <c r="H976" s="2"/>
      <c r="I976" s="2"/>
      <c r="J976" s="2"/>
      <c r="K976" s="2"/>
      <c r="L976" s="2"/>
    </row>
    <row r="977" spans="3:12" ht="14.25" customHeight="1" x14ac:dyDescent="0.3">
      <c r="C977" s="2"/>
      <c r="D977" s="2"/>
      <c r="E977" s="2"/>
      <c r="F977" s="2"/>
      <c r="G977" s="2"/>
      <c r="H977" s="2"/>
      <c r="I977" s="2"/>
      <c r="J977" s="2"/>
      <c r="K977" s="2"/>
      <c r="L977" s="2"/>
    </row>
    <row r="978" spans="3:12" ht="14.25" customHeight="1" x14ac:dyDescent="0.3">
      <c r="C978" s="2"/>
      <c r="D978" s="2"/>
      <c r="E978" s="2"/>
      <c r="F978" s="2"/>
      <c r="G978" s="2"/>
      <c r="H978" s="2"/>
      <c r="I978" s="2"/>
      <c r="J978" s="2"/>
      <c r="K978" s="2"/>
      <c r="L978" s="2"/>
    </row>
    <row r="979" spans="3:12" ht="14.25" customHeight="1" x14ac:dyDescent="0.3">
      <c r="C979" s="2"/>
      <c r="D979" s="2"/>
      <c r="E979" s="2"/>
      <c r="F979" s="2"/>
      <c r="G979" s="2"/>
      <c r="H979" s="2"/>
      <c r="I979" s="2"/>
      <c r="J979" s="2"/>
      <c r="K979" s="2"/>
      <c r="L979" s="2"/>
    </row>
    <row r="980" spans="3:12" ht="14.25" customHeight="1" x14ac:dyDescent="0.3">
      <c r="C980" s="2"/>
      <c r="D980" s="2"/>
      <c r="E980" s="2"/>
      <c r="F980" s="2"/>
      <c r="G980" s="2"/>
      <c r="H980" s="2"/>
      <c r="I980" s="2"/>
      <c r="J980" s="2"/>
      <c r="K980" s="2"/>
      <c r="L980" s="2"/>
    </row>
    <row r="981" spans="3:12" ht="14.25" customHeight="1" x14ac:dyDescent="0.3">
      <c r="C981" s="2"/>
      <c r="D981" s="2"/>
      <c r="E981" s="2"/>
      <c r="F981" s="2"/>
      <c r="G981" s="2"/>
      <c r="H981" s="2"/>
      <c r="I981" s="2"/>
      <c r="J981" s="2"/>
      <c r="K981" s="2"/>
      <c r="L981" s="2"/>
    </row>
    <row r="982" spans="3:12" ht="14.25" customHeight="1" x14ac:dyDescent="0.3">
      <c r="C982" s="2"/>
      <c r="D982" s="2"/>
      <c r="E982" s="2"/>
      <c r="F982" s="2"/>
      <c r="G982" s="2"/>
      <c r="H982" s="2"/>
      <c r="I982" s="2"/>
      <c r="J982" s="2"/>
      <c r="K982" s="2"/>
      <c r="L982" s="2"/>
    </row>
    <row r="983" spans="3:12" ht="14.25" customHeight="1" x14ac:dyDescent="0.3">
      <c r="C983" s="2"/>
      <c r="D983" s="2"/>
      <c r="E983" s="2"/>
      <c r="F983" s="2"/>
      <c r="G983" s="2"/>
      <c r="H983" s="2"/>
      <c r="I983" s="2"/>
      <c r="J983" s="2"/>
      <c r="K983" s="2"/>
      <c r="L983" s="2"/>
    </row>
    <row r="984" spans="3:12" ht="14.25" customHeight="1" x14ac:dyDescent="0.3">
      <c r="C984" s="2"/>
      <c r="D984" s="2"/>
      <c r="E984" s="2"/>
      <c r="F984" s="2"/>
      <c r="G984" s="2"/>
      <c r="H984" s="2"/>
      <c r="I984" s="2"/>
      <c r="J984" s="2"/>
      <c r="K984" s="2"/>
      <c r="L984" s="2"/>
    </row>
    <row r="985" spans="3:12" ht="14.25" customHeight="1" x14ac:dyDescent="0.3">
      <c r="C985" s="2"/>
      <c r="D985" s="2"/>
      <c r="E985" s="2"/>
      <c r="F985" s="2"/>
      <c r="G985" s="2"/>
      <c r="H985" s="2"/>
      <c r="I985" s="2"/>
      <c r="J985" s="2"/>
      <c r="K985" s="2"/>
      <c r="L985" s="2"/>
    </row>
    <row r="986" spans="3:12" ht="14.25" customHeight="1" x14ac:dyDescent="0.3">
      <c r="C986" s="2"/>
      <c r="D986" s="2"/>
      <c r="E986" s="2"/>
      <c r="F986" s="2"/>
      <c r="G986" s="2"/>
      <c r="H986" s="2"/>
      <c r="I986" s="2"/>
      <c r="J986" s="2"/>
      <c r="K986" s="2"/>
      <c r="L986" s="2"/>
    </row>
    <row r="987" spans="3:12" ht="14.25" customHeight="1" x14ac:dyDescent="0.3">
      <c r="C987" s="2"/>
      <c r="D987" s="2"/>
      <c r="E987" s="2"/>
      <c r="F987" s="2"/>
      <c r="G987" s="2"/>
      <c r="H987" s="2"/>
      <c r="I987" s="2"/>
      <c r="J987" s="2"/>
      <c r="K987" s="2"/>
      <c r="L987" s="2"/>
    </row>
    <row r="988" spans="3:12" ht="14.25" customHeight="1" x14ac:dyDescent="0.3">
      <c r="C988" s="2"/>
      <c r="D988" s="2"/>
      <c r="E988" s="2"/>
      <c r="F988" s="2"/>
      <c r="G988" s="2"/>
      <c r="H988" s="2"/>
      <c r="I988" s="2"/>
      <c r="J988" s="2"/>
      <c r="K988" s="2"/>
      <c r="L988" s="2"/>
    </row>
    <row r="989" spans="3:12" ht="14.25" customHeight="1" x14ac:dyDescent="0.3">
      <c r="C989" s="2"/>
      <c r="D989" s="2"/>
      <c r="E989" s="2"/>
      <c r="F989" s="2"/>
      <c r="G989" s="2"/>
      <c r="H989" s="2"/>
      <c r="I989" s="2"/>
      <c r="J989" s="2"/>
      <c r="K989" s="2"/>
      <c r="L989" s="2"/>
    </row>
    <row r="990" spans="3:12" ht="14.25" customHeight="1" x14ac:dyDescent="0.3">
      <c r="C990" s="2"/>
      <c r="D990" s="2"/>
      <c r="E990" s="2"/>
      <c r="F990" s="2"/>
      <c r="G990" s="2"/>
      <c r="H990" s="2"/>
      <c r="I990" s="2"/>
      <c r="J990" s="2"/>
      <c r="K990" s="2"/>
      <c r="L990" s="2"/>
    </row>
    <row r="991" spans="3:12" ht="14.25" customHeight="1" x14ac:dyDescent="0.3">
      <c r="C991" s="2"/>
      <c r="D991" s="2"/>
      <c r="E991" s="2"/>
      <c r="F991" s="2"/>
      <c r="G991" s="2"/>
      <c r="H991" s="2"/>
      <c r="I991" s="2"/>
      <c r="J991" s="2"/>
      <c r="K991" s="2"/>
      <c r="L991" s="2"/>
    </row>
    <row r="992" spans="3:12" ht="14.25" customHeight="1" x14ac:dyDescent="0.3">
      <c r="C992" s="2"/>
      <c r="D992" s="2"/>
      <c r="E992" s="2"/>
      <c r="F992" s="2"/>
      <c r="G992" s="2"/>
      <c r="H992" s="2"/>
      <c r="I992" s="2"/>
      <c r="J992" s="2"/>
      <c r="K992" s="2"/>
      <c r="L992" s="2"/>
    </row>
    <row r="993" spans="3:12" ht="14.25" customHeight="1" x14ac:dyDescent="0.3">
      <c r="C993" s="2"/>
      <c r="D993" s="2"/>
      <c r="E993" s="2"/>
      <c r="F993" s="2"/>
      <c r="G993" s="2"/>
      <c r="H993" s="2"/>
      <c r="I993" s="2"/>
      <c r="J993" s="2"/>
      <c r="K993" s="2"/>
      <c r="L993" s="2"/>
    </row>
    <row r="994" spans="3:12" ht="14.25" customHeight="1" x14ac:dyDescent="0.3">
      <c r="C994" s="2"/>
      <c r="D994" s="2"/>
      <c r="E994" s="2"/>
      <c r="F994" s="2"/>
      <c r="G994" s="2"/>
      <c r="H994" s="2"/>
      <c r="I994" s="2"/>
      <c r="J994" s="2"/>
      <c r="K994" s="2"/>
      <c r="L994" s="2"/>
    </row>
    <row r="995" spans="3:12" ht="14.25" customHeight="1" x14ac:dyDescent="0.3">
      <c r="C995" s="2"/>
      <c r="D995" s="2"/>
      <c r="E995" s="2"/>
      <c r="F995" s="2"/>
      <c r="G995" s="2"/>
      <c r="H995" s="2"/>
      <c r="I995" s="2"/>
      <c r="J995" s="2"/>
      <c r="K995" s="2"/>
      <c r="L995" s="2"/>
    </row>
    <row r="996" spans="3:12" ht="14.25" customHeight="1" x14ac:dyDescent="0.3">
      <c r="C996" s="2"/>
      <c r="D996" s="2"/>
      <c r="E996" s="2"/>
      <c r="F996" s="2"/>
      <c r="G996" s="2"/>
      <c r="H996" s="2"/>
      <c r="I996" s="2"/>
      <c r="J996" s="2"/>
      <c r="K996" s="2"/>
      <c r="L996" s="2"/>
    </row>
    <row r="997" spans="3:12" ht="14.25" customHeight="1" x14ac:dyDescent="0.3">
      <c r="C997" s="2"/>
      <c r="D997" s="2"/>
      <c r="E997" s="2"/>
      <c r="F997" s="2"/>
      <c r="G997" s="2"/>
      <c r="H997" s="2"/>
      <c r="I997" s="2"/>
      <c r="J997" s="2"/>
      <c r="K997" s="2"/>
      <c r="L997" s="2"/>
    </row>
    <row r="998" spans="3:12" ht="14.25" customHeight="1" x14ac:dyDescent="0.3">
      <c r="C998" s="2"/>
      <c r="D998" s="2"/>
      <c r="E998" s="2"/>
      <c r="F998" s="2"/>
      <c r="G998" s="2"/>
      <c r="H998" s="2"/>
      <c r="I998" s="2"/>
      <c r="J998" s="2"/>
      <c r="K998" s="2"/>
      <c r="L998" s="2"/>
    </row>
    <row r="999" spans="3:12" ht="14.25" customHeight="1" x14ac:dyDescent="0.3">
      <c r="C999" s="2"/>
      <c r="D999" s="2"/>
      <c r="E999" s="2"/>
      <c r="F999" s="2"/>
      <c r="G999" s="2"/>
      <c r="H999" s="2"/>
      <c r="I999" s="2"/>
      <c r="J999" s="2"/>
      <c r="K999" s="2"/>
      <c r="L999" s="2"/>
    </row>
    <row r="1000" spans="3:12" ht="14.25" customHeight="1" x14ac:dyDescent="0.3">
      <c r="C1000" s="2"/>
      <c r="D1000" s="2"/>
      <c r="E1000" s="2"/>
      <c r="F1000" s="2"/>
      <c r="G1000" s="2"/>
      <c r="H1000" s="2"/>
      <c r="I1000" s="2"/>
      <c r="J1000" s="2"/>
      <c r="K1000" s="2"/>
      <c r="L1000" s="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D1" workbookViewId="0">
      <selection activeCell="M20" sqref="M20"/>
    </sheetView>
  </sheetViews>
  <sheetFormatPr defaultColWidth="14.44140625" defaultRowHeight="15" customHeight="1" x14ac:dyDescent="0.3"/>
  <cols>
    <col min="1" max="1" width="10.88671875" customWidth="1"/>
    <col min="2" max="2" width="12.6640625" customWidth="1"/>
    <col min="3" max="3" width="9.44140625" customWidth="1"/>
    <col min="4" max="4" width="46.33203125" customWidth="1"/>
    <col min="5" max="5" width="14.44140625" customWidth="1"/>
    <col min="6" max="7" width="10.5546875" customWidth="1"/>
    <col min="8" max="26" width="8.6640625" customWidth="1"/>
  </cols>
  <sheetData>
    <row r="1" spans="1:26" ht="14.25" customHeight="1" x14ac:dyDescent="0.3">
      <c r="A1" s="5" t="s">
        <v>185</v>
      </c>
      <c r="B1" s="3"/>
      <c r="C1" s="3"/>
      <c r="D1" s="3"/>
      <c r="E1" s="99"/>
      <c r="F1" s="2"/>
      <c r="G1" s="38"/>
    </row>
    <row r="2" spans="1:26" ht="14.25" customHeight="1" x14ac:dyDescent="0.3">
      <c r="A2" s="3" t="s">
        <v>186</v>
      </c>
      <c r="B2" s="3"/>
      <c r="C2" s="3"/>
      <c r="D2" s="3"/>
      <c r="E2" s="99"/>
      <c r="F2" s="2"/>
      <c r="G2" s="38"/>
    </row>
    <row r="3" spans="1:26" ht="14.25" customHeight="1" x14ac:dyDescent="0.3">
      <c r="A3" s="3"/>
      <c r="B3" s="3"/>
      <c r="C3" s="3"/>
      <c r="D3" s="3"/>
      <c r="E3" s="99"/>
      <c r="F3" s="2"/>
      <c r="G3" s="38"/>
      <c r="I3" s="1" t="s">
        <v>187</v>
      </c>
    </row>
    <row r="4" spans="1:26" ht="14.25" customHeight="1" x14ac:dyDescent="0.3">
      <c r="A4" s="7" t="s">
        <v>188</v>
      </c>
      <c r="B4" s="7" t="s">
        <v>189</v>
      </c>
      <c r="C4" s="7" t="s">
        <v>190</v>
      </c>
      <c r="D4" s="8" t="s">
        <v>191</v>
      </c>
      <c r="E4" s="7" t="s">
        <v>192</v>
      </c>
      <c r="F4" s="7" t="s">
        <v>193</v>
      </c>
      <c r="G4" s="100" t="s">
        <v>194</v>
      </c>
      <c r="H4" s="101"/>
      <c r="I4" s="101"/>
      <c r="J4" s="101"/>
      <c r="K4" s="101"/>
      <c r="L4" s="101"/>
      <c r="M4" s="101"/>
      <c r="N4" s="101"/>
      <c r="O4" s="101"/>
      <c r="P4" s="101"/>
      <c r="Q4" s="101"/>
      <c r="R4" s="101"/>
      <c r="S4" s="101"/>
      <c r="T4" s="101"/>
      <c r="U4" s="101"/>
      <c r="V4" s="101"/>
      <c r="W4" s="101"/>
      <c r="X4" s="101"/>
      <c r="Y4" s="101"/>
      <c r="Z4" s="101"/>
    </row>
    <row r="5" spans="1:26" ht="14.25" customHeight="1" x14ac:dyDescent="0.3">
      <c r="A5" s="102">
        <f>'Powell-Elevation-Area'!A5</f>
        <v>3370</v>
      </c>
      <c r="B5" s="103" t="s">
        <v>195</v>
      </c>
      <c r="C5" s="104" t="s">
        <v>196</v>
      </c>
      <c r="D5" s="105" t="str">
        <f>D7</f>
        <v>Highest uncertainty for native fish. Also represent a substantial risk to the tailwater trout fishery, as sustained temperatures of 19oC or higher are unsuitable for trout.</v>
      </c>
      <c r="E5" s="106" t="s">
        <v>197</v>
      </c>
      <c r="F5" s="106" t="s">
        <v>198</v>
      </c>
      <c r="G5" s="107">
        <f>VLOOKUP(A5,'Powell-Elevation-Area'!$A$5:$B$689,2)/1000000</f>
        <v>0</v>
      </c>
      <c r="H5" s="101"/>
      <c r="I5" s="101"/>
      <c r="J5" s="101"/>
      <c r="K5" s="101"/>
      <c r="L5" s="101"/>
      <c r="M5" s="101"/>
      <c r="N5" s="101"/>
      <c r="O5" s="101"/>
      <c r="P5" s="101"/>
      <c r="Q5" s="101"/>
      <c r="R5" s="101"/>
      <c r="S5" s="101"/>
      <c r="T5" s="101"/>
      <c r="U5" s="101"/>
      <c r="V5" s="101"/>
      <c r="W5" s="101"/>
      <c r="X5" s="101"/>
      <c r="Y5" s="101"/>
      <c r="Z5" s="101"/>
    </row>
    <row r="6" spans="1:26" ht="14.25" customHeight="1" x14ac:dyDescent="0.3">
      <c r="A6" s="102">
        <v>3425</v>
      </c>
      <c r="B6" s="104" t="str">
        <f>B7</f>
        <v>&gt; 18</v>
      </c>
      <c r="C6" s="104" t="s">
        <v>196</v>
      </c>
      <c r="D6" s="105" t="str">
        <f>D7</f>
        <v>Highest uncertainty for native fish. Also represent a substantial risk to the tailwater trout fishery, as sustained temperatures of 19oC or higher are unsuitable for trout.</v>
      </c>
      <c r="E6" s="106" t="str">
        <f t="shared" ref="E6:E7" si="0">E5</f>
        <v>Highly uncertain</v>
      </c>
      <c r="F6" s="106" t="s">
        <v>198</v>
      </c>
      <c r="G6" s="107">
        <f>VLOOKUP(A6,'Powell-Elevation-Area'!$A$5:$B$689,2)/1000000</f>
        <v>1.40786875</v>
      </c>
      <c r="H6" s="101"/>
      <c r="I6" s="101"/>
      <c r="J6" s="101"/>
      <c r="K6" s="101"/>
      <c r="L6" s="101"/>
      <c r="M6" s="101"/>
      <c r="N6" s="101"/>
      <c r="O6" s="101"/>
      <c r="P6" s="101"/>
      <c r="Q6" s="101"/>
      <c r="R6" s="101"/>
      <c r="S6" s="101"/>
      <c r="T6" s="101"/>
      <c r="U6" s="101"/>
      <c r="V6" s="101"/>
      <c r="W6" s="101"/>
      <c r="X6" s="101"/>
      <c r="Y6" s="101"/>
      <c r="Z6" s="101"/>
    </row>
    <row r="7" spans="1:26" ht="14.25" customHeight="1" x14ac:dyDescent="0.3">
      <c r="A7" s="108">
        <v>3490</v>
      </c>
      <c r="B7" s="109" t="s">
        <v>195</v>
      </c>
      <c r="C7" s="109" t="s">
        <v>199</v>
      </c>
      <c r="D7" s="110" t="s">
        <v>200</v>
      </c>
      <c r="E7" s="104" t="str">
        <f t="shared" si="0"/>
        <v>Highly uncertain</v>
      </c>
      <c r="F7" s="106" t="s">
        <v>198</v>
      </c>
      <c r="G7" s="107">
        <f>VLOOKUP(A7,'Powell-Elevation-Area'!$A$5:$B$689,2)/1000000</f>
        <v>3.9971625</v>
      </c>
      <c r="H7" s="101"/>
      <c r="I7" s="101"/>
      <c r="J7" s="101"/>
      <c r="K7" s="101"/>
      <c r="L7" s="101"/>
      <c r="M7" s="101"/>
      <c r="N7" s="101"/>
      <c r="O7" s="101"/>
      <c r="P7" s="101"/>
      <c r="Q7" s="101"/>
      <c r="R7" s="101"/>
      <c r="S7" s="101"/>
      <c r="T7" s="101"/>
      <c r="U7" s="101"/>
      <c r="V7" s="101"/>
      <c r="W7" s="101"/>
      <c r="X7" s="101"/>
      <c r="Y7" s="101"/>
      <c r="Z7" s="101"/>
    </row>
    <row r="8" spans="1:26" ht="14.25" customHeight="1" x14ac:dyDescent="0.3">
      <c r="A8" s="111">
        <v>3525</v>
      </c>
      <c r="B8" s="112" t="s">
        <v>201</v>
      </c>
      <c r="C8" s="112" t="s">
        <v>199</v>
      </c>
      <c r="D8" s="113" t="s">
        <v>202</v>
      </c>
      <c r="E8" s="114" t="s">
        <v>203</v>
      </c>
      <c r="F8" s="114" t="s">
        <v>204</v>
      </c>
      <c r="G8" s="115">
        <f>VLOOKUP(A8,'Powell-Elevation-Area'!$A$5:$B$689,2)/1000000</f>
        <v>5.9265762500000001</v>
      </c>
    </row>
    <row r="9" spans="1:26" ht="14.25" customHeight="1" x14ac:dyDescent="0.3">
      <c r="A9" s="116">
        <v>3600</v>
      </c>
      <c r="B9" s="117" t="s">
        <v>205</v>
      </c>
      <c r="C9" s="117" t="s">
        <v>199</v>
      </c>
      <c r="D9" s="118" t="s">
        <v>206</v>
      </c>
      <c r="E9" s="119" t="s">
        <v>207</v>
      </c>
      <c r="F9" s="119" t="str">
        <f>F8</f>
        <v>Help grow + incubate</v>
      </c>
      <c r="G9" s="120">
        <f>VLOOKUP(A9,'Powell-Elevation-Area'!$A$5:$B$689,2)/1000000</f>
        <v>11.750075000000001</v>
      </c>
    </row>
    <row r="10" spans="1:26" ht="14.25" customHeight="1" x14ac:dyDescent="0.3">
      <c r="A10" s="121">
        <v>3675</v>
      </c>
      <c r="B10" s="122" t="s">
        <v>208</v>
      </c>
      <c r="C10" s="122" t="s">
        <v>199</v>
      </c>
      <c r="D10" s="123" t="s">
        <v>209</v>
      </c>
      <c r="E10" s="124" t="s">
        <v>210</v>
      </c>
      <c r="F10" s="124" t="s">
        <v>211</v>
      </c>
      <c r="G10" s="125">
        <f>VLOOKUP(A10,'Powell-Elevation-Area'!$A$5:$B$689,2)/1000000</f>
        <v>20.539037499999999</v>
      </c>
    </row>
    <row r="11" spans="1:26" ht="14.25" customHeight="1" x14ac:dyDescent="0.3">
      <c r="A11" s="121">
        <v>3700</v>
      </c>
      <c r="B11" s="122" t="str">
        <f>B10</f>
        <v>&lt; 12</v>
      </c>
      <c r="C11" s="122" t="s">
        <v>199</v>
      </c>
      <c r="D11" s="126" t="str">
        <f t="shared" ref="D11:E11" si="1">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4" t="str">
        <f t="shared" si="1"/>
        <v>Help grow, reproduce, and survive</v>
      </c>
      <c r="F11" s="124" t="s">
        <v>211</v>
      </c>
      <c r="G11" s="125">
        <f>VLOOKUP(A11,'Powell-Elevation-Area'!$A$5:$B$689,2)/1000000</f>
        <v>24.322365000000001</v>
      </c>
    </row>
    <row r="12" spans="1:26" ht="14.25" customHeight="1" x14ac:dyDescent="0.3">
      <c r="A12" s="3"/>
      <c r="B12" s="3"/>
      <c r="C12" s="3"/>
      <c r="D12" s="3"/>
      <c r="E12" s="99"/>
      <c r="F12" s="2"/>
      <c r="G12" s="38"/>
    </row>
    <row r="13" spans="1:26" ht="14.25" customHeight="1" x14ac:dyDescent="0.3">
      <c r="A13" s="3"/>
      <c r="B13" s="3"/>
      <c r="C13" s="3"/>
      <c r="D13" s="127"/>
      <c r="E13" s="99"/>
      <c r="F13" s="2"/>
      <c r="G13" s="38"/>
    </row>
    <row r="14" spans="1:26" ht="14.25" customHeight="1" x14ac:dyDescent="0.3">
      <c r="A14" s="3"/>
      <c r="B14" s="3"/>
      <c r="C14" s="3"/>
      <c r="D14" s="127"/>
      <c r="E14" s="99"/>
      <c r="F14" s="2"/>
      <c r="G14" s="38"/>
    </row>
    <row r="15" spans="1:26" ht="14.25" customHeight="1" x14ac:dyDescent="0.3">
      <c r="A15" s="3"/>
      <c r="B15" s="3"/>
      <c r="C15" s="3"/>
      <c r="D15" s="127"/>
      <c r="E15" s="99"/>
      <c r="F15" s="2"/>
      <c r="G15" s="38"/>
    </row>
    <row r="16" spans="1:26" ht="14.25" customHeight="1" x14ac:dyDescent="0.3">
      <c r="A16" s="3"/>
      <c r="B16" s="3"/>
      <c r="C16" s="3"/>
      <c r="D16" s="3"/>
      <c r="E16" s="99"/>
      <c r="F16" s="2"/>
      <c r="G16" s="38"/>
    </row>
    <row r="17" spans="1:7" ht="14.25" customHeight="1" x14ac:dyDescent="0.3">
      <c r="A17" s="3"/>
      <c r="B17" s="3"/>
      <c r="C17" s="3"/>
      <c r="D17" s="3"/>
      <c r="E17" s="99"/>
      <c r="F17" s="2"/>
      <c r="G17" s="38"/>
    </row>
    <row r="18" spans="1:7" ht="14.25" customHeight="1" x14ac:dyDescent="0.3">
      <c r="A18" s="3"/>
      <c r="B18" s="3"/>
      <c r="C18" s="3"/>
      <c r="D18" s="3"/>
      <c r="E18" s="99"/>
      <c r="F18" s="2"/>
      <c r="G18" s="38"/>
    </row>
    <row r="19" spans="1:7" ht="14.25" customHeight="1" x14ac:dyDescent="0.3">
      <c r="A19" s="3"/>
      <c r="B19" s="3"/>
      <c r="C19" s="3"/>
      <c r="D19" s="3"/>
      <c r="E19" s="99"/>
      <c r="F19" s="2"/>
      <c r="G19" s="38"/>
    </row>
    <row r="20" spans="1:7" ht="14.25" customHeight="1" x14ac:dyDescent="0.3">
      <c r="A20" s="3"/>
      <c r="B20" s="3"/>
      <c r="C20" s="3"/>
      <c r="D20" s="3"/>
      <c r="E20" s="99"/>
      <c r="F20" s="2"/>
      <c r="G20" s="38"/>
    </row>
    <row r="21" spans="1:7" ht="14.25" customHeight="1" x14ac:dyDescent="0.3">
      <c r="A21" s="3"/>
      <c r="B21" s="3"/>
      <c r="C21" s="3"/>
      <c r="D21" s="3"/>
      <c r="E21" s="99"/>
      <c r="F21" s="2"/>
      <c r="G21" s="38"/>
    </row>
    <row r="22" spans="1:7" ht="14.25" customHeight="1" x14ac:dyDescent="0.3">
      <c r="A22" s="3"/>
      <c r="B22" s="3"/>
      <c r="C22" s="3"/>
      <c r="D22" s="3"/>
      <c r="E22" s="99"/>
      <c r="F22" s="2"/>
      <c r="G22" s="38"/>
    </row>
    <row r="23" spans="1:7" ht="14.25" customHeight="1" x14ac:dyDescent="0.3">
      <c r="A23" s="3"/>
      <c r="B23" s="3"/>
      <c r="C23" s="3"/>
      <c r="D23" s="3"/>
      <c r="E23" s="99"/>
      <c r="F23" s="2"/>
      <c r="G23" s="38"/>
    </row>
    <row r="24" spans="1:7" ht="14.25" customHeight="1" x14ac:dyDescent="0.3">
      <c r="A24" s="3"/>
      <c r="B24" s="3"/>
      <c r="C24" s="3"/>
      <c r="D24" s="3"/>
      <c r="E24" s="99"/>
      <c r="F24" s="2"/>
      <c r="G24" s="38"/>
    </row>
    <row r="25" spans="1:7" ht="14.25" customHeight="1" x14ac:dyDescent="0.3">
      <c r="A25" s="3"/>
      <c r="B25" s="3"/>
      <c r="C25" s="3"/>
      <c r="D25" s="3"/>
      <c r="E25" s="99"/>
      <c r="F25" s="2"/>
      <c r="G25" s="38"/>
    </row>
    <row r="26" spans="1:7" ht="14.25" customHeight="1" x14ac:dyDescent="0.3">
      <c r="A26" s="3"/>
      <c r="B26" s="3"/>
      <c r="C26" s="3"/>
      <c r="D26" s="3"/>
      <c r="E26" s="99"/>
      <c r="F26" s="2"/>
      <c r="G26" s="38"/>
    </row>
    <row r="27" spans="1:7" ht="14.25" customHeight="1" x14ac:dyDescent="0.3">
      <c r="A27" s="3"/>
      <c r="B27" s="3"/>
      <c r="C27" s="3"/>
      <c r="D27" s="3"/>
      <c r="E27" s="99"/>
      <c r="F27" s="2"/>
      <c r="G27" s="38"/>
    </row>
    <row r="28" spans="1:7" ht="14.25" customHeight="1" x14ac:dyDescent="0.3">
      <c r="A28" s="3"/>
      <c r="B28" s="3"/>
      <c r="C28" s="3"/>
      <c r="D28" s="3"/>
      <c r="E28" s="99"/>
      <c r="F28" s="2"/>
      <c r="G28" s="38"/>
    </row>
    <row r="29" spans="1:7" ht="14.25" customHeight="1" x14ac:dyDescent="0.3">
      <c r="A29" s="3"/>
      <c r="B29" s="3"/>
      <c r="C29" s="3"/>
      <c r="D29" s="3"/>
      <c r="E29" s="99"/>
      <c r="F29" s="2"/>
      <c r="G29" s="38"/>
    </row>
    <row r="30" spans="1:7" ht="14.25" customHeight="1" x14ac:dyDescent="0.3">
      <c r="A30" s="3"/>
      <c r="B30" s="3"/>
      <c r="C30" s="3"/>
      <c r="D30" s="3"/>
      <c r="E30" s="99"/>
      <c r="F30" s="2"/>
      <c r="G30" s="38"/>
    </row>
    <row r="31" spans="1:7" ht="14.25" customHeight="1" x14ac:dyDescent="0.3">
      <c r="A31" s="3"/>
      <c r="B31" s="3"/>
      <c r="C31" s="3"/>
      <c r="D31" s="3"/>
      <c r="E31" s="99"/>
      <c r="F31" s="2"/>
      <c r="G31" s="38"/>
    </row>
    <row r="32" spans="1:7" ht="14.25" customHeight="1" x14ac:dyDescent="0.3">
      <c r="A32" s="3"/>
      <c r="B32" s="3"/>
      <c r="C32" s="3"/>
      <c r="D32" s="3"/>
      <c r="E32" s="99"/>
      <c r="F32" s="2"/>
      <c r="G32" s="38"/>
    </row>
    <row r="33" spans="1:7" ht="14.25" customHeight="1" x14ac:dyDescent="0.3">
      <c r="A33" s="3"/>
      <c r="B33" s="3"/>
      <c r="C33" s="3"/>
      <c r="D33" s="3"/>
      <c r="E33" s="99"/>
      <c r="F33" s="2"/>
      <c r="G33" s="38"/>
    </row>
    <row r="34" spans="1:7" ht="14.25" customHeight="1" x14ac:dyDescent="0.3">
      <c r="A34" s="3"/>
      <c r="B34" s="3"/>
      <c r="C34" s="3"/>
      <c r="D34" s="3"/>
      <c r="E34" s="99"/>
      <c r="F34" s="2"/>
      <c r="G34" s="38"/>
    </row>
    <row r="35" spans="1:7" ht="14.25" customHeight="1" x14ac:dyDescent="0.3">
      <c r="A35" s="3"/>
      <c r="B35" s="3"/>
      <c r="C35" s="3"/>
      <c r="D35" s="3"/>
      <c r="E35" s="99"/>
      <c r="F35" s="2"/>
      <c r="G35" s="38"/>
    </row>
    <row r="36" spans="1:7" ht="14.25" customHeight="1" x14ac:dyDescent="0.3">
      <c r="A36" s="3"/>
      <c r="B36" s="3"/>
      <c r="C36" s="3"/>
      <c r="D36" s="3"/>
      <c r="E36" s="99"/>
      <c r="F36" s="2"/>
      <c r="G36" s="38"/>
    </row>
    <row r="37" spans="1:7" ht="14.25" customHeight="1" x14ac:dyDescent="0.3">
      <c r="A37" s="3"/>
      <c r="B37" s="3"/>
      <c r="C37" s="3"/>
      <c r="D37" s="3"/>
      <c r="E37" s="99"/>
      <c r="F37" s="2"/>
      <c r="G37" s="38"/>
    </row>
    <row r="38" spans="1:7" ht="14.25" customHeight="1" x14ac:dyDescent="0.3">
      <c r="A38" s="3"/>
      <c r="B38" s="3"/>
      <c r="C38" s="3"/>
      <c r="D38" s="3"/>
      <c r="E38" s="99"/>
      <c r="F38" s="2"/>
      <c r="G38" s="38"/>
    </row>
    <row r="39" spans="1:7" ht="14.25" customHeight="1" x14ac:dyDescent="0.3">
      <c r="A39" s="3"/>
      <c r="B39" s="3"/>
      <c r="C39" s="3"/>
      <c r="D39" s="3"/>
      <c r="E39" s="99"/>
      <c r="F39" s="2"/>
      <c r="G39" s="38"/>
    </row>
    <row r="40" spans="1:7" ht="14.25" customHeight="1" x14ac:dyDescent="0.3">
      <c r="A40" s="3"/>
      <c r="B40" s="3"/>
      <c r="C40" s="3"/>
      <c r="D40" s="3"/>
      <c r="E40" s="99"/>
      <c r="F40" s="2"/>
      <c r="G40" s="38"/>
    </row>
    <row r="41" spans="1:7" ht="14.25" customHeight="1" x14ac:dyDescent="0.3">
      <c r="A41" s="3"/>
      <c r="B41" s="3"/>
      <c r="C41" s="3"/>
      <c r="D41" s="3"/>
      <c r="E41" s="99"/>
      <c r="F41" s="2"/>
      <c r="G41" s="38"/>
    </row>
    <row r="42" spans="1:7" ht="14.25" customHeight="1" x14ac:dyDescent="0.3">
      <c r="A42" s="3"/>
      <c r="B42" s="3"/>
      <c r="C42" s="3"/>
      <c r="D42" s="3"/>
      <c r="E42" s="99"/>
      <c r="F42" s="2"/>
      <c r="G42" s="38"/>
    </row>
    <row r="43" spans="1:7" ht="14.25" customHeight="1" x14ac:dyDescent="0.3">
      <c r="A43" s="3"/>
      <c r="B43" s="3"/>
      <c r="C43" s="3"/>
      <c r="D43" s="3"/>
      <c r="E43" s="99"/>
      <c r="F43" s="2"/>
      <c r="G43" s="38"/>
    </row>
    <row r="44" spans="1:7" ht="14.25" customHeight="1" x14ac:dyDescent="0.3">
      <c r="A44" s="3"/>
      <c r="B44" s="3"/>
      <c r="C44" s="3"/>
      <c r="D44" s="3"/>
      <c r="E44" s="99"/>
      <c r="F44" s="2"/>
      <c r="G44" s="38"/>
    </row>
    <row r="45" spans="1:7" ht="14.25" customHeight="1" x14ac:dyDescent="0.3">
      <c r="A45" s="3"/>
      <c r="B45" s="3"/>
      <c r="C45" s="3"/>
      <c r="D45" s="3"/>
      <c r="E45" s="99"/>
      <c r="F45" s="2"/>
      <c r="G45" s="38"/>
    </row>
    <row r="46" spans="1:7" ht="14.25" customHeight="1" x14ac:dyDescent="0.3">
      <c r="A46" s="3"/>
      <c r="B46" s="3"/>
      <c r="C46" s="3"/>
      <c r="D46" s="3"/>
      <c r="E46" s="99"/>
      <c r="F46" s="2"/>
      <c r="G46" s="38"/>
    </row>
    <row r="47" spans="1:7" ht="14.25" customHeight="1" x14ac:dyDescent="0.3">
      <c r="A47" s="3"/>
      <c r="B47" s="3"/>
      <c r="C47" s="3"/>
      <c r="D47" s="3"/>
      <c r="E47" s="99"/>
      <c r="F47" s="2"/>
      <c r="G47" s="38"/>
    </row>
    <row r="48" spans="1:7" ht="14.25" customHeight="1" x14ac:dyDescent="0.3">
      <c r="A48" s="3"/>
      <c r="B48" s="3"/>
      <c r="C48" s="3"/>
      <c r="D48" s="3"/>
      <c r="E48" s="99"/>
      <c r="F48" s="2"/>
      <c r="G48" s="38"/>
    </row>
    <row r="49" spans="1:7" ht="14.25" customHeight="1" x14ac:dyDescent="0.3">
      <c r="A49" s="3"/>
      <c r="B49" s="3"/>
      <c r="C49" s="3"/>
      <c r="D49" s="3"/>
      <c r="E49" s="99"/>
      <c r="F49" s="2"/>
      <c r="G49" s="38"/>
    </row>
    <row r="50" spans="1:7" ht="14.25" customHeight="1" x14ac:dyDescent="0.3">
      <c r="A50" s="3"/>
      <c r="B50" s="3"/>
      <c r="C50" s="3"/>
      <c r="D50" s="3"/>
      <c r="E50" s="99"/>
      <c r="F50" s="2"/>
      <c r="G50" s="38"/>
    </row>
    <row r="51" spans="1:7" ht="14.25" customHeight="1" x14ac:dyDescent="0.3">
      <c r="A51" s="3"/>
      <c r="B51" s="3"/>
      <c r="C51" s="3"/>
      <c r="D51" s="3"/>
      <c r="E51" s="99"/>
      <c r="F51" s="2"/>
      <c r="G51" s="38"/>
    </row>
    <row r="52" spans="1:7" ht="14.25" customHeight="1" x14ac:dyDescent="0.3">
      <c r="A52" s="3"/>
      <c r="B52" s="3"/>
      <c r="C52" s="3"/>
      <c r="D52" s="3"/>
      <c r="E52" s="99"/>
      <c r="F52" s="2"/>
      <c r="G52" s="38"/>
    </row>
    <row r="53" spans="1:7" ht="14.25" customHeight="1" x14ac:dyDescent="0.3">
      <c r="A53" s="3"/>
      <c r="B53" s="3"/>
      <c r="C53" s="3"/>
      <c r="D53" s="3"/>
      <c r="E53" s="99"/>
      <c r="F53" s="2"/>
      <c r="G53" s="38"/>
    </row>
    <row r="54" spans="1:7" ht="14.25" customHeight="1" x14ac:dyDescent="0.3">
      <c r="A54" s="3"/>
      <c r="B54" s="3"/>
      <c r="C54" s="3"/>
      <c r="D54" s="3"/>
      <c r="E54" s="99"/>
      <c r="F54" s="2"/>
      <c r="G54" s="38"/>
    </row>
    <row r="55" spans="1:7" ht="14.25" customHeight="1" x14ac:dyDescent="0.3">
      <c r="A55" s="3"/>
      <c r="B55" s="3"/>
      <c r="C55" s="3"/>
      <c r="D55" s="3"/>
      <c r="E55" s="99"/>
      <c r="F55" s="2"/>
      <c r="G55" s="38"/>
    </row>
    <row r="56" spans="1:7" ht="14.25" customHeight="1" x14ac:dyDescent="0.3">
      <c r="A56" s="3"/>
      <c r="B56" s="3"/>
      <c r="C56" s="3"/>
      <c r="D56" s="3"/>
      <c r="E56" s="99"/>
      <c r="F56" s="2"/>
      <c r="G56" s="38"/>
    </row>
    <row r="57" spans="1:7" ht="14.25" customHeight="1" x14ac:dyDescent="0.3">
      <c r="A57" s="3"/>
      <c r="B57" s="3"/>
      <c r="C57" s="3"/>
      <c r="D57" s="3"/>
      <c r="E57" s="99"/>
      <c r="F57" s="2"/>
      <c r="G57" s="38"/>
    </row>
    <row r="58" spans="1:7" ht="14.25" customHeight="1" x14ac:dyDescent="0.3">
      <c r="A58" s="3"/>
      <c r="B58" s="3"/>
      <c r="C58" s="3"/>
      <c r="D58" s="3"/>
      <c r="E58" s="99"/>
      <c r="F58" s="2"/>
      <c r="G58" s="38"/>
    </row>
    <row r="59" spans="1:7" ht="14.25" customHeight="1" x14ac:dyDescent="0.3">
      <c r="A59" s="3"/>
      <c r="B59" s="3"/>
      <c r="C59" s="3"/>
      <c r="D59" s="3"/>
      <c r="E59" s="99"/>
      <c r="F59" s="2"/>
      <c r="G59" s="38"/>
    </row>
    <row r="60" spans="1:7" ht="14.25" customHeight="1" x14ac:dyDescent="0.3">
      <c r="A60" s="3"/>
      <c r="B60" s="3"/>
      <c r="C60" s="3"/>
      <c r="D60" s="3"/>
      <c r="E60" s="99"/>
      <c r="F60" s="2"/>
      <c r="G60" s="38"/>
    </row>
    <row r="61" spans="1:7" ht="14.25" customHeight="1" x14ac:dyDescent="0.3">
      <c r="A61" s="3"/>
      <c r="B61" s="3"/>
      <c r="C61" s="3"/>
      <c r="D61" s="3"/>
      <c r="E61" s="99"/>
      <c r="F61" s="2"/>
      <c r="G61" s="38"/>
    </row>
    <row r="62" spans="1:7" ht="14.25" customHeight="1" x14ac:dyDescent="0.3">
      <c r="A62" s="3"/>
      <c r="B62" s="3"/>
      <c r="C62" s="3"/>
      <c r="D62" s="3"/>
      <c r="E62" s="99"/>
      <c r="F62" s="2"/>
      <c r="G62" s="38"/>
    </row>
    <row r="63" spans="1:7" ht="14.25" customHeight="1" x14ac:dyDescent="0.3">
      <c r="A63" s="3"/>
      <c r="B63" s="3"/>
      <c r="C63" s="3"/>
      <c r="D63" s="3"/>
      <c r="E63" s="99"/>
      <c r="F63" s="2"/>
      <c r="G63" s="38"/>
    </row>
    <row r="64" spans="1:7" ht="14.25" customHeight="1" x14ac:dyDescent="0.3">
      <c r="A64" s="3"/>
      <c r="B64" s="3"/>
      <c r="C64" s="3"/>
      <c r="D64" s="3"/>
      <c r="E64" s="99"/>
      <c r="F64" s="2"/>
      <c r="G64" s="38"/>
    </row>
    <row r="65" spans="1:7" ht="14.25" customHeight="1" x14ac:dyDescent="0.3">
      <c r="A65" s="3"/>
      <c r="B65" s="3"/>
      <c r="C65" s="3"/>
      <c r="D65" s="3"/>
      <c r="E65" s="99"/>
      <c r="F65" s="2"/>
      <c r="G65" s="38"/>
    </row>
    <row r="66" spans="1:7" ht="14.25" customHeight="1" x14ac:dyDescent="0.3">
      <c r="A66" s="3"/>
      <c r="B66" s="3"/>
      <c r="C66" s="3"/>
      <c r="D66" s="3"/>
      <c r="E66" s="99"/>
      <c r="F66" s="2"/>
      <c r="G66" s="38"/>
    </row>
    <row r="67" spans="1:7" ht="14.25" customHeight="1" x14ac:dyDescent="0.3">
      <c r="A67" s="3"/>
      <c r="B67" s="3"/>
      <c r="C67" s="3"/>
      <c r="D67" s="3"/>
      <c r="E67" s="99"/>
      <c r="F67" s="2"/>
      <c r="G67" s="38"/>
    </row>
    <row r="68" spans="1:7" ht="14.25" customHeight="1" x14ac:dyDescent="0.3">
      <c r="A68" s="3"/>
      <c r="B68" s="3"/>
      <c r="C68" s="3"/>
      <c r="D68" s="3"/>
      <c r="E68" s="99"/>
      <c r="F68" s="2"/>
      <c r="G68" s="38"/>
    </row>
    <row r="69" spans="1:7" ht="14.25" customHeight="1" x14ac:dyDescent="0.3">
      <c r="A69" s="3"/>
      <c r="B69" s="3"/>
      <c r="C69" s="3"/>
      <c r="D69" s="3"/>
      <c r="E69" s="99"/>
      <c r="F69" s="2"/>
      <c r="G69" s="38"/>
    </row>
    <row r="70" spans="1:7" ht="14.25" customHeight="1" x14ac:dyDescent="0.3">
      <c r="A70" s="3"/>
      <c r="B70" s="3"/>
      <c r="C70" s="3"/>
      <c r="D70" s="3"/>
      <c r="E70" s="99"/>
      <c r="F70" s="2"/>
      <c r="G70" s="38"/>
    </row>
    <row r="71" spans="1:7" ht="14.25" customHeight="1" x14ac:dyDescent="0.3">
      <c r="A71" s="3"/>
      <c r="B71" s="3"/>
      <c r="C71" s="3"/>
      <c r="D71" s="3"/>
      <c r="E71" s="99"/>
      <c r="F71" s="2"/>
      <c r="G71" s="38"/>
    </row>
    <row r="72" spans="1:7" ht="14.25" customHeight="1" x14ac:dyDescent="0.3">
      <c r="A72" s="3"/>
      <c r="B72" s="3"/>
      <c r="C72" s="3"/>
      <c r="D72" s="3"/>
      <c r="E72" s="99"/>
      <c r="F72" s="2"/>
      <c r="G72" s="38"/>
    </row>
    <row r="73" spans="1:7" ht="14.25" customHeight="1" x14ac:dyDescent="0.3">
      <c r="A73" s="3"/>
      <c r="B73" s="3"/>
      <c r="C73" s="3"/>
      <c r="D73" s="3"/>
      <c r="E73" s="99"/>
      <c r="F73" s="2"/>
      <c r="G73" s="38"/>
    </row>
    <row r="74" spans="1:7" ht="14.25" customHeight="1" x14ac:dyDescent="0.3">
      <c r="A74" s="3"/>
      <c r="B74" s="3"/>
      <c r="C74" s="3"/>
      <c r="D74" s="3"/>
      <c r="E74" s="99"/>
      <c r="F74" s="2"/>
      <c r="G74" s="38"/>
    </row>
    <row r="75" spans="1:7" ht="14.25" customHeight="1" x14ac:dyDescent="0.3">
      <c r="A75" s="3"/>
      <c r="B75" s="3"/>
      <c r="C75" s="3"/>
      <c r="D75" s="3"/>
      <c r="E75" s="99"/>
      <c r="F75" s="2"/>
      <c r="G75" s="38"/>
    </row>
    <row r="76" spans="1:7" ht="14.25" customHeight="1" x14ac:dyDescent="0.3">
      <c r="A76" s="3"/>
      <c r="B76" s="3"/>
      <c r="C76" s="3"/>
      <c r="D76" s="3"/>
      <c r="E76" s="99"/>
      <c r="F76" s="2"/>
      <c r="G76" s="38"/>
    </row>
    <row r="77" spans="1:7" ht="14.25" customHeight="1" x14ac:dyDescent="0.3">
      <c r="A77" s="3"/>
      <c r="B77" s="3"/>
      <c r="C77" s="3"/>
      <c r="D77" s="3"/>
      <c r="E77" s="99"/>
      <c r="F77" s="2"/>
      <c r="G77" s="38"/>
    </row>
    <row r="78" spans="1:7" ht="14.25" customHeight="1" x14ac:dyDescent="0.3">
      <c r="A78" s="3"/>
      <c r="B78" s="3"/>
      <c r="C78" s="3"/>
      <c r="D78" s="3"/>
      <c r="E78" s="99"/>
      <c r="F78" s="2"/>
      <c r="G78" s="38"/>
    </row>
    <row r="79" spans="1:7" ht="14.25" customHeight="1" x14ac:dyDescent="0.3">
      <c r="A79" s="3"/>
      <c r="B79" s="3"/>
      <c r="C79" s="3"/>
      <c r="D79" s="3"/>
      <c r="E79" s="99"/>
      <c r="F79" s="2"/>
      <c r="G79" s="38"/>
    </row>
    <row r="80" spans="1:7" ht="14.25" customHeight="1" x14ac:dyDescent="0.3">
      <c r="A80" s="3"/>
      <c r="B80" s="3"/>
      <c r="C80" s="3"/>
      <c r="D80" s="3"/>
      <c r="E80" s="99"/>
      <c r="F80" s="2"/>
      <c r="G80" s="38"/>
    </row>
    <row r="81" spans="1:7" ht="14.25" customHeight="1" x14ac:dyDescent="0.3">
      <c r="A81" s="3"/>
      <c r="B81" s="3"/>
      <c r="C81" s="3"/>
      <c r="D81" s="3"/>
      <c r="E81" s="99"/>
      <c r="F81" s="2"/>
      <c r="G81" s="38"/>
    </row>
    <row r="82" spans="1:7" ht="14.25" customHeight="1" x14ac:dyDescent="0.3">
      <c r="A82" s="3"/>
      <c r="B82" s="3"/>
      <c r="C82" s="3"/>
      <c r="D82" s="3"/>
      <c r="E82" s="99"/>
      <c r="F82" s="2"/>
      <c r="G82" s="38"/>
    </row>
    <row r="83" spans="1:7" ht="14.25" customHeight="1" x14ac:dyDescent="0.3">
      <c r="A83" s="3"/>
      <c r="B83" s="3"/>
      <c r="C83" s="3"/>
      <c r="D83" s="3"/>
      <c r="E83" s="99"/>
      <c r="F83" s="2"/>
      <c r="G83" s="38"/>
    </row>
    <row r="84" spans="1:7" ht="14.25" customHeight="1" x14ac:dyDescent="0.3">
      <c r="A84" s="3"/>
      <c r="B84" s="3"/>
      <c r="C84" s="3"/>
      <c r="D84" s="3"/>
      <c r="E84" s="99"/>
      <c r="F84" s="2"/>
      <c r="G84" s="38"/>
    </row>
    <row r="85" spans="1:7" ht="14.25" customHeight="1" x14ac:dyDescent="0.3">
      <c r="A85" s="3"/>
      <c r="B85" s="3"/>
      <c r="C85" s="3"/>
      <c r="D85" s="3"/>
      <c r="E85" s="99"/>
      <c r="F85" s="2"/>
      <c r="G85" s="38"/>
    </row>
    <row r="86" spans="1:7" ht="14.25" customHeight="1" x14ac:dyDescent="0.3">
      <c r="A86" s="3"/>
      <c r="B86" s="3"/>
      <c r="C86" s="3"/>
      <c r="D86" s="3"/>
      <c r="E86" s="99"/>
      <c r="F86" s="2"/>
      <c r="G86" s="38"/>
    </row>
    <row r="87" spans="1:7" ht="14.25" customHeight="1" x14ac:dyDescent="0.3">
      <c r="A87" s="3"/>
      <c r="B87" s="3"/>
      <c r="C87" s="3"/>
      <c r="D87" s="3"/>
      <c r="E87" s="99"/>
      <c r="F87" s="2"/>
      <c r="G87" s="38"/>
    </row>
    <row r="88" spans="1:7" ht="14.25" customHeight="1" x14ac:dyDescent="0.3">
      <c r="A88" s="3"/>
      <c r="B88" s="3"/>
      <c r="C88" s="3"/>
      <c r="D88" s="3"/>
      <c r="E88" s="99"/>
      <c r="F88" s="2"/>
      <c r="G88" s="38"/>
    </row>
    <row r="89" spans="1:7" ht="14.25" customHeight="1" x14ac:dyDescent="0.3">
      <c r="A89" s="3"/>
      <c r="B89" s="3"/>
      <c r="C89" s="3"/>
      <c r="D89" s="3"/>
      <c r="E89" s="99"/>
      <c r="F89" s="2"/>
      <c r="G89" s="38"/>
    </row>
    <row r="90" spans="1:7" ht="14.25" customHeight="1" x14ac:dyDescent="0.3">
      <c r="A90" s="3"/>
      <c r="B90" s="3"/>
      <c r="C90" s="3"/>
      <c r="D90" s="3"/>
      <c r="E90" s="99"/>
      <c r="F90" s="2"/>
      <c r="G90" s="38"/>
    </row>
    <row r="91" spans="1:7" ht="14.25" customHeight="1" x14ac:dyDescent="0.3">
      <c r="A91" s="3"/>
      <c r="B91" s="3"/>
      <c r="C91" s="3"/>
      <c r="D91" s="3"/>
      <c r="E91" s="99"/>
      <c r="F91" s="2"/>
      <c r="G91" s="38"/>
    </row>
    <row r="92" spans="1:7" ht="14.25" customHeight="1" x14ac:dyDescent="0.3">
      <c r="A92" s="3"/>
      <c r="B92" s="3"/>
      <c r="C92" s="3"/>
      <c r="D92" s="3"/>
      <c r="E92" s="99"/>
      <c r="F92" s="2"/>
      <c r="G92" s="38"/>
    </row>
    <row r="93" spans="1:7" ht="14.25" customHeight="1" x14ac:dyDescent="0.3">
      <c r="A93" s="3"/>
      <c r="B93" s="3"/>
      <c r="C93" s="3"/>
      <c r="D93" s="3"/>
      <c r="E93" s="99"/>
      <c r="F93" s="2"/>
      <c r="G93" s="38"/>
    </row>
    <row r="94" spans="1:7" ht="14.25" customHeight="1" x14ac:dyDescent="0.3">
      <c r="A94" s="3"/>
      <c r="B94" s="3"/>
      <c r="C94" s="3"/>
      <c r="D94" s="3"/>
      <c r="E94" s="99"/>
      <c r="F94" s="2"/>
      <c r="G94" s="38"/>
    </row>
    <row r="95" spans="1:7" ht="14.25" customHeight="1" x14ac:dyDescent="0.3">
      <c r="A95" s="3"/>
      <c r="B95" s="3"/>
      <c r="C95" s="3"/>
      <c r="D95" s="3"/>
      <c r="E95" s="99"/>
      <c r="F95" s="2"/>
      <c r="G95" s="38"/>
    </row>
    <row r="96" spans="1:7" ht="14.25" customHeight="1" x14ac:dyDescent="0.3">
      <c r="A96" s="3"/>
      <c r="B96" s="3"/>
      <c r="C96" s="3"/>
      <c r="D96" s="3"/>
      <c r="E96" s="99"/>
      <c r="F96" s="2"/>
      <c r="G96" s="38"/>
    </row>
    <row r="97" spans="1:7" ht="14.25" customHeight="1" x14ac:dyDescent="0.3">
      <c r="A97" s="3"/>
      <c r="B97" s="3"/>
      <c r="C97" s="3"/>
      <c r="D97" s="3"/>
      <c r="E97" s="99"/>
      <c r="F97" s="2"/>
      <c r="G97" s="38"/>
    </row>
    <row r="98" spans="1:7" ht="14.25" customHeight="1" x14ac:dyDescent="0.3">
      <c r="A98" s="3"/>
      <c r="B98" s="3"/>
      <c r="C98" s="3"/>
      <c r="D98" s="3"/>
      <c r="E98" s="99"/>
      <c r="F98" s="2"/>
      <c r="G98" s="38"/>
    </row>
    <row r="99" spans="1:7" ht="14.25" customHeight="1" x14ac:dyDescent="0.3">
      <c r="A99" s="3"/>
      <c r="B99" s="3"/>
      <c r="C99" s="3"/>
      <c r="D99" s="3"/>
      <c r="E99" s="99"/>
      <c r="F99" s="2"/>
      <c r="G99" s="38"/>
    </row>
    <row r="100" spans="1:7" ht="14.25" customHeight="1" x14ac:dyDescent="0.3">
      <c r="A100" s="3"/>
      <c r="B100" s="3"/>
      <c r="C100" s="3"/>
      <c r="D100" s="3"/>
      <c r="E100" s="99"/>
      <c r="F100" s="2"/>
      <c r="G100" s="38"/>
    </row>
    <row r="101" spans="1:7" ht="14.25" customHeight="1" x14ac:dyDescent="0.3">
      <c r="A101" s="3"/>
      <c r="B101" s="3"/>
      <c r="C101" s="3"/>
      <c r="D101" s="3"/>
      <c r="E101" s="99"/>
      <c r="F101" s="2"/>
      <c r="G101" s="38"/>
    </row>
    <row r="102" spans="1:7" ht="14.25" customHeight="1" x14ac:dyDescent="0.3">
      <c r="A102" s="3"/>
      <c r="B102" s="3"/>
      <c r="C102" s="3"/>
      <c r="D102" s="3"/>
      <c r="E102" s="99"/>
      <c r="F102" s="2"/>
      <c r="G102" s="38"/>
    </row>
    <row r="103" spans="1:7" ht="14.25" customHeight="1" x14ac:dyDescent="0.3">
      <c r="A103" s="3"/>
      <c r="B103" s="3"/>
      <c r="C103" s="3"/>
      <c r="D103" s="3"/>
      <c r="E103" s="99"/>
      <c r="F103" s="2"/>
      <c r="G103" s="38"/>
    </row>
    <row r="104" spans="1:7" ht="14.25" customHeight="1" x14ac:dyDescent="0.3">
      <c r="A104" s="3"/>
      <c r="B104" s="3"/>
      <c r="C104" s="3"/>
      <c r="D104" s="3"/>
      <c r="E104" s="99"/>
      <c r="F104" s="2"/>
      <c r="G104" s="38"/>
    </row>
    <row r="105" spans="1:7" ht="14.25" customHeight="1" x14ac:dyDescent="0.3">
      <c r="A105" s="3"/>
      <c r="B105" s="3"/>
      <c r="C105" s="3"/>
      <c r="D105" s="3"/>
      <c r="E105" s="99"/>
      <c r="F105" s="2"/>
      <c r="G105" s="38"/>
    </row>
    <row r="106" spans="1:7" ht="14.25" customHeight="1" x14ac:dyDescent="0.3">
      <c r="A106" s="3"/>
      <c r="B106" s="3"/>
      <c r="C106" s="3"/>
      <c r="D106" s="3"/>
      <c r="E106" s="99"/>
      <c r="F106" s="2"/>
      <c r="G106" s="38"/>
    </row>
    <row r="107" spans="1:7" ht="14.25" customHeight="1" x14ac:dyDescent="0.3">
      <c r="A107" s="3"/>
      <c r="B107" s="3"/>
      <c r="C107" s="3"/>
      <c r="D107" s="3"/>
      <c r="E107" s="99"/>
      <c r="F107" s="2"/>
      <c r="G107" s="38"/>
    </row>
    <row r="108" spans="1:7" ht="14.25" customHeight="1" x14ac:dyDescent="0.3">
      <c r="A108" s="3"/>
      <c r="B108" s="3"/>
      <c r="C108" s="3"/>
      <c r="D108" s="3"/>
      <c r="E108" s="99"/>
      <c r="F108" s="2"/>
      <c r="G108" s="38"/>
    </row>
    <row r="109" spans="1:7" ht="14.25" customHeight="1" x14ac:dyDescent="0.3">
      <c r="A109" s="3"/>
      <c r="B109" s="3"/>
      <c r="C109" s="3"/>
      <c r="D109" s="3"/>
      <c r="E109" s="99"/>
      <c r="F109" s="2"/>
      <c r="G109" s="38"/>
    </row>
    <row r="110" spans="1:7" ht="14.25" customHeight="1" x14ac:dyDescent="0.3">
      <c r="A110" s="3"/>
      <c r="B110" s="3"/>
      <c r="C110" s="3"/>
      <c r="D110" s="3"/>
      <c r="E110" s="99"/>
      <c r="F110" s="2"/>
      <c r="G110" s="38"/>
    </row>
    <row r="111" spans="1:7" ht="14.25" customHeight="1" x14ac:dyDescent="0.3">
      <c r="A111" s="3"/>
      <c r="B111" s="3"/>
      <c r="C111" s="3"/>
      <c r="D111" s="3"/>
      <c r="E111" s="99"/>
      <c r="F111" s="2"/>
      <c r="G111" s="38"/>
    </row>
    <row r="112" spans="1:7" ht="14.25" customHeight="1" x14ac:dyDescent="0.3">
      <c r="A112" s="3"/>
      <c r="B112" s="3"/>
      <c r="C112" s="3"/>
      <c r="D112" s="3"/>
      <c r="E112" s="99"/>
      <c r="F112" s="2"/>
      <c r="G112" s="38"/>
    </row>
    <row r="113" spans="1:7" ht="14.25" customHeight="1" x14ac:dyDescent="0.3">
      <c r="A113" s="3"/>
      <c r="B113" s="3"/>
      <c r="C113" s="3"/>
      <c r="D113" s="3"/>
      <c r="E113" s="99"/>
      <c r="F113" s="2"/>
      <c r="G113" s="38"/>
    </row>
    <row r="114" spans="1:7" ht="14.25" customHeight="1" x14ac:dyDescent="0.3">
      <c r="A114" s="3"/>
      <c r="B114" s="3"/>
      <c r="C114" s="3"/>
      <c r="D114" s="3"/>
      <c r="E114" s="99"/>
      <c r="F114" s="2"/>
      <c r="G114" s="38"/>
    </row>
    <row r="115" spans="1:7" ht="14.25" customHeight="1" x14ac:dyDescent="0.3">
      <c r="A115" s="3"/>
      <c r="B115" s="3"/>
      <c r="C115" s="3"/>
      <c r="D115" s="3"/>
      <c r="E115" s="99"/>
      <c r="F115" s="2"/>
      <c r="G115" s="38"/>
    </row>
    <row r="116" spans="1:7" ht="14.25" customHeight="1" x14ac:dyDescent="0.3">
      <c r="A116" s="3"/>
      <c r="B116" s="3"/>
      <c r="C116" s="3"/>
      <c r="D116" s="3"/>
      <c r="E116" s="99"/>
      <c r="F116" s="2"/>
      <c r="G116" s="38"/>
    </row>
    <row r="117" spans="1:7" ht="14.25" customHeight="1" x14ac:dyDescent="0.3">
      <c r="A117" s="3"/>
      <c r="B117" s="3"/>
      <c r="C117" s="3"/>
      <c r="D117" s="3"/>
      <c r="E117" s="99"/>
      <c r="F117" s="2"/>
      <c r="G117" s="38"/>
    </row>
    <row r="118" spans="1:7" ht="14.25" customHeight="1" x14ac:dyDescent="0.3">
      <c r="A118" s="3"/>
      <c r="B118" s="3"/>
      <c r="C118" s="3"/>
      <c r="D118" s="3"/>
      <c r="E118" s="99"/>
      <c r="F118" s="2"/>
      <c r="G118" s="38"/>
    </row>
    <row r="119" spans="1:7" ht="14.25" customHeight="1" x14ac:dyDescent="0.3">
      <c r="A119" s="3"/>
      <c r="B119" s="3"/>
      <c r="C119" s="3"/>
      <c r="D119" s="3"/>
      <c r="E119" s="99"/>
      <c r="F119" s="2"/>
      <c r="G119" s="38"/>
    </row>
    <row r="120" spans="1:7" ht="14.25" customHeight="1" x14ac:dyDescent="0.3">
      <c r="A120" s="3"/>
      <c r="B120" s="3"/>
      <c r="C120" s="3"/>
      <c r="D120" s="3"/>
      <c r="E120" s="99"/>
      <c r="F120" s="2"/>
      <c r="G120" s="38"/>
    </row>
    <row r="121" spans="1:7" ht="14.25" customHeight="1" x14ac:dyDescent="0.3">
      <c r="A121" s="3"/>
      <c r="B121" s="3"/>
      <c r="C121" s="3"/>
      <c r="D121" s="3"/>
      <c r="E121" s="99"/>
      <c r="F121" s="2"/>
      <c r="G121" s="38"/>
    </row>
    <row r="122" spans="1:7" ht="14.25" customHeight="1" x14ac:dyDescent="0.3">
      <c r="A122" s="3"/>
      <c r="B122" s="3"/>
      <c r="C122" s="3"/>
      <c r="D122" s="3"/>
      <c r="E122" s="99"/>
      <c r="F122" s="2"/>
      <c r="G122" s="38"/>
    </row>
    <row r="123" spans="1:7" ht="14.25" customHeight="1" x14ac:dyDescent="0.3">
      <c r="A123" s="3"/>
      <c r="B123" s="3"/>
      <c r="C123" s="3"/>
      <c r="D123" s="3"/>
      <c r="E123" s="99"/>
      <c r="F123" s="2"/>
      <c r="G123" s="38"/>
    </row>
    <row r="124" spans="1:7" ht="14.25" customHeight="1" x14ac:dyDescent="0.3">
      <c r="A124" s="3"/>
      <c r="B124" s="3"/>
      <c r="C124" s="3"/>
      <c r="D124" s="3"/>
      <c r="E124" s="99"/>
      <c r="F124" s="2"/>
      <c r="G124" s="38"/>
    </row>
    <row r="125" spans="1:7" ht="14.25" customHeight="1" x14ac:dyDescent="0.3">
      <c r="A125" s="3"/>
      <c r="B125" s="3"/>
      <c r="C125" s="3"/>
      <c r="D125" s="3"/>
      <c r="E125" s="99"/>
      <c r="F125" s="2"/>
      <c r="G125" s="38"/>
    </row>
    <row r="126" spans="1:7" ht="14.25" customHeight="1" x14ac:dyDescent="0.3">
      <c r="A126" s="3"/>
      <c r="B126" s="3"/>
      <c r="C126" s="3"/>
      <c r="D126" s="3"/>
      <c r="E126" s="99"/>
      <c r="F126" s="2"/>
      <c r="G126" s="38"/>
    </row>
    <row r="127" spans="1:7" ht="14.25" customHeight="1" x14ac:dyDescent="0.3">
      <c r="A127" s="3"/>
      <c r="B127" s="3"/>
      <c r="C127" s="3"/>
      <c r="D127" s="3"/>
      <c r="E127" s="99"/>
      <c r="F127" s="2"/>
      <c r="G127" s="38"/>
    </row>
    <row r="128" spans="1:7" ht="14.25" customHeight="1" x14ac:dyDescent="0.3">
      <c r="A128" s="3"/>
      <c r="B128" s="3"/>
      <c r="C128" s="3"/>
      <c r="D128" s="3"/>
      <c r="E128" s="99"/>
      <c r="F128" s="2"/>
      <c r="G128" s="38"/>
    </row>
    <row r="129" spans="1:7" ht="14.25" customHeight="1" x14ac:dyDescent="0.3">
      <c r="A129" s="3"/>
      <c r="B129" s="3"/>
      <c r="C129" s="3"/>
      <c r="D129" s="3"/>
      <c r="E129" s="99"/>
      <c r="F129" s="2"/>
      <c r="G129" s="38"/>
    </row>
    <row r="130" spans="1:7" ht="14.25" customHeight="1" x14ac:dyDescent="0.3">
      <c r="A130" s="3"/>
      <c r="B130" s="3"/>
      <c r="C130" s="3"/>
      <c r="D130" s="3"/>
      <c r="E130" s="99"/>
      <c r="F130" s="2"/>
      <c r="G130" s="38"/>
    </row>
    <row r="131" spans="1:7" ht="14.25" customHeight="1" x14ac:dyDescent="0.3">
      <c r="A131" s="3"/>
      <c r="B131" s="3"/>
      <c r="C131" s="3"/>
      <c r="D131" s="3"/>
      <c r="E131" s="99"/>
      <c r="F131" s="2"/>
      <c r="G131" s="38"/>
    </row>
    <row r="132" spans="1:7" ht="14.25" customHeight="1" x14ac:dyDescent="0.3">
      <c r="A132" s="3"/>
      <c r="B132" s="3"/>
      <c r="C132" s="3"/>
      <c r="D132" s="3"/>
      <c r="E132" s="99"/>
      <c r="F132" s="2"/>
      <c r="G132" s="38"/>
    </row>
    <row r="133" spans="1:7" ht="14.25" customHeight="1" x14ac:dyDescent="0.3">
      <c r="A133" s="3"/>
      <c r="B133" s="3"/>
      <c r="C133" s="3"/>
      <c r="D133" s="3"/>
      <c r="E133" s="99"/>
      <c r="F133" s="2"/>
      <c r="G133" s="38"/>
    </row>
    <row r="134" spans="1:7" ht="14.25" customHeight="1" x14ac:dyDescent="0.3">
      <c r="A134" s="3"/>
      <c r="B134" s="3"/>
      <c r="C134" s="3"/>
      <c r="D134" s="3"/>
      <c r="E134" s="99"/>
      <c r="F134" s="2"/>
      <c r="G134" s="38"/>
    </row>
    <row r="135" spans="1:7" ht="14.25" customHeight="1" x14ac:dyDescent="0.3">
      <c r="A135" s="3"/>
      <c r="B135" s="3"/>
      <c r="C135" s="3"/>
      <c r="D135" s="3"/>
      <c r="E135" s="99"/>
      <c r="F135" s="2"/>
      <c r="G135" s="38"/>
    </row>
    <row r="136" spans="1:7" ht="14.25" customHeight="1" x14ac:dyDescent="0.3">
      <c r="A136" s="3"/>
      <c r="B136" s="3"/>
      <c r="C136" s="3"/>
      <c r="D136" s="3"/>
      <c r="E136" s="99"/>
      <c r="F136" s="2"/>
      <c r="G136" s="38"/>
    </row>
    <row r="137" spans="1:7" ht="14.25" customHeight="1" x14ac:dyDescent="0.3">
      <c r="A137" s="3"/>
      <c r="B137" s="3"/>
      <c r="C137" s="3"/>
      <c r="D137" s="3"/>
      <c r="E137" s="99"/>
      <c r="F137" s="2"/>
      <c r="G137" s="38"/>
    </row>
    <row r="138" spans="1:7" ht="14.25" customHeight="1" x14ac:dyDescent="0.3">
      <c r="A138" s="3"/>
      <c r="B138" s="3"/>
      <c r="C138" s="3"/>
      <c r="D138" s="3"/>
      <c r="E138" s="99"/>
      <c r="F138" s="2"/>
      <c r="G138" s="38"/>
    </row>
    <row r="139" spans="1:7" ht="14.25" customHeight="1" x14ac:dyDescent="0.3">
      <c r="A139" s="3"/>
      <c r="B139" s="3"/>
      <c r="C139" s="3"/>
      <c r="D139" s="3"/>
      <c r="E139" s="99"/>
      <c r="F139" s="2"/>
      <c r="G139" s="38"/>
    </row>
    <row r="140" spans="1:7" ht="14.25" customHeight="1" x14ac:dyDescent="0.3">
      <c r="A140" s="3"/>
      <c r="B140" s="3"/>
      <c r="C140" s="3"/>
      <c r="D140" s="3"/>
      <c r="E140" s="99"/>
      <c r="F140" s="2"/>
      <c r="G140" s="38"/>
    </row>
    <row r="141" spans="1:7" ht="14.25" customHeight="1" x14ac:dyDescent="0.3">
      <c r="A141" s="3"/>
      <c r="B141" s="3"/>
      <c r="C141" s="3"/>
      <c r="D141" s="3"/>
      <c r="E141" s="99"/>
      <c r="F141" s="2"/>
      <c r="G141" s="38"/>
    </row>
    <row r="142" spans="1:7" ht="14.25" customHeight="1" x14ac:dyDescent="0.3">
      <c r="A142" s="3"/>
      <c r="B142" s="3"/>
      <c r="C142" s="3"/>
      <c r="D142" s="3"/>
      <c r="E142" s="99"/>
      <c r="F142" s="2"/>
      <c r="G142" s="38"/>
    </row>
    <row r="143" spans="1:7" ht="14.25" customHeight="1" x14ac:dyDescent="0.3">
      <c r="A143" s="3"/>
      <c r="B143" s="3"/>
      <c r="C143" s="3"/>
      <c r="D143" s="3"/>
      <c r="E143" s="99"/>
      <c r="F143" s="2"/>
      <c r="G143" s="38"/>
    </row>
    <row r="144" spans="1:7" ht="14.25" customHeight="1" x14ac:dyDescent="0.3">
      <c r="A144" s="3"/>
      <c r="B144" s="3"/>
      <c r="C144" s="3"/>
      <c r="D144" s="3"/>
      <c r="E144" s="99"/>
      <c r="F144" s="2"/>
      <c r="G144" s="38"/>
    </row>
    <row r="145" spans="1:7" ht="14.25" customHeight="1" x14ac:dyDescent="0.3">
      <c r="A145" s="3"/>
      <c r="B145" s="3"/>
      <c r="C145" s="3"/>
      <c r="D145" s="3"/>
      <c r="E145" s="99"/>
      <c r="F145" s="2"/>
      <c r="G145" s="38"/>
    </row>
    <row r="146" spans="1:7" ht="14.25" customHeight="1" x14ac:dyDescent="0.3">
      <c r="A146" s="3"/>
      <c r="B146" s="3"/>
      <c r="C146" s="3"/>
      <c r="D146" s="3"/>
      <c r="E146" s="99"/>
      <c r="F146" s="2"/>
      <c r="G146" s="38"/>
    </row>
    <row r="147" spans="1:7" ht="14.25" customHeight="1" x14ac:dyDescent="0.3">
      <c r="A147" s="3"/>
      <c r="B147" s="3"/>
      <c r="C147" s="3"/>
      <c r="D147" s="3"/>
      <c r="E147" s="99"/>
      <c r="F147" s="2"/>
      <c r="G147" s="38"/>
    </row>
    <row r="148" spans="1:7" ht="14.25" customHeight="1" x14ac:dyDescent="0.3">
      <c r="A148" s="3"/>
      <c r="B148" s="3"/>
      <c r="C148" s="3"/>
      <c r="D148" s="3"/>
      <c r="E148" s="99"/>
      <c r="F148" s="2"/>
      <c r="G148" s="38"/>
    </row>
    <row r="149" spans="1:7" ht="14.25" customHeight="1" x14ac:dyDescent="0.3">
      <c r="A149" s="3"/>
      <c r="B149" s="3"/>
      <c r="C149" s="3"/>
      <c r="D149" s="3"/>
      <c r="E149" s="99"/>
      <c r="F149" s="2"/>
      <c r="G149" s="38"/>
    </row>
    <row r="150" spans="1:7" ht="14.25" customHeight="1" x14ac:dyDescent="0.3">
      <c r="A150" s="3"/>
      <c r="B150" s="3"/>
      <c r="C150" s="3"/>
      <c r="D150" s="3"/>
      <c r="E150" s="99"/>
      <c r="F150" s="2"/>
      <c r="G150" s="38"/>
    </row>
    <row r="151" spans="1:7" ht="14.25" customHeight="1" x14ac:dyDescent="0.3">
      <c r="A151" s="3"/>
      <c r="B151" s="3"/>
      <c r="C151" s="3"/>
      <c r="D151" s="3"/>
      <c r="E151" s="99"/>
      <c r="F151" s="2"/>
      <c r="G151" s="38"/>
    </row>
    <row r="152" spans="1:7" ht="14.25" customHeight="1" x14ac:dyDescent="0.3">
      <c r="A152" s="3"/>
      <c r="B152" s="3"/>
      <c r="C152" s="3"/>
      <c r="D152" s="3"/>
      <c r="E152" s="99"/>
      <c r="F152" s="2"/>
      <c r="G152" s="38"/>
    </row>
    <row r="153" spans="1:7" ht="14.25" customHeight="1" x14ac:dyDescent="0.3">
      <c r="A153" s="3"/>
      <c r="B153" s="3"/>
      <c r="C153" s="3"/>
      <c r="D153" s="3"/>
      <c r="E153" s="99"/>
      <c r="F153" s="2"/>
      <c r="G153" s="38"/>
    </row>
    <row r="154" spans="1:7" ht="14.25" customHeight="1" x14ac:dyDescent="0.3">
      <c r="A154" s="3"/>
      <c r="B154" s="3"/>
      <c r="C154" s="3"/>
      <c r="D154" s="3"/>
      <c r="E154" s="99"/>
      <c r="F154" s="2"/>
      <c r="G154" s="38"/>
    </row>
    <row r="155" spans="1:7" ht="14.25" customHeight="1" x14ac:dyDescent="0.3">
      <c r="A155" s="3"/>
      <c r="B155" s="3"/>
      <c r="C155" s="3"/>
      <c r="D155" s="3"/>
      <c r="E155" s="99"/>
      <c r="F155" s="2"/>
      <c r="G155" s="38"/>
    </row>
    <row r="156" spans="1:7" ht="14.25" customHeight="1" x14ac:dyDescent="0.3">
      <c r="A156" s="3"/>
      <c r="B156" s="3"/>
      <c r="C156" s="3"/>
      <c r="D156" s="3"/>
      <c r="E156" s="99"/>
      <c r="F156" s="2"/>
      <c r="G156" s="38"/>
    </row>
    <row r="157" spans="1:7" ht="14.25" customHeight="1" x14ac:dyDescent="0.3">
      <c r="A157" s="3"/>
      <c r="B157" s="3"/>
      <c r="C157" s="3"/>
      <c r="D157" s="3"/>
      <c r="E157" s="99"/>
      <c r="F157" s="2"/>
      <c r="G157" s="38"/>
    </row>
    <row r="158" spans="1:7" ht="14.25" customHeight="1" x14ac:dyDescent="0.3">
      <c r="A158" s="3"/>
      <c r="B158" s="3"/>
      <c r="C158" s="3"/>
      <c r="D158" s="3"/>
      <c r="E158" s="99"/>
      <c r="F158" s="2"/>
      <c r="G158" s="38"/>
    </row>
    <row r="159" spans="1:7" ht="14.25" customHeight="1" x14ac:dyDescent="0.3">
      <c r="A159" s="3"/>
      <c r="B159" s="3"/>
      <c r="C159" s="3"/>
      <c r="D159" s="3"/>
      <c r="E159" s="99"/>
      <c r="F159" s="2"/>
      <c r="G159" s="38"/>
    </row>
    <row r="160" spans="1:7" ht="14.25" customHeight="1" x14ac:dyDescent="0.3">
      <c r="A160" s="3"/>
      <c r="B160" s="3"/>
      <c r="C160" s="3"/>
      <c r="D160" s="3"/>
      <c r="E160" s="99"/>
      <c r="F160" s="2"/>
      <c r="G160" s="38"/>
    </row>
    <row r="161" spans="1:7" ht="14.25" customHeight="1" x14ac:dyDescent="0.3">
      <c r="A161" s="3"/>
      <c r="B161" s="3"/>
      <c r="C161" s="3"/>
      <c r="D161" s="3"/>
      <c r="E161" s="99"/>
      <c r="F161" s="2"/>
      <c r="G161" s="38"/>
    </row>
    <row r="162" spans="1:7" ht="14.25" customHeight="1" x14ac:dyDescent="0.3">
      <c r="A162" s="3"/>
      <c r="B162" s="3"/>
      <c r="C162" s="3"/>
      <c r="D162" s="3"/>
      <c r="E162" s="99"/>
      <c r="F162" s="2"/>
      <c r="G162" s="38"/>
    </row>
    <row r="163" spans="1:7" ht="14.25" customHeight="1" x14ac:dyDescent="0.3">
      <c r="A163" s="3"/>
      <c r="B163" s="3"/>
      <c r="C163" s="3"/>
      <c r="D163" s="3"/>
      <c r="E163" s="99"/>
      <c r="F163" s="2"/>
      <c r="G163" s="38"/>
    </row>
    <row r="164" spans="1:7" ht="14.25" customHeight="1" x14ac:dyDescent="0.3">
      <c r="A164" s="3"/>
      <c r="B164" s="3"/>
      <c r="C164" s="3"/>
      <c r="D164" s="3"/>
      <c r="E164" s="99"/>
      <c r="F164" s="2"/>
      <c r="G164" s="38"/>
    </row>
    <row r="165" spans="1:7" ht="14.25" customHeight="1" x14ac:dyDescent="0.3">
      <c r="A165" s="3"/>
      <c r="B165" s="3"/>
      <c r="C165" s="3"/>
      <c r="D165" s="3"/>
      <c r="E165" s="99"/>
      <c r="F165" s="2"/>
      <c r="G165" s="38"/>
    </row>
    <row r="166" spans="1:7" ht="14.25" customHeight="1" x14ac:dyDescent="0.3">
      <c r="A166" s="3"/>
      <c r="B166" s="3"/>
      <c r="C166" s="3"/>
      <c r="D166" s="3"/>
      <c r="E166" s="99"/>
      <c r="F166" s="2"/>
      <c r="G166" s="38"/>
    </row>
    <row r="167" spans="1:7" ht="14.25" customHeight="1" x14ac:dyDescent="0.3">
      <c r="A167" s="3"/>
      <c r="B167" s="3"/>
      <c r="C167" s="3"/>
      <c r="D167" s="3"/>
      <c r="E167" s="99"/>
      <c r="F167" s="2"/>
      <c r="G167" s="38"/>
    </row>
    <row r="168" spans="1:7" ht="14.25" customHeight="1" x14ac:dyDescent="0.3">
      <c r="A168" s="3"/>
      <c r="B168" s="3"/>
      <c r="C168" s="3"/>
      <c r="D168" s="3"/>
      <c r="E168" s="99"/>
      <c r="F168" s="2"/>
      <c r="G168" s="38"/>
    </row>
    <row r="169" spans="1:7" ht="14.25" customHeight="1" x14ac:dyDescent="0.3">
      <c r="A169" s="3"/>
      <c r="B169" s="3"/>
      <c r="C169" s="3"/>
      <c r="D169" s="3"/>
      <c r="E169" s="99"/>
      <c r="F169" s="2"/>
      <c r="G169" s="38"/>
    </row>
    <row r="170" spans="1:7" ht="14.25" customHeight="1" x14ac:dyDescent="0.3">
      <c r="A170" s="3"/>
      <c r="B170" s="3"/>
      <c r="C170" s="3"/>
      <c r="D170" s="3"/>
      <c r="E170" s="99"/>
      <c r="F170" s="2"/>
      <c r="G170" s="38"/>
    </row>
    <row r="171" spans="1:7" ht="14.25" customHeight="1" x14ac:dyDescent="0.3">
      <c r="A171" s="3"/>
      <c r="B171" s="3"/>
      <c r="C171" s="3"/>
      <c r="D171" s="3"/>
      <c r="E171" s="99"/>
      <c r="F171" s="2"/>
      <c r="G171" s="38"/>
    </row>
    <row r="172" spans="1:7" ht="14.25" customHeight="1" x14ac:dyDescent="0.3">
      <c r="A172" s="3"/>
      <c r="B172" s="3"/>
      <c r="C172" s="3"/>
      <c r="D172" s="3"/>
      <c r="E172" s="99"/>
      <c r="F172" s="2"/>
      <c r="G172" s="38"/>
    </row>
    <row r="173" spans="1:7" ht="14.25" customHeight="1" x14ac:dyDescent="0.3">
      <c r="A173" s="3"/>
      <c r="B173" s="3"/>
      <c r="C173" s="3"/>
      <c r="D173" s="3"/>
      <c r="E173" s="99"/>
      <c r="F173" s="2"/>
      <c r="G173" s="38"/>
    </row>
    <row r="174" spans="1:7" ht="14.25" customHeight="1" x14ac:dyDescent="0.3">
      <c r="A174" s="3"/>
      <c r="B174" s="3"/>
      <c r="C174" s="3"/>
      <c r="D174" s="3"/>
      <c r="E174" s="99"/>
      <c r="F174" s="2"/>
      <c r="G174" s="38"/>
    </row>
    <row r="175" spans="1:7" ht="14.25" customHeight="1" x14ac:dyDescent="0.3">
      <c r="A175" s="3"/>
      <c r="B175" s="3"/>
      <c r="C175" s="3"/>
      <c r="D175" s="3"/>
      <c r="E175" s="99"/>
      <c r="F175" s="2"/>
      <c r="G175" s="38"/>
    </row>
    <row r="176" spans="1:7" ht="14.25" customHeight="1" x14ac:dyDescent="0.3">
      <c r="A176" s="3"/>
      <c r="B176" s="3"/>
      <c r="C176" s="3"/>
      <c r="D176" s="3"/>
      <c r="E176" s="99"/>
      <c r="F176" s="2"/>
      <c r="G176" s="38"/>
    </row>
    <row r="177" spans="1:7" ht="14.25" customHeight="1" x14ac:dyDescent="0.3">
      <c r="A177" s="3"/>
      <c r="B177" s="3"/>
      <c r="C177" s="3"/>
      <c r="D177" s="3"/>
      <c r="E177" s="99"/>
      <c r="F177" s="2"/>
      <c r="G177" s="38"/>
    </row>
    <row r="178" spans="1:7" ht="14.25" customHeight="1" x14ac:dyDescent="0.3">
      <c r="A178" s="3"/>
      <c r="B178" s="3"/>
      <c r="C178" s="3"/>
      <c r="D178" s="3"/>
      <c r="E178" s="99"/>
      <c r="F178" s="2"/>
      <c r="G178" s="38"/>
    </row>
    <row r="179" spans="1:7" ht="14.25" customHeight="1" x14ac:dyDescent="0.3">
      <c r="A179" s="3"/>
      <c r="B179" s="3"/>
      <c r="C179" s="3"/>
      <c r="D179" s="3"/>
      <c r="E179" s="99"/>
      <c r="F179" s="2"/>
      <c r="G179" s="38"/>
    </row>
    <row r="180" spans="1:7" ht="14.25" customHeight="1" x14ac:dyDescent="0.3">
      <c r="A180" s="3"/>
      <c r="B180" s="3"/>
      <c r="C180" s="3"/>
      <c r="D180" s="3"/>
      <c r="E180" s="99"/>
      <c r="F180" s="2"/>
      <c r="G180" s="38"/>
    </row>
    <row r="181" spans="1:7" ht="14.25" customHeight="1" x14ac:dyDescent="0.3">
      <c r="A181" s="3"/>
      <c r="B181" s="3"/>
      <c r="C181" s="3"/>
      <c r="D181" s="3"/>
      <c r="E181" s="99"/>
      <c r="F181" s="2"/>
      <c r="G181" s="38"/>
    </row>
    <row r="182" spans="1:7" ht="14.25" customHeight="1" x14ac:dyDescent="0.3">
      <c r="A182" s="3"/>
      <c r="B182" s="3"/>
      <c r="C182" s="3"/>
      <c r="D182" s="3"/>
      <c r="E182" s="99"/>
      <c r="F182" s="2"/>
      <c r="G182" s="38"/>
    </row>
    <row r="183" spans="1:7" ht="14.25" customHeight="1" x14ac:dyDescent="0.3">
      <c r="A183" s="3"/>
      <c r="B183" s="3"/>
      <c r="C183" s="3"/>
      <c r="D183" s="3"/>
      <c r="E183" s="99"/>
      <c r="F183" s="2"/>
      <c r="G183" s="38"/>
    </row>
    <row r="184" spans="1:7" ht="14.25" customHeight="1" x14ac:dyDescent="0.3">
      <c r="A184" s="3"/>
      <c r="B184" s="3"/>
      <c r="C184" s="3"/>
      <c r="D184" s="3"/>
      <c r="E184" s="99"/>
      <c r="F184" s="2"/>
      <c r="G184" s="38"/>
    </row>
    <row r="185" spans="1:7" ht="14.25" customHeight="1" x14ac:dyDescent="0.3">
      <c r="A185" s="3"/>
      <c r="B185" s="3"/>
      <c r="C185" s="3"/>
      <c r="D185" s="3"/>
      <c r="E185" s="99"/>
      <c r="F185" s="2"/>
      <c r="G185" s="38"/>
    </row>
    <row r="186" spans="1:7" ht="14.25" customHeight="1" x14ac:dyDescent="0.3">
      <c r="A186" s="3"/>
      <c r="B186" s="3"/>
      <c r="C186" s="3"/>
      <c r="D186" s="3"/>
      <c r="E186" s="99"/>
      <c r="F186" s="2"/>
      <c r="G186" s="38"/>
    </row>
    <row r="187" spans="1:7" ht="14.25" customHeight="1" x14ac:dyDescent="0.3">
      <c r="A187" s="3"/>
      <c r="B187" s="3"/>
      <c r="C187" s="3"/>
      <c r="D187" s="3"/>
      <c r="E187" s="99"/>
      <c r="F187" s="2"/>
      <c r="G187" s="38"/>
    </row>
    <row r="188" spans="1:7" ht="14.25" customHeight="1" x14ac:dyDescent="0.3">
      <c r="A188" s="3"/>
      <c r="B188" s="3"/>
      <c r="C188" s="3"/>
      <c r="D188" s="3"/>
      <c r="E188" s="99"/>
      <c r="F188" s="2"/>
      <c r="G188" s="38"/>
    </row>
    <row r="189" spans="1:7" ht="14.25" customHeight="1" x14ac:dyDescent="0.3">
      <c r="A189" s="3"/>
      <c r="B189" s="3"/>
      <c r="C189" s="3"/>
      <c r="D189" s="3"/>
      <c r="E189" s="99"/>
      <c r="F189" s="2"/>
      <c r="G189" s="38"/>
    </row>
    <row r="190" spans="1:7" ht="14.25" customHeight="1" x14ac:dyDescent="0.3">
      <c r="A190" s="3"/>
      <c r="B190" s="3"/>
      <c r="C190" s="3"/>
      <c r="D190" s="3"/>
      <c r="E190" s="99"/>
      <c r="F190" s="2"/>
      <c r="G190" s="38"/>
    </row>
    <row r="191" spans="1:7" ht="14.25" customHeight="1" x14ac:dyDescent="0.3">
      <c r="A191" s="3"/>
      <c r="B191" s="3"/>
      <c r="C191" s="3"/>
      <c r="D191" s="3"/>
      <c r="E191" s="99"/>
      <c r="F191" s="2"/>
      <c r="G191" s="38"/>
    </row>
    <row r="192" spans="1:7" ht="14.25" customHeight="1" x14ac:dyDescent="0.3">
      <c r="A192" s="3"/>
      <c r="B192" s="3"/>
      <c r="C192" s="3"/>
      <c r="D192" s="3"/>
      <c r="E192" s="99"/>
      <c r="F192" s="2"/>
      <c r="G192" s="38"/>
    </row>
    <row r="193" spans="1:7" ht="14.25" customHeight="1" x14ac:dyDescent="0.3">
      <c r="A193" s="3"/>
      <c r="B193" s="3"/>
      <c r="C193" s="3"/>
      <c r="D193" s="3"/>
      <c r="E193" s="99"/>
      <c r="F193" s="2"/>
      <c r="G193" s="38"/>
    </row>
    <row r="194" spans="1:7" ht="14.25" customHeight="1" x14ac:dyDescent="0.3">
      <c r="A194" s="3"/>
      <c r="B194" s="3"/>
      <c r="C194" s="3"/>
      <c r="D194" s="3"/>
      <c r="E194" s="99"/>
      <c r="F194" s="2"/>
      <c r="G194" s="38"/>
    </row>
    <row r="195" spans="1:7" ht="14.25" customHeight="1" x14ac:dyDescent="0.3">
      <c r="A195" s="3"/>
      <c r="B195" s="3"/>
      <c r="C195" s="3"/>
      <c r="D195" s="3"/>
      <c r="E195" s="99"/>
      <c r="F195" s="2"/>
      <c r="G195" s="38"/>
    </row>
    <row r="196" spans="1:7" ht="14.25" customHeight="1" x14ac:dyDescent="0.3">
      <c r="A196" s="3"/>
      <c r="B196" s="3"/>
      <c r="C196" s="3"/>
      <c r="D196" s="3"/>
      <c r="E196" s="99"/>
      <c r="F196" s="2"/>
      <c r="G196" s="38"/>
    </row>
    <row r="197" spans="1:7" ht="14.25" customHeight="1" x14ac:dyDescent="0.3">
      <c r="A197" s="3"/>
      <c r="B197" s="3"/>
      <c r="C197" s="3"/>
      <c r="D197" s="3"/>
      <c r="E197" s="99"/>
      <c r="F197" s="2"/>
      <c r="G197" s="38"/>
    </row>
    <row r="198" spans="1:7" ht="14.25" customHeight="1" x14ac:dyDescent="0.3">
      <c r="A198" s="3"/>
      <c r="B198" s="3"/>
      <c r="C198" s="3"/>
      <c r="D198" s="3"/>
      <c r="E198" s="99"/>
      <c r="F198" s="2"/>
      <c r="G198" s="38"/>
    </row>
    <row r="199" spans="1:7" ht="14.25" customHeight="1" x14ac:dyDescent="0.3">
      <c r="A199" s="3"/>
      <c r="B199" s="3"/>
      <c r="C199" s="3"/>
      <c r="D199" s="3"/>
      <c r="E199" s="99"/>
      <c r="F199" s="2"/>
      <c r="G199" s="38"/>
    </row>
    <row r="200" spans="1:7" ht="14.25" customHeight="1" x14ac:dyDescent="0.3">
      <c r="A200" s="3"/>
      <c r="B200" s="3"/>
      <c r="C200" s="3"/>
      <c r="D200" s="3"/>
      <c r="E200" s="99"/>
      <c r="F200" s="2"/>
      <c r="G200" s="38"/>
    </row>
    <row r="201" spans="1:7" ht="14.25" customHeight="1" x14ac:dyDescent="0.3">
      <c r="A201" s="3"/>
      <c r="B201" s="3"/>
      <c r="C201" s="3"/>
      <c r="D201" s="3"/>
      <c r="E201" s="99"/>
      <c r="F201" s="2"/>
      <c r="G201" s="38"/>
    </row>
    <row r="202" spans="1:7" ht="14.25" customHeight="1" x14ac:dyDescent="0.3">
      <c r="A202" s="3"/>
      <c r="B202" s="3"/>
      <c r="C202" s="3"/>
      <c r="D202" s="3"/>
      <c r="E202" s="99"/>
      <c r="F202" s="2"/>
      <c r="G202" s="38"/>
    </row>
    <row r="203" spans="1:7" ht="14.25" customHeight="1" x14ac:dyDescent="0.3">
      <c r="A203" s="3"/>
      <c r="B203" s="3"/>
      <c r="C203" s="3"/>
      <c r="D203" s="3"/>
      <c r="E203" s="99"/>
      <c r="F203" s="2"/>
      <c r="G203" s="38"/>
    </row>
    <row r="204" spans="1:7" ht="14.25" customHeight="1" x14ac:dyDescent="0.3">
      <c r="A204" s="3"/>
      <c r="B204" s="3"/>
      <c r="C204" s="3"/>
      <c r="D204" s="3"/>
      <c r="E204" s="99"/>
      <c r="F204" s="2"/>
      <c r="G204" s="38"/>
    </row>
    <row r="205" spans="1:7" ht="14.25" customHeight="1" x14ac:dyDescent="0.3">
      <c r="A205" s="3"/>
      <c r="B205" s="3"/>
      <c r="C205" s="3"/>
      <c r="D205" s="3"/>
      <c r="E205" s="99"/>
      <c r="F205" s="2"/>
      <c r="G205" s="38"/>
    </row>
    <row r="206" spans="1:7" ht="14.25" customHeight="1" x14ac:dyDescent="0.3">
      <c r="A206" s="3"/>
      <c r="B206" s="3"/>
      <c r="C206" s="3"/>
      <c r="D206" s="3"/>
      <c r="E206" s="99"/>
      <c r="F206" s="2"/>
      <c r="G206" s="38"/>
    </row>
    <row r="207" spans="1:7" ht="14.25" customHeight="1" x14ac:dyDescent="0.3">
      <c r="A207" s="3"/>
      <c r="B207" s="3"/>
      <c r="C207" s="3"/>
      <c r="D207" s="3"/>
      <c r="E207" s="99"/>
      <c r="F207" s="2"/>
      <c r="G207" s="38"/>
    </row>
    <row r="208" spans="1:7" ht="14.25" customHeight="1" x14ac:dyDescent="0.3">
      <c r="A208" s="3"/>
      <c r="B208" s="3"/>
      <c r="C208" s="3"/>
      <c r="D208" s="3"/>
      <c r="E208" s="99"/>
      <c r="F208" s="2"/>
      <c r="G208" s="38"/>
    </row>
    <row r="209" spans="1:7" ht="14.25" customHeight="1" x14ac:dyDescent="0.3">
      <c r="A209" s="3"/>
      <c r="B209" s="3"/>
      <c r="C209" s="3"/>
      <c r="D209" s="3"/>
      <c r="E209" s="99"/>
      <c r="F209" s="2"/>
      <c r="G209" s="38"/>
    </row>
    <row r="210" spans="1:7" ht="14.25" customHeight="1" x14ac:dyDescent="0.3">
      <c r="A210" s="3"/>
      <c r="B210" s="3"/>
      <c r="C210" s="3"/>
      <c r="D210" s="3"/>
      <c r="E210" s="99"/>
      <c r="F210" s="2"/>
      <c r="G210" s="38"/>
    </row>
    <row r="211" spans="1:7" ht="14.25" customHeight="1" x14ac:dyDescent="0.3">
      <c r="A211" s="3"/>
      <c r="B211" s="3"/>
      <c r="C211" s="3"/>
      <c r="D211" s="3"/>
      <c r="E211" s="99"/>
      <c r="F211" s="2"/>
      <c r="G211" s="38"/>
    </row>
    <row r="212" spans="1:7" ht="14.25" customHeight="1" x14ac:dyDescent="0.3">
      <c r="A212" s="3"/>
      <c r="B212" s="3"/>
      <c r="C212" s="3"/>
      <c r="D212" s="3"/>
      <c r="E212" s="99"/>
      <c r="F212" s="2"/>
      <c r="G212" s="38"/>
    </row>
    <row r="213" spans="1:7" ht="14.25" customHeight="1" x14ac:dyDescent="0.3">
      <c r="A213" s="3"/>
      <c r="B213" s="3"/>
      <c r="C213" s="3"/>
      <c r="D213" s="3"/>
      <c r="E213" s="99"/>
      <c r="F213" s="2"/>
      <c r="G213" s="38"/>
    </row>
    <row r="214" spans="1:7" ht="14.25" customHeight="1" x14ac:dyDescent="0.3">
      <c r="A214" s="3"/>
      <c r="B214" s="3"/>
      <c r="C214" s="3"/>
      <c r="D214" s="3"/>
      <c r="E214" s="99"/>
      <c r="F214" s="2"/>
      <c r="G214" s="38"/>
    </row>
    <row r="215" spans="1:7" ht="14.25" customHeight="1" x14ac:dyDescent="0.3">
      <c r="A215" s="3"/>
      <c r="B215" s="3"/>
      <c r="C215" s="3"/>
      <c r="D215" s="3"/>
      <c r="E215" s="99"/>
      <c r="F215" s="2"/>
      <c r="G215" s="38"/>
    </row>
    <row r="216" spans="1:7" ht="14.25" customHeight="1" x14ac:dyDescent="0.3">
      <c r="A216" s="3"/>
      <c r="B216" s="3"/>
      <c r="C216" s="3"/>
      <c r="D216" s="3"/>
      <c r="E216" s="99"/>
      <c r="F216" s="2"/>
      <c r="G216" s="38"/>
    </row>
    <row r="217" spans="1:7" ht="14.25" customHeight="1" x14ac:dyDescent="0.3">
      <c r="A217" s="3"/>
      <c r="B217" s="3"/>
      <c r="C217" s="3"/>
      <c r="D217" s="3"/>
      <c r="E217" s="99"/>
      <c r="F217" s="2"/>
      <c r="G217" s="38"/>
    </row>
    <row r="218" spans="1:7" ht="14.25" customHeight="1" x14ac:dyDescent="0.3">
      <c r="A218" s="3"/>
      <c r="B218" s="3"/>
      <c r="C218" s="3"/>
      <c r="D218" s="3"/>
      <c r="E218" s="99"/>
      <c r="F218" s="2"/>
      <c r="G218" s="38"/>
    </row>
    <row r="219" spans="1:7" ht="14.25" customHeight="1" x14ac:dyDescent="0.3">
      <c r="A219" s="3"/>
      <c r="B219" s="3"/>
      <c r="C219" s="3"/>
      <c r="D219" s="3"/>
      <c r="E219" s="99"/>
      <c r="F219" s="2"/>
      <c r="G219" s="38"/>
    </row>
    <row r="220" spans="1:7" ht="14.25" customHeight="1" x14ac:dyDescent="0.3">
      <c r="A220" s="3"/>
      <c r="B220" s="3"/>
      <c r="C220" s="3"/>
      <c r="D220" s="3"/>
      <c r="E220" s="99"/>
      <c r="F220" s="2"/>
      <c r="G220" s="38"/>
    </row>
    <row r="221" spans="1:7" ht="14.25" customHeight="1" x14ac:dyDescent="0.3">
      <c r="A221" s="3"/>
      <c r="B221" s="3"/>
      <c r="C221" s="3"/>
      <c r="D221" s="3"/>
      <c r="E221" s="99"/>
      <c r="F221" s="2"/>
      <c r="G221" s="38"/>
    </row>
    <row r="222" spans="1:7" ht="14.25" customHeight="1" x14ac:dyDescent="0.3">
      <c r="A222" s="3"/>
      <c r="B222" s="3"/>
      <c r="C222" s="3"/>
      <c r="D222" s="3"/>
      <c r="E222" s="99"/>
      <c r="F222" s="2"/>
      <c r="G222" s="38"/>
    </row>
    <row r="223" spans="1:7" ht="14.25" customHeight="1" x14ac:dyDescent="0.3">
      <c r="A223" s="3"/>
      <c r="B223" s="3"/>
      <c r="C223" s="3"/>
      <c r="D223" s="3"/>
      <c r="E223" s="99"/>
      <c r="F223" s="2"/>
      <c r="G223" s="38"/>
    </row>
    <row r="224" spans="1:7" ht="14.25" customHeight="1" x14ac:dyDescent="0.3">
      <c r="A224" s="3"/>
      <c r="B224" s="3"/>
      <c r="C224" s="3"/>
      <c r="D224" s="3"/>
      <c r="E224" s="99"/>
      <c r="F224" s="2"/>
      <c r="G224" s="38"/>
    </row>
    <row r="225" spans="1:7" ht="14.25" customHeight="1" x14ac:dyDescent="0.3">
      <c r="A225" s="3"/>
      <c r="B225" s="3"/>
      <c r="C225" s="3"/>
      <c r="D225" s="3"/>
      <c r="E225" s="99"/>
      <c r="F225" s="2"/>
      <c r="G225" s="38"/>
    </row>
    <row r="226" spans="1:7" ht="14.25" customHeight="1" x14ac:dyDescent="0.3">
      <c r="A226" s="3"/>
      <c r="B226" s="3"/>
      <c r="C226" s="3"/>
      <c r="D226" s="3"/>
      <c r="E226" s="99"/>
      <c r="F226" s="2"/>
      <c r="G226" s="38"/>
    </row>
    <row r="227" spans="1:7" ht="14.25" customHeight="1" x14ac:dyDescent="0.3">
      <c r="A227" s="3"/>
      <c r="B227" s="3"/>
      <c r="C227" s="3"/>
      <c r="D227" s="3"/>
      <c r="E227" s="99"/>
      <c r="F227" s="2"/>
      <c r="G227" s="38"/>
    </row>
    <row r="228" spans="1:7" ht="14.25" customHeight="1" x14ac:dyDescent="0.3">
      <c r="A228" s="3"/>
      <c r="B228" s="3"/>
      <c r="C228" s="3"/>
      <c r="D228" s="3"/>
      <c r="E228" s="99"/>
      <c r="F228" s="2"/>
      <c r="G228" s="38"/>
    </row>
    <row r="229" spans="1:7" ht="14.25" customHeight="1" x14ac:dyDescent="0.3">
      <c r="A229" s="3"/>
      <c r="B229" s="3"/>
      <c r="C229" s="3"/>
      <c r="D229" s="3"/>
      <c r="E229" s="99"/>
      <c r="F229" s="2"/>
      <c r="G229" s="38"/>
    </row>
    <row r="230" spans="1:7" ht="14.25" customHeight="1" x14ac:dyDescent="0.3">
      <c r="A230" s="3"/>
      <c r="B230" s="3"/>
      <c r="C230" s="3"/>
      <c r="D230" s="3"/>
      <c r="E230" s="99"/>
      <c r="F230" s="2"/>
      <c r="G230" s="38"/>
    </row>
    <row r="231" spans="1:7" ht="14.25" customHeight="1" x14ac:dyDescent="0.3">
      <c r="A231" s="3"/>
      <c r="B231" s="3"/>
      <c r="C231" s="3"/>
      <c r="D231" s="3"/>
      <c r="E231" s="99"/>
      <c r="F231" s="2"/>
      <c r="G231" s="38"/>
    </row>
    <row r="232" spans="1:7" ht="14.25" customHeight="1" x14ac:dyDescent="0.3">
      <c r="A232" s="3"/>
      <c r="B232" s="3"/>
      <c r="C232" s="3"/>
      <c r="D232" s="3"/>
      <c r="E232" s="99"/>
      <c r="F232" s="2"/>
      <c r="G232" s="38"/>
    </row>
    <row r="233" spans="1:7" ht="14.25" customHeight="1" x14ac:dyDescent="0.3">
      <c r="A233" s="3"/>
      <c r="B233" s="3"/>
      <c r="C233" s="3"/>
      <c r="D233" s="3"/>
      <c r="E233" s="99"/>
      <c r="F233" s="2"/>
      <c r="G233" s="38"/>
    </row>
    <row r="234" spans="1:7" ht="14.25" customHeight="1" x14ac:dyDescent="0.3">
      <c r="A234" s="3"/>
      <c r="B234" s="3"/>
      <c r="C234" s="3"/>
      <c r="D234" s="3"/>
      <c r="E234" s="99"/>
      <c r="F234" s="2"/>
      <c r="G234" s="38"/>
    </row>
    <row r="235" spans="1:7" ht="14.25" customHeight="1" x14ac:dyDescent="0.3">
      <c r="A235" s="3"/>
      <c r="B235" s="3"/>
      <c r="C235" s="3"/>
      <c r="D235" s="3"/>
      <c r="E235" s="99"/>
      <c r="F235" s="2"/>
      <c r="G235" s="38"/>
    </row>
    <row r="236" spans="1:7" ht="14.25" customHeight="1" x14ac:dyDescent="0.3">
      <c r="A236" s="3"/>
      <c r="B236" s="3"/>
      <c r="C236" s="3"/>
      <c r="D236" s="3"/>
      <c r="E236" s="99"/>
      <c r="F236" s="2"/>
      <c r="G236" s="38"/>
    </row>
    <row r="237" spans="1:7" ht="14.25" customHeight="1" x14ac:dyDescent="0.3">
      <c r="A237" s="3"/>
      <c r="B237" s="3"/>
      <c r="C237" s="3"/>
      <c r="D237" s="3"/>
      <c r="E237" s="99"/>
      <c r="F237" s="2"/>
      <c r="G237" s="38"/>
    </row>
    <row r="238" spans="1:7" ht="14.25" customHeight="1" x14ac:dyDescent="0.3">
      <c r="A238" s="3"/>
      <c r="B238" s="3"/>
      <c r="C238" s="3"/>
      <c r="D238" s="3"/>
      <c r="E238" s="99"/>
      <c r="F238" s="2"/>
      <c r="G238" s="38"/>
    </row>
    <row r="239" spans="1:7" ht="14.25" customHeight="1" x14ac:dyDescent="0.3">
      <c r="A239" s="3"/>
      <c r="B239" s="3"/>
      <c r="C239" s="3"/>
      <c r="D239" s="3"/>
      <c r="E239" s="99"/>
      <c r="F239" s="2"/>
      <c r="G239" s="38"/>
    </row>
    <row r="240" spans="1:7" ht="14.25" customHeight="1" x14ac:dyDescent="0.3">
      <c r="A240" s="3"/>
      <c r="B240" s="3"/>
      <c r="C240" s="3"/>
      <c r="D240" s="3"/>
      <c r="E240" s="99"/>
      <c r="F240" s="2"/>
      <c r="G240" s="38"/>
    </row>
    <row r="241" spans="1:7" ht="14.25" customHeight="1" x14ac:dyDescent="0.3">
      <c r="A241" s="3"/>
      <c r="B241" s="3"/>
      <c r="C241" s="3"/>
      <c r="D241" s="3"/>
      <c r="E241" s="99"/>
      <c r="F241" s="2"/>
      <c r="G241" s="38"/>
    </row>
    <row r="242" spans="1:7" ht="14.25" customHeight="1" x14ac:dyDescent="0.3">
      <c r="A242" s="3"/>
      <c r="B242" s="3"/>
      <c r="C242" s="3"/>
      <c r="D242" s="3"/>
      <c r="E242" s="99"/>
      <c r="F242" s="2"/>
      <c r="G242" s="38"/>
    </row>
    <row r="243" spans="1:7" ht="14.25" customHeight="1" x14ac:dyDescent="0.3">
      <c r="A243" s="3"/>
      <c r="B243" s="3"/>
      <c r="C243" s="3"/>
      <c r="D243" s="3"/>
      <c r="E243" s="99"/>
      <c r="F243" s="2"/>
      <c r="G243" s="38"/>
    </row>
    <row r="244" spans="1:7" ht="14.25" customHeight="1" x14ac:dyDescent="0.3">
      <c r="A244" s="3"/>
      <c r="B244" s="3"/>
      <c r="C244" s="3"/>
      <c r="D244" s="3"/>
      <c r="E244" s="99"/>
      <c r="F244" s="2"/>
      <c r="G244" s="38"/>
    </row>
    <row r="245" spans="1:7" ht="14.25" customHeight="1" x14ac:dyDescent="0.3">
      <c r="A245" s="3"/>
      <c r="B245" s="3"/>
      <c r="C245" s="3"/>
      <c r="D245" s="3"/>
      <c r="E245" s="99"/>
      <c r="F245" s="2"/>
      <c r="G245" s="38"/>
    </row>
    <row r="246" spans="1:7" ht="14.25" customHeight="1" x14ac:dyDescent="0.3">
      <c r="A246" s="3"/>
      <c r="B246" s="3"/>
      <c r="C246" s="3"/>
      <c r="D246" s="3"/>
      <c r="E246" s="99"/>
      <c r="F246" s="2"/>
      <c r="G246" s="38"/>
    </row>
    <row r="247" spans="1:7" ht="14.25" customHeight="1" x14ac:dyDescent="0.3">
      <c r="A247" s="3"/>
      <c r="B247" s="3"/>
      <c r="C247" s="3"/>
      <c r="D247" s="3"/>
      <c r="E247" s="99"/>
      <c r="F247" s="2"/>
      <c r="G247" s="38"/>
    </row>
    <row r="248" spans="1:7" ht="14.25" customHeight="1" x14ac:dyDescent="0.3">
      <c r="A248" s="3"/>
      <c r="B248" s="3"/>
      <c r="C248" s="3"/>
      <c r="D248" s="3"/>
      <c r="E248" s="99"/>
      <c r="F248" s="2"/>
      <c r="G248" s="38"/>
    </row>
    <row r="249" spans="1:7" ht="14.25" customHeight="1" x14ac:dyDescent="0.3">
      <c r="A249" s="3"/>
      <c r="B249" s="3"/>
      <c r="C249" s="3"/>
      <c r="D249" s="3"/>
      <c r="E249" s="99"/>
      <c r="F249" s="2"/>
      <c r="G249" s="38"/>
    </row>
    <row r="250" spans="1:7" ht="14.25" customHeight="1" x14ac:dyDescent="0.3">
      <c r="A250" s="3"/>
      <c r="B250" s="3"/>
      <c r="C250" s="3"/>
      <c r="D250" s="3"/>
      <c r="E250" s="99"/>
      <c r="F250" s="2"/>
      <c r="G250" s="38"/>
    </row>
    <row r="251" spans="1:7" ht="14.25" customHeight="1" x14ac:dyDescent="0.3">
      <c r="A251" s="3"/>
      <c r="B251" s="3"/>
      <c r="C251" s="3"/>
      <c r="D251" s="3"/>
      <c r="E251" s="99"/>
      <c r="F251" s="2"/>
      <c r="G251" s="38"/>
    </row>
    <row r="252" spans="1:7" ht="14.25" customHeight="1" x14ac:dyDescent="0.3">
      <c r="A252" s="3"/>
      <c r="B252" s="3"/>
      <c r="C252" s="3"/>
      <c r="D252" s="3"/>
      <c r="E252" s="99"/>
      <c r="F252" s="2"/>
      <c r="G252" s="38"/>
    </row>
    <row r="253" spans="1:7" ht="14.25" customHeight="1" x14ac:dyDescent="0.3">
      <c r="A253" s="3"/>
      <c r="B253" s="3"/>
      <c r="C253" s="3"/>
      <c r="D253" s="3"/>
      <c r="E253" s="99"/>
      <c r="F253" s="2"/>
      <c r="G253" s="38"/>
    </row>
    <row r="254" spans="1:7" ht="14.25" customHeight="1" x14ac:dyDescent="0.3">
      <c r="A254" s="3"/>
      <c r="B254" s="3"/>
      <c r="C254" s="3"/>
      <c r="D254" s="3"/>
      <c r="E254" s="99"/>
      <c r="F254" s="2"/>
      <c r="G254" s="38"/>
    </row>
    <row r="255" spans="1:7" ht="14.25" customHeight="1" x14ac:dyDescent="0.3">
      <c r="A255" s="3"/>
      <c r="B255" s="3"/>
      <c r="C255" s="3"/>
      <c r="D255" s="3"/>
      <c r="E255" s="99"/>
      <c r="F255" s="2"/>
      <c r="G255" s="38"/>
    </row>
    <row r="256" spans="1:7" ht="14.25" customHeight="1" x14ac:dyDescent="0.3">
      <c r="A256" s="3"/>
      <c r="B256" s="3"/>
      <c r="C256" s="3"/>
      <c r="D256" s="3"/>
      <c r="E256" s="99"/>
      <c r="F256" s="2"/>
      <c r="G256" s="38"/>
    </row>
    <row r="257" spans="1:7" ht="14.25" customHeight="1" x14ac:dyDescent="0.3">
      <c r="A257" s="3"/>
      <c r="B257" s="3"/>
      <c r="C257" s="3"/>
      <c r="D257" s="3"/>
      <c r="E257" s="99"/>
      <c r="F257" s="2"/>
      <c r="G257" s="38"/>
    </row>
    <row r="258" spans="1:7" ht="14.25" customHeight="1" x14ac:dyDescent="0.3">
      <c r="A258" s="3"/>
      <c r="B258" s="3"/>
      <c r="C258" s="3"/>
      <c r="D258" s="3"/>
      <c r="E258" s="99"/>
      <c r="F258" s="2"/>
      <c r="G258" s="38"/>
    </row>
    <row r="259" spans="1:7" ht="14.25" customHeight="1" x14ac:dyDescent="0.3">
      <c r="A259" s="3"/>
      <c r="B259" s="3"/>
      <c r="C259" s="3"/>
      <c r="D259" s="3"/>
      <c r="E259" s="99"/>
      <c r="F259" s="2"/>
      <c r="G259" s="38"/>
    </row>
    <row r="260" spans="1:7" ht="14.25" customHeight="1" x14ac:dyDescent="0.3">
      <c r="A260" s="3"/>
      <c r="B260" s="3"/>
      <c r="C260" s="3"/>
      <c r="D260" s="3"/>
      <c r="E260" s="99"/>
      <c r="F260" s="2"/>
      <c r="G260" s="38"/>
    </row>
    <row r="261" spans="1:7" ht="14.25" customHeight="1" x14ac:dyDescent="0.3">
      <c r="A261" s="3"/>
      <c r="B261" s="3"/>
      <c r="C261" s="3"/>
      <c r="D261" s="3"/>
      <c r="E261" s="99"/>
      <c r="F261" s="2"/>
      <c r="G261" s="38"/>
    </row>
    <row r="262" spans="1:7" ht="14.25" customHeight="1" x14ac:dyDescent="0.3">
      <c r="A262" s="3"/>
      <c r="B262" s="3"/>
      <c r="C262" s="3"/>
      <c r="D262" s="3"/>
      <c r="E262" s="99"/>
      <c r="F262" s="2"/>
      <c r="G262" s="38"/>
    </row>
    <row r="263" spans="1:7" ht="14.25" customHeight="1" x14ac:dyDescent="0.3">
      <c r="A263" s="3"/>
      <c r="B263" s="3"/>
      <c r="C263" s="3"/>
      <c r="D263" s="3"/>
      <c r="E263" s="99"/>
      <c r="F263" s="2"/>
      <c r="G263" s="38"/>
    </row>
    <row r="264" spans="1:7" ht="14.25" customHeight="1" x14ac:dyDescent="0.3">
      <c r="A264" s="3"/>
      <c r="B264" s="3"/>
      <c r="C264" s="3"/>
      <c r="D264" s="3"/>
      <c r="E264" s="99"/>
      <c r="F264" s="2"/>
      <c r="G264" s="38"/>
    </row>
    <row r="265" spans="1:7" ht="14.25" customHeight="1" x14ac:dyDescent="0.3">
      <c r="A265" s="3"/>
      <c r="B265" s="3"/>
      <c r="C265" s="3"/>
      <c r="D265" s="3"/>
      <c r="E265" s="99"/>
      <c r="F265" s="2"/>
      <c r="G265" s="38"/>
    </row>
    <row r="266" spans="1:7" ht="14.25" customHeight="1" x14ac:dyDescent="0.3">
      <c r="A266" s="3"/>
      <c r="B266" s="3"/>
      <c r="C266" s="3"/>
      <c r="D266" s="3"/>
      <c r="E266" s="99"/>
      <c r="F266" s="2"/>
      <c r="G266" s="38"/>
    </row>
    <row r="267" spans="1:7" ht="14.25" customHeight="1" x14ac:dyDescent="0.3">
      <c r="A267" s="3"/>
      <c r="B267" s="3"/>
      <c r="C267" s="3"/>
      <c r="D267" s="3"/>
      <c r="E267" s="99"/>
      <c r="F267" s="2"/>
      <c r="G267" s="38"/>
    </row>
    <row r="268" spans="1:7" ht="14.25" customHeight="1" x14ac:dyDescent="0.3">
      <c r="A268" s="3"/>
      <c r="B268" s="3"/>
      <c r="C268" s="3"/>
      <c r="D268" s="3"/>
      <c r="E268" s="99"/>
      <c r="F268" s="2"/>
      <c r="G268" s="38"/>
    </row>
    <row r="269" spans="1:7" ht="14.25" customHeight="1" x14ac:dyDescent="0.3">
      <c r="A269" s="3"/>
      <c r="B269" s="3"/>
      <c r="C269" s="3"/>
      <c r="D269" s="3"/>
      <c r="E269" s="99"/>
      <c r="F269" s="2"/>
      <c r="G269" s="38"/>
    </row>
    <row r="270" spans="1:7" ht="14.25" customHeight="1" x14ac:dyDescent="0.3">
      <c r="A270" s="3"/>
      <c r="B270" s="3"/>
      <c r="C270" s="3"/>
      <c r="D270" s="3"/>
      <c r="E270" s="99"/>
      <c r="F270" s="2"/>
      <c r="G270" s="38"/>
    </row>
    <row r="271" spans="1:7" ht="14.25" customHeight="1" x14ac:dyDescent="0.3">
      <c r="A271" s="3"/>
      <c r="B271" s="3"/>
      <c r="C271" s="3"/>
      <c r="D271" s="3"/>
      <c r="E271" s="99"/>
      <c r="F271" s="2"/>
      <c r="G271" s="38"/>
    </row>
    <row r="272" spans="1:7" ht="14.25" customHeight="1" x14ac:dyDescent="0.3">
      <c r="A272" s="3"/>
      <c r="B272" s="3"/>
      <c r="C272" s="3"/>
      <c r="D272" s="3"/>
      <c r="E272" s="99"/>
      <c r="F272" s="2"/>
      <c r="G272" s="38"/>
    </row>
    <row r="273" spans="1:7" ht="14.25" customHeight="1" x14ac:dyDescent="0.3">
      <c r="A273" s="3"/>
      <c r="B273" s="3"/>
      <c r="C273" s="3"/>
      <c r="D273" s="3"/>
      <c r="E273" s="99"/>
      <c r="F273" s="2"/>
      <c r="G273" s="38"/>
    </row>
    <row r="274" spans="1:7" ht="14.25" customHeight="1" x14ac:dyDescent="0.3">
      <c r="A274" s="3"/>
      <c r="B274" s="3"/>
      <c r="C274" s="3"/>
      <c r="D274" s="3"/>
      <c r="E274" s="99"/>
      <c r="F274" s="2"/>
      <c r="G274" s="38"/>
    </row>
    <row r="275" spans="1:7" ht="14.25" customHeight="1" x14ac:dyDescent="0.3">
      <c r="A275" s="3"/>
      <c r="B275" s="3"/>
      <c r="C275" s="3"/>
      <c r="D275" s="3"/>
      <c r="E275" s="99"/>
      <c r="F275" s="2"/>
      <c r="G275" s="38"/>
    </row>
    <row r="276" spans="1:7" ht="14.25" customHeight="1" x14ac:dyDescent="0.3">
      <c r="A276" s="3"/>
      <c r="B276" s="3"/>
      <c r="C276" s="3"/>
      <c r="D276" s="3"/>
      <c r="E276" s="99"/>
      <c r="F276" s="2"/>
      <c r="G276" s="38"/>
    </row>
    <row r="277" spans="1:7" ht="14.25" customHeight="1" x14ac:dyDescent="0.3">
      <c r="A277" s="3"/>
      <c r="B277" s="3"/>
      <c r="C277" s="3"/>
      <c r="D277" s="3"/>
      <c r="E277" s="99"/>
      <c r="F277" s="2"/>
      <c r="G277" s="38"/>
    </row>
    <row r="278" spans="1:7" ht="14.25" customHeight="1" x14ac:dyDescent="0.3">
      <c r="A278" s="3"/>
      <c r="B278" s="3"/>
      <c r="C278" s="3"/>
      <c r="D278" s="3"/>
      <c r="E278" s="99"/>
      <c r="F278" s="2"/>
      <c r="G278" s="38"/>
    </row>
    <row r="279" spans="1:7" ht="14.25" customHeight="1" x14ac:dyDescent="0.3">
      <c r="A279" s="3"/>
      <c r="B279" s="3"/>
      <c r="C279" s="3"/>
      <c r="D279" s="3"/>
      <c r="E279" s="99"/>
      <c r="F279" s="2"/>
      <c r="G279" s="38"/>
    </row>
    <row r="280" spans="1:7" ht="14.25" customHeight="1" x14ac:dyDescent="0.3">
      <c r="A280" s="3"/>
      <c r="B280" s="3"/>
      <c r="C280" s="3"/>
      <c r="D280" s="3"/>
      <c r="E280" s="99"/>
      <c r="F280" s="2"/>
      <c r="G280" s="38"/>
    </row>
    <row r="281" spans="1:7" ht="14.25" customHeight="1" x14ac:dyDescent="0.3">
      <c r="A281" s="3"/>
      <c r="B281" s="3"/>
      <c r="C281" s="3"/>
      <c r="D281" s="3"/>
      <c r="E281" s="99"/>
      <c r="F281" s="2"/>
      <c r="G281" s="38"/>
    </row>
    <row r="282" spans="1:7" ht="14.25" customHeight="1" x14ac:dyDescent="0.3">
      <c r="A282" s="3"/>
      <c r="B282" s="3"/>
      <c r="C282" s="3"/>
      <c r="D282" s="3"/>
      <c r="E282" s="99"/>
      <c r="F282" s="2"/>
      <c r="G282" s="38"/>
    </row>
    <row r="283" spans="1:7" ht="14.25" customHeight="1" x14ac:dyDescent="0.3">
      <c r="A283" s="3"/>
      <c r="B283" s="3"/>
      <c r="C283" s="3"/>
      <c r="D283" s="3"/>
      <c r="E283" s="99"/>
      <c r="F283" s="2"/>
      <c r="G283" s="38"/>
    </row>
    <row r="284" spans="1:7" ht="14.25" customHeight="1" x14ac:dyDescent="0.3">
      <c r="A284" s="3"/>
      <c r="B284" s="3"/>
      <c r="C284" s="3"/>
      <c r="D284" s="3"/>
      <c r="E284" s="99"/>
      <c r="F284" s="2"/>
      <c r="G284" s="38"/>
    </row>
    <row r="285" spans="1:7" ht="14.25" customHeight="1" x14ac:dyDescent="0.3">
      <c r="A285" s="3"/>
      <c r="B285" s="3"/>
      <c r="C285" s="3"/>
      <c r="D285" s="3"/>
      <c r="E285" s="99"/>
      <c r="F285" s="2"/>
      <c r="G285" s="38"/>
    </row>
    <row r="286" spans="1:7" ht="14.25" customHeight="1" x14ac:dyDescent="0.3">
      <c r="A286" s="3"/>
      <c r="B286" s="3"/>
      <c r="C286" s="3"/>
      <c r="D286" s="3"/>
      <c r="E286" s="99"/>
      <c r="F286" s="2"/>
      <c r="G286" s="38"/>
    </row>
    <row r="287" spans="1:7" ht="14.25" customHeight="1" x14ac:dyDescent="0.3">
      <c r="A287" s="3"/>
      <c r="B287" s="3"/>
      <c r="C287" s="3"/>
      <c r="D287" s="3"/>
      <c r="E287" s="99"/>
      <c r="F287" s="2"/>
      <c r="G287" s="38"/>
    </row>
    <row r="288" spans="1:7" ht="14.25" customHeight="1" x14ac:dyDescent="0.3">
      <c r="A288" s="3"/>
      <c r="B288" s="3"/>
      <c r="C288" s="3"/>
      <c r="D288" s="3"/>
      <c r="E288" s="99"/>
      <c r="F288" s="2"/>
      <c r="G288" s="38"/>
    </row>
    <row r="289" spans="1:7" ht="14.25" customHeight="1" x14ac:dyDescent="0.3">
      <c r="A289" s="3"/>
      <c r="B289" s="3"/>
      <c r="C289" s="3"/>
      <c r="D289" s="3"/>
      <c r="E289" s="99"/>
      <c r="F289" s="2"/>
      <c r="G289" s="38"/>
    </row>
    <row r="290" spans="1:7" ht="14.25" customHeight="1" x14ac:dyDescent="0.3">
      <c r="A290" s="3"/>
      <c r="B290" s="3"/>
      <c r="C290" s="3"/>
      <c r="D290" s="3"/>
      <c r="E290" s="99"/>
      <c r="F290" s="2"/>
      <c r="G290" s="38"/>
    </row>
    <row r="291" spans="1:7" ht="14.25" customHeight="1" x14ac:dyDescent="0.3">
      <c r="A291" s="3"/>
      <c r="B291" s="3"/>
      <c r="C291" s="3"/>
      <c r="D291" s="3"/>
      <c r="E291" s="99"/>
      <c r="F291" s="2"/>
      <c r="G291" s="38"/>
    </row>
    <row r="292" spans="1:7" ht="14.25" customHeight="1" x14ac:dyDescent="0.3">
      <c r="A292" s="3"/>
      <c r="B292" s="3"/>
      <c r="C292" s="3"/>
      <c r="D292" s="3"/>
      <c r="E292" s="99"/>
      <c r="F292" s="2"/>
      <c r="G292" s="38"/>
    </row>
    <row r="293" spans="1:7" ht="14.25" customHeight="1" x14ac:dyDescent="0.3">
      <c r="A293" s="3"/>
      <c r="B293" s="3"/>
      <c r="C293" s="3"/>
      <c r="D293" s="3"/>
      <c r="E293" s="99"/>
      <c r="F293" s="2"/>
      <c r="G293" s="38"/>
    </row>
    <row r="294" spans="1:7" ht="14.25" customHeight="1" x14ac:dyDescent="0.3">
      <c r="A294" s="3"/>
      <c r="B294" s="3"/>
      <c r="C294" s="3"/>
      <c r="D294" s="3"/>
      <c r="E294" s="99"/>
      <c r="F294" s="2"/>
      <c r="G294" s="38"/>
    </row>
    <row r="295" spans="1:7" ht="14.25" customHeight="1" x14ac:dyDescent="0.3">
      <c r="A295" s="3"/>
      <c r="B295" s="3"/>
      <c r="C295" s="3"/>
      <c r="D295" s="3"/>
      <c r="E295" s="99"/>
      <c r="F295" s="2"/>
      <c r="G295" s="38"/>
    </row>
    <row r="296" spans="1:7" ht="14.25" customHeight="1" x14ac:dyDescent="0.3">
      <c r="A296" s="3"/>
      <c r="B296" s="3"/>
      <c r="C296" s="3"/>
      <c r="D296" s="3"/>
      <c r="E296" s="99"/>
      <c r="F296" s="2"/>
      <c r="G296" s="38"/>
    </row>
    <row r="297" spans="1:7" ht="14.25" customHeight="1" x14ac:dyDescent="0.3">
      <c r="A297" s="3"/>
      <c r="B297" s="3"/>
      <c r="C297" s="3"/>
      <c r="D297" s="3"/>
      <c r="E297" s="99"/>
      <c r="F297" s="2"/>
      <c r="G297" s="38"/>
    </row>
    <row r="298" spans="1:7" ht="14.25" customHeight="1" x14ac:dyDescent="0.3">
      <c r="A298" s="3"/>
      <c r="B298" s="3"/>
      <c r="C298" s="3"/>
      <c r="D298" s="3"/>
      <c r="E298" s="99"/>
      <c r="F298" s="2"/>
      <c r="G298" s="38"/>
    </row>
    <row r="299" spans="1:7" ht="14.25" customHeight="1" x14ac:dyDescent="0.3">
      <c r="A299" s="3"/>
      <c r="B299" s="3"/>
      <c r="C299" s="3"/>
      <c r="D299" s="3"/>
      <c r="E299" s="99"/>
      <c r="F299" s="2"/>
      <c r="G299" s="38"/>
    </row>
    <row r="300" spans="1:7" ht="14.25" customHeight="1" x14ac:dyDescent="0.3">
      <c r="A300" s="3"/>
      <c r="B300" s="3"/>
      <c r="C300" s="3"/>
      <c r="D300" s="3"/>
      <c r="E300" s="99"/>
      <c r="F300" s="2"/>
      <c r="G300" s="38"/>
    </row>
    <row r="301" spans="1:7" ht="14.25" customHeight="1" x14ac:dyDescent="0.3">
      <c r="A301" s="3"/>
      <c r="B301" s="3"/>
      <c r="C301" s="3"/>
      <c r="D301" s="3"/>
      <c r="E301" s="99"/>
      <c r="F301" s="2"/>
      <c r="G301" s="38"/>
    </row>
    <row r="302" spans="1:7" ht="14.25" customHeight="1" x14ac:dyDescent="0.3">
      <c r="A302" s="3"/>
      <c r="B302" s="3"/>
      <c r="C302" s="3"/>
      <c r="D302" s="3"/>
      <c r="E302" s="99"/>
      <c r="F302" s="2"/>
      <c r="G302" s="38"/>
    </row>
    <row r="303" spans="1:7" ht="14.25" customHeight="1" x14ac:dyDescent="0.3">
      <c r="A303" s="3"/>
      <c r="B303" s="3"/>
      <c r="C303" s="3"/>
      <c r="D303" s="3"/>
      <c r="E303" s="99"/>
      <c r="F303" s="2"/>
      <c r="G303" s="38"/>
    </row>
    <row r="304" spans="1:7" ht="14.25" customHeight="1" x14ac:dyDescent="0.3">
      <c r="A304" s="3"/>
      <c r="B304" s="3"/>
      <c r="C304" s="3"/>
      <c r="D304" s="3"/>
      <c r="E304" s="99"/>
      <c r="F304" s="2"/>
      <c r="G304" s="38"/>
    </row>
    <row r="305" spans="1:7" ht="14.25" customHeight="1" x14ac:dyDescent="0.3">
      <c r="A305" s="3"/>
      <c r="B305" s="3"/>
      <c r="C305" s="3"/>
      <c r="D305" s="3"/>
      <c r="E305" s="99"/>
      <c r="F305" s="2"/>
      <c r="G305" s="38"/>
    </row>
    <row r="306" spans="1:7" ht="14.25" customHeight="1" x14ac:dyDescent="0.3">
      <c r="A306" s="3"/>
      <c r="B306" s="3"/>
      <c r="C306" s="3"/>
      <c r="D306" s="3"/>
      <c r="E306" s="99"/>
      <c r="F306" s="2"/>
      <c r="G306" s="38"/>
    </row>
    <row r="307" spans="1:7" ht="14.25" customHeight="1" x14ac:dyDescent="0.3">
      <c r="A307" s="3"/>
      <c r="B307" s="3"/>
      <c r="C307" s="3"/>
      <c r="D307" s="3"/>
      <c r="E307" s="99"/>
      <c r="F307" s="2"/>
      <c r="G307" s="38"/>
    </row>
    <row r="308" spans="1:7" ht="14.25" customHeight="1" x14ac:dyDescent="0.3">
      <c r="A308" s="3"/>
      <c r="B308" s="3"/>
      <c r="C308" s="3"/>
      <c r="D308" s="3"/>
      <c r="E308" s="99"/>
      <c r="F308" s="2"/>
      <c r="G308" s="38"/>
    </row>
    <row r="309" spans="1:7" ht="14.25" customHeight="1" x14ac:dyDescent="0.3">
      <c r="A309" s="3"/>
      <c r="B309" s="3"/>
      <c r="C309" s="3"/>
      <c r="D309" s="3"/>
      <c r="E309" s="99"/>
      <c r="F309" s="2"/>
      <c r="G309" s="38"/>
    </row>
    <row r="310" spans="1:7" ht="14.25" customHeight="1" x14ac:dyDescent="0.3">
      <c r="A310" s="3"/>
      <c r="B310" s="3"/>
      <c r="C310" s="3"/>
      <c r="D310" s="3"/>
      <c r="E310" s="99"/>
      <c r="F310" s="2"/>
      <c r="G310" s="38"/>
    </row>
    <row r="311" spans="1:7" ht="14.25" customHeight="1" x14ac:dyDescent="0.3">
      <c r="A311" s="3"/>
      <c r="B311" s="3"/>
      <c r="C311" s="3"/>
      <c r="D311" s="3"/>
      <c r="E311" s="99"/>
      <c r="F311" s="2"/>
      <c r="G311" s="38"/>
    </row>
    <row r="312" spans="1:7" ht="14.25" customHeight="1" x14ac:dyDescent="0.3">
      <c r="A312" s="3"/>
      <c r="B312" s="3"/>
      <c r="C312" s="3"/>
      <c r="D312" s="3"/>
      <c r="E312" s="99"/>
      <c r="F312" s="2"/>
      <c r="G312" s="38"/>
    </row>
    <row r="313" spans="1:7" ht="14.25" customHeight="1" x14ac:dyDescent="0.3">
      <c r="A313" s="3"/>
      <c r="B313" s="3"/>
      <c r="C313" s="3"/>
      <c r="D313" s="3"/>
      <c r="E313" s="99"/>
      <c r="F313" s="2"/>
      <c r="G313" s="38"/>
    </row>
    <row r="314" spans="1:7" ht="14.25" customHeight="1" x14ac:dyDescent="0.3">
      <c r="A314" s="3"/>
      <c r="B314" s="3"/>
      <c r="C314" s="3"/>
      <c r="D314" s="3"/>
      <c r="E314" s="99"/>
      <c r="F314" s="2"/>
      <c r="G314" s="38"/>
    </row>
    <row r="315" spans="1:7" ht="14.25" customHeight="1" x14ac:dyDescent="0.3">
      <c r="A315" s="3"/>
      <c r="B315" s="3"/>
      <c r="C315" s="3"/>
      <c r="D315" s="3"/>
      <c r="E315" s="99"/>
      <c r="F315" s="2"/>
      <c r="G315" s="38"/>
    </row>
    <row r="316" spans="1:7" ht="14.25" customHeight="1" x14ac:dyDescent="0.3">
      <c r="A316" s="3"/>
      <c r="B316" s="3"/>
      <c r="C316" s="3"/>
      <c r="D316" s="3"/>
      <c r="E316" s="99"/>
      <c r="F316" s="2"/>
      <c r="G316" s="38"/>
    </row>
    <row r="317" spans="1:7" ht="14.25" customHeight="1" x14ac:dyDescent="0.3">
      <c r="A317" s="3"/>
      <c r="B317" s="3"/>
      <c r="C317" s="3"/>
      <c r="D317" s="3"/>
      <c r="E317" s="99"/>
      <c r="F317" s="2"/>
      <c r="G317" s="38"/>
    </row>
    <row r="318" spans="1:7" ht="14.25" customHeight="1" x14ac:dyDescent="0.3">
      <c r="A318" s="3"/>
      <c r="B318" s="3"/>
      <c r="C318" s="3"/>
      <c r="D318" s="3"/>
      <c r="E318" s="99"/>
      <c r="F318" s="2"/>
      <c r="G318" s="38"/>
    </row>
    <row r="319" spans="1:7" ht="14.25" customHeight="1" x14ac:dyDescent="0.3">
      <c r="A319" s="3"/>
      <c r="B319" s="3"/>
      <c r="C319" s="3"/>
      <c r="D319" s="3"/>
      <c r="E319" s="99"/>
      <c r="F319" s="2"/>
      <c r="G319" s="38"/>
    </row>
    <row r="320" spans="1:7" ht="14.25" customHeight="1" x14ac:dyDescent="0.3">
      <c r="A320" s="3"/>
      <c r="B320" s="3"/>
      <c r="C320" s="3"/>
      <c r="D320" s="3"/>
      <c r="E320" s="99"/>
      <c r="F320" s="2"/>
      <c r="G320" s="38"/>
    </row>
    <row r="321" spans="1:7" ht="14.25" customHeight="1" x14ac:dyDescent="0.3">
      <c r="A321" s="3"/>
      <c r="B321" s="3"/>
      <c r="C321" s="3"/>
      <c r="D321" s="3"/>
      <c r="E321" s="99"/>
      <c r="F321" s="2"/>
      <c r="G321" s="38"/>
    </row>
    <row r="322" spans="1:7" ht="14.25" customHeight="1" x14ac:dyDescent="0.3">
      <c r="A322" s="3"/>
      <c r="B322" s="3"/>
      <c r="C322" s="3"/>
      <c r="D322" s="3"/>
      <c r="E322" s="99"/>
      <c r="F322" s="2"/>
      <c r="G322" s="38"/>
    </row>
    <row r="323" spans="1:7" ht="14.25" customHeight="1" x14ac:dyDescent="0.3">
      <c r="A323" s="3"/>
      <c r="B323" s="3"/>
      <c r="C323" s="3"/>
      <c r="D323" s="3"/>
      <c r="E323" s="99"/>
      <c r="F323" s="2"/>
      <c r="G323" s="38"/>
    </row>
    <row r="324" spans="1:7" ht="14.25" customHeight="1" x14ac:dyDescent="0.3">
      <c r="A324" s="3"/>
      <c r="B324" s="3"/>
      <c r="C324" s="3"/>
      <c r="D324" s="3"/>
      <c r="E324" s="99"/>
      <c r="F324" s="2"/>
      <c r="G324" s="38"/>
    </row>
    <row r="325" spans="1:7" ht="14.25" customHeight="1" x14ac:dyDescent="0.3">
      <c r="A325" s="3"/>
      <c r="B325" s="3"/>
      <c r="C325" s="3"/>
      <c r="D325" s="3"/>
      <c r="E325" s="99"/>
      <c r="F325" s="2"/>
      <c r="G325" s="38"/>
    </row>
    <row r="326" spans="1:7" ht="14.25" customHeight="1" x14ac:dyDescent="0.3">
      <c r="A326" s="3"/>
      <c r="B326" s="3"/>
      <c r="C326" s="3"/>
      <c r="D326" s="3"/>
      <c r="E326" s="99"/>
      <c r="F326" s="2"/>
      <c r="G326" s="38"/>
    </row>
    <row r="327" spans="1:7" ht="14.25" customHeight="1" x14ac:dyDescent="0.3">
      <c r="A327" s="3"/>
      <c r="B327" s="3"/>
      <c r="C327" s="3"/>
      <c r="D327" s="3"/>
      <c r="E327" s="99"/>
      <c r="F327" s="2"/>
      <c r="G327" s="38"/>
    </row>
    <row r="328" spans="1:7" ht="14.25" customHeight="1" x14ac:dyDescent="0.3">
      <c r="A328" s="3"/>
      <c r="B328" s="3"/>
      <c r="C328" s="3"/>
      <c r="D328" s="3"/>
      <c r="E328" s="99"/>
      <c r="F328" s="2"/>
      <c r="G328" s="38"/>
    </row>
    <row r="329" spans="1:7" ht="14.25" customHeight="1" x14ac:dyDescent="0.3">
      <c r="A329" s="3"/>
      <c r="B329" s="3"/>
      <c r="C329" s="3"/>
      <c r="D329" s="3"/>
      <c r="E329" s="99"/>
      <c r="F329" s="2"/>
      <c r="G329" s="38"/>
    </row>
    <row r="330" spans="1:7" ht="14.25" customHeight="1" x14ac:dyDescent="0.3">
      <c r="A330" s="3"/>
      <c r="B330" s="3"/>
      <c r="C330" s="3"/>
      <c r="D330" s="3"/>
      <c r="E330" s="99"/>
      <c r="F330" s="2"/>
      <c r="G330" s="38"/>
    </row>
    <row r="331" spans="1:7" ht="14.25" customHeight="1" x14ac:dyDescent="0.3">
      <c r="A331" s="3"/>
      <c r="B331" s="3"/>
      <c r="C331" s="3"/>
      <c r="D331" s="3"/>
      <c r="E331" s="99"/>
      <c r="F331" s="2"/>
      <c r="G331" s="38"/>
    </row>
    <row r="332" spans="1:7" ht="14.25" customHeight="1" x14ac:dyDescent="0.3">
      <c r="A332" s="3"/>
      <c r="B332" s="3"/>
      <c r="C332" s="3"/>
      <c r="D332" s="3"/>
      <c r="E332" s="99"/>
      <c r="F332" s="2"/>
      <c r="G332" s="38"/>
    </row>
    <row r="333" spans="1:7" ht="14.25" customHeight="1" x14ac:dyDescent="0.3">
      <c r="A333" s="3"/>
      <c r="B333" s="3"/>
      <c r="C333" s="3"/>
      <c r="D333" s="3"/>
      <c r="E333" s="99"/>
      <c r="F333" s="2"/>
      <c r="G333" s="38"/>
    </row>
    <row r="334" spans="1:7" ht="14.25" customHeight="1" x14ac:dyDescent="0.3">
      <c r="A334" s="3"/>
      <c r="B334" s="3"/>
      <c r="C334" s="3"/>
      <c r="D334" s="3"/>
      <c r="E334" s="99"/>
      <c r="F334" s="2"/>
      <c r="G334" s="38"/>
    </row>
    <row r="335" spans="1:7" ht="14.25" customHeight="1" x14ac:dyDescent="0.3">
      <c r="A335" s="3"/>
      <c r="B335" s="3"/>
      <c r="C335" s="3"/>
      <c r="D335" s="3"/>
      <c r="E335" s="99"/>
      <c r="F335" s="2"/>
      <c r="G335" s="38"/>
    </row>
    <row r="336" spans="1:7" ht="14.25" customHeight="1" x14ac:dyDescent="0.3">
      <c r="A336" s="3"/>
      <c r="B336" s="3"/>
      <c r="C336" s="3"/>
      <c r="D336" s="3"/>
      <c r="E336" s="99"/>
      <c r="F336" s="2"/>
      <c r="G336" s="38"/>
    </row>
    <row r="337" spans="1:7" ht="14.25" customHeight="1" x14ac:dyDescent="0.3">
      <c r="A337" s="3"/>
      <c r="B337" s="3"/>
      <c r="C337" s="3"/>
      <c r="D337" s="3"/>
      <c r="E337" s="99"/>
      <c r="F337" s="2"/>
      <c r="G337" s="38"/>
    </row>
    <row r="338" spans="1:7" ht="14.25" customHeight="1" x14ac:dyDescent="0.3">
      <c r="A338" s="3"/>
      <c r="B338" s="3"/>
      <c r="C338" s="3"/>
      <c r="D338" s="3"/>
      <c r="E338" s="99"/>
      <c r="F338" s="2"/>
      <c r="G338" s="38"/>
    </row>
    <row r="339" spans="1:7" ht="14.25" customHeight="1" x14ac:dyDescent="0.3">
      <c r="A339" s="3"/>
      <c r="B339" s="3"/>
      <c r="C339" s="3"/>
      <c r="D339" s="3"/>
      <c r="E339" s="99"/>
      <c r="F339" s="2"/>
      <c r="G339" s="38"/>
    </row>
    <row r="340" spans="1:7" ht="14.25" customHeight="1" x14ac:dyDescent="0.3">
      <c r="A340" s="3"/>
      <c r="B340" s="3"/>
      <c r="C340" s="3"/>
      <c r="D340" s="3"/>
      <c r="E340" s="99"/>
      <c r="F340" s="2"/>
      <c r="G340" s="38"/>
    </row>
    <row r="341" spans="1:7" ht="14.25" customHeight="1" x14ac:dyDescent="0.3">
      <c r="A341" s="3"/>
      <c r="B341" s="3"/>
      <c r="C341" s="3"/>
      <c r="D341" s="3"/>
      <c r="E341" s="99"/>
      <c r="F341" s="2"/>
      <c r="G341" s="38"/>
    </row>
    <row r="342" spans="1:7" ht="14.25" customHeight="1" x14ac:dyDescent="0.3">
      <c r="A342" s="3"/>
      <c r="B342" s="3"/>
      <c r="C342" s="3"/>
      <c r="D342" s="3"/>
      <c r="E342" s="99"/>
      <c r="F342" s="2"/>
      <c r="G342" s="38"/>
    </row>
    <row r="343" spans="1:7" ht="14.25" customHeight="1" x14ac:dyDescent="0.3">
      <c r="A343" s="3"/>
      <c r="B343" s="3"/>
      <c r="C343" s="3"/>
      <c r="D343" s="3"/>
      <c r="E343" s="99"/>
      <c r="F343" s="2"/>
      <c r="G343" s="38"/>
    </row>
    <row r="344" spans="1:7" ht="14.25" customHeight="1" x14ac:dyDescent="0.3">
      <c r="A344" s="3"/>
      <c r="B344" s="3"/>
      <c r="C344" s="3"/>
      <c r="D344" s="3"/>
      <c r="E344" s="99"/>
      <c r="F344" s="2"/>
      <c r="G344" s="38"/>
    </row>
    <row r="345" spans="1:7" ht="14.25" customHeight="1" x14ac:dyDescent="0.3">
      <c r="A345" s="3"/>
      <c r="B345" s="3"/>
      <c r="C345" s="3"/>
      <c r="D345" s="3"/>
      <c r="E345" s="99"/>
      <c r="F345" s="2"/>
      <c r="G345" s="38"/>
    </row>
    <row r="346" spans="1:7" ht="14.25" customHeight="1" x14ac:dyDescent="0.3">
      <c r="A346" s="3"/>
      <c r="B346" s="3"/>
      <c r="C346" s="3"/>
      <c r="D346" s="3"/>
      <c r="E346" s="99"/>
      <c r="F346" s="2"/>
      <c r="G346" s="38"/>
    </row>
    <row r="347" spans="1:7" ht="14.25" customHeight="1" x14ac:dyDescent="0.3">
      <c r="A347" s="3"/>
      <c r="B347" s="3"/>
      <c r="C347" s="3"/>
      <c r="D347" s="3"/>
      <c r="E347" s="99"/>
      <c r="F347" s="2"/>
      <c r="G347" s="38"/>
    </row>
    <row r="348" spans="1:7" ht="14.25" customHeight="1" x14ac:dyDescent="0.3">
      <c r="A348" s="3"/>
      <c r="B348" s="3"/>
      <c r="C348" s="3"/>
      <c r="D348" s="3"/>
      <c r="E348" s="99"/>
      <c r="F348" s="2"/>
      <c r="G348" s="38"/>
    </row>
    <row r="349" spans="1:7" ht="14.25" customHeight="1" x14ac:dyDescent="0.3">
      <c r="A349" s="3"/>
      <c r="B349" s="3"/>
      <c r="C349" s="3"/>
      <c r="D349" s="3"/>
      <c r="E349" s="99"/>
      <c r="F349" s="2"/>
      <c r="G349" s="38"/>
    </row>
    <row r="350" spans="1:7" ht="14.25" customHeight="1" x14ac:dyDescent="0.3">
      <c r="A350" s="3"/>
      <c r="B350" s="3"/>
      <c r="C350" s="3"/>
      <c r="D350" s="3"/>
      <c r="E350" s="99"/>
      <c r="F350" s="2"/>
      <c r="G350" s="38"/>
    </row>
    <row r="351" spans="1:7" ht="14.25" customHeight="1" x14ac:dyDescent="0.3">
      <c r="A351" s="3"/>
      <c r="B351" s="3"/>
      <c r="C351" s="3"/>
      <c r="D351" s="3"/>
      <c r="E351" s="99"/>
      <c r="F351" s="2"/>
      <c r="G351" s="38"/>
    </row>
    <row r="352" spans="1:7" ht="14.25" customHeight="1" x14ac:dyDescent="0.3">
      <c r="A352" s="3"/>
      <c r="B352" s="3"/>
      <c r="C352" s="3"/>
      <c r="D352" s="3"/>
      <c r="E352" s="99"/>
      <c r="F352" s="2"/>
      <c r="G352" s="38"/>
    </row>
    <row r="353" spans="1:7" ht="14.25" customHeight="1" x14ac:dyDescent="0.3">
      <c r="A353" s="3"/>
      <c r="B353" s="3"/>
      <c r="C353" s="3"/>
      <c r="D353" s="3"/>
      <c r="E353" s="99"/>
      <c r="F353" s="2"/>
      <c r="G353" s="38"/>
    </row>
    <row r="354" spans="1:7" ht="14.25" customHeight="1" x14ac:dyDescent="0.3">
      <c r="A354" s="3"/>
      <c r="B354" s="3"/>
      <c r="C354" s="3"/>
      <c r="D354" s="3"/>
      <c r="E354" s="99"/>
      <c r="F354" s="2"/>
      <c r="G354" s="38"/>
    </row>
    <row r="355" spans="1:7" ht="14.25" customHeight="1" x14ac:dyDescent="0.3">
      <c r="A355" s="3"/>
      <c r="B355" s="3"/>
      <c r="C355" s="3"/>
      <c r="D355" s="3"/>
      <c r="E355" s="99"/>
      <c r="F355" s="2"/>
      <c r="G355" s="38"/>
    </row>
    <row r="356" spans="1:7" ht="14.25" customHeight="1" x14ac:dyDescent="0.3">
      <c r="A356" s="3"/>
      <c r="B356" s="3"/>
      <c r="C356" s="3"/>
      <c r="D356" s="3"/>
      <c r="E356" s="99"/>
      <c r="F356" s="2"/>
      <c r="G356" s="38"/>
    </row>
    <row r="357" spans="1:7" ht="14.25" customHeight="1" x14ac:dyDescent="0.3">
      <c r="A357" s="3"/>
      <c r="B357" s="3"/>
      <c r="C357" s="3"/>
      <c r="D357" s="3"/>
      <c r="E357" s="99"/>
      <c r="F357" s="2"/>
      <c r="G357" s="38"/>
    </row>
    <row r="358" spans="1:7" ht="14.25" customHeight="1" x14ac:dyDescent="0.3">
      <c r="A358" s="3"/>
      <c r="B358" s="3"/>
      <c r="C358" s="3"/>
      <c r="D358" s="3"/>
      <c r="E358" s="99"/>
      <c r="F358" s="2"/>
      <c r="G358" s="38"/>
    </row>
    <row r="359" spans="1:7" ht="14.25" customHeight="1" x14ac:dyDescent="0.3">
      <c r="A359" s="3"/>
      <c r="B359" s="3"/>
      <c r="C359" s="3"/>
      <c r="D359" s="3"/>
      <c r="E359" s="99"/>
      <c r="F359" s="2"/>
      <c r="G359" s="38"/>
    </row>
    <row r="360" spans="1:7" ht="14.25" customHeight="1" x14ac:dyDescent="0.3">
      <c r="A360" s="3"/>
      <c r="B360" s="3"/>
      <c r="C360" s="3"/>
      <c r="D360" s="3"/>
      <c r="E360" s="99"/>
      <c r="F360" s="2"/>
      <c r="G360" s="38"/>
    </row>
    <row r="361" spans="1:7" ht="14.25" customHeight="1" x14ac:dyDescent="0.3">
      <c r="A361" s="3"/>
      <c r="B361" s="3"/>
      <c r="C361" s="3"/>
      <c r="D361" s="3"/>
      <c r="E361" s="99"/>
      <c r="F361" s="2"/>
      <c r="G361" s="38"/>
    </row>
    <row r="362" spans="1:7" ht="14.25" customHeight="1" x14ac:dyDescent="0.3">
      <c r="A362" s="3"/>
      <c r="B362" s="3"/>
      <c r="C362" s="3"/>
      <c r="D362" s="3"/>
      <c r="E362" s="99"/>
      <c r="F362" s="2"/>
      <c r="G362" s="38"/>
    </row>
    <row r="363" spans="1:7" ht="14.25" customHeight="1" x14ac:dyDescent="0.3">
      <c r="A363" s="3"/>
      <c r="B363" s="3"/>
      <c r="C363" s="3"/>
      <c r="D363" s="3"/>
      <c r="E363" s="99"/>
      <c r="F363" s="2"/>
      <c r="G363" s="38"/>
    </row>
    <row r="364" spans="1:7" ht="14.25" customHeight="1" x14ac:dyDescent="0.3">
      <c r="A364" s="3"/>
      <c r="B364" s="3"/>
      <c r="C364" s="3"/>
      <c r="D364" s="3"/>
      <c r="E364" s="99"/>
      <c r="F364" s="2"/>
      <c r="G364" s="38"/>
    </row>
    <row r="365" spans="1:7" ht="14.25" customHeight="1" x14ac:dyDescent="0.3">
      <c r="A365" s="3"/>
      <c r="B365" s="3"/>
      <c r="C365" s="3"/>
      <c r="D365" s="3"/>
      <c r="E365" s="99"/>
      <c r="F365" s="2"/>
      <c r="G365" s="38"/>
    </row>
    <row r="366" spans="1:7" ht="14.25" customHeight="1" x14ac:dyDescent="0.3">
      <c r="A366" s="3"/>
      <c r="B366" s="3"/>
      <c r="C366" s="3"/>
      <c r="D366" s="3"/>
      <c r="E366" s="99"/>
      <c r="F366" s="2"/>
      <c r="G366" s="38"/>
    </row>
    <row r="367" spans="1:7" ht="14.25" customHeight="1" x14ac:dyDescent="0.3">
      <c r="A367" s="3"/>
      <c r="B367" s="3"/>
      <c r="C367" s="3"/>
      <c r="D367" s="3"/>
      <c r="E367" s="99"/>
      <c r="F367" s="2"/>
      <c r="G367" s="38"/>
    </row>
    <row r="368" spans="1:7" ht="14.25" customHeight="1" x14ac:dyDescent="0.3">
      <c r="A368" s="3"/>
      <c r="B368" s="3"/>
      <c r="C368" s="3"/>
      <c r="D368" s="3"/>
      <c r="E368" s="99"/>
      <c r="F368" s="2"/>
      <c r="G368" s="38"/>
    </row>
    <row r="369" spans="1:7" ht="14.25" customHeight="1" x14ac:dyDescent="0.3">
      <c r="A369" s="3"/>
      <c r="B369" s="3"/>
      <c r="C369" s="3"/>
      <c r="D369" s="3"/>
      <c r="E369" s="99"/>
      <c r="F369" s="2"/>
      <c r="G369" s="38"/>
    </row>
    <row r="370" spans="1:7" ht="14.25" customHeight="1" x14ac:dyDescent="0.3">
      <c r="A370" s="3"/>
      <c r="B370" s="3"/>
      <c r="C370" s="3"/>
      <c r="D370" s="3"/>
      <c r="E370" s="99"/>
      <c r="F370" s="2"/>
      <c r="G370" s="38"/>
    </row>
    <row r="371" spans="1:7" ht="14.25" customHeight="1" x14ac:dyDescent="0.3">
      <c r="A371" s="3"/>
      <c r="B371" s="3"/>
      <c r="C371" s="3"/>
      <c r="D371" s="3"/>
      <c r="E371" s="99"/>
      <c r="F371" s="2"/>
      <c r="G371" s="38"/>
    </row>
    <row r="372" spans="1:7" ht="14.25" customHeight="1" x14ac:dyDescent="0.3">
      <c r="A372" s="3"/>
      <c r="B372" s="3"/>
      <c r="C372" s="3"/>
      <c r="D372" s="3"/>
      <c r="E372" s="99"/>
      <c r="F372" s="2"/>
      <c r="G372" s="38"/>
    </row>
    <row r="373" spans="1:7" ht="14.25" customHeight="1" x14ac:dyDescent="0.3">
      <c r="A373" s="3"/>
      <c r="B373" s="3"/>
      <c r="C373" s="3"/>
      <c r="D373" s="3"/>
      <c r="E373" s="99"/>
      <c r="F373" s="2"/>
      <c r="G373" s="38"/>
    </row>
    <row r="374" spans="1:7" ht="14.25" customHeight="1" x14ac:dyDescent="0.3">
      <c r="A374" s="3"/>
      <c r="B374" s="3"/>
      <c r="C374" s="3"/>
      <c r="D374" s="3"/>
      <c r="E374" s="99"/>
      <c r="F374" s="2"/>
      <c r="G374" s="38"/>
    </row>
    <row r="375" spans="1:7" ht="14.25" customHeight="1" x14ac:dyDescent="0.3">
      <c r="A375" s="3"/>
      <c r="B375" s="3"/>
      <c r="C375" s="3"/>
      <c r="D375" s="3"/>
      <c r="E375" s="99"/>
      <c r="F375" s="2"/>
      <c r="G375" s="38"/>
    </row>
    <row r="376" spans="1:7" ht="14.25" customHeight="1" x14ac:dyDescent="0.3">
      <c r="A376" s="3"/>
      <c r="B376" s="3"/>
      <c r="C376" s="3"/>
      <c r="D376" s="3"/>
      <c r="E376" s="99"/>
      <c r="F376" s="2"/>
      <c r="G376" s="38"/>
    </row>
    <row r="377" spans="1:7" ht="14.25" customHeight="1" x14ac:dyDescent="0.3">
      <c r="A377" s="3"/>
      <c r="B377" s="3"/>
      <c r="C377" s="3"/>
      <c r="D377" s="3"/>
      <c r="E377" s="99"/>
      <c r="F377" s="2"/>
      <c r="G377" s="38"/>
    </row>
    <row r="378" spans="1:7" ht="14.25" customHeight="1" x14ac:dyDescent="0.3">
      <c r="A378" s="3"/>
      <c r="B378" s="3"/>
      <c r="C378" s="3"/>
      <c r="D378" s="3"/>
      <c r="E378" s="99"/>
      <c r="F378" s="2"/>
      <c r="G378" s="38"/>
    </row>
    <row r="379" spans="1:7" ht="14.25" customHeight="1" x14ac:dyDescent="0.3">
      <c r="A379" s="3"/>
      <c r="B379" s="3"/>
      <c r="C379" s="3"/>
      <c r="D379" s="3"/>
      <c r="E379" s="99"/>
      <c r="F379" s="2"/>
      <c r="G379" s="38"/>
    </row>
    <row r="380" spans="1:7" ht="14.25" customHeight="1" x14ac:dyDescent="0.3">
      <c r="A380" s="3"/>
      <c r="B380" s="3"/>
      <c r="C380" s="3"/>
      <c r="D380" s="3"/>
      <c r="E380" s="99"/>
      <c r="F380" s="2"/>
      <c r="G380" s="38"/>
    </row>
    <row r="381" spans="1:7" ht="14.25" customHeight="1" x14ac:dyDescent="0.3">
      <c r="A381" s="3"/>
      <c r="B381" s="3"/>
      <c r="C381" s="3"/>
      <c r="D381" s="3"/>
      <c r="E381" s="99"/>
      <c r="F381" s="2"/>
      <c r="G381" s="38"/>
    </row>
    <row r="382" spans="1:7" ht="14.25" customHeight="1" x14ac:dyDescent="0.3">
      <c r="A382" s="3"/>
      <c r="B382" s="3"/>
      <c r="C382" s="3"/>
      <c r="D382" s="3"/>
      <c r="E382" s="99"/>
      <c r="F382" s="2"/>
      <c r="G382" s="38"/>
    </row>
    <row r="383" spans="1:7" ht="14.25" customHeight="1" x14ac:dyDescent="0.3">
      <c r="A383" s="3"/>
      <c r="B383" s="3"/>
      <c r="C383" s="3"/>
      <c r="D383" s="3"/>
      <c r="E383" s="99"/>
      <c r="F383" s="2"/>
      <c r="G383" s="38"/>
    </row>
    <row r="384" spans="1:7" ht="14.25" customHeight="1" x14ac:dyDescent="0.3">
      <c r="A384" s="3"/>
      <c r="B384" s="3"/>
      <c r="C384" s="3"/>
      <c r="D384" s="3"/>
      <c r="E384" s="99"/>
      <c r="F384" s="2"/>
      <c r="G384" s="38"/>
    </row>
    <row r="385" spans="1:7" ht="14.25" customHeight="1" x14ac:dyDescent="0.3">
      <c r="A385" s="3"/>
      <c r="B385" s="3"/>
      <c r="C385" s="3"/>
      <c r="D385" s="3"/>
      <c r="E385" s="99"/>
      <c r="F385" s="2"/>
      <c r="G385" s="38"/>
    </row>
    <row r="386" spans="1:7" ht="14.25" customHeight="1" x14ac:dyDescent="0.3">
      <c r="A386" s="3"/>
      <c r="B386" s="3"/>
      <c r="C386" s="3"/>
      <c r="D386" s="3"/>
      <c r="E386" s="99"/>
      <c r="F386" s="2"/>
      <c r="G386" s="38"/>
    </row>
    <row r="387" spans="1:7" ht="14.25" customHeight="1" x14ac:dyDescent="0.3">
      <c r="A387" s="3"/>
      <c r="B387" s="3"/>
      <c r="C387" s="3"/>
      <c r="D387" s="3"/>
      <c r="E387" s="99"/>
      <c r="F387" s="2"/>
      <c r="G387" s="38"/>
    </row>
    <row r="388" spans="1:7" ht="14.25" customHeight="1" x14ac:dyDescent="0.3">
      <c r="A388" s="3"/>
      <c r="B388" s="3"/>
      <c r="C388" s="3"/>
      <c r="D388" s="3"/>
      <c r="E388" s="99"/>
      <c r="F388" s="2"/>
      <c r="G388" s="38"/>
    </row>
    <row r="389" spans="1:7" ht="14.25" customHeight="1" x14ac:dyDescent="0.3">
      <c r="A389" s="3"/>
      <c r="B389" s="3"/>
      <c r="C389" s="3"/>
      <c r="D389" s="3"/>
      <c r="E389" s="99"/>
      <c r="F389" s="2"/>
      <c r="G389" s="38"/>
    </row>
    <row r="390" spans="1:7" ht="14.25" customHeight="1" x14ac:dyDescent="0.3">
      <c r="A390" s="3"/>
      <c r="B390" s="3"/>
      <c r="C390" s="3"/>
      <c r="D390" s="3"/>
      <c r="E390" s="99"/>
      <c r="F390" s="2"/>
      <c r="G390" s="38"/>
    </row>
    <row r="391" spans="1:7" ht="14.25" customHeight="1" x14ac:dyDescent="0.3">
      <c r="A391" s="3"/>
      <c r="B391" s="3"/>
      <c r="C391" s="3"/>
      <c r="D391" s="3"/>
      <c r="E391" s="99"/>
      <c r="F391" s="2"/>
      <c r="G391" s="38"/>
    </row>
    <row r="392" spans="1:7" ht="14.25" customHeight="1" x14ac:dyDescent="0.3">
      <c r="A392" s="3"/>
      <c r="B392" s="3"/>
      <c r="C392" s="3"/>
      <c r="D392" s="3"/>
      <c r="E392" s="99"/>
      <c r="F392" s="2"/>
      <c r="G392" s="38"/>
    </row>
    <row r="393" spans="1:7" ht="14.25" customHeight="1" x14ac:dyDescent="0.3">
      <c r="A393" s="3"/>
      <c r="B393" s="3"/>
      <c r="C393" s="3"/>
      <c r="D393" s="3"/>
      <c r="E393" s="99"/>
      <c r="F393" s="2"/>
      <c r="G393" s="38"/>
    </row>
    <row r="394" spans="1:7" ht="14.25" customHeight="1" x14ac:dyDescent="0.3">
      <c r="A394" s="3"/>
      <c r="B394" s="3"/>
      <c r="C394" s="3"/>
      <c r="D394" s="3"/>
      <c r="E394" s="99"/>
      <c r="F394" s="2"/>
      <c r="G394" s="38"/>
    </row>
    <row r="395" spans="1:7" ht="14.25" customHeight="1" x14ac:dyDescent="0.3">
      <c r="A395" s="3"/>
      <c r="B395" s="3"/>
      <c r="C395" s="3"/>
      <c r="D395" s="3"/>
      <c r="E395" s="99"/>
      <c r="F395" s="2"/>
      <c r="G395" s="38"/>
    </row>
    <row r="396" spans="1:7" ht="14.25" customHeight="1" x14ac:dyDescent="0.3">
      <c r="A396" s="3"/>
      <c r="B396" s="3"/>
      <c r="C396" s="3"/>
      <c r="D396" s="3"/>
      <c r="E396" s="99"/>
      <c r="F396" s="2"/>
      <c r="G396" s="38"/>
    </row>
    <row r="397" spans="1:7" ht="14.25" customHeight="1" x14ac:dyDescent="0.3">
      <c r="A397" s="3"/>
      <c r="B397" s="3"/>
      <c r="C397" s="3"/>
      <c r="D397" s="3"/>
      <c r="E397" s="99"/>
      <c r="F397" s="2"/>
      <c r="G397" s="38"/>
    </row>
    <row r="398" spans="1:7" ht="14.25" customHeight="1" x14ac:dyDescent="0.3">
      <c r="A398" s="3"/>
      <c r="B398" s="3"/>
      <c r="C398" s="3"/>
      <c r="D398" s="3"/>
      <c r="E398" s="99"/>
      <c r="F398" s="2"/>
      <c r="G398" s="38"/>
    </row>
    <row r="399" spans="1:7" ht="14.25" customHeight="1" x14ac:dyDescent="0.3">
      <c r="A399" s="3"/>
      <c r="B399" s="3"/>
      <c r="C399" s="3"/>
      <c r="D399" s="3"/>
      <c r="E399" s="99"/>
      <c r="F399" s="2"/>
      <c r="G399" s="38"/>
    </row>
    <row r="400" spans="1:7" ht="14.25" customHeight="1" x14ac:dyDescent="0.3">
      <c r="A400" s="3"/>
      <c r="B400" s="3"/>
      <c r="C400" s="3"/>
      <c r="D400" s="3"/>
      <c r="E400" s="99"/>
      <c r="F400" s="2"/>
      <c r="G400" s="38"/>
    </row>
    <row r="401" spans="1:7" ht="14.25" customHeight="1" x14ac:dyDescent="0.3">
      <c r="A401" s="3"/>
      <c r="B401" s="3"/>
      <c r="C401" s="3"/>
      <c r="D401" s="3"/>
      <c r="E401" s="99"/>
      <c r="F401" s="2"/>
      <c r="G401" s="38"/>
    </row>
    <row r="402" spans="1:7" ht="14.25" customHeight="1" x14ac:dyDescent="0.3">
      <c r="A402" s="3"/>
      <c r="B402" s="3"/>
      <c r="C402" s="3"/>
      <c r="D402" s="3"/>
      <c r="E402" s="99"/>
      <c r="F402" s="2"/>
      <c r="G402" s="38"/>
    </row>
    <row r="403" spans="1:7" ht="14.25" customHeight="1" x14ac:dyDescent="0.3">
      <c r="A403" s="3"/>
      <c r="B403" s="3"/>
      <c r="C403" s="3"/>
      <c r="D403" s="3"/>
      <c r="E403" s="99"/>
      <c r="F403" s="2"/>
      <c r="G403" s="38"/>
    </row>
    <row r="404" spans="1:7" ht="14.25" customHeight="1" x14ac:dyDescent="0.3">
      <c r="A404" s="3"/>
      <c r="B404" s="3"/>
      <c r="C404" s="3"/>
      <c r="D404" s="3"/>
      <c r="E404" s="99"/>
      <c r="F404" s="2"/>
      <c r="G404" s="38"/>
    </row>
    <row r="405" spans="1:7" ht="14.25" customHeight="1" x14ac:dyDescent="0.3">
      <c r="A405" s="3"/>
      <c r="B405" s="3"/>
      <c r="C405" s="3"/>
      <c r="D405" s="3"/>
      <c r="E405" s="99"/>
      <c r="F405" s="2"/>
      <c r="G405" s="38"/>
    </row>
    <row r="406" spans="1:7" ht="14.25" customHeight="1" x14ac:dyDescent="0.3">
      <c r="A406" s="3"/>
      <c r="B406" s="3"/>
      <c r="C406" s="3"/>
      <c r="D406" s="3"/>
      <c r="E406" s="99"/>
      <c r="F406" s="2"/>
      <c r="G406" s="38"/>
    </row>
    <row r="407" spans="1:7" ht="14.25" customHeight="1" x14ac:dyDescent="0.3">
      <c r="A407" s="3"/>
      <c r="B407" s="3"/>
      <c r="C407" s="3"/>
      <c r="D407" s="3"/>
      <c r="E407" s="99"/>
      <c r="F407" s="2"/>
      <c r="G407" s="38"/>
    </row>
    <row r="408" spans="1:7" ht="14.25" customHeight="1" x14ac:dyDescent="0.3">
      <c r="A408" s="3"/>
      <c r="B408" s="3"/>
      <c r="C408" s="3"/>
      <c r="D408" s="3"/>
      <c r="E408" s="99"/>
      <c r="F408" s="2"/>
      <c r="G408" s="38"/>
    </row>
    <row r="409" spans="1:7" ht="14.25" customHeight="1" x14ac:dyDescent="0.3">
      <c r="A409" s="3"/>
      <c r="B409" s="3"/>
      <c r="C409" s="3"/>
      <c r="D409" s="3"/>
      <c r="E409" s="99"/>
      <c r="F409" s="2"/>
      <c r="G409" s="38"/>
    </row>
    <row r="410" spans="1:7" ht="14.25" customHeight="1" x14ac:dyDescent="0.3">
      <c r="A410" s="3"/>
      <c r="B410" s="3"/>
      <c r="C410" s="3"/>
      <c r="D410" s="3"/>
      <c r="E410" s="99"/>
      <c r="F410" s="2"/>
      <c r="G410" s="38"/>
    </row>
    <row r="411" spans="1:7" ht="14.25" customHeight="1" x14ac:dyDescent="0.3">
      <c r="A411" s="3"/>
      <c r="B411" s="3"/>
      <c r="C411" s="3"/>
      <c r="D411" s="3"/>
      <c r="E411" s="99"/>
      <c r="F411" s="2"/>
      <c r="G411" s="38"/>
    </row>
    <row r="412" spans="1:7" ht="14.25" customHeight="1" x14ac:dyDescent="0.3">
      <c r="A412" s="3"/>
      <c r="B412" s="3"/>
      <c r="C412" s="3"/>
      <c r="D412" s="3"/>
      <c r="E412" s="99"/>
      <c r="F412" s="2"/>
      <c r="G412" s="38"/>
    </row>
    <row r="413" spans="1:7" ht="14.25" customHeight="1" x14ac:dyDescent="0.3">
      <c r="A413" s="3"/>
      <c r="B413" s="3"/>
      <c r="C413" s="3"/>
      <c r="D413" s="3"/>
      <c r="E413" s="99"/>
      <c r="F413" s="2"/>
      <c r="G413" s="38"/>
    </row>
    <row r="414" spans="1:7" ht="14.25" customHeight="1" x14ac:dyDescent="0.3">
      <c r="A414" s="3"/>
      <c r="B414" s="3"/>
      <c r="C414" s="3"/>
      <c r="D414" s="3"/>
      <c r="E414" s="99"/>
      <c r="F414" s="2"/>
      <c r="G414" s="38"/>
    </row>
    <row r="415" spans="1:7" ht="14.25" customHeight="1" x14ac:dyDescent="0.3">
      <c r="A415" s="3"/>
      <c r="B415" s="3"/>
      <c r="C415" s="3"/>
      <c r="D415" s="3"/>
      <c r="E415" s="99"/>
      <c r="F415" s="2"/>
      <c r="G415" s="38"/>
    </row>
    <row r="416" spans="1:7" ht="14.25" customHeight="1" x14ac:dyDescent="0.3">
      <c r="A416" s="3"/>
      <c r="B416" s="3"/>
      <c r="C416" s="3"/>
      <c r="D416" s="3"/>
      <c r="E416" s="99"/>
      <c r="F416" s="2"/>
      <c r="G416" s="38"/>
    </row>
    <row r="417" spans="1:7" ht="14.25" customHeight="1" x14ac:dyDescent="0.3">
      <c r="A417" s="3"/>
      <c r="B417" s="3"/>
      <c r="C417" s="3"/>
      <c r="D417" s="3"/>
      <c r="E417" s="99"/>
      <c r="F417" s="2"/>
      <c r="G417" s="38"/>
    </row>
    <row r="418" spans="1:7" ht="14.25" customHeight="1" x14ac:dyDescent="0.3">
      <c r="A418" s="3"/>
      <c r="B418" s="3"/>
      <c r="C418" s="3"/>
      <c r="D418" s="3"/>
      <c r="E418" s="99"/>
      <c r="F418" s="2"/>
      <c r="G418" s="38"/>
    </row>
    <row r="419" spans="1:7" ht="14.25" customHeight="1" x14ac:dyDescent="0.3">
      <c r="A419" s="3"/>
      <c r="B419" s="3"/>
      <c r="C419" s="3"/>
      <c r="D419" s="3"/>
      <c r="E419" s="99"/>
      <c r="F419" s="2"/>
      <c r="G419" s="38"/>
    </row>
    <row r="420" spans="1:7" ht="14.25" customHeight="1" x14ac:dyDescent="0.3">
      <c r="A420" s="3"/>
      <c r="B420" s="3"/>
      <c r="C420" s="3"/>
      <c r="D420" s="3"/>
      <c r="E420" s="99"/>
      <c r="F420" s="2"/>
      <c r="G420" s="38"/>
    </row>
    <row r="421" spans="1:7" ht="14.25" customHeight="1" x14ac:dyDescent="0.3">
      <c r="A421" s="3"/>
      <c r="B421" s="3"/>
      <c r="C421" s="3"/>
      <c r="D421" s="3"/>
      <c r="E421" s="99"/>
      <c r="F421" s="2"/>
      <c r="G421" s="38"/>
    </row>
    <row r="422" spans="1:7" ht="14.25" customHeight="1" x14ac:dyDescent="0.3">
      <c r="A422" s="3"/>
      <c r="B422" s="3"/>
      <c r="C422" s="3"/>
      <c r="D422" s="3"/>
      <c r="E422" s="99"/>
      <c r="F422" s="2"/>
      <c r="G422" s="38"/>
    </row>
    <row r="423" spans="1:7" ht="14.25" customHeight="1" x14ac:dyDescent="0.3">
      <c r="A423" s="3"/>
      <c r="B423" s="3"/>
      <c r="C423" s="3"/>
      <c r="D423" s="3"/>
      <c r="E423" s="99"/>
      <c r="F423" s="2"/>
      <c r="G423" s="38"/>
    </row>
    <row r="424" spans="1:7" ht="14.25" customHeight="1" x14ac:dyDescent="0.3">
      <c r="A424" s="3"/>
      <c r="B424" s="3"/>
      <c r="C424" s="3"/>
      <c r="D424" s="3"/>
      <c r="E424" s="99"/>
      <c r="F424" s="2"/>
      <c r="G424" s="38"/>
    </row>
    <row r="425" spans="1:7" ht="14.25" customHeight="1" x14ac:dyDescent="0.3">
      <c r="A425" s="3"/>
      <c r="B425" s="3"/>
      <c r="C425" s="3"/>
      <c r="D425" s="3"/>
      <c r="E425" s="99"/>
      <c r="F425" s="2"/>
      <c r="G425" s="38"/>
    </row>
    <row r="426" spans="1:7" ht="14.25" customHeight="1" x14ac:dyDescent="0.3">
      <c r="A426" s="3"/>
      <c r="B426" s="3"/>
      <c r="C426" s="3"/>
      <c r="D426" s="3"/>
      <c r="E426" s="99"/>
      <c r="F426" s="2"/>
      <c r="G426" s="38"/>
    </row>
    <row r="427" spans="1:7" ht="14.25" customHeight="1" x14ac:dyDescent="0.3">
      <c r="A427" s="3"/>
      <c r="B427" s="3"/>
      <c r="C427" s="3"/>
      <c r="D427" s="3"/>
      <c r="E427" s="99"/>
      <c r="F427" s="2"/>
      <c r="G427" s="38"/>
    </row>
    <row r="428" spans="1:7" ht="14.25" customHeight="1" x14ac:dyDescent="0.3">
      <c r="A428" s="3"/>
      <c r="B428" s="3"/>
      <c r="C428" s="3"/>
      <c r="D428" s="3"/>
      <c r="E428" s="99"/>
      <c r="F428" s="2"/>
      <c r="G428" s="38"/>
    </row>
    <row r="429" spans="1:7" ht="14.25" customHeight="1" x14ac:dyDescent="0.3">
      <c r="A429" s="3"/>
      <c r="B429" s="3"/>
      <c r="C429" s="3"/>
      <c r="D429" s="3"/>
      <c r="E429" s="99"/>
      <c r="F429" s="2"/>
      <c r="G429" s="38"/>
    </row>
    <row r="430" spans="1:7" ht="14.25" customHeight="1" x14ac:dyDescent="0.3">
      <c r="A430" s="3"/>
      <c r="B430" s="3"/>
      <c r="C430" s="3"/>
      <c r="D430" s="3"/>
      <c r="E430" s="99"/>
      <c r="F430" s="2"/>
      <c r="G430" s="38"/>
    </row>
    <row r="431" spans="1:7" ht="14.25" customHeight="1" x14ac:dyDescent="0.3">
      <c r="A431" s="3"/>
      <c r="B431" s="3"/>
      <c r="C431" s="3"/>
      <c r="D431" s="3"/>
      <c r="E431" s="99"/>
      <c r="F431" s="2"/>
      <c r="G431" s="38"/>
    </row>
    <row r="432" spans="1:7" ht="14.25" customHeight="1" x14ac:dyDescent="0.3">
      <c r="A432" s="3"/>
      <c r="B432" s="3"/>
      <c r="C432" s="3"/>
      <c r="D432" s="3"/>
      <c r="E432" s="99"/>
      <c r="F432" s="2"/>
      <c r="G432" s="38"/>
    </row>
    <row r="433" spans="1:7" ht="14.25" customHeight="1" x14ac:dyDescent="0.3">
      <c r="A433" s="3"/>
      <c r="B433" s="3"/>
      <c r="C433" s="3"/>
      <c r="D433" s="3"/>
      <c r="E433" s="99"/>
      <c r="F433" s="2"/>
      <c r="G433" s="38"/>
    </row>
    <row r="434" spans="1:7" ht="14.25" customHeight="1" x14ac:dyDescent="0.3">
      <c r="A434" s="3"/>
      <c r="B434" s="3"/>
      <c r="C434" s="3"/>
      <c r="D434" s="3"/>
      <c r="E434" s="99"/>
      <c r="F434" s="2"/>
      <c r="G434" s="38"/>
    </row>
    <row r="435" spans="1:7" ht="14.25" customHeight="1" x14ac:dyDescent="0.3">
      <c r="A435" s="3"/>
      <c r="B435" s="3"/>
      <c r="C435" s="3"/>
      <c r="D435" s="3"/>
      <c r="E435" s="99"/>
      <c r="F435" s="2"/>
      <c r="G435" s="38"/>
    </row>
    <row r="436" spans="1:7" ht="14.25" customHeight="1" x14ac:dyDescent="0.3">
      <c r="A436" s="3"/>
      <c r="B436" s="3"/>
      <c r="C436" s="3"/>
      <c r="D436" s="3"/>
      <c r="E436" s="99"/>
      <c r="F436" s="2"/>
      <c r="G436" s="38"/>
    </row>
    <row r="437" spans="1:7" ht="14.25" customHeight="1" x14ac:dyDescent="0.3">
      <c r="A437" s="3"/>
      <c r="B437" s="3"/>
      <c r="C437" s="3"/>
      <c r="D437" s="3"/>
      <c r="E437" s="99"/>
      <c r="F437" s="2"/>
      <c r="G437" s="38"/>
    </row>
    <row r="438" spans="1:7" ht="14.25" customHeight="1" x14ac:dyDescent="0.3">
      <c r="A438" s="3"/>
      <c r="B438" s="3"/>
      <c r="C438" s="3"/>
      <c r="D438" s="3"/>
      <c r="E438" s="99"/>
      <c r="F438" s="2"/>
      <c r="G438" s="38"/>
    </row>
    <row r="439" spans="1:7" ht="14.25" customHeight="1" x14ac:dyDescent="0.3">
      <c r="A439" s="3"/>
      <c r="B439" s="3"/>
      <c r="C439" s="3"/>
      <c r="D439" s="3"/>
      <c r="E439" s="99"/>
      <c r="F439" s="2"/>
      <c r="G439" s="38"/>
    </row>
    <row r="440" spans="1:7" ht="14.25" customHeight="1" x14ac:dyDescent="0.3">
      <c r="A440" s="3"/>
      <c r="B440" s="3"/>
      <c r="C440" s="3"/>
      <c r="D440" s="3"/>
      <c r="E440" s="99"/>
      <c r="F440" s="2"/>
      <c r="G440" s="38"/>
    </row>
    <row r="441" spans="1:7" ht="14.25" customHeight="1" x14ac:dyDescent="0.3">
      <c r="A441" s="3"/>
      <c r="B441" s="3"/>
      <c r="C441" s="3"/>
      <c r="D441" s="3"/>
      <c r="E441" s="99"/>
      <c r="F441" s="2"/>
      <c r="G441" s="38"/>
    </row>
    <row r="442" spans="1:7" ht="14.25" customHeight="1" x14ac:dyDescent="0.3">
      <c r="A442" s="3"/>
      <c r="B442" s="3"/>
      <c r="C442" s="3"/>
      <c r="D442" s="3"/>
      <c r="E442" s="99"/>
      <c r="F442" s="2"/>
      <c r="G442" s="38"/>
    </row>
    <row r="443" spans="1:7" ht="14.25" customHeight="1" x14ac:dyDescent="0.3">
      <c r="A443" s="3"/>
      <c r="B443" s="3"/>
      <c r="C443" s="3"/>
      <c r="D443" s="3"/>
      <c r="E443" s="99"/>
      <c r="F443" s="2"/>
      <c r="G443" s="38"/>
    </row>
    <row r="444" spans="1:7" ht="14.25" customHeight="1" x14ac:dyDescent="0.3">
      <c r="A444" s="3"/>
      <c r="B444" s="3"/>
      <c r="C444" s="3"/>
      <c r="D444" s="3"/>
      <c r="E444" s="99"/>
      <c r="F444" s="2"/>
      <c r="G444" s="38"/>
    </row>
    <row r="445" spans="1:7" ht="14.25" customHeight="1" x14ac:dyDescent="0.3">
      <c r="A445" s="3"/>
      <c r="B445" s="3"/>
      <c r="C445" s="3"/>
      <c r="D445" s="3"/>
      <c r="E445" s="99"/>
      <c r="F445" s="2"/>
      <c r="G445" s="38"/>
    </row>
    <row r="446" spans="1:7" ht="14.25" customHeight="1" x14ac:dyDescent="0.3">
      <c r="A446" s="3"/>
      <c r="B446" s="3"/>
      <c r="C446" s="3"/>
      <c r="D446" s="3"/>
      <c r="E446" s="99"/>
      <c r="F446" s="2"/>
      <c r="G446" s="38"/>
    </row>
    <row r="447" spans="1:7" ht="14.25" customHeight="1" x14ac:dyDescent="0.3">
      <c r="A447" s="3"/>
      <c r="B447" s="3"/>
      <c r="C447" s="3"/>
      <c r="D447" s="3"/>
      <c r="E447" s="99"/>
      <c r="F447" s="2"/>
      <c r="G447" s="38"/>
    </row>
    <row r="448" spans="1:7" ht="14.25" customHeight="1" x14ac:dyDescent="0.3">
      <c r="A448" s="3"/>
      <c r="B448" s="3"/>
      <c r="C448" s="3"/>
      <c r="D448" s="3"/>
      <c r="E448" s="99"/>
      <c r="F448" s="2"/>
      <c r="G448" s="38"/>
    </row>
    <row r="449" spans="1:7" ht="14.25" customHeight="1" x14ac:dyDescent="0.3">
      <c r="A449" s="3"/>
      <c r="B449" s="3"/>
      <c r="C449" s="3"/>
      <c r="D449" s="3"/>
      <c r="E449" s="99"/>
      <c r="F449" s="2"/>
      <c r="G449" s="38"/>
    </row>
    <row r="450" spans="1:7" ht="14.25" customHeight="1" x14ac:dyDescent="0.3">
      <c r="A450" s="3"/>
      <c r="B450" s="3"/>
      <c r="C450" s="3"/>
      <c r="D450" s="3"/>
      <c r="E450" s="99"/>
      <c r="F450" s="2"/>
      <c r="G450" s="38"/>
    </row>
    <row r="451" spans="1:7" ht="14.25" customHeight="1" x14ac:dyDescent="0.3">
      <c r="A451" s="3"/>
      <c r="B451" s="3"/>
      <c r="C451" s="3"/>
      <c r="D451" s="3"/>
      <c r="E451" s="99"/>
      <c r="F451" s="2"/>
      <c r="G451" s="38"/>
    </row>
    <row r="452" spans="1:7" ht="14.25" customHeight="1" x14ac:dyDescent="0.3">
      <c r="A452" s="3"/>
      <c r="B452" s="3"/>
      <c r="C452" s="3"/>
      <c r="D452" s="3"/>
      <c r="E452" s="99"/>
      <c r="F452" s="2"/>
      <c r="G452" s="38"/>
    </row>
    <row r="453" spans="1:7" ht="14.25" customHeight="1" x14ac:dyDescent="0.3">
      <c r="A453" s="3"/>
      <c r="B453" s="3"/>
      <c r="C453" s="3"/>
      <c r="D453" s="3"/>
      <c r="E453" s="99"/>
      <c r="F453" s="2"/>
      <c r="G453" s="38"/>
    </row>
    <row r="454" spans="1:7" ht="14.25" customHeight="1" x14ac:dyDescent="0.3">
      <c r="A454" s="3"/>
      <c r="B454" s="3"/>
      <c r="C454" s="3"/>
      <c r="D454" s="3"/>
      <c r="E454" s="99"/>
      <c r="F454" s="2"/>
      <c r="G454" s="38"/>
    </row>
    <row r="455" spans="1:7" ht="14.25" customHeight="1" x14ac:dyDescent="0.3">
      <c r="A455" s="3"/>
      <c r="B455" s="3"/>
      <c r="C455" s="3"/>
      <c r="D455" s="3"/>
      <c r="E455" s="99"/>
      <c r="F455" s="2"/>
      <c r="G455" s="38"/>
    </row>
    <row r="456" spans="1:7" ht="14.25" customHeight="1" x14ac:dyDescent="0.3">
      <c r="A456" s="3"/>
      <c r="B456" s="3"/>
      <c r="C456" s="3"/>
      <c r="D456" s="3"/>
      <c r="E456" s="99"/>
      <c r="F456" s="2"/>
      <c r="G456" s="38"/>
    </row>
    <row r="457" spans="1:7" ht="14.25" customHeight="1" x14ac:dyDescent="0.3">
      <c r="A457" s="3"/>
      <c r="B457" s="3"/>
      <c r="C457" s="3"/>
      <c r="D457" s="3"/>
      <c r="E457" s="99"/>
      <c r="F457" s="2"/>
      <c r="G457" s="38"/>
    </row>
    <row r="458" spans="1:7" ht="14.25" customHeight="1" x14ac:dyDescent="0.3">
      <c r="A458" s="3"/>
      <c r="B458" s="3"/>
      <c r="C458" s="3"/>
      <c r="D458" s="3"/>
      <c r="E458" s="99"/>
      <c r="F458" s="2"/>
      <c r="G458" s="38"/>
    </row>
    <row r="459" spans="1:7" ht="14.25" customHeight="1" x14ac:dyDescent="0.3">
      <c r="A459" s="3"/>
      <c r="B459" s="3"/>
      <c r="C459" s="3"/>
      <c r="D459" s="3"/>
      <c r="E459" s="99"/>
      <c r="F459" s="2"/>
      <c r="G459" s="38"/>
    </row>
    <row r="460" spans="1:7" ht="14.25" customHeight="1" x14ac:dyDescent="0.3">
      <c r="A460" s="3"/>
      <c r="B460" s="3"/>
      <c r="C460" s="3"/>
      <c r="D460" s="3"/>
      <c r="E460" s="99"/>
      <c r="F460" s="2"/>
      <c r="G460" s="38"/>
    </row>
    <row r="461" spans="1:7" ht="14.25" customHeight="1" x14ac:dyDescent="0.3">
      <c r="A461" s="3"/>
      <c r="B461" s="3"/>
      <c r="C461" s="3"/>
      <c r="D461" s="3"/>
      <c r="E461" s="99"/>
      <c r="F461" s="2"/>
      <c r="G461" s="38"/>
    </row>
    <row r="462" spans="1:7" ht="14.25" customHeight="1" x14ac:dyDescent="0.3">
      <c r="A462" s="3"/>
      <c r="B462" s="3"/>
      <c r="C462" s="3"/>
      <c r="D462" s="3"/>
      <c r="E462" s="99"/>
      <c r="F462" s="2"/>
      <c r="G462" s="38"/>
    </row>
    <row r="463" spans="1:7" ht="14.25" customHeight="1" x14ac:dyDescent="0.3">
      <c r="A463" s="3"/>
      <c r="B463" s="3"/>
      <c r="C463" s="3"/>
      <c r="D463" s="3"/>
      <c r="E463" s="99"/>
      <c r="F463" s="2"/>
      <c r="G463" s="38"/>
    </row>
    <row r="464" spans="1:7" ht="14.25" customHeight="1" x14ac:dyDescent="0.3">
      <c r="A464" s="3"/>
      <c r="B464" s="3"/>
      <c r="C464" s="3"/>
      <c r="D464" s="3"/>
      <c r="E464" s="99"/>
      <c r="F464" s="2"/>
      <c r="G464" s="38"/>
    </row>
    <row r="465" spans="1:7" ht="14.25" customHeight="1" x14ac:dyDescent="0.3">
      <c r="A465" s="3"/>
      <c r="B465" s="3"/>
      <c r="C465" s="3"/>
      <c r="D465" s="3"/>
      <c r="E465" s="99"/>
      <c r="F465" s="2"/>
      <c r="G465" s="38"/>
    </row>
    <row r="466" spans="1:7" ht="14.25" customHeight="1" x14ac:dyDescent="0.3">
      <c r="A466" s="3"/>
      <c r="B466" s="3"/>
      <c r="C466" s="3"/>
      <c r="D466" s="3"/>
      <c r="E466" s="99"/>
      <c r="F466" s="2"/>
      <c r="G466" s="38"/>
    </row>
    <row r="467" spans="1:7" ht="14.25" customHeight="1" x14ac:dyDescent="0.3">
      <c r="A467" s="3"/>
      <c r="B467" s="3"/>
      <c r="C467" s="3"/>
      <c r="D467" s="3"/>
      <c r="E467" s="99"/>
      <c r="F467" s="2"/>
      <c r="G467" s="38"/>
    </row>
    <row r="468" spans="1:7" ht="14.25" customHeight="1" x14ac:dyDescent="0.3">
      <c r="A468" s="3"/>
      <c r="B468" s="3"/>
      <c r="C468" s="3"/>
      <c r="D468" s="3"/>
      <c r="E468" s="99"/>
      <c r="F468" s="2"/>
      <c r="G468" s="38"/>
    </row>
    <row r="469" spans="1:7" ht="14.25" customHeight="1" x14ac:dyDescent="0.3">
      <c r="A469" s="3"/>
      <c r="B469" s="3"/>
      <c r="C469" s="3"/>
      <c r="D469" s="3"/>
      <c r="E469" s="99"/>
      <c r="F469" s="2"/>
      <c r="G469" s="38"/>
    </row>
    <row r="470" spans="1:7" ht="14.25" customHeight="1" x14ac:dyDescent="0.3">
      <c r="A470" s="3"/>
      <c r="B470" s="3"/>
      <c r="C470" s="3"/>
      <c r="D470" s="3"/>
      <c r="E470" s="99"/>
      <c r="F470" s="2"/>
      <c r="G470" s="38"/>
    </row>
    <row r="471" spans="1:7" ht="14.25" customHeight="1" x14ac:dyDescent="0.3">
      <c r="A471" s="3"/>
      <c r="B471" s="3"/>
      <c r="C471" s="3"/>
      <c r="D471" s="3"/>
      <c r="E471" s="99"/>
      <c r="F471" s="2"/>
      <c r="G471" s="38"/>
    </row>
    <row r="472" spans="1:7" ht="14.25" customHeight="1" x14ac:dyDescent="0.3">
      <c r="A472" s="3"/>
      <c r="B472" s="3"/>
      <c r="C472" s="3"/>
      <c r="D472" s="3"/>
      <c r="E472" s="99"/>
      <c r="F472" s="2"/>
      <c r="G472" s="38"/>
    </row>
    <row r="473" spans="1:7" ht="14.25" customHeight="1" x14ac:dyDescent="0.3">
      <c r="A473" s="3"/>
      <c r="B473" s="3"/>
      <c r="C473" s="3"/>
      <c r="D473" s="3"/>
      <c r="E473" s="99"/>
      <c r="F473" s="2"/>
      <c r="G473" s="38"/>
    </row>
    <row r="474" spans="1:7" ht="14.25" customHeight="1" x14ac:dyDescent="0.3">
      <c r="A474" s="3"/>
      <c r="B474" s="3"/>
      <c r="C474" s="3"/>
      <c r="D474" s="3"/>
      <c r="E474" s="99"/>
      <c r="F474" s="2"/>
      <c r="G474" s="38"/>
    </row>
    <row r="475" spans="1:7" ht="14.25" customHeight="1" x14ac:dyDescent="0.3">
      <c r="A475" s="3"/>
      <c r="B475" s="3"/>
      <c r="C475" s="3"/>
      <c r="D475" s="3"/>
      <c r="E475" s="99"/>
      <c r="F475" s="2"/>
      <c r="G475" s="38"/>
    </row>
    <row r="476" spans="1:7" ht="14.25" customHeight="1" x14ac:dyDescent="0.3">
      <c r="A476" s="3"/>
      <c r="B476" s="3"/>
      <c r="C476" s="3"/>
      <c r="D476" s="3"/>
      <c r="E476" s="99"/>
      <c r="F476" s="2"/>
      <c r="G476" s="38"/>
    </row>
    <row r="477" spans="1:7" ht="14.25" customHeight="1" x14ac:dyDescent="0.3">
      <c r="A477" s="3"/>
      <c r="B477" s="3"/>
      <c r="C477" s="3"/>
      <c r="D477" s="3"/>
      <c r="E477" s="99"/>
      <c r="F477" s="2"/>
      <c r="G477" s="38"/>
    </row>
    <row r="478" spans="1:7" ht="14.25" customHeight="1" x14ac:dyDescent="0.3">
      <c r="A478" s="3"/>
      <c r="B478" s="3"/>
      <c r="C478" s="3"/>
      <c r="D478" s="3"/>
      <c r="E478" s="99"/>
      <c r="F478" s="2"/>
      <c r="G478" s="38"/>
    </row>
    <row r="479" spans="1:7" ht="14.25" customHeight="1" x14ac:dyDescent="0.3">
      <c r="A479" s="3"/>
      <c r="B479" s="3"/>
      <c r="C479" s="3"/>
      <c r="D479" s="3"/>
      <c r="E479" s="99"/>
      <c r="F479" s="2"/>
      <c r="G479" s="38"/>
    </row>
    <row r="480" spans="1:7" ht="14.25" customHeight="1" x14ac:dyDescent="0.3">
      <c r="A480" s="3"/>
      <c r="B480" s="3"/>
      <c r="C480" s="3"/>
      <c r="D480" s="3"/>
      <c r="E480" s="99"/>
      <c r="F480" s="2"/>
      <c r="G480" s="38"/>
    </row>
    <row r="481" spans="1:7" ht="14.25" customHeight="1" x14ac:dyDescent="0.3">
      <c r="A481" s="3"/>
      <c r="B481" s="3"/>
      <c r="C481" s="3"/>
      <c r="D481" s="3"/>
      <c r="E481" s="99"/>
      <c r="F481" s="2"/>
      <c r="G481" s="38"/>
    </row>
    <row r="482" spans="1:7" ht="14.25" customHeight="1" x14ac:dyDescent="0.3">
      <c r="A482" s="3"/>
      <c r="B482" s="3"/>
      <c r="C482" s="3"/>
      <c r="D482" s="3"/>
      <c r="E482" s="99"/>
      <c r="F482" s="2"/>
      <c r="G482" s="38"/>
    </row>
    <row r="483" spans="1:7" ht="14.25" customHeight="1" x14ac:dyDescent="0.3">
      <c r="A483" s="3"/>
      <c r="B483" s="3"/>
      <c r="C483" s="3"/>
      <c r="D483" s="3"/>
      <c r="E483" s="99"/>
      <c r="F483" s="2"/>
      <c r="G483" s="38"/>
    </row>
    <row r="484" spans="1:7" ht="14.25" customHeight="1" x14ac:dyDescent="0.3">
      <c r="A484" s="3"/>
      <c r="B484" s="3"/>
      <c r="C484" s="3"/>
      <c r="D484" s="3"/>
      <c r="E484" s="99"/>
      <c r="F484" s="2"/>
      <c r="G484" s="38"/>
    </row>
    <row r="485" spans="1:7" ht="14.25" customHeight="1" x14ac:dyDescent="0.3">
      <c r="A485" s="3"/>
      <c r="B485" s="3"/>
      <c r="C485" s="3"/>
      <c r="D485" s="3"/>
      <c r="E485" s="99"/>
      <c r="F485" s="2"/>
      <c r="G485" s="38"/>
    </row>
    <row r="486" spans="1:7" ht="14.25" customHeight="1" x14ac:dyDescent="0.3">
      <c r="A486" s="3"/>
      <c r="B486" s="3"/>
      <c r="C486" s="3"/>
      <c r="D486" s="3"/>
      <c r="E486" s="99"/>
      <c r="F486" s="2"/>
      <c r="G486" s="38"/>
    </row>
    <row r="487" spans="1:7" ht="14.25" customHeight="1" x14ac:dyDescent="0.3">
      <c r="A487" s="3"/>
      <c r="B487" s="3"/>
      <c r="C487" s="3"/>
      <c r="D487" s="3"/>
      <c r="E487" s="99"/>
      <c r="F487" s="2"/>
      <c r="G487" s="38"/>
    </row>
    <row r="488" spans="1:7" ht="14.25" customHeight="1" x14ac:dyDescent="0.3">
      <c r="A488" s="3"/>
      <c r="B488" s="3"/>
      <c r="C488" s="3"/>
      <c r="D488" s="3"/>
      <c r="E488" s="99"/>
      <c r="F488" s="2"/>
      <c r="G488" s="38"/>
    </row>
    <row r="489" spans="1:7" ht="14.25" customHeight="1" x14ac:dyDescent="0.3">
      <c r="A489" s="3"/>
      <c r="B489" s="3"/>
      <c r="C489" s="3"/>
      <c r="D489" s="3"/>
      <c r="E489" s="99"/>
      <c r="F489" s="2"/>
      <c r="G489" s="38"/>
    </row>
    <row r="490" spans="1:7" ht="14.25" customHeight="1" x14ac:dyDescent="0.3">
      <c r="A490" s="3"/>
      <c r="B490" s="3"/>
      <c r="C490" s="3"/>
      <c r="D490" s="3"/>
      <c r="E490" s="99"/>
      <c r="F490" s="2"/>
      <c r="G490" s="38"/>
    </row>
    <row r="491" spans="1:7" ht="14.25" customHeight="1" x14ac:dyDescent="0.3">
      <c r="A491" s="3"/>
      <c r="B491" s="3"/>
      <c r="C491" s="3"/>
      <c r="D491" s="3"/>
      <c r="E491" s="99"/>
      <c r="F491" s="2"/>
      <c r="G491" s="38"/>
    </row>
    <row r="492" spans="1:7" ht="14.25" customHeight="1" x14ac:dyDescent="0.3">
      <c r="A492" s="3"/>
      <c r="B492" s="3"/>
      <c r="C492" s="3"/>
      <c r="D492" s="3"/>
      <c r="E492" s="99"/>
      <c r="F492" s="2"/>
      <c r="G492" s="38"/>
    </row>
    <row r="493" spans="1:7" ht="14.25" customHeight="1" x14ac:dyDescent="0.3">
      <c r="A493" s="3"/>
      <c r="B493" s="3"/>
      <c r="C493" s="3"/>
      <c r="D493" s="3"/>
      <c r="E493" s="99"/>
      <c r="F493" s="2"/>
      <c r="G493" s="38"/>
    </row>
    <row r="494" spans="1:7" ht="14.25" customHeight="1" x14ac:dyDescent="0.3">
      <c r="A494" s="3"/>
      <c r="B494" s="3"/>
      <c r="C494" s="3"/>
      <c r="D494" s="3"/>
      <c r="E494" s="99"/>
      <c r="F494" s="2"/>
      <c r="G494" s="38"/>
    </row>
    <row r="495" spans="1:7" ht="14.25" customHeight="1" x14ac:dyDescent="0.3">
      <c r="A495" s="3"/>
      <c r="B495" s="3"/>
      <c r="C495" s="3"/>
      <c r="D495" s="3"/>
      <c r="E495" s="99"/>
      <c r="F495" s="2"/>
      <c r="G495" s="38"/>
    </row>
    <row r="496" spans="1:7" ht="14.25" customHeight="1" x14ac:dyDescent="0.3">
      <c r="A496" s="3"/>
      <c r="B496" s="3"/>
      <c r="C496" s="3"/>
      <c r="D496" s="3"/>
      <c r="E496" s="99"/>
      <c r="F496" s="2"/>
      <c r="G496" s="38"/>
    </row>
    <row r="497" spans="1:7" ht="14.25" customHeight="1" x14ac:dyDescent="0.3">
      <c r="A497" s="3"/>
      <c r="B497" s="3"/>
      <c r="C497" s="3"/>
      <c r="D497" s="3"/>
      <c r="E497" s="99"/>
      <c r="F497" s="2"/>
      <c r="G497" s="38"/>
    </row>
    <row r="498" spans="1:7" ht="14.25" customHeight="1" x14ac:dyDescent="0.3">
      <c r="A498" s="3"/>
      <c r="B498" s="3"/>
      <c r="C498" s="3"/>
      <c r="D498" s="3"/>
      <c r="E498" s="99"/>
      <c r="F498" s="2"/>
      <c r="G498" s="38"/>
    </row>
    <row r="499" spans="1:7" ht="14.25" customHeight="1" x14ac:dyDescent="0.3">
      <c r="A499" s="3"/>
      <c r="B499" s="3"/>
      <c r="C499" s="3"/>
      <c r="D499" s="3"/>
      <c r="E499" s="99"/>
      <c r="F499" s="2"/>
      <c r="G499" s="38"/>
    </row>
    <row r="500" spans="1:7" ht="14.25" customHeight="1" x14ac:dyDescent="0.3">
      <c r="A500" s="3"/>
      <c r="B500" s="3"/>
      <c r="C500" s="3"/>
      <c r="D500" s="3"/>
      <c r="E500" s="99"/>
      <c r="F500" s="2"/>
      <c r="G500" s="38"/>
    </row>
    <row r="501" spans="1:7" ht="14.25" customHeight="1" x14ac:dyDescent="0.3">
      <c r="A501" s="3"/>
      <c r="B501" s="3"/>
      <c r="C501" s="3"/>
      <c r="D501" s="3"/>
      <c r="E501" s="99"/>
      <c r="F501" s="2"/>
      <c r="G501" s="38"/>
    </row>
    <row r="502" spans="1:7" ht="14.25" customHeight="1" x14ac:dyDescent="0.3">
      <c r="A502" s="3"/>
      <c r="B502" s="3"/>
      <c r="C502" s="3"/>
      <c r="D502" s="3"/>
      <c r="E502" s="99"/>
      <c r="F502" s="2"/>
      <c r="G502" s="38"/>
    </row>
    <row r="503" spans="1:7" ht="14.25" customHeight="1" x14ac:dyDescent="0.3">
      <c r="A503" s="3"/>
      <c r="B503" s="3"/>
      <c r="C503" s="3"/>
      <c r="D503" s="3"/>
      <c r="E503" s="99"/>
      <c r="F503" s="2"/>
      <c r="G503" s="38"/>
    </row>
    <row r="504" spans="1:7" ht="14.25" customHeight="1" x14ac:dyDescent="0.3">
      <c r="A504" s="3"/>
      <c r="B504" s="3"/>
      <c r="C504" s="3"/>
      <c r="D504" s="3"/>
      <c r="E504" s="99"/>
      <c r="F504" s="2"/>
      <c r="G504" s="38"/>
    </row>
    <row r="505" spans="1:7" ht="14.25" customHeight="1" x14ac:dyDescent="0.3">
      <c r="A505" s="3"/>
      <c r="B505" s="3"/>
      <c r="C505" s="3"/>
      <c r="D505" s="3"/>
      <c r="E505" s="99"/>
      <c r="F505" s="2"/>
      <c r="G505" s="38"/>
    </row>
    <row r="506" spans="1:7" ht="14.25" customHeight="1" x14ac:dyDescent="0.3">
      <c r="A506" s="3"/>
      <c r="B506" s="3"/>
      <c r="C506" s="3"/>
      <c r="D506" s="3"/>
      <c r="E506" s="99"/>
      <c r="F506" s="2"/>
      <c r="G506" s="38"/>
    </row>
    <row r="507" spans="1:7" ht="14.25" customHeight="1" x14ac:dyDescent="0.3">
      <c r="A507" s="3"/>
      <c r="B507" s="3"/>
      <c r="C507" s="3"/>
      <c r="D507" s="3"/>
      <c r="E507" s="99"/>
      <c r="F507" s="2"/>
      <c r="G507" s="38"/>
    </row>
    <row r="508" spans="1:7" ht="14.25" customHeight="1" x14ac:dyDescent="0.3">
      <c r="A508" s="3"/>
      <c r="B508" s="3"/>
      <c r="C508" s="3"/>
      <c r="D508" s="3"/>
      <c r="E508" s="99"/>
      <c r="F508" s="2"/>
      <c r="G508" s="38"/>
    </row>
    <row r="509" spans="1:7" ht="14.25" customHeight="1" x14ac:dyDescent="0.3">
      <c r="A509" s="3"/>
      <c r="B509" s="3"/>
      <c r="C509" s="3"/>
      <c r="D509" s="3"/>
      <c r="E509" s="99"/>
      <c r="F509" s="2"/>
      <c r="G509" s="38"/>
    </row>
    <row r="510" spans="1:7" ht="14.25" customHeight="1" x14ac:dyDescent="0.3">
      <c r="A510" s="3"/>
      <c r="B510" s="3"/>
      <c r="C510" s="3"/>
      <c r="D510" s="3"/>
      <c r="E510" s="99"/>
      <c r="F510" s="2"/>
      <c r="G510" s="38"/>
    </row>
    <row r="511" spans="1:7" ht="14.25" customHeight="1" x14ac:dyDescent="0.3">
      <c r="A511" s="3"/>
      <c r="B511" s="3"/>
      <c r="C511" s="3"/>
      <c r="D511" s="3"/>
      <c r="E511" s="99"/>
      <c r="F511" s="2"/>
      <c r="G511" s="38"/>
    </row>
    <row r="512" spans="1:7" ht="14.25" customHeight="1" x14ac:dyDescent="0.3">
      <c r="A512" s="3"/>
      <c r="B512" s="3"/>
      <c r="C512" s="3"/>
      <c r="D512" s="3"/>
      <c r="E512" s="99"/>
      <c r="F512" s="2"/>
      <c r="G512" s="38"/>
    </row>
    <row r="513" spans="1:7" ht="14.25" customHeight="1" x14ac:dyDescent="0.3">
      <c r="A513" s="3"/>
      <c r="B513" s="3"/>
      <c r="C513" s="3"/>
      <c r="D513" s="3"/>
      <c r="E513" s="99"/>
      <c r="F513" s="2"/>
      <c r="G513" s="38"/>
    </row>
    <row r="514" spans="1:7" ht="14.25" customHeight="1" x14ac:dyDescent="0.3">
      <c r="A514" s="3"/>
      <c r="B514" s="3"/>
      <c r="C514" s="3"/>
      <c r="D514" s="3"/>
      <c r="E514" s="99"/>
      <c r="F514" s="2"/>
      <c r="G514" s="38"/>
    </row>
    <row r="515" spans="1:7" ht="14.25" customHeight="1" x14ac:dyDescent="0.3">
      <c r="A515" s="3"/>
      <c r="B515" s="3"/>
      <c r="C515" s="3"/>
      <c r="D515" s="3"/>
      <c r="E515" s="99"/>
      <c r="F515" s="2"/>
      <c r="G515" s="38"/>
    </row>
    <row r="516" spans="1:7" ht="14.25" customHeight="1" x14ac:dyDescent="0.3">
      <c r="A516" s="3"/>
      <c r="B516" s="3"/>
      <c r="C516" s="3"/>
      <c r="D516" s="3"/>
      <c r="E516" s="99"/>
      <c r="F516" s="2"/>
      <c r="G516" s="38"/>
    </row>
    <row r="517" spans="1:7" ht="14.25" customHeight="1" x14ac:dyDescent="0.3">
      <c r="A517" s="3"/>
      <c r="B517" s="3"/>
      <c r="C517" s="3"/>
      <c r="D517" s="3"/>
      <c r="E517" s="99"/>
      <c r="F517" s="2"/>
      <c r="G517" s="38"/>
    </row>
    <row r="518" spans="1:7" ht="14.25" customHeight="1" x14ac:dyDescent="0.3">
      <c r="A518" s="3"/>
      <c r="B518" s="3"/>
      <c r="C518" s="3"/>
      <c r="D518" s="3"/>
      <c r="E518" s="99"/>
      <c r="F518" s="2"/>
      <c r="G518" s="38"/>
    </row>
    <row r="519" spans="1:7" ht="14.25" customHeight="1" x14ac:dyDescent="0.3">
      <c r="A519" s="3"/>
      <c r="B519" s="3"/>
      <c r="C519" s="3"/>
      <c r="D519" s="3"/>
      <c r="E519" s="99"/>
      <c r="F519" s="2"/>
      <c r="G519" s="38"/>
    </row>
    <row r="520" spans="1:7" ht="14.25" customHeight="1" x14ac:dyDescent="0.3">
      <c r="A520" s="3"/>
      <c r="B520" s="3"/>
      <c r="C520" s="3"/>
      <c r="D520" s="3"/>
      <c r="E520" s="99"/>
      <c r="F520" s="2"/>
      <c r="G520" s="38"/>
    </row>
    <row r="521" spans="1:7" ht="14.25" customHeight="1" x14ac:dyDescent="0.3">
      <c r="A521" s="3"/>
      <c r="B521" s="3"/>
      <c r="C521" s="3"/>
      <c r="D521" s="3"/>
      <c r="E521" s="99"/>
      <c r="F521" s="2"/>
      <c r="G521" s="38"/>
    </row>
    <row r="522" spans="1:7" ht="14.25" customHeight="1" x14ac:dyDescent="0.3">
      <c r="A522" s="3"/>
      <c r="B522" s="3"/>
      <c r="C522" s="3"/>
      <c r="D522" s="3"/>
      <c r="E522" s="99"/>
      <c r="F522" s="2"/>
      <c r="G522" s="38"/>
    </row>
    <row r="523" spans="1:7" ht="14.25" customHeight="1" x14ac:dyDescent="0.3">
      <c r="A523" s="3"/>
      <c r="B523" s="3"/>
      <c r="C523" s="3"/>
      <c r="D523" s="3"/>
      <c r="E523" s="99"/>
      <c r="F523" s="2"/>
      <c r="G523" s="38"/>
    </row>
    <row r="524" spans="1:7" ht="14.25" customHeight="1" x14ac:dyDescent="0.3">
      <c r="A524" s="3"/>
      <c r="B524" s="3"/>
      <c r="C524" s="3"/>
      <c r="D524" s="3"/>
      <c r="E524" s="99"/>
      <c r="F524" s="2"/>
      <c r="G524" s="38"/>
    </row>
    <row r="525" spans="1:7" ht="14.25" customHeight="1" x14ac:dyDescent="0.3">
      <c r="A525" s="3"/>
      <c r="B525" s="3"/>
      <c r="C525" s="3"/>
      <c r="D525" s="3"/>
      <c r="E525" s="99"/>
      <c r="F525" s="2"/>
      <c r="G525" s="38"/>
    </row>
    <row r="526" spans="1:7" ht="14.25" customHeight="1" x14ac:dyDescent="0.3">
      <c r="A526" s="3"/>
      <c r="B526" s="3"/>
      <c r="C526" s="3"/>
      <c r="D526" s="3"/>
      <c r="E526" s="99"/>
      <c r="F526" s="2"/>
      <c r="G526" s="38"/>
    </row>
    <row r="527" spans="1:7" ht="14.25" customHeight="1" x14ac:dyDescent="0.3">
      <c r="A527" s="3"/>
      <c r="B527" s="3"/>
      <c r="C527" s="3"/>
      <c r="D527" s="3"/>
      <c r="E527" s="99"/>
      <c r="F527" s="2"/>
      <c r="G527" s="38"/>
    </row>
    <row r="528" spans="1:7" ht="14.25" customHeight="1" x14ac:dyDescent="0.3">
      <c r="A528" s="3"/>
      <c r="B528" s="3"/>
      <c r="C528" s="3"/>
      <c r="D528" s="3"/>
      <c r="E528" s="99"/>
      <c r="F528" s="2"/>
      <c r="G528" s="38"/>
    </row>
    <row r="529" spans="1:7" ht="14.25" customHeight="1" x14ac:dyDescent="0.3">
      <c r="A529" s="3"/>
      <c r="B529" s="3"/>
      <c r="C529" s="3"/>
      <c r="D529" s="3"/>
      <c r="E529" s="99"/>
      <c r="F529" s="2"/>
      <c r="G529" s="38"/>
    </row>
    <row r="530" spans="1:7" ht="14.25" customHeight="1" x14ac:dyDescent="0.3">
      <c r="A530" s="3"/>
      <c r="B530" s="3"/>
      <c r="C530" s="3"/>
      <c r="D530" s="3"/>
      <c r="E530" s="99"/>
      <c r="F530" s="2"/>
      <c r="G530" s="38"/>
    </row>
    <row r="531" spans="1:7" ht="14.25" customHeight="1" x14ac:dyDescent="0.3">
      <c r="A531" s="3"/>
      <c r="B531" s="3"/>
      <c r="C531" s="3"/>
      <c r="D531" s="3"/>
      <c r="E531" s="99"/>
      <c r="F531" s="2"/>
      <c r="G531" s="38"/>
    </row>
    <row r="532" spans="1:7" ht="14.25" customHeight="1" x14ac:dyDescent="0.3">
      <c r="A532" s="3"/>
      <c r="B532" s="3"/>
      <c r="C532" s="3"/>
      <c r="D532" s="3"/>
      <c r="E532" s="99"/>
      <c r="F532" s="2"/>
      <c r="G532" s="38"/>
    </row>
    <row r="533" spans="1:7" ht="14.25" customHeight="1" x14ac:dyDescent="0.3">
      <c r="A533" s="3"/>
      <c r="B533" s="3"/>
      <c r="C533" s="3"/>
      <c r="D533" s="3"/>
      <c r="E533" s="99"/>
      <c r="F533" s="2"/>
      <c r="G533" s="38"/>
    </row>
    <row r="534" spans="1:7" ht="14.25" customHeight="1" x14ac:dyDescent="0.3">
      <c r="A534" s="3"/>
      <c r="B534" s="3"/>
      <c r="C534" s="3"/>
      <c r="D534" s="3"/>
      <c r="E534" s="99"/>
      <c r="F534" s="2"/>
      <c r="G534" s="38"/>
    </row>
    <row r="535" spans="1:7" ht="14.25" customHeight="1" x14ac:dyDescent="0.3">
      <c r="A535" s="3"/>
      <c r="B535" s="3"/>
      <c r="C535" s="3"/>
      <c r="D535" s="3"/>
      <c r="E535" s="99"/>
      <c r="F535" s="2"/>
      <c r="G535" s="38"/>
    </row>
    <row r="536" spans="1:7" ht="14.25" customHeight="1" x14ac:dyDescent="0.3">
      <c r="A536" s="3"/>
      <c r="B536" s="3"/>
      <c r="C536" s="3"/>
      <c r="D536" s="3"/>
      <c r="E536" s="99"/>
      <c r="F536" s="2"/>
      <c r="G536" s="38"/>
    </row>
    <row r="537" spans="1:7" ht="14.25" customHeight="1" x14ac:dyDescent="0.3">
      <c r="A537" s="3"/>
      <c r="B537" s="3"/>
      <c r="C537" s="3"/>
      <c r="D537" s="3"/>
      <c r="E537" s="99"/>
      <c r="F537" s="2"/>
      <c r="G537" s="38"/>
    </row>
    <row r="538" spans="1:7" ht="14.25" customHeight="1" x14ac:dyDescent="0.3">
      <c r="A538" s="3"/>
      <c r="B538" s="3"/>
      <c r="C538" s="3"/>
      <c r="D538" s="3"/>
      <c r="E538" s="99"/>
      <c r="F538" s="2"/>
      <c r="G538" s="38"/>
    </row>
    <row r="539" spans="1:7" ht="14.25" customHeight="1" x14ac:dyDescent="0.3">
      <c r="A539" s="3"/>
      <c r="B539" s="3"/>
      <c r="C539" s="3"/>
      <c r="D539" s="3"/>
      <c r="E539" s="99"/>
      <c r="F539" s="2"/>
      <c r="G539" s="38"/>
    </row>
    <row r="540" spans="1:7" ht="14.25" customHeight="1" x14ac:dyDescent="0.3">
      <c r="A540" s="3"/>
      <c r="B540" s="3"/>
      <c r="C540" s="3"/>
      <c r="D540" s="3"/>
      <c r="E540" s="99"/>
      <c r="F540" s="2"/>
      <c r="G540" s="38"/>
    </row>
    <row r="541" spans="1:7" ht="14.25" customHeight="1" x14ac:dyDescent="0.3">
      <c r="A541" s="3"/>
      <c r="B541" s="3"/>
      <c r="C541" s="3"/>
      <c r="D541" s="3"/>
      <c r="E541" s="99"/>
      <c r="F541" s="2"/>
      <c r="G541" s="38"/>
    </row>
    <row r="542" spans="1:7" ht="14.25" customHeight="1" x14ac:dyDescent="0.3">
      <c r="A542" s="3"/>
      <c r="B542" s="3"/>
      <c r="C542" s="3"/>
      <c r="D542" s="3"/>
      <c r="E542" s="99"/>
      <c r="F542" s="2"/>
      <c r="G542" s="38"/>
    </row>
    <row r="543" spans="1:7" ht="14.25" customHeight="1" x14ac:dyDescent="0.3">
      <c r="A543" s="3"/>
      <c r="B543" s="3"/>
      <c r="C543" s="3"/>
      <c r="D543" s="3"/>
      <c r="E543" s="99"/>
      <c r="F543" s="2"/>
      <c r="G543" s="38"/>
    </row>
    <row r="544" spans="1:7" ht="14.25" customHeight="1" x14ac:dyDescent="0.3">
      <c r="A544" s="3"/>
      <c r="B544" s="3"/>
      <c r="C544" s="3"/>
      <c r="D544" s="3"/>
      <c r="E544" s="99"/>
      <c r="F544" s="2"/>
      <c r="G544" s="38"/>
    </row>
    <row r="545" spans="1:7" ht="14.25" customHeight="1" x14ac:dyDescent="0.3">
      <c r="A545" s="3"/>
      <c r="B545" s="3"/>
      <c r="C545" s="3"/>
      <c r="D545" s="3"/>
      <c r="E545" s="99"/>
      <c r="F545" s="2"/>
      <c r="G545" s="38"/>
    </row>
    <row r="546" spans="1:7" ht="14.25" customHeight="1" x14ac:dyDescent="0.3">
      <c r="A546" s="3"/>
      <c r="B546" s="3"/>
      <c r="C546" s="3"/>
      <c r="D546" s="3"/>
      <c r="E546" s="99"/>
      <c r="F546" s="2"/>
      <c r="G546" s="38"/>
    </row>
    <row r="547" spans="1:7" ht="14.25" customHeight="1" x14ac:dyDescent="0.3">
      <c r="A547" s="3"/>
      <c r="B547" s="3"/>
      <c r="C547" s="3"/>
      <c r="D547" s="3"/>
      <c r="E547" s="99"/>
      <c r="F547" s="2"/>
      <c r="G547" s="38"/>
    </row>
    <row r="548" spans="1:7" ht="14.25" customHeight="1" x14ac:dyDescent="0.3">
      <c r="A548" s="3"/>
      <c r="B548" s="3"/>
      <c r="C548" s="3"/>
      <c r="D548" s="3"/>
      <c r="E548" s="99"/>
      <c r="F548" s="2"/>
      <c r="G548" s="38"/>
    </row>
    <row r="549" spans="1:7" ht="14.25" customHeight="1" x14ac:dyDescent="0.3">
      <c r="A549" s="3"/>
      <c r="B549" s="3"/>
      <c r="C549" s="3"/>
      <c r="D549" s="3"/>
      <c r="E549" s="99"/>
      <c r="F549" s="2"/>
      <c r="G549" s="38"/>
    </row>
    <row r="550" spans="1:7" ht="14.25" customHeight="1" x14ac:dyDescent="0.3">
      <c r="A550" s="3"/>
      <c r="B550" s="3"/>
      <c r="C550" s="3"/>
      <c r="D550" s="3"/>
      <c r="E550" s="99"/>
      <c r="F550" s="2"/>
      <c r="G550" s="38"/>
    </row>
    <row r="551" spans="1:7" ht="14.25" customHeight="1" x14ac:dyDescent="0.3">
      <c r="A551" s="3"/>
      <c r="B551" s="3"/>
      <c r="C551" s="3"/>
      <c r="D551" s="3"/>
      <c r="E551" s="99"/>
      <c r="F551" s="2"/>
      <c r="G551" s="38"/>
    </row>
    <row r="552" spans="1:7" ht="14.25" customHeight="1" x14ac:dyDescent="0.3">
      <c r="A552" s="3"/>
      <c r="B552" s="3"/>
      <c r="C552" s="3"/>
      <c r="D552" s="3"/>
      <c r="E552" s="99"/>
      <c r="F552" s="2"/>
      <c r="G552" s="38"/>
    </row>
    <row r="553" spans="1:7" ht="14.25" customHeight="1" x14ac:dyDescent="0.3">
      <c r="A553" s="3"/>
      <c r="B553" s="3"/>
      <c r="C553" s="3"/>
      <c r="D553" s="3"/>
      <c r="E553" s="99"/>
      <c r="F553" s="2"/>
      <c r="G553" s="38"/>
    </row>
    <row r="554" spans="1:7" ht="14.25" customHeight="1" x14ac:dyDescent="0.3">
      <c r="A554" s="3"/>
      <c r="B554" s="3"/>
      <c r="C554" s="3"/>
      <c r="D554" s="3"/>
      <c r="E554" s="99"/>
      <c r="F554" s="2"/>
      <c r="G554" s="38"/>
    </row>
    <row r="555" spans="1:7" ht="14.25" customHeight="1" x14ac:dyDescent="0.3">
      <c r="A555" s="3"/>
      <c r="B555" s="3"/>
      <c r="C555" s="3"/>
      <c r="D555" s="3"/>
      <c r="E555" s="99"/>
      <c r="F555" s="2"/>
      <c r="G555" s="38"/>
    </row>
    <row r="556" spans="1:7" ht="14.25" customHeight="1" x14ac:dyDescent="0.3">
      <c r="A556" s="3"/>
      <c r="B556" s="3"/>
      <c r="C556" s="3"/>
      <c r="D556" s="3"/>
      <c r="E556" s="99"/>
      <c r="F556" s="2"/>
      <c r="G556" s="38"/>
    </row>
    <row r="557" spans="1:7" ht="14.25" customHeight="1" x14ac:dyDescent="0.3">
      <c r="A557" s="3"/>
      <c r="B557" s="3"/>
      <c r="C557" s="3"/>
      <c r="D557" s="3"/>
      <c r="E557" s="99"/>
      <c r="F557" s="2"/>
      <c r="G557" s="38"/>
    </row>
    <row r="558" spans="1:7" ht="14.25" customHeight="1" x14ac:dyDescent="0.3">
      <c r="A558" s="3"/>
      <c r="B558" s="3"/>
      <c r="C558" s="3"/>
      <c r="D558" s="3"/>
      <c r="E558" s="99"/>
      <c r="F558" s="2"/>
      <c r="G558" s="38"/>
    </row>
    <row r="559" spans="1:7" ht="14.25" customHeight="1" x14ac:dyDescent="0.3">
      <c r="A559" s="3"/>
      <c r="B559" s="3"/>
      <c r="C559" s="3"/>
      <c r="D559" s="3"/>
      <c r="E559" s="99"/>
      <c r="F559" s="2"/>
      <c r="G559" s="38"/>
    </row>
    <row r="560" spans="1:7" ht="14.25" customHeight="1" x14ac:dyDescent="0.3">
      <c r="A560" s="3"/>
      <c r="B560" s="3"/>
      <c r="C560" s="3"/>
      <c r="D560" s="3"/>
      <c r="E560" s="99"/>
      <c r="F560" s="2"/>
      <c r="G560" s="38"/>
    </row>
    <row r="561" spans="1:7" ht="14.25" customHeight="1" x14ac:dyDescent="0.3">
      <c r="A561" s="3"/>
      <c r="B561" s="3"/>
      <c r="C561" s="3"/>
      <c r="D561" s="3"/>
      <c r="E561" s="99"/>
      <c r="F561" s="2"/>
      <c r="G561" s="38"/>
    </row>
    <row r="562" spans="1:7" ht="14.25" customHeight="1" x14ac:dyDescent="0.3">
      <c r="A562" s="3"/>
      <c r="B562" s="3"/>
      <c r="C562" s="3"/>
      <c r="D562" s="3"/>
      <c r="E562" s="99"/>
      <c r="F562" s="2"/>
      <c r="G562" s="38"/>
    </row>
    <row r="563" spans="1:7" ht="14.25" customHeight="1" x14ac:dyDescent="0.3">
      <c r="A563" s="3"/>
      <c r="B563" s="3"/>
      <c r="C563" s="3"/>
      <c r="D563" s="3"/>
      <c r="E563" s="99"/>
      <c r="F563" s="2"/>
      <c r="G563" s="38"/>
    </row>
    <row r="564" spans="1:7" ht="14.25" customHeight="1" x14ac:dyDescent="0.3">
      <c r="A564" s="3"/>
      <c r="B564" s="3"/>
      <c r="C564" s="3"/>
      <c r="D564" s="3"/>
      <c r="E564" s="99"/>
      <c r="F564" s="2"/>
      <c r="G564" s="38"/>
    </row>
    <row r="565" spans="1:7" ht="14.25" customHeight="1" x14ac:dyDescent="0.3">
      <c r="A565" s="3"/>
      <c r="B565" s="3"/>
      <c r="C565" s="3"/>
      <c r="D565" s="3"/>
      <c r="E565" s="99"/>
      <c r="F565" s="2"/>
      <c r="G565" s="38"/>
    </row>
    <row r="566" spans="1:7" ht="14.25" customHeight="1" x14ac:dyDescent="0.3">
      <c r="A566" s="3"/>
      <c r="B566" s="3"/>
      <c r="C566" s="3"/>
      <c r="D566" s="3"/>
      <c r="E566" s="99"/>
      <c r="F566" s="2"/>
      <c r="G566" s="38"/>
    </row>
    <row r="567" spans="1:7" ht="14.25" customHeight="1" x14ac:dyDescent="0.3">
      <c r="A567" s="3"/>
      <c r="B567" s="3"/>
      <c r="C567" s="3"/>
      <c r="D567" s="3"/>
      <c r="E567" s="99"/>
      <c r="F567" s="2"/>
      <c r="G567" s="38"/>
    </row>
    <row r="568" spans="1:7" ht="14.25" customHeight="1" x14ac:dyDescent="0.3">
      <c r="A568" s="3"/>
      <c r="B568" s="3"/>
      <c r="C568" s="3"/>
      <c r="D568" s="3"/>
      <c r="E568" s="99"/>
      <c r="F568" s="2"/>
      <c r="G568" s="38"/>
    </row>
    <row r="569" spans="1:7" ht="14.25" customHeight="1" x14ac:dyDescent="0.3">
      <c r="A569" s="3"/>
      <c r="B569" s="3"/>
      <c r="C569" s="3"/>
      <c r="D569" s="3"/>
      <c r="E569" s="99"/>
      <c r="F569" s="2"/>
      <c r="G569" s="38"/>
    </row>
    <row r="570" spans="1:7" ht="14.25" customHeight="1" x14ac:dyDescent="0.3">
      <c r="A570" s="3"/>
      <c r="B570" s="3"/>
      <c r="C570" s="3"/>
      <c r="D570" s="3"/>
      <c r="E570" s="99"/>
      <c r="F570" s="2"/>
      <c r="G570" s="38"/>
    </row>
    <row r="571" spans="1:7" ht="14.25" customHeight="1" x14ac:dyDescent="0.3">
      <c r="A571" s="3"/>
      <c r="B571" s="3"/>
      <c r="C571" s="3"/>
      <c r="D571" s="3"/>
      <c r="E571" s="99"/>
      <c r="F571" s="2"/>
      <c r="G571" s="38"/>
    </row>
    <row r="572" spans="1:7" ht="14.25" customHeight="1" x14ac:dyDescent="0.3">
      <c r="A572" s="3"/>
      <c r="B572" s="3"/>
      <c r="C572" s="3"/>
      <c r="D572" s="3"/>
      <c r="E572" s="99"/>
      <c r="F572" s="2"/>
      <c r="G572" s="38"/>
    </row>
    <row r="573" spans="1:7" ht="14.25" customHeight="1" x14ac:dyDescent="0.3">
      <c r="A573" s="3"/>
      <c r="B573" s="3"/>
      <c r="C573" s="3"/>
      <c r="D573" s="3"/>
      <c r="E573" s="99"/>
      <c r="F573" s="2"/>
      <c r="G573" s="38"/>
    </row>
    <row r="574" spans="1:7" ht="14.25" customHeight="1" x14ac:dyDescent="0.3">
      <c r="A574" s="3"/>
      <c r="B574" s="3"/>
      <c r="C574" s="3"/>
      <c r="D574" s="3"/>
      <c r="E574" s="99"/>
      <c r="F574" s="2"/>
      <c r="G574" s="38"/>
    </row>
    <row r="575" spans="1:7" ht="14.25" customHeight="1" x14ac:dyDescent="0.3">
      <c r="A575" s="3"/>
      <c r="B575" s="3"/>
      <c r="C575" s="3"/>
      <c r="D575" s="3"/>
      <c r="E575" s="99"/>
      <c r="F575" s="2"/>
      <c r="G575" s="38"/>
    </row>
    <row r="576" spans="1:7" ht="14.25" customHeight="1" x14ac:dyDescent="0.3">
      <c r="A576" s="3"/>
      <c r="B576" s="3"/>
      <c r="C576" s="3"/>
      <c r="D576" s="3"/>
      <c r="E576" s="99"/>
      <c r="F576" s="2"/>
      <c r="G576" s="38"/>
    </row>
    <row r="577" spans="1:7" ht="14.25" customHeight="1" x14ac:dyDescent="0.3">
      <c r="A577" s="3"/>
      <c r="B577" s="3"/>
      <c r="C577" s="3"/>
      <c r="D577" s="3"/>
      <c r="E577" s="99"/>
      <c r="F577" s="2"/>
      <c r="G577" s="38"/>
    </row>
    <row r="578" spans="1:7" ht="14.25" customHeight="1" x14ac:dyDescent="0.3">
      <c r="A578" s="3"/>
      <c r="B578" s="3"/>
      <c r="C578" s="3"/>
      <c r="D578" s="3"/>
      <c r="E578" s="99"/>
      <c r="F578" s="2"/>
      <c r="G578" s="38"/>
    </row>
    <row r="579" spans="1:7" ht="14.25" customHeight="1" x14ac:dyDescent="0.3">
      <c r="A579" s="3"/>
      <c r="B579" s="3"/>
      <c r="C579" s="3"/>
      <c r="D579" s="3"/>
      <c r="E579" s="99"/>
      <c r="F579" s="2"/>
      <c r="G579" s="38"/>
    </row>
    <row r="580" spans="1:7" ht="14.25" customHeight="1" x14ac:dyDescent="0.3">
      <c r="A580" s="3"/>
      <c r="B580" s="3"/>
      <c r="C580" s="3"/>
      <c r="D580" s="3"/>
      <c r="E580" s="99"/>
      <c r="F580" s="2"/>
      <c r="G580" s="38"/>
    </row>
    <row r="581" spans="1:7" ht="14.25" customHeight="1" x14ac:dyDescent="0.3">
      <c r="A581" s="3"/>
      <c r="B581" s="3"/>
      <c r="C581" s="3"/>
      <c r="D581" s="3"/>
      <c r="E581" s="99"/>
      <c r="F581" s="2"/>
      <c r="G581" s="38"/>
    </row>
    <row r="582" spans="1:7" ht="14.25" customHeight="1" x14ac:dyDescent="0.3">
      <c r="A582" s="3"/>
      <c r="B582" s="3"/>
      <c r="C582" s="3"/>
      <c r="D582" s="3"/>
      <c r="E582" s="99"/>
      <c r="F582" s="2"/>
      <c r="G582" s="38"/>
    </row>
    <row r="583" spans="1:7" ht="14.25" customHeight="1" x14ac:dyDescent="0.3">
      <c r="A583" s="3"/>
      <c r="B583" s="3"/>
      <c r="C583" s="3"/>
      <c r="D583" s="3"/>
      <c r="E583" s="99"/>
      <c r="F583" s="2"/>
      <c r="G583" s="38"/>
    </row>
    <row r="584" spans="1:7" ht="14.25" customHeight="1" x14ac:dyDescent="0.3">
      <c r="A584" s="3"/>
      <c r="B584" s="3"/>
      <c r="C584" s="3"/>
      <c r="D584" s="3"/>
      <c r="E584" s="99"/>
      <c r="F584" s="2"/>
      <c r="G584" s="38"/>
    </row>
    <row r="585" spans="1:7" ht="14.25" customHeight="1" x14ac:dyDescent="0.3">
      <c r="A585" s="3"/>
      <c r="B585" s="3"/>
      <c r="C585" s="3"/>
      <c r="D585" s="3"/>
      <c r="E585" s="99"/>
      <c r="F585" s="2"/>
      <c r="G585" s="38"/>
    </row>
    <row r="586" spans="1:7" ht="14.25" customHeight="1" x14ac:dyDescent="0.3">
      <c r="A586" s="3"/>
      <c r="B586" s="3"/>
      <c r="C586" s="3"/>
      <c r="D586" s="3"/>
      <c r="E586" s="99"/>
      <c r="F586" s="2"/>
      <c r="G586" s="38"/>
    </row>
    <row r="587" spans="1:7" ht="14.25" customHeight="1" x14ac:dyDescent="0.3">
      <c r="A587" s="3"/>
      <c r="B587" s="3"/>
      <c r="C587" s="3"/>
      <c r="D587" s="3"/>
      <c r="E587" s="99"/>
      <c r="F587" s="2"/>
      <c r="G587" s="38"/>
    </row>
    <row r="588" spans="1:7" ht="14.25" customHeight="1" x14ac:dyDescent="0.3">
      <c r="A588" s="3"/>
      <c r="B588" s="3"/>
      <c r="C588" s="3"/>
      <c r="D588" s="3"/>
      <c r="E588" s="99"/>
      <c r="F588" s="2"/>
      <c r="G588" s="38"/>
    </row>
    <row r="589" spans="1:7" ht="14.25" customHeight="1" x14ac:dyDescent="0.3">
      <c r="A589" s="3"/>
      <c r="B589" s="3"/>
      <c r="C589" s="3"/>
      <c r="D589" s="3"/>
      <c r="E589" s="99"/>
      <c r="F589" s="2"/>
      <c r="G589" s="38"/>
    </row>
    <row r="590" spans="1:7" ht="14.25" customHeight="1" x14ac:dyDescent="0.3">
      <c r="A590" s="3"/>
      <c r="B590" s="3"/>
      <c r="C590" s="3"/>
      <c r="D590" s="3"/>
      <c r="E590" s="99"/>
      <c r="F590" s="2"/>
      <c r="G590" s="38"/>
    </row>
    <row r="591" spans="1:7" ht="14.25" customHeight="1" x14ac:dyDescent="0.3">
      <c r="A591" s="3"/>
      <c r="B591" s="3"/>
      <c r="C591" s="3"/>
      <c r="D591" s="3"/>
      <c r="E591" s="99"/>
      <c r="F591" s="2"/>
      <c r="G591" s="38"/>
    </row>
    <row r="592" spans="1:7" ht="14.25" customHeight="1" x14ac:dyDescent="0.3">
      <c r="A592" s="3"/>
      <c r="B592" s="3"/>
      <c r="C592" s="3"/>
      <c r="D592" s="3"/>
      <c r="E592" s="99"/>
      <c r="F592" s="2"/>
      <c r="G592" s="38"/>
    </row>
    <row r="593" spans="1:7" ht="14.25" customHeight="1" x14ac:dyDescent="0.3">
      <c r="A593" s="3"/>
      <c r="B593" s="3"/>
      <c r="C593" s="3"/>
      <c r="D593" s="3"/>
      <c r="E593" s="99"/>
      <c r="F593" s="2"/>
      <c r="G593" s="38"/>
    </row>
    <row r="594" spans="1:7" ht="14.25" customHeight="1" x14ac:dyDescent="0.3">
      <c r="A594" s="3"/>
      <c r="B594" s="3"/>
      <c r="C594" s="3"/>
      <c r="D594" s="3"/>
      <c r="E594" s="99"/>
      <c r="F594" s="2"/>
      <c r="G594" s="38"/>
    </row>
    <row r="595" spans="1:7" ht="14.25" customHeight="1" x14ac:dyDescent="0.3">
      <c r="A595" s="3"/>
      <c r="B595" s="3"/>
      <c r="C595" s="3"/>
      <c r="D595" s="3"/>
      <c r="E595" s="99"/>
      <c r="F595" s="2"/>
      <c r="G595" s="38"/>
    </row>
    <row r="596" spans="1:7" ht="14.25" customHeight="1" x14ac:dyDescent="0.3">
      <c r="A596" s="3"/>
      <c r="B596" s="3"/>
      <c r="C596" s="3"/>
      <c r="D596" s="3"/>
      <c r="E596" s="99"/>
      <c r="F596" s="2"/>
      <c r="G596" s="38"/>
    </row>
    <row r="597" spans="1:7" ht="14.25" customHeight="1" x14ac:dyDescent="0.3">
      <c r="A597" s="3"/>
      <c r="B597" s="3"/>
      <c r="C597" s="3"/>
      <c r="D597" s="3"/>
      <c r="E597" s="99"/>
      <c r="F597" s="2"/>
      <c r="G597" s="38"/>
    </row>
    <row r="598" spans="1:7" ht="14.25" customHeight="1" x14ac:dyDescent="0.3">
      <c r="A598" s="3"/>
      <c r="B598" s="3"/>
      <c r="C598" s="3"/>
      <c r="D598" s="3"/>
      <c r="E598" s="99"/>
      <c r="F598" s="2"/>
      <c r="G598" s="38"/>
    </row>
    <row r="599" spans="1:7" ht="14.25" customHeight="1" x14ac:dyDescent="0.3">
      <c r="A599" s="3"/>
      <c r="B599" s="3"/>
      <c r="C599" s="3"/>
      <c r="D599" s="3"/>
      <c r="E599" s="99"/>
      <c r="F599" s="2"/>
      <c r="G599" s="38"/>
    </row>
    <row r="600" spans="1:7" ht="14.25" customHeight="1" x14ac:dyDescent="0.3">
      <c r="A600" s="3"/>
      <c r="B600" s="3"/>
      <c r="C600" s="3"/>
      <c r="D600" s="3"/>
      <c r="E600" s="99"/>
      <c r="F600" s="2"/>
      <c r="G600" s="38"/>
    </row>
    <row r="601" spans="1:7" ht="14.25" customHeight="1" x14ac:dyDescent="0.3">
      <c r="A601" s="3"/>
      <c r="B601" s="3"/>
      <c r="C601" s="3"/>
      <c r="D601" s="3"/>
      <c r="E601" s="99"/>
      <c r="F601" s="2"/>
      <c r="G601" s="38"/>
    </row>
    <row r="602" spans="1:7" ht="14.25" customHeight="1" x14ac:dyDescent="0.3">
      <c r="A602" s="3"/>
      <c r="B602" s="3"/>
      <c r="C602" s="3"/>
      <c r="D602" s="3"/>
      <c r="E602" s="99"/>
      <c r="F602" s="2"/>
      <c r="G602" s="38"/>
    </row>
    <row r="603" spans="1:7" ht="14.25" customHeight="1" x14ac:dyDescent="0.3">
      <c r="A603" s="3"/>
      <c r="B603" s="3"/>
      <c r="C603" s="3"/>
      <c r="D603" s="3"/>
      <c r="E603" s="99"/>
      <c r="F603" s="2"/>
      <c r="G603" s="38"/>
    </row>
    <row r="604" spans="1:7" ht="14.25" customHeight="1" x14ac:dyDescent="0.3">
      <c r="A604" s="3"/>
      <c r="B604" s="3"/>
      <c r="C604" s="3"/>
      <c r="D604" s="3"/>
      <c r="E604" s="99"/>
      <c r="F604" s="2"/>
      <c r="G604" s="38"/>
    </row>
    <row r="605" spans="1:7" ht="14.25" customHeight="1" x14ac:dyDescent="0.3">
      <c r="A605" s="3"/>
      <c r="B605" s="3"/>
      <c r="C605" s="3"/>
      <c r="D605" s="3"/>
      <c r="E605" s="99"/>
      <c r="F605" s="2"/>
      <c r="G605" s="38"/>
    </row>
    <row r="606" spans="1:7" ht="14.25" customHeight="1" x14ac:dyDescent="0.3">
      <c r="A606" s="3"/>
      <c r="B606" s="3"/>
      <c r="C606" s="3"/>
      <c r="D606" s="3"/>
      <c r="E606" s="99"/>
      <c r="F606" s="2"/>
      <c r="G606" s="38"/>
    </row>
    <row r="607" spans="1:7" ht="14.25" customHeight="1" x14ac:dyDescent="0.3">
      <c r="A607" s="3"/>
      <c r="B607" s="3"/>
      <c r="C607" s="3"/>
      <c r="D607" s="3"/>
      <c r="E607" s="99"/>
      <c r="F607" s="2"/>
      <c r="G607" s="38"/>
    </row>
    <row r="608" spans="1:7" ht="14.25" customHeight="1" x14ac:dyDescent="0.3">
      <c r="A608" s="3"/>
      <c r="B608" s="3"/>
      <c r="C608" s="3"/>
      <c r="D608" s="3"/>
      <c r="E608" s="99"/>
      <c r="F608" s="2"/>
      <c r="G608" s="38"/>
    </row>
    <row r="609" spans="1:7" ht="14.25" customHeight="1" x14ac:dyDescent="0.3">
      <c r="A609" s="3"/>
      <c r="B609" s="3"/>
      <c r="C609" s="3"/>
      <c r="D609" s="3"/>
      <c r="E609" s="99"/>
      <c r="F609" s="2"/>
      <c r="G609" s="38"/>
    </row>
    <row r="610" spans="1:7" ht="14.25" customHeight="1" x14ac:dyDescent="0.3">
      <c r="A610" s="3"/>
      <c r="B610" s="3"/>
      <c r="C610" s="3"/>
      <c r="D610" s="3"/>
      <c r="E610" s="99"/>
      <c r="F610" s="2"/>
      <c r="G610" s="38"/>
    </row>
    <row r="611" spans="1:7" ht="14.25" customHeight="1" x14ac:dyDescent="0.3">
      <c r="A611" s="3"/>
      <c r="B611" s="3"/>
      <c r="C611" s="3"/>
      <c r="D611" s="3"/>
      <c r="E611" s="99"/>
      <c r="F611" s="2"/>
      <c r="G611" s="38"/>
    </row>
    <row r="612" spans="1:7" ht="14.25" customHeight="1" x14ac:dyDescent="0.3">
      <c r="A612" s="3"/>
      <c r="B612" s="3"/>
      <c r="C612" s="3"/>
      <c r="D612" s="3"/>
      <c r="E612" s="99"/>
      <c r="F612" s="2"/>
      <c r="G612" s="38"/>
    </row>
    <row r="613" spans="1:7" ht="14.25" customHeight="1" x14ac:dyDescent="0.3">
      <c r="A613" s="3"/>
      <c r="B613" s="3"/>
      <c r="C613" s="3"/>
      <c r="D613" s="3"/>
      <c r="E613" s="99"/>
      <c r="F613" s="2"/>
      <c r="G613" s="38"/>
    </row>
    <row r="614" spans="1:7" ht="14.25" customHeight="1" x14ac:dyDescent="0.3">
      <c r="A614" s="3"/>
      <c r="B614" s="3"/>
      <c r="C614" s="3"/>
      <c r="D614" s="3"/>
      <c r="E614" s="99"/>
      <c r="F614" s="2"/>
      <c r="G614" s="38"/>
    </row>
    <row r="615" spans="1:7" ht="14.25" customHeight="1" x14ac:dyDescent="0.3">
      <c r="A615" s="3"/>
      <c r="B615" s="3"/>
      <c r="C615" s="3"/>
      <c r="D615" s="3"/>
      <c r="E615" s="99"/>
      <c r="F615" s="2"/>
      <c r="G615" s="38"/>
    </row>
    <row r="616" spans="1:7" ht="14.25" customHeight="1" x14ac:dyDescent="0.3">
      <c r="A616" s="3"/>
      <c r="B616" s="3"/>
      <c r="C616" s="3"/>
      <c r="D616" s="3"/>
      <c r="E616" s="99"/>
      <c r="F616" s="2"/>
      <c r="G616" s="38"/>
    </row>
    <row r="617" spans="1:7" ht="14.25" customHeight="1" x14ac:dyDescent="0.3">
      <c r="A617" s="3"/>
      <c r="B617" s="3"/>
      <c r="C617" s="3"/>
      <c r="D617" s="3"/>
      <c r="E617" s="99"/>
      <c r="F617" s="2"/>
      <c r="G617" s="38"/>
    </row>
    <row r="618" spans="1:7" ht="14.25" customHeight="1" x14ac:dyDescent="0.3">
      <c r="A618" s="3"/>
      <c r="B618" s="3"/>
      <c r="C618" s="3"/>
      <c r="D618" s="3"/>
      <c r="E618" s="99"/>
      <c r="F618" s="2"/>
      <c r="G618" s="38"/>
    </row>
    <row r="619" spans="1:7" ht="14.25" customHeight="1" x14ac:dyDescent="0.3">
      <c r="A619" s="3"/>
      <c r="B619" s="3"/>
      <c r="C619" s="3"/>
      <c r="D619" s="3"/>
      <c r="E619" s="99"/>
      <c r="F619" s="2"/>
      <c r="G619" s="38"/>
    </row>
    <row r="620" spans="1:7" ht="14.25" customHeight="1" x14ac:dyDescent="0.3">
      <c r="A620" s="3"/>
      <c r="B620" s="3"/>
      <c r="C620" s="3"/>
      <c r="D620" s="3"/>
      <c r="E620" s="99"/>
      <c r="F620" s="2"/>
      <c r="G620" s="38"/>
    </row>
    <row r="621" spans="1:7" ht="14.25" customHeight="1" x14ac:dyDescent="0.3">
      <c r="A621" s="3"/>
      <c r="B621" s="3"/>
      <c r="C621" s="3"/>
      <c r="D621" s="3"/>
      <c r="E621" s="99"/>
      <c r="F621" s="2"/>
      <c r="G621" s="38"/>
    </row>
    <row r="622" spans="1:7" ht="14.25" customHeight="1" x14ac:dyDescent="0.3">
      <c r="A622" s="3"/>
      <c r="B622" s="3"/>
      <c r="C622" s="3"/>
      <c r="D622" s="3"/>
      <c r="E622" s="99"/>
      <c r="F622" s="2"/>
      <c r="G622" s="38"/>
    </row>
    <row r="623" spans="1:7" ht="14.25" customHeight="1" x14ac:dyDescent="0.3">
      <c r="A623" s="3"/>
      <c r="B623" s="3"/>
      <c r="C623" s="3"/>
      <c r="D623" s="3"/>
      <c r="E623" s="99"/>
      <c r="F623" s="2"/>
      <c r="G623" s="38"/>
    </row>
    <row r="624" spans="1:7" ht="14.25" customHeight="1" x14ac:dyDescent="0.3">
      <c r="A624" s="3"/>
      <c r="B624" s="3"/>
      <c r="C624" s="3"/>
      <c r="D624" s="3"/>
      <c r="E624" s="99"/>
      <c r="F624" s="2"/>
      <c r="G624" s="38"/>
    </row>
    <row r="625" spans="1:7" ht="14.25" customHeight="1" x14ac:dyDescent="0.3">
      <c r="A625" s="3"/>
      <c r="B625" s="3"/>
      <c r="C625" s="3"/>
      <c r="D625" s="3"/>
      <c r="E625" s="99"/>
      <c r="F625" s="2"/>
      <c r="G625" s="38"/>
    </row>
    <row r="626" spans="1:7" ht="14.25" customHeight="1" x14ac:dyDescent="0.3">
      <c r="A626" s="3"/>
      <c r="B626" s="3"/>
      <c r="C626" s="3"/>
      <c r="D626" s="3"/>
      <c r="E626" s="99"/>
      <c r="F626" s="2"/>
      <c r="G626" s="38"/>
    </row>
    <row r="627" spans="1:7" ht="14.25" customHeight="1" x14ac:dyDescent="0.3">
      <c r="A627" s="3"/>
      <c r="B627" s="3"/>
      <c r="C627" s="3"/>
      <c r="D627" s="3"/>
      <c r="E627" s="99"/>
      <c r="F627" s="2"/>
      <c r="G627" s="38"/>
    </row>
    <row r="628" spans="1:7" ht="14.25" customHeight="1" x14ac:dyDescent="0.3">
      <c r="A628" s="3"/>
      <c r="B628" s="3"/>
      <c r="C628" s="3"/>
      <c r="D628" s="3"/>
      <c r="E628" s="99"/>
      <c r="F628" s="2"/>
      <c r="G628" s="38"/>
    </row>
    <row r="629" spans="1:7" ht="14.25" customHeight="1" x14ac:dyDescent="0.3">
      <c r="A629" s="3"/>
      <c r="B629" s="3"/>
      <c r="C629" s="3"/>
      <c r="D629" s="3"/>
      <c r="E629" s="99"/>
      <c r="F629" s="2"/>
      <c r="G629" s="38"/>
    </row>
    <row r="630" spans="1:7" ht="14.25" customHeight="1" x14ac:dyDescent="0.3">
      <c r="A630" s="3"/>
      <c r="B630" s="3"/>
      <c r="C630" s="3"/>
      <c r="D630" s="3"/>
      <c r="E630" s="99"/>
      <c r="F630" s="2"/>
      <c r="G630" s="38"/>
    </row>
    <row r="631" spans="1:7" ht="14.25" customHeight="1" x14ac:dyDescent="0.3">
      <c r="A631" s="3"/>
      <c r="B631" s="3"/>
      <c r="C631" s="3"/>
      <c r="D631" s="3"/>
      <c r="E631" s="99"/>
      <c r="F631" s="2"/>
      <c r="G631" s="38"/>
    </row>
    <row r="632" spans="1:7" ht="14.25" customHeight="1" x14ac:dyDescent="0.3">
      <c r="A632" s="3"/>
      <c r="B632" s="3"/>
      <c r="C632" s="3"/>
      <c r="D632" s="3"/>
      <c r="E632" s="99"/>
      <c r="F632" s="2"/>
      <c r="G632" s="38"/>
    </row>
    <row r="633" spans="1:7" ht="14.25" customHeight="1" x14ac:dyDescent="0.3">
      <c r="A633" s="3"/>
      <c r="B633" s="3"/>
      <c r="C633" s="3"/>
      <c r="D633" s="3"/>
      <c r="E633" s="99"/>
      <c r="F633" s="2"/>
      <c r="G633" s="38"/>
    </row>
    <row r="634" spans="1:7" ht="14.25" customHeight="1" x14ac:dyDescent="0.3">
      <c r="A634" s="3"/>
      <c r="B634" s="3"/>
      <c r="C634" s="3"/>
      <c r="D634" s="3"/>
      <c r="E634" s="99"/>
      <c r="F634" s="2"/>
      <c r="G634" s="38"/>
    </row>
    <row r="635" spans="1:7" ht="14.25" customHeight="1" x14ac:dyDescent="0.3">
      <c r="A635" s="3"/>
      <c r="B635" s="3"/>
      <c r="C635" s="3"/>
      <c r="D635" s="3"/>
      <c r="E635" s="99"/>
      <c r="F635" s="2"/>
      <c r="G635" s="38"/>
    </row>
    <row r="636" spans="1:7" ht="14.25" customHeight="1" x14ac:dyDescent="0.3">
      <c r="A636" s="3"/>
      <c r="B636" s="3"/>
      <c r="C636" s="3"/>
      <c r="D636" s="3"/>
      <c r="E636" s="99"/>
      <c r="F636" s="2"/>
      <c r="G636" s="38"/>
    </row>
    <row r="637" spans="1:7" ht="14.25" customHeight="1" x14ac:dyDescent="0.3">
      <c r="A637" s="3"/>
      <c r="B637" s="3"/>
      <c r="C637" s="3"/>
      <c r="D637" s="3"/>
      <c r="E637" s="99"/>
      <c r="F637" s="2"/>
      <c r="G637" s="38"/>
    </row>
    <row r="638" spans="1:7" ht="14.25" customHeight="1" x14ac:dyDescent="0.3">
      <c r="A638" s="3"/>
      <c r="B638" s="3"/>
      <c r="C638" s="3"/>
      <c r="D638" s="3"/>
      <c r="E638" s="99"/>
      <c r="F638" s="2"/>
      <c r="G638" s="38"/>
    </row>
    <row r="639" spans="1:7" ht="14.25" customHeight="1" x14ac:dyDescent="0.3">
      <c r="A639" s="3"/>
      <c r="B639" s="3"/>
      <c r="C639" s="3"/>
      <c r="D639" s="3"/>
      <c r="E639" s="99"/>
      <c r="F639" s="2"/>
      <c r="G639" s="38"/>
    </row>
    <row r="640" spans="1:7" ht="14.25" customHeight="1" x14ac:dyDescent="0.3">
      <c r="A640" s="3"/>
      <c r="B640" s="3"/>
      <c r="C640" s="3"/>
      <c r="D640" s="3"/>
      <c r="E640" s="99"/>
      <c r="F640" s="2"/>
      <c r="G640" s="38"/>
    </row>
    <row r="641" spans="1:7" ht="14.25" customHeight="1" x14ac:dyDescent="0.3">
      <c r="A641" s="3"/>
      <c r="B641" s="3"/>
      <c r="C641" s="3"/>
      <c r="D641" s="3"/>
      <c r="E641" s="99"/>
      <c r="F641" s="2"/>
      <c r="G641" s="38"/>
    </row>
    <row r="642" spans="1:7" ht="14.25" customHeight="1" x14ac:dyDescent="0.3">
      <c r="A642" s="3"/>
      <c r="B642" s="3"/>
      <c r="C642" s="3"/>
      <c r="D642" s="3"/>
      <c r="E642" s="99"/>
      <c r="F642" s="2"/>
      <c r="G642" s="38"/>
    </row>
    <row r="643" spans="1:7" ht="14.25" customHeight="1" x14ac:dyDescent="0.3">
      <c r="A643" s="3"/>
      <c r="B643" s="3"/>
      <c r="C643" s="3"/>
      <c r="D643" s="3"/>
      <c r="E643" s="99"/>
      <c r="F643" s="2"/>
      <c r="G643" s="38"/>
    </row>
    <row r="644" spans="1:7" ht="14.25" customHeight="1" x14ac:dyDescent="0.3">
      <c r="A644" s="3"/>
      <c r="B644" s="3"/>
      <c r="C644" s="3"/>
      <c r="D644" s="3"/>
      <c r="E644" s="99"/>
      <c r="F644" s="2"/>
      <c r="G644" s="38"/>
    </row>
    <row r="645" spans="1:7" ht="14.25" customHeight="1" x14ac:dyDescent="0.3">
      <c r="A645" s="3"/>
      <c r="B645" s="3"/>
      <c r="C645" s="3"/>
      <c r="D645" s="3"/>
      <c r="E645" s="99"/>
      <c r="F645" s="2"/>
      <c r="G645" s="38"/>
    </row>
    <row r="646" spans="1:7" ht="14.25" customHeight="1" x14ac:dyDescent="0.3">
      <c r="A646" s="3"/>
      <c r="B646" s="3"/>
      <c r="C646" s="3"/>
      <c r="D646" s="3"/>
      <c r="E646" s="99"/>
      <c r="F646" s="2"/>
      <c r="G646" s="38"/>
    </row>
    <row r="647" spans="1:7" ht="14.25" customHeight="1" x14ac:dyDescent="0.3">
      <c r="A647" s="3"/>
      <c r="B647" s="3"/>
      <c r="C647" s="3"/>
      <c r="D647" s="3"/>
      <c r="E647" s="99"/>
      <c r="F647" s="2"/>
      <c r="G647" s="38"/>
    </row>
    <row r="648" spans="1:7" ht="14.25" customHeight="1" x14ac:dyDescent="0.3">
      <c r="A648" s="3"/>
      <c r="B648" s="3"/>
      <c r="C648" s="3"/>
      <c r="D648" s="3"/>
      <c r="E648" s="99"/>
      <c r="F648" s="2"/>
      <c r="G648" s="38"/>
    </row>
    <row r="649" spans="1:7" ht="14.25" customHeight="1" x14ac:dyDescent="0.3">
      <c r="A649" s="3"/>
      <c r="B649" s="3"/>
      <c r="C649" s="3"/>
      <c r="D649" s="3"/>
      <c r="E649" s="99"/>
      <c r="F649" s="2"/>
      <c r="G649" s="38"/>
    </row>
    <row r="650" spans="1:7" ht="14.25" customHeight="1" x14ac:dyDescent="0.3">
      <c r="A650" s="3"/>
      <c r="B650" s="3"/>
      <c r="C650" s="3"/>
      <c r="D650" s="3"/>
      <c r="E650" s="99"/>
      <c r="F650" s="2"/>
      <c r="G650" s="38"/>
    </row>
    <row r="651" spans="1:7" ht="14.25" customHeight="1" x14ac:dyDescent="0.3">
      <c r="A651" s="3"/>
      <c r="B651" s="3"/>
      <c r="C651" s="3"/>
      <c r="D651" s="3"/>
      <c r="E651" s="99"/>
      <c r="F651" s="2"/>
      <c r="G651" s="38"/>
    </row>
    <row r="652" spans="1:7" ht="14.25" customHeight="1" x14ac:dyDescent="0.3">
      <c r="A652" s="3"/>
      <c r="B652" s="3"/>
      <c r="C652" s="3"/>
      <c r="D652" s="3"/>
      <c r="E652" s="99"/>
      <c r="F652" s="2"/>
      <c r="G652" s="38"/>
    </row>
    <row r="653" spans="1:7" ht="14.25" customHeight="1" x14ac:dyDescent="0.3">
      <c r="A653" s="3"/>
      <c r="B653" s="3"/>
      <c r="C653" s="3"/>
      <c r="D653" s="3"/>
      <c r="E653" s="99"/>
      <c r="F653" s="2"/>
      <c r="G653" s="38"/>
    </row>
    <row r="654" spans="1:7" ht="14.25" customHeight="1" x14ac:dyDescent="0.3">
      <c r="A654" s="3"/>
      <c r="B654" s="3"/>
      <c r="C654" s="3"/>
      <c r="D654" s="3"/>
      <c r="E654" s="99"/>
      <c r="F654" s="2"/>
      <c r="G654" s="38"/>
    </row>
    <row r="655" spans="1:7" ht="14.25" customHeight="1" x14ac:dyDescent="0.3">
      <c r="A655" s="3"/>
      <c r="B655" s="3"/>
      <c r="C655" s="3"/>
      <c r="D655" s="3"/>
      <c r="E655" s="99"/>
      <c r="F655" s="2"/>
      <c r="G655" s="38"/>
    </row>
    <row r="656" spans="1:7" ht="14.25" customHeight="1" x14ac:dyDescent="0.3">
      <c r="A656" s="3"/>
      <c r="B656" s="3"/>
      <c r="C656" s="3"/>
      <c r="D656" s="3"/>
      <c r="E656" s="99"/>
      <c r="F656" s="2"/>
      <c r="G656" s="38"/>
    </row>
    <row r="657" spans="1:7" ht="14.25" customHeight="1" x14ac:dyDescent="0.3">
      <c r="A657" s="3"/>
      <c r="B657" s="3"/>
      <c r="C657" s="3"/>
      <c r="D657" s="3"/>
      <c r="E657" s="99"/>
      <c r="F657" s="2"/>
      <c r="G657" s="38"/>
    </row>
    <row r="658" spans="1:7" ht="14.25" customHeight="1" x14ac:dyDescent="0.3">
      <c r="A658" s="3"/>
      <c r="B658" s="3"/>
      <c r="C658" s="3"/>
      <c r="D658" s="3"/>
      <c r="E658" s="99"/>
      <c r="F658" s="2"/>
      <c r="G658" s="38"/>
    </row>
    <row r="659" spans="1:7" ht="14.25" customHeight="1" x14ac:dyDescent="0.3">
      <c r="A659" s="3"/>
      <c r="B659" s="3"/>
      <c r="C659" s="3"/>
      <c r="D659" s="3"/>
      <c r="E659" s="99"/>
      <c r="F659" s="2"/>
      <c r="G659" s="38"/>
    </row>
    <row r="660" spans="1:7" ht="14.25" customHeight="1" x14ac:dyDescent="0.3">
      <c r="A660" s="3"/>
      <c r="B660" s="3"/>
      <c r="C660" s="3"/>
      <c r="D660" s="3"/>
      <c r="E660" s="99"/>
      <c r="F660" s="2"/>
      <c r="G660" s="38"/>
    </row>
    <row r="661" spans="1:7" ht="14.25" customHeight="1" x14ac:dyDescent="0.3">
      <c r="A661" s="3"/>
      <c r="B661" s="3"/>
      <c r="C661" s="3"/>
      <c r="D661" s="3"/>
      <c r="E661" s="99"/>
      <c r="F661" s="2"/>
      <c r="G661" s="38"/>
    </row>
    <row r="662" spans="1:7" ht="14.25" customHeight="1" x14ac:dyDescent="0.3">
      <c r="A662" s="3"/>
      <c r="B662" s="3"/>
      <c r="C662" s="3"/>
      <c r="D662" s="3"/>
      <c r="E662" s="99"/>
      <c r="F662" s="2"/>
      <c r="G662" s="38"/>
    </row>
    <row r="663" spans="1:7" ht="14.25" customHeight="1" x14ac:dyDescent="0.3">
      <c r="A663" s="3"/>
      <c r="B663" s="3"/>
      <c r="C663" s="3"/>
      <c r="D663" s="3"/>
      <c r="E663" s="99"/>
      <c r="F663" s="2"/>
      <c r="G663" s="38"/>
    </row>
    <row r="664" spans="1:7" ht="14.25" customHeight="1" x14ac:dyDescent="0.3">
      <c r="A664" s="3"/>
      <c r="B664" s="3"/>
      <c r="C664" s="3"/>
      <c r="D664" s="3"/>
      <c r="E664" s="99"/>
      <c r="F664" s="2"/>
      <c r="G664" s="38"/>
    </row>
    <row r="665" spans="1:7" ht="14.25" customHeight="1" x14ac:dyDescent="0.3">
      <c r="A665" s="3"/>
      <c r="B665" s="3"/>
      <c r="C665" s="3"/>
      <c r="D665" s="3"/>
      <c r="E665" s="99"/>
      <c r="F665" s="2"/>
      <c r="G665" s="38"/>
    </row>
    <row r="666" spans="1:7" ht="14.25" customHeight="1" x14ac:dyDescent="0.3">
      <c r="A666" s="3"/>
      <c r="B666" s="3"/>
      <c r="C666" s="3"/>
      <c r="D666" s="3"/>
      <c r="E666" s="99"/>
      <c r="F666" s="2"/>
      <c r="G666" s="38"/>
    </row>
    <row r="667" spans="1:7" ht="14.25" customHeight="1" x14ac:dyDescent="0.3">
      <c r="A667" s="3"/>
      <c r="B667" s="3"/>
      <c r="C667" s="3"/>
      <c r="D667" s="3"/>
      <c r="E667" s="99"/>
      <c r="F667" s="2"/>
      <c r="G667" s="38"/>
    </row>
    <row r="668" spans="1:7" ht="14.25" customHeight="1" x14ac:dyDescent="0.3">
      <c r="A668" s="3"/>
      <c r="B668" s="3"/>
      <c r="C668" s="3"/>
      <c r="D668" s="3"/>
      <c r="E668" s="99"/>
      <c r="F668" s="2"/>
      <c r="G668" s="38"/>
    </row>
    <row r="669" spans="1:7" ht="14.25" customHeight="1" x14ac:dyDescent="0.3">
      <c r="A669" s="3"/>
      <c r="B669" s="3"/>
      <c r="C669" s="3"/>
      <c r="D669" s="3"/>
      <c r="E669" s="99"/>
      <c r="F669" s="2"/>
      <c r="G669" s="38"/>
    </row>
    <row r="670" spans="1:7" ht="14.25" customHeight="1" x14ac:dyDescent="0.3">
      <c r="A670" s="3"/>
      <c r="B670" s="3"/>
      <c r="C670" s="3"/>
      <c r="D670" s="3"/>
      <c r="E670" s="99"/>
      <c r="F670" s="2"/>
      <c r="G670" s="38"/>
    </row>
    <row r="671" spans="1:7" ht="14.25" customHeight="1" x14ac:dyDescent="0.3">
      <c r="A671" s="3"/>
      <c r="B671" s="3"/>
      <c r="C671" s="3"/>
      <c r="D671" s="3"/>
      <c r="E671" s="99"/>
      <c r="F671" s="2"/>
      <c r="G671" s="38"/>
    </row>
    <row r="672" spans="1:7" ht="14.25" customHeight="1" x14ac:dyDescent="0.3">
      <c r="A672" s="3"/>
      <c r="B672" s="3"/>
      <c r="C672" s="3"/>
      <c r="D672" s="3"/>
      <c r="E672" s="99"/>
      <c r="F672" s="2"/>
      <c r="G672" s="38"/>
    </row>
    <row r="673" spans="1:7" ht="14.25" customHeight="1" x14ac:dyDescent="0.3">
      <c r="A673" s="3"/>
      <c r="B673" s="3"/>
      <c r="C673" s="3"/>
      <c r="D673" s="3"/>
      <c r="E673" s="99"/>
      <c r="F673" s="2"/>
      <c r="G673" s="38"/>
    </row>
    <row r="674" spans="1:7" ht="14.25" customHeight="1" x14ac:dyDescent="0.3">
      <c r="A674" s="3"/>
      <c r="B674" s="3"/>
      <c r="C674" s="3"/>
      <c r="D674" s="3"/>
      <c r="E674" s="99"/>
      <c r="F674" s="2"/>
      <c r="G674" s="38"/>
    </row>
    <row r="675" spans="1:7" ht="14.25" customHeight="1" x14ac:dyDescent="0.3">
      <c r="A675" s="3"/>
      <c r="B675" s="3"/>
      <c r="C675" s="3"/>
      <c r="D675" s="3"/>
      <c r="E675" s="99"/>
      <c r="F675" s="2"/>
      <c r="G675" s="38"/>
    </row>
    <row r="676" spans="1:7" ht="14.25" customHeight="1" x14ac:dyDescent="0.3">
      <c r="A676" s="3"/>
      <c r="B676" s="3"/>
      <c r="C676" s="3"/>
      <c r="D676" s="3"/>
      <c r="E676" s="99"/>
      <c r="F676" s="2"/>
      <c r="G676" s="38"/>
    </row>
    <row r="677" spans="1:7" ht="14.25" customHeight="1" x14ac:dyDescent="0.3">
      <c r="A677" s="3"/>
      <c r="B677" s="3"/>
      <c r="C677" s="3"/>
      <c r="D677" s="3"/>
      <c r="E677" s="99"/>
      <c r="F677" s="2"/>
      <c r="G677" s="38"/>
    </row>
    <row r="678" spans="1:7" ht="14.25" customHeight="1" x14ac:dyDescent="0.3">
      <c r="A678" s="3"/>
      <c r="B678" s="3"/>
      <c r="C678" s="3"/>
      <c r="D678" s="3"/>
      <c r="E678" s="99"/>
      <c r="F678" s="2"/>
      <c r="G678" s="38"/>
    </row>
    <row r="679" spans="1:7" ht="14.25" customHeight="1" x14ac:dyDescent="0.3">
      <c r="A679" s="3"/>
      <c r="B679" s="3"/>
      <c r="C679" s="3"/>
      <c r="D679" s="3"/>
      <c r="E679" s="99"/>
      <c r="F679" s="2"/>
      <c r="G679" s="38"/>
    </row>
    <row r="680" spans="1:7" ht="14.25" customHeight="1" x14ac:dyDescent="0.3">
      <c r="A680" s="3"/>
      <c r="B680" s="3"/>
      <c r="C680" s="3"/>
      <c r="D680" s="3"/>
      <c r="E680" s="99"/>
      <c r="F680" s="2"/>
      <c r="G680" s="38"/>
    </row>
    <row r="681" spans="1:7" ht="14.25" customHeight="1" x14ac:dyDescent="0.3">
      <c r="A681" s="3"/>
      <c r="B681" s="3"/>
      <c r="C681" s="3"/>
      <c r="D681" s="3"/>
      <c r="E681" s="99"/>
      <c r="F681" s="2"/>
      <c r="G681" s="38"/>
    </row>
    <row r="682" spans="1:7" ht="14.25" customHeight="1" x14ac:dyDescent="0.3">
      <c r="A682" s="3"/>
      <c r="B682" s="3"/>
      <c r="C682" s="3"/>
      <c r="D682" s="3"/>
      <c r="E682" s="99"/>
      <c r="F682" s="2"/>
      <c r="G682" s="38"/>
    </row>
    <row r="683" spans="1:7" ht="14.25" customHeight="1" x14ac:dyDescent="0.3">
      <c r="A683" s="3"/>
      <c r="B683" s="3"/>
      <c r="C683" s="3"/>
      <c r="D683" s="3"/>
      <c r="E683" s="99"/>
      <c r="F683" s="2"/>
      <c r="G683" s="38"/>
    </row>
    <row r="684" spans="1:7" ht="14.25" customHeight="1" x14ac:dyDescent="0.3">
      <c r="A684" s="3"/>
      <c r="B684" s="3"/>
      <c r="C684" s="3"/>
      <c r="D684" s="3"/>
      <c r="E684" s="99"/>
      <c r="F684" s="2"/>
      <c r="G684" s="38"/>
    </row>
    <row r="685" spans="1:7" ht="14.25" customHeight="1" x14ac:dyDescent="0.3">
      <c r="A685" s="3"/>
      <c r="B685" s="3"/>
      <c r="C685" s="3"/>
      <c r="D685" s="3"/>
      <c r="E685" s="99"/>
      <c r="F685" s="2"/>
      <c r="G685" s="38"/>
    </row>
    <row r="686" spans="1:7" ht="14.25" customHeight="1" x14ac:dyDescent="0.3">
      <c r="A686" s="3"/>
      <c r="B686" s="3"/>
      <c r="C686" s="3"/>
      <c r="D686" s="3"/>
      <c r="E686" s="99"/>
      <c r="F686" s="2"/>
      <c r="G686" s="38"/>
    </row>
    <row r="687" spans="1:7" ht="14.25" customHeight="1" x14ac:dyDescent="0.3">
      <c r="A687" s="3"/>
      <c r="B687" s="3"/>
      <c r="C687" s="3"/>
      <c r="D687" s="3"/>
      <c r="E687" s="99"/>
      <c r="F687" s="2"/>
      <c r="G687" s="38"/>
    </row>
    <row r="688" spans="1:7" ht="14.25" customHeight="1" x14ac:dyDescent="0.3">
      <c r="A688" s="3"/>
      <c r="B688" s="3"/>
      <c r="C688" s="3"/>
      <c r="D688" s="3"/>
      <c r="E688" s="99"/>
      <c r="F688" s="2"/>
      <c r="G688" s="38"/>
    </row>
    <row r="689" spans="1:7" ht="14.25" customHeight="1" x14ac:dyDescent="0.3">
      <c r="A689" s="3"/>
      <c r="B689" s="3"/>
      <c r="C689" s="3"/>
      <c r="D689" s="3"/>
      <c r="E689" s="99"/>
      <c r="F689" s="2"/>
      <c r="G689" s="38"/>
    </row>
    <row r="690" spans="1:7" ht="14.25" customHeight="1" x14ac:dyDescent="0.3">
      <c r="A690" s="3"/>
      <c r="B690" s="3"/>
      <c r="C690" s="3"/>
      <c r="D690" s="3"/>
      <c r="E690" s="99"/>
      <c r="F690" s="2"/>
      <c r="G690" s="38"/>
    </row>
    <row r="691" spans="1:7" ht="14.25" customHeight="1" x14ac:dyDescent="0.3">
      <c r="A691" s="3"/>
      <c r="B691" s="3"/>
      <c r="C691" s="3"/>
      <c r="D691" s="3"/>
      <c r="E691" s="99"/>
      <c r="F691" s="2"/>
      <c r="G691" s="38"/>
    </row>
    <row r="692" spans="1:7" ht="14.25" customHeight="1" x14ac:dyDescent="0.3">
      <c r="A692" s="3"/>
      <c r="B692" s="3"/>
      <c r="C692" s="3"/>
      <c r="D692" s="3"/>
      <c r="E692" s="99"/>
      <c r="F692" s="2"/>
      <c r="G692" s="38"/>
    </row>
    <row r="693" spans="1:7" ht="14.25" customHeight="1" x14ac:dyDescent="0.3">
      <c r="A693" s="3"/>
      <c r="B693" s="3"/>
      <c r="C693" s="3"/>
      <c r="D693" s="3"/>
      <c r="E693" s="99"/>
      <c r="F693" s="2"/>
      <c r="G693" s="38"/>
    </row>
    <row r="694" spans="1:7" ht="14.25" customHeight="1" x14ac:dyDescent="0.3">
      <c r="A694" s="3"/>
      <c r="B694" s="3"/>
      <c r="C694" s="3"/>
      <c r="D694" s="3"/>
      <c r="E694" s="99"/>
      <c r="F694" s="2"/>
      <c r="G694" s="38"/>
    </row>
    <row r="695" spans="1:7" ht="14.25" customHeight="1" x14ac:dyDescent="0.3">
      <c r="A695" s="3"/>
      <c r="B695" s="3"/>
      <c r="C695" s="3"/>
      <c r="D695" s="3"/>
      <c r="E695" s="99"/>
      <c r="F695" s="2"/>
      <c r="G695" s="38"/>
    </row>
    <row r="696" spans="1:7" ht="14.25" customHeight="1" x14ac:dyDescent="0.3">
      <c r="A696" s="3"/>
      <c r="B696" s="3"/>
      <c r="C696" s="3"/>
      <c r="D696" s="3"/>
      <c r="E696" s="99"/>
      <c r="F696" s="2"/>
      <c r="G696" s="38"/>
    </row>
    <row r="697" spans="1:7" ht="14.25" customHeight="1" x14ac:dyDescent="0.3">
      <c r="A697" s="3"/>
      <c r="B697" s="3"/>
      <c r="C697" s="3"/>
      <c r="D697" s="3"/>
      <c r="E697" s="99"/>
      <c r="F697" s="2"/>
      <c r="G697" s="38"/>
    </row>
    <row r="698" spans="1:7" ht="14.25" customHeight="1" x14ac:dyDescent="0.3">
      <c r="A698" s="3"/>
      <c r="B698" s="3"/>
      <c r="C698" s="3"/>
      <c r="D698" s="3"/>
      <c r="E698" s="99"/>
      <c r="F698" s="2"/>
      <c r="G698" s="38"/>
    </row>
    <row r="699" spans="1:7" ht="14.25" customHeight="1" x14ac:dyDescent="0.3">
      <c r="A699" s="3"/>
      <c r="B699" s="3"/>
      <c r="C699" s="3"/>
      <c r="D699" s="3"/>
      <c r="E699" s="99"/>
      <c r="F699" s="2"/>
      <c r="G699" s="38"/>
    </row>
    <row r="700" spans="1:7" ht="14.25" customHeight="1" x14ac:dyDescent="0.3">
      <c r="A700" s="3"/>
      <c r="B700" s="3"/>
      <c r="C700" s="3"/>
      <c r="D700" s="3"/>
      <c r="E700" s="99"/>
      <c r="F700" s="2"/>
      <c r="G700" s="38"/>
    </row>
    <row r="701" spans="1:7" ht="14.25" customHeight="1" x14ac:dyDescent="0.3">
      <c r="A701" s="3"/>
      <c r="B701" s="3"/>
      <c r="C701" s="3"/>
      <c r="D701" s="3"/>
      <c r="E701" s="99"/>
      <c r="F701" s="2"/>
      <c r="G701" s="38"/>
    </row>
    <row r="702" spans="1:7" ht="14.25" customHeight="1" x14ac:dyDescent="0.3">
      <c r="A702" s="3"/>
      <c r="B702" s="3"/>
      <c r="C702" s="3"/>
      <c r="D702" s="3"/>
      <c r="E702" s="99"/>
      <c r="F702" s="2"/>
      <c r="G702" s="38"/>
    </row>
    <row r="703" spans="1:7" ht="14.25" customHeight="1" x14ac:dyDescent="0.3">
      <c r="A703" s="3"/>
      <c r="B703" s="3"/>
      <c r="C703" s="3"/>
      <c r="D703" s="3"/>
      <c r="E703" s="99"/>
      <c r="F703" s="2"/>
      <c r="G703" s="38"/>
    </row>
    <row r="704" spans="1:7" ht="14.25" customHeight="1" x14ac:dyDescent="0.3">
      <c r="A704" s="3"/>
      <c r="B704" s="3"/>
      <c r="C704" s="3"/>
      <c r="D704" s="3"/>
      <c r="E704" s="99"/>
      <c r="F704" s="2"/>
      <c r="G704" s="38"/>
    </row>
    <row r="705" spans="1:7" ht="14.25" customHeight="1" x14ac:dyDescent="0.3">
      <c r="A705" s="3"/>
      <c r="B705" s="3"/>
      <c r="C705" s="3"/>
      <c r="D705" s="3"/>
      <c r="E705" s="99"/>
      <c r="F705" s="2"/>
      <c r="G705" s="38"/>
    </row>
    <row r="706" spans="1:7" ht="14.25" customHeight="1" x14ac:dyDescent="0.3">
      <c r="A706" s="3"/>
      <c r="B706" s="3"/>
      <c r="C706" s="3"/>
      <c r="D706" s="3"/>
      <c r="E706" s="99"/>
      <c r="F706" s="2"/>
      <c r="G706" s="38"/>
    </row>
    <row r="707" spans="1:7" ht="14.25" customHeight="1" x14ac:dyDescent="0.3">
      <c r="A707" s="3"/>
      <c r="B707" s="3"/>
      <c r="C707" s="3"/>
      <c r="D707" s="3"/>
      <c r="E707" s="99"/>
      <c r="F707" s="2"/>
      <c r="G707" s="38"/>
    </row>
    <row r="708" spans="1:7" ht="14.25" customHeight="1" x14ac:dyDescent="0.3">
      <c r="A708" s="3"/>
      <c r="B708" s="3"/>
      <c r="C708" s="3"/>
      <c r="D708" s="3"/>
      <c r="E708" s="99"/>
      <c r="F708" s="2"/>
      <c r="G708" s="38"/>
    </row>
    <row r="709" spans="1:7" ht="14.25" customHeight="1" x14ac:dyDescent="0.3">
      <c r="A709" s="3"/>
      <c r="B709" s="3"/>
      <c r="C709" s="3"/>
      <c r="D709" s="3"/>
      <c r="E709" s="99"/>
      <c r="F709" s="2"/>
      <c r="G709" s="38"/>
    </row>
    <row r="710" spans="1:7" ht="14.25" customHeight="1" x14ac:dyDescent="0.3">
      <c r="A710" s="3"/>
      <c r="B710" s="3"/>
      <c r="C710" s="3"/>
      <c r="D710" s="3"/>
      <c r="E710" s="99"/>
      <c r="F710" s="2"/>
      <c r="G710" s="38"/>
    </row>
    <row r="711" spans="1:7" ht="14.25" customHeight="1" x14ac:dyDescent="0.3">
      <c r="A711" s="3"/>
      <c r="B711" s="3"/>
      <c r="C711" s="3"/>
      <c r="D711" s="3"/>
      <c r="E711" s="99"/>
      <c r="F711" s="2"/>
      <c r="G711" s="38"/>
    </row>
    <row r="712" spans="1:7" ht="14.25" customHeight="1" x14ac:dyDescent="0.3">
      <c r="A712" s="3"/>
      <c r="B712" s="3"/>
      <c r="C712" s="3"/>
      <c r="D712" s="3"/>
      <c r="E712" s="99"/>
      <c r="F712" s="2"/>
      <c r="G712" s="38"/>
    </row>
    <row r="713" spans="1:7" ht="14.25" customHeight="1" x14ac:dyDescent="0.3">
      <c r="A713" s="3"/>
      <c r="B713" s="3"/>
      <c r="C713" s="3"/>
      <c r="D713" s="3"/>
      <c r="E713" s="99"/>
      <c r="F713" s="2"/>
      <c r="G713" s="38"/>
    </row>
    <row r="714" spans="1:7" ht="14.25" customHeight="1" x14ac:dyDescent="0.3">
      <c r="A714" s="3"/>
      <c r="B714" s="3"/>
      <c r="C714" s="3"/>
      <c r="D714" s="3"/>
      <c r="E714" s="99"/>
      <c r="F714" s="2"/>
      <c r="G714" s="38"/>
    </row>
    <row r="715" spans="1:7" ht="14.25" customHeight="1" x14ac:dyDescent="0.3">
      <c r="A715" s="3"/>
      <c r="B715" s="3"/>
      <c r="C715" s="3"/>
      <c r="D715" s="3"/>
      <c r="E715" s="99"/>
      <c r="F715" s="2"/>
      <c r="G715" s="38"/>
    </row>
    <row r="716" spans="1:7" ht="14.25" customHeight="1" x14ac:dyDescent="0.3">
      <c r="A716" s="3"/>
      <c r="B716" s="3"/>
      <c r="C716" s="3"/>
      <c r="D716" s="3"/>
      <c r="E716" s="99"/>
      <c r="F716" s="2"/>
      <c r="G716" s="38"/>
    </row>
    <row r="717" spans="1:7" ht="14.25" customHeight="1" x14ac:dyDescent="0.3">
      <c r="A717" s="3"/>
      <c r="B717" s="3"/>
      <c r="C717" s="3"/>
      <c r="D717" s="3"/>
      <c r="E717" s="99"/>
      <c r="F717" s="2"/>
      <c r="G717" s="38"/>
    </row>
    <row r="718" spans="1:7" ht="14.25" customHeight="1" x14ac:dyDescent="0.3">
      <c r="A718" s="3"/>
      <c r="B718" s="3"/>
      <c r="C718" s="3"/>
      <c r="D718" s="3"/>
      <c r="E718" s="99"/>
      <c r="F718" s="2"/>
      <c r="G718" s="38"/>
    </row>
    <row r="719" spans="1:7" ht="14.25" customHeight="1" x14ac:dyDescent="0.3">
      <c r="A719" s="3"/>
      <c r="B719" s="3"/>
      <c r="C719" s="3"/>
      <c r="D719" s="3"/>
      <c r="E719" s="99"/>
      <c r="F719" s="2"/>
      <c r="G719" s="38"/>
    </row>
    <row r="720" spans="1:7" ht="14.25" customHeight="1" x14ac:dyDescent="0.3">
      <c r="A720" s="3"/>
      <c r="B720" s="3"/>
      <c r="C720" s="3"/>
      <c r="D720" s="3"/>
      <c r="E720" s="99"/>
      <c r="F720" s="2"/>
      <c r="G720" s="38"/>
    </row>
    <row r="721" spans="1:7" ht="14.25" customHeight="1" x14ac:dyDescent="0.3">
      <c r="A721" s="3"/>
      <c r="B721" s="3"/>
      <c r="C721" s="3"/>
      <c r="D721" s="3"/>
      <c r="E721" s="99"/>
      <c r="F721" s="2"/>
      <c r="G721" s="38"/>
    </row>
    <row r="722" spans="1:7" ht="14.25" customHeight="1" x14ac:dyDescent="0.3">
      <c r="A722" s="3"/>
      <c r="B722" s="3"/>
      <c r="C722" s="3"/>
      <c r="D722" s="3"/>
      <c r="E722" s="99"/>
      <c r="F722" s="2"/>
      <c r="G722" s="38"/>
    </row>
    <row r="723" spans="1:7" ht="14.25" customHeight="1" x14ac:dyDescent="0.3">
      <c r="A723" s="3"/>
      <c r="B723" s="3"/>
      <c r="C723" s="3"/>
      <c r="D723" s="3"/>
      <c r="E723" s="99"/>
      <c r="F723" s="2"/>
      <c r="G723" s="38"/>
    </row>
    <row r="724" spans="1:7" ht="14.25" customHeight="1" x14ac:dyDescent="0.3">
      <c r="A724" s="3"/>
      <c r="B724" s="3"/>
      <c r="C724" s="3"/>
      <c r="D724" s="3"/>
      <c r="E724" s="99"/>
      <c r="F724" s="2"/>
      <c r="G724" s="38"/>
    </row>
    <row r="725" spans="1:7" ht="14.25" customHeight="1" x14ac:dyDescent="0.3">
      <c r="A725" s="3"/>
      <c r="B725" s="3"/>
      <c r="C725" s="3"/>
      <c r="D725" s="3"/>
      <c r="E725" s="99"/>
      <c r="F725" s="2"/>
      <c r="G725" s="38"/>
    </row>
    <row r="726" spans="1:7" ht="14.25" customHeight="1" x14ac:dyDescent="0.3">
      <c r="A726" s="3"/>
      <c r="B726" s="3"/>
      <c r="C726" s="3"/>
      <c r="D726" s="3"/>
      <c r="E726" s="99"/>
      <c r="F726" s="2"/>
      <c r="G726" s="38"/>
    </row>
    <row r="727" spans="1:7" ht="14.25" customHeight="1" x14ac:dyDescent="0.3">
      <c r="A727" s="3"/>
      <c r="B727" s="3"/>
      <c r="C727" s="3"/>
      <c r="D727" s="3"/>
      <c r="E727" s="99"/>
      <c r="F727" s="2"/>
      <c r="G727" s="38"/>
    </row>
    <row r="728" spans="1:7" ht="14.25" customHeight="1" x14ac:dyDescent="0.3">
      <c r="A728" s="3"/>
      <c r="B728" s="3"/>
      <c r="C728" s="3"/>
      <c r="D728" s="3"/>
      <c r="E728" s="99"/>
      <c r="F728" s="2"/>
      <c r="G728" s="38"/>
    </row>
    <row r="729" spans="1:7" ht="14.25" customHeight="1" x14ac:dyDescent="0.3">
      <c r="A729" s="3"/>
      <c r="B729" s="3"/>
      <c r="C729" s="3"/>
      <c r="D729" s="3"/>
      <c r="E729" s="99"/>
      <c r="F729" s="2"/>
      <c r="G729" s="38"/>
    </row>
    <row r="730" spans="1:7" ht="14.25" customHeight="1" x14ac:dyDescent="0.3">
      <c r="A730" s="3"/>
      <c r="B730" s="3"/>
      <c r="C730" s="3"/>
      <c r="D730" s="3"/>
      <c r="E730" s="99"/>
      <c r="F730" s="2"/>
      <c r="G730" s="38"/>
    </row>
    <row r="731" spans="1:7" ht="14.25" customHeight="1" x14ac:dyDescent="0.3">
      <c r="A731" s="3"/>
      <c r="B731" s="3"/>
      <c r="C731" s="3"/>
      <c r="D731" s="3"/>
      <c r="E731" s="99"/>
      <c r="F731" s="2"/>
      <c r="G731" s="38"/>
    </row>
    <row r="732" spans="1:7" ht="14.25" customHeight="1" x14ac:dyDescent="0.3">
      <c r="A732" s="3"/>
      <c r="B732" s="3"/>
      <c r="C732" s="3"/>
      <c r="D732" s="3"/>
      <c r="E732" s="99"/>
      <c r="F732" s="2"/>
      <c r="G732" s="38"/>
    </row>
    <row r="733" spans="1:7" ht="14.25" customHeight="1" x14ac:dyDescent="0.3">
      <c r="A733" s="3"/>
      <c r="B733" s="3"/>
      <c r="C733" s="3"/>
      <c r="D733" s="3"/>
      <c r="E733" s="99"/>
      <c r="F733" s="2"/>
      <c r="G733" s="38"/>
    </row>
    <row r="734" spans="1:7" ht="14.25" customHeight="1" x14ac:dyDescent="0.3">
      <c r="A734" s="3"/>
      <c r="B734" s="3"/>
      <c r="C734" s="3"/>
      <c r="D734" s="3"/>
      <c r="E734" s="99"/>
      <c r="F734" s="2"/>
      <c r="G734" s="38"/>
    </row>
    <row r="735" spans="1:7" ht="14.25" customHeight="1" x14ac:dyDescent="0.3">
      <c r="A735" s="3"/>
      <c r="B735" s="3"/>
      <c r="C735" s="3"/>
      <c r="D735" s="3"/>
      <c r="E735" s="99"/>
      <c r="F735" s="2"/>
      <c r="G735" s="38"/>
    </row>
    <row r="736" spans="1:7" ht="14.25" customHeight="1" x14ac:dyDescent="0.3">
      <c r="A736" s="3"/>
      <c r="B736" s="3"/>
      <c r="C736" s="3"/>
      <c r="D736" s="3"/>
      <c r="E736" s="99"/>
      <c r="F736" s="2"/>
      <c r="G736" s="38"/>
    </row>
    <row r="737" spans="1:7" ht="14.25" customHeight="1" x14ac:dyDescent="0.3">
      <c r="A737" s="3"/>
      <c r="B737" s="3"/>
      <c r="C737" s="3"/>
      <c r="D737" s="3"/>
      <c r="E737" s="99"/>
      <c r="F737" s="2"/>
      <c r="G737" s="38"/>
    </row>
    <row r="738" spans="1:7" ht="14.25" customHeight="1" x14ac:dyDescent="0.3">
      <c r="A738" s="3"/>
      <c r="B738" s="3"/>
      <c r="C738" s="3"/>
      <c r="D738" s="3"/>
      <c r="E738" s="99"/>
      <c r="F738" s="2"/>
      <c r="G738" s="38"/>
    </row>
    <row r="739" spans="1:7" ht="14.25" customHeight="1" x14ac:dyDescent="0.3">
      <c r="A739" s="3"/>
      <c r="B739" s="3"/>
      <c r="C739" s="3"/>
      <c r="D739" s="3"/>
      <c r="E739" s="99"/>
      <c r="F739" s="2"/>
      <c r="G739" s="38"/>
    </row>
    <row r="740" spans="1:7" ht="14.25" customHeight="1" x14ac:dyDescent="0.3">
      <c r="A740" s="3"/>
      <c r="B740" s="3"/>
      <c r="C740" s="3"/>
      <c r="D740" s="3"/>
      <c r="E740" s="99"/>
      <c r="F740" s="2"/>
      <c r="G740" s="38"/>
    </row>
    <row r="741" spans="1:7" ht="14.25" customHeight="1" x14ac:dyDescent="0.3">
      <c r="A741" s="3"/>
      <c r="B741" s="3"/>
      <c r="C741" s="3"/>
      <c r="D741" s="3"/>
      <c r="E741" s="99"/>
      <c r="F741" s="2"/>
      <c r="G741" s="38"/>
    </row>
    <row r="742" spans="1:7" ht="14.25" customHeight="1" x14ac:dyDescent="0.3">
      <c r="A742" s="3"/>
      <c r="B742" s="3"/>
      <c r="C742" s="3"/>
      <c r="D742" s="3"/>
      <c r="E742" s="99"/>
      <c r="F742" s="2"/>
      <c r="G742" s="38"/>
    </row>
    <row r="743" spans="1:7" ht="14.25" customHeight="1" x14ac:dyDescent="0.3">
      <c r="A743" s="3"/>
      <c r="B743" s="3"/>
      <c r="C743" s="3"/>
      <c r="D743" s="3"/>
      <c r="E743" s="99"/>
      <c r="F743" s="2"/>
      <c r="G743" s="38"/>
    </row>
    <row r="744" spans="1:7" ht="14.25" customHeight="1" x14ac:dyDescent="0.3">
      <c r="A744" s="3"/>
      <c r="B744" s="3"/>
      <c r="C744" s="3"/>
      <c r="D744" s="3"/>
      <c r="E744" s="99"/>
      <c r="F744" s="2"/>
      <c r="G744" s="38"/>
    </row>
    <row r="745" spans="1:7" ht="14.25" customHeight="1" x14ac:dyDescent="0.3">
      <c r="A745" s="3"/>
      <c r="B745" s="3"/>
      <c r="C745" s="3"/>
      <c r="D745" s="3"/>
      <c r="E745" s="99"/>
      <c r="F745" s="2"/>
      <c r="G745" s="38"/>
    </row>
    <row r="746" spans="1:7" ht="14.25" customHeight="1" x14ac:dyDescent="0.3">
      <c r="A746" s="3"/>
      <c r="B746" s="3"/>
      <c r="C746" s="3"/>
      <c r="D746" s="3"/>
      <c r="E746" s="99"/>
      <c r="F746" s="2"/>
      <c r="G746" s="38"/>
    </row>
    <row r="747" spans="1:7" ht="14.25" customHeight="1" x14ac:dyDescent="0.3">
      <c r="A747" s="3"/>
      <c r="B747" s="3"/>
      <c r="C747" s="3"/>
      <c r="D747" s="3"/>
      <c r="E747" s="99"/>
      <c r="F747" s="2"/>
      <c r="G747" s="38"/>
    </row>
    <row r="748" spans="1:7" ht="14.25" customHeight="1" x14ac:dyDescent="0.3">
      <c r="A748" s="3"/>
      <c r="B748" s="3"/>
      <c r="C748" s="3"/>
      <c r="D748" s="3"/>
      <c r="E748" s="99"/>
      <c r="F748" s="2"/>
      <c r="G748" s="38"/>
    </row>
    <row r="749" spans="1:7" ht="14.25" customHeight="1" x14ac:dyDescent="0.3">
      <c r="A749" s="3"/>
      <c r="B749" s="3"/>
      <c r="C749" s="3"/>
      <c r="D749" s="3"/>
      <c r="E749" s="99"/>
      <c r="F749" s="2"/>
      <c r="G749" s="38"/>
    </row>
    <row r="750" spans="1:7" ht="14.25" customHeight="1" x14ac:dyDescent="0.3">
      <c r="A750" s="3"/>
      <c r="B750" s="3"/>
      <c r="C750" s="3"/>
      <c r="D750" s="3"/>
      <c r="E750" s="99"/>
      <c r="F750" s="2"/>
      <c r="G750" s="38"/>
    </row>
    <row r="751" spans="1:7" ht="14.25" customHeight="1" x14ac:dyDescent="0.3">
      <c r="A751" s="3"/>
      <c r="B751" s="3"/>
      <c r="C751" s="3"/>
      <c r="D751" s="3"/>
      <c r="E751" s="99"/>
      <c r="F751" s="2"/>
      <c r="G751" s="38"/>
    </row>
    <row r="752" spans="1:7" ht="14.25" customHeight="1" x14ac:dyDescent="0.3">
      <c r="A752" s="3"/>
      <c r="B752" s="3"/>
      <c r="C752" s="3"/>
      <c r="D752" s="3"/>
      <c r="E752" s="99"/>
      <c r="F752" s="2"/>
      <c r="G752" s="38"/>
    </row>
    <row r="753" spans="1:7" ht="14.25" customHeight="1" x14ac:dyDescent="0.3">
      <c r="A753" s="3"/>
      <c r="B753" s="3"/>
      <c r="C753" s="3"/>
      <c r="D753" s="3"/>
      <c r="E753" s="99"/>
      <c r="F753" s="2"/>
      <c r="G753" s="38"/>
    </row>
    <row r="754" spans="1:7" ht="14.25" customHeight="1" x14ac:dyDescent="0.3">
      <c r="A754" s="3"/>
      <c r="B754" s="3"/>
      <c r="C754" s="3"/>
      <c r="D754" s="3"/>
      <c r="E754" s="99"/>
      <c r="F754" s="2"/>
      <c r="G754" s="38"/>
    </row>
    <row r="755" spans="1:7" ht="14.25" customHeight="1" x14ac:dyDescent="0.3">
      <c r="A755" s="3"/>
      <c r="B755" s="3"/>
      <c r="C755" s="3"/>
      <c r="D755" s="3"/>
      <c r="E755" s="99"/>
      <c r="F755" s="2"/>
      <c r="G755" s="38"/>
    </row>
    <row r="756" spans="1:7" ht="14.25" customHeight="1" x14ac:dyDescent="0.3">
      <c r="A756" s="3"/>
      <c r="B756" s="3"/>
      <c r="C756" s="3"/>
      <c r="D756" s="3"/>
      <c r="E756" s="99"/>
      <c r="F756" s="2"/>
      <c r="G756" s="38"/>
    </row>
    <row r="757" spans="1:7" ht="14.25" customHeight="1" x14ac:dyDescent="0.3">
      <c r="A757" s="3"/>
      <c r="B757" s="3"/>
      <c r="C757" s="3"/>
      <c r="D757" s="3"/>
      <c r="E757" s="99"/>
      <c r="F757" s="2"/>
      <c r="G757" s="38"/>
    </row>
    <row r="758" spans="1:7" ht="14.25" customHeight="1" x14ac:dyDescent="0.3">
      <c r="A758" s="3"/>
      <c r="B758" s="3"/>
      <c r="C758" s="3"/>
      <c r="D758" s="3"/>
      <c r="E758" s="99"/>
      <c r="F758" s="2"/>
      <c r="G758" s="38"/>
    </row>
    <row r="759" spans="1:7" ht="14.25" customHeight="1" x14ac:dyDescent="0.3">
      <c r="A759" s="3"/>
      <c r="B759" s="3"/>
      <c r="C759" s="3"/>
      <c r="D759" s="3"/>
      <c r="E759" s="99"/>
      <c r="F759" s="2"/>
      <c r="G759" s="38"/>
    </row>
    <row r="760" spans="1:7" ht="14.25" customHeight="1" x14ac:dyDescent="0.3">
      <c r="A760" s="3"/>
      <c r="B760" s="3"/>
      <c r="C760" s="3"/>
      <c r="D760" s="3"/>
      <c r="E760" s="99"/>
      <c r="F760" s="2"/>
      <c r="G760" s="38"/>
    </row>
    <row r="761" spans="1:7" ht="14.25" customHeight="1" x14ac:dyDescent="0.3">
      <c r="A761" s="3"/>
      <c r="B761" s="3"/>
      <c r="C761" s="3"/>
      <c r="D761" s="3"/>
      <c r="E761" s="99"/>
      <c r="F761" s="2"/>
      <c r="G761" s="38"/>
    </row>
    <row r="762" spans="1:7" ht="14.25" customHeight="1" x14ac:dyDescent="0.3">
      <c r="A762" s="3"/>
      <c r="B762" s="3"/>
      <c r="C762" s="3"/>
      <c r="D762" s="3"/>
      <c r="E762" s="99"/>
      <c r="F762" s="2"/>
      <c r="G762" s="38"/>
    </row>
    <row r="763" spans="1:7" ht="14.25" customHeight="1" x14ac:dyDescent="0.3">
      <c r="A763" s="3"/>
      <c r="B763" s="3"/>
      <c r="C763" s="3"/>
      <c r="D763" s="3"/>
      <c r="E763" s="99"/>
      <c r="F763" s="2"/>
      <c r="G763" s="38"/>
    </row>
    <row r="764" spans="1:7" ht="14.25" customHeight="1" x14ac:dyDescent="0.3">
      <c r="A764" s="3"/>
      <c r="B764" s="3"/>
      <c r="C764" s="3"/>
      <c r="D764" s="3"/>
      <c r="E764" s="99"/>
      <c r="F764" s="2"/>
      <c r="G764" s="38"/>
    </row>
    <row r="765" spans="1:7" ht="14.25" customHeight="1" x14ac:dyDescent="0.3">
      <c r="A765" s="3"/>
      <c r="B765" s="3"/>
      <c r="C765" s="3"/>
      <c r="D765" s="3"/>
      <c r="E765" s="99"/>
      <c r="F765" s="2"/>
      <c r="G765" s="38"/>
    </row>
    <row r="766" spans="1:7" ht="14.25" customHeight="1" x14ac:dyDescent="0.3">
      <c r="A766" s="3"/>
      <c r="B766" s="3"/>
      <c r="C766" s="3"/>
      <c r="D766" s="3"/>
      <c r="E766" s="99"/>
      <c r="F766" s="2"/>
      <c r="G766" s="38"/>
    </row>
    <row r="767" spans="1:7" ht="14.25" customHeight="1" x14ac:dyDescent="0.3">
      <c r="A767" s="3"/>
      <c r="B767" s="3"/>
      <c r="C767" s="3"/>
      <c r="D767" s="3"/>
      <c r="E767" s="99"/>
      <c r="F767" s="2"/>
      <c r="G767" s="38"/>
    </row>
    <row r="768" spans="1:7" ht="14.25" customHeight="1" x14ac:dyDescent="0.3">
      <c r="A768" s="3"/>
      <c r="B768" s="3"/>
      <c r="C768" s="3"/>
      <c r="D768" s="3"/>
      <c r="E768" s="99"/>
      <c r="F768" s="2"/>
      <c r="G768" s="38"/>
    </row>
    <row r="769" spans="1:7" ht="14.25" customHeight="1" x14ac:dyDescent="0.3">
      <c r="A769" s="3"/>
      <c r="B769" s="3"/>
      <c r="C769" s="3"/>
      <c r="D769" s="3"/>
      <c r="E769" s="99"/>
      <c r="F769" s="2"/>
      <c r="G769" s="38"/>
    </row>
    <row r="770" spans="1:7" ht="14.25" customHeight="1" x14ac:dyDescent="0.3">
      <c r="A770" s="3"/>
      <c r="B770" s="3"/>
      <c r="C770" s="3"/>
      <c r="D770" s="3"/>
      <c r="E770" s="99"/>
      <c r="F770" s="2"/>
      <c r="G770" s="38"/>
    </row>
    <row r="771" spans="1:7" ht="14.25" customHeight="1" x14ac:dyDescent="0.3">
      <c r="A771" s="3"/>
      <c r="B771" s="3"/>
      <c r="C771" s="3"/>
      <c r="D771" s="3"/>
      <c r="E771" s="99"/>
      <c r="F771" s="2"/>
      <c r="G771" s="38"/>
    </row>
    <row r="772" spans="1:7" ht="14.25" customHeight="1" x14ac:dyDescent="0.3">
      <c r="A772" s="3"/>
      <c r="B772" s="3"/>
      <c r="C772" s="3"/>
      <c r="D772" s="3"/>
      <c r="E772" s="99"/>
      <c r="F772" s="2"/>
      <c r="G772" s="38"/>
    </row>
    <row r="773" spans="1:7" ht="14.25" customHeight="1" x14ac:dyDescent="0.3">
      <c r="A773" s="3"/>
      <c r="B773" s="3"/>
      <c r="C773" s="3"/>
      <c r="D773" s="3"/>
      <c r="E773" s="99"/>
      <c r="F773" s="2"/>
      <c r="G773" s="38"/>
    </row>
    <row r="774" spans="1:7" ht="14.25" customHeight="1" x14ac:dyDescent="0.3">
      <c r="A774" s="3"/>
      <c r="B774" s="3"/>
      <c r="C774" s="3"/>
      <c r="D774" s="3"/>
      <c r="E774" s="99"/>
      <c r="F774" s="2"/>
      <c r="G774" s="38"/>
    </row>
    <row r="775" spans="1:7" ht="14.25" customHeight="1" x14ac:dyDescent="0.3">
      <c r="A775" s="3"/>
      <c r="B775" s="3"/>
      <c r="C775" s="3"/>
      <c r="D775" s="3"/>
      <c r="E775" s="99"/>
      <c r="F775" s="2"/>
      <c r="G775" s="38"/>
    </row>
    <row r="776" spans="1:7" ht="14.25" customHeight="1" x14ac:dyDescent="0.3">
      <c r="A776" s="3"/>
      <c r="B776" s="3"/>
      <c r="C776" s="3"/>
      <c r="D776" s="3"/>
      <c r="E776" s="99"/>
      <c r="F776" s="2"/>
      <c r="G776" s="38"/>
    </row>
    <row r="777" spans="1:7" ht="14.25" customHeight="1" x14ac:dyDescent="0.3">
      <c r="A777" s="3"/>
      <c r="B777" s="3"/>
      <c r="C777" s="3"/>
      <c r="D777" s="3"/>
      <c r="E777" s="99"/>
      <c r="F777" s="2"/>
      <c r="G777" s="38"/>
    </row>
    <row r="778" spans="1:7" ht="14.25" customHeight="1" x14ac:dyDescent="0.3">
      <c r="A778" s="3"/>
      <c r="B778" s="3"/>
      <c r="C778" s="3"/>
      <c r="D778" s="3"/>
      <c r="E778" s="99"/>
      <c r="F778" s="2"/>
      <c r="G778" s="38"/>
    </row>
    <row r="779" spans="1:7" ht="14.25" customHeight="1" x14ac:dyDescent="0.3">
      <c r="A779" s="3"/>
      <c r="B779" s="3"/>
      <c r="C779" s="3"/>
      <c r="D779" s="3"/>
      <c r="E779" s="99"/>
      <c r="F779" s="2"/>
      <c r="G779" s="38"/>
    </row>
    <row r="780" spans="1:7" ht="14.25" customHeight="1" x14ac:dyDescent="0.3">
      <c r="A780" s="3"/>
      <c r="B780" s="3"/>
      <c r="C780" s="3"/>
      <c r="D780" s="3"/>
      <c r="E780" s="99"/>
      <c r="F780" s="2"/>
      <c r="G780" s="38"/>
    </row>
    <row r="781" spans="1:7" ht="14.25" customHeight="1" x14ac:dyDescent="0.3">
      <c r="A781" s="3"/>
      <c r="B781" s="3"/>
      <c r="C781" s="3"/>
      <c r="D781" s="3"/>
      <c r="E781" s="99"/>
      <c r="F781" s="2"/>
      <c r="G781" s="38"/>
    </row>
    <row r="782" spans="1:7" ht="14.25" customHeight="1" x14ac:dyDescent="0.3">
      <c r="A782" s="3"/>
      <c r="B782" s="3"/>
      <c r="C782" s="3"/>
      <c r="D782" s="3"/>
      <c r="E782" s="99"/>
      <c r="F782" s="2"/>
      <c r="G782" s="38"/>
    </row>
    <row r="783" spans="1:7" ht="14.25" customHeight="1" x14ac:dyDescent="0.3">
      <c r="A783" s="3"/>
      <c r="B783" s="3"/>
      <c r="C783" s="3"/>
      <c r="D783" s="3"/>
      <c r="E783" s="99"/>
      <c r="F783" s="2"/>
      <c r="G783" s="38"/>
    </row>
    <row r="784" spans="1:7" ht="14.25" customHeight="1" x14ac:dyDescent="0.3">
      <c r="A784" s="3"/>
      <c r="B784" s="3"/>
      <c r="C784" s="3"/>
      <c r="D784" s="3"/>
      <c r="E784" s="99"/>
      <c r="F784" s="2"/>
      <c r="G784" s="38"/>
    </row>
    <row r="785" spans="1:7" ht="14.25" customHeight="1" x14ac:dyDescent="0.3">
      <c r="A785" s="3"/>
      <c r="B785" s="3"/>
      <c r="C785" s="3"/>
      <c r="D785" s="3"/>
      <c r="E785" s="99"/>
      <c r="F785" s="2"/>
      <c r="G785" s="38"/>
    </row>
    <row r="786" spans="1:7" ht="14.25" customHeight="1" x14ac:dyDescent="0.3">
      <c r="A786" s="3"/>
      <c r="B786" s="3"/>
      <c r="C786" s="3"/>
      <c r="D786" s="3"/>
      <c r="E786" s="99"/>
      <c r="F786" s="2"/>
      <c r="G786" s="38"/>
    </row>
    <row r="787" spans="1:7" ht="14.25" customHeight="1" x14ac:dyDescent="0.3">
      <c r="A787" s="3"/>
      <c r="B787" s="3"/>
      <c r="C787" s="3"/>
      <c r="D787" s="3"/>
      <c r="E787" s="99"/>
      <c r="F787" s="2"/>
      <c r="G787" s="38"/>
    </row>
    <row r="788" spans="1:7" ht="14.25" customHeight="1" x14ac:dyDescent="0.3">
      <c r="A788" s="3"/>
      <c r="B788" s="3"/>
      <c r="C788" s="3"/>
      <c r="D788" s="3"/>
      <c r="E788" s="99"/>
      <c r="F788" s="2"/>
      <c r="G788" s="38"/>
    </row>
    <row r="789" spans="1:7" ht="14.25" customHeight="1" x14ac:dyDescent="0.3">
      <c r="A789" s="3"/>
      <c r="B789" s="3"/>
      <c r="C789" s="3"/>
      <c r="D789" s="3"/>
      <c r="E789" s="99"/>
      <c r="F789" s="2"/>
      <c r="G789" s="38"/>
    </row>
    <row r="790" spans="1:7" ht="14.25" customHeight="1" x14ac:dyDescent="0.3">
      <c r="A790" s="3"/>
      <c r="B790" s="3"/>
      <c r="C790" s="3"/>
      <c r="D790" s="3"/>
      <c r="E790" s="99"/>
      <c r="F790" s="2"/>
      <c r="G790" s="38"/>
    </row>
    <row r="791" spans="1:7" ht="14.25" customHeight="1" x14ac:dyDescent="0.3">
      <c r="A791" s="3"/>
      <c r="B791" s="3"/>
      <c r="C791" s="3"/>
      <c r="D791" s="3"/>
      <c r="E791" s="99"/>
      <c r="F791" s="2"/>
      <c r="G791" s="38"/>
    </row>
    <row r="792" spans="1:7" ht="14.25" customHeight="1" x14ac:dyDescent="0.3">
      <c r="A792" s="3"/>
      <c r="B792" s="3"/>
      <c r="C792" s="3"/>
      <c r="D792" s="3"/>
      <c r="E792" s="99"/>
      <c r="F792" s="2"/>
      <c r="G792" s="38"/>
    </row>
    <row r="793" spans="1:7" ht="14.25" customHeight="1" x14ac:dyDescent="0.3">
      <c r="A793" s="3"/>
      <c r="B793" s="3"/>
      <c r="C793" s="3"/>
      <c r="D793" s="3"/>
      <c r="E793" s="99"/>
      <c r="F793" s="2"/>
      <c r="G793" s="38"/>
    </row>
    <row r="794" spans="1:7" ht="14.25" customHeight="1" x14ac:dyDescent="0.3">
      <c r="A794" s="3"/>
      <c r="B794" s="3"/>
      <c r="C794" s="3"/>
      <c r="D794" s="3"/>
      <c r="E794" s="99"/>
      <c r="F794" s="2"/>
      <c r="G794" s="38"/>
    </row>
    <row r="795" spans="1:7" ht="14.25" customHeight="1" x14ac:dyDescent="0.3">
      <c r="A795" s="3"/>
      <c r="B795" s="3"/>
      <c r="C795" s="3"/>
      <c r="D795" s="3"/>
      <c r="E795" s="99"/>
      <c r="F795" s="2"/>
      <c r="G795" s="38"/>
    </row>
    <row r="796" spans="1:7" ht="14.25" customHeight="1" x14ac:dyDescent="0.3">
      <c r="A796" s="3"/>
      <c r="B796" s="3"/>
      <c r="C796" s="3"/>
      <c r="D796" s="3"/>
      <c r="E796" s="99"/>
      <c r="F796" s="2"/>
      <c r="G796" s="38"/>
    </row>
    <row r="797" spans="1:7" ht="14.25" customHeight="1" x14ac:dyDescent="0.3">
      <c r="A797" s="3"/>
      <c r="B797" s="3"/>
      <c r="C797" s="3"/>
      <c r="D797" s="3"/>
      <c r="E797" s="99"/>
      <c r="F797" s="2"/>
      <c r="G797" s="38"/>
    </row>
    <row r="798" spans="1:7" ht="14.25" customHeight="1" x14ac:dyDescent="0.3">
      <c r="A798" s="3"/>
      <c r="B798" s="3"/>
      <c r="C798" s="3"/>
      <c r="D798" s="3"/>
      <c r="E798" s="99"/>
      <c r="F798" s="2"/>
      <c r="G798" s="38"/>
    </row>
    <row r="799" spans="1:7" ht="14.25" customHeight="1" x14ac:dyDescent="0.3">
      <c r="A799" s="3"/>
      <c r="B799" s="3"/>
      <c r="C799" s="3"/>
      <c r="D799" s="3"/>
      <c r="E799" s="99"/>
      <c r="F799" s="2"/>
      <c r="G799" s="38"/>
    </row>
    <row r="800" spans="1:7" ht="14.25" customHeight="1" x14ac:dyDescent="0.3">
      <c r="A800" s="3"/>
      <c r="B800" s="3"/>
      <c r="C800" s="3"/>
      <c r="D800" s="3"/>
      <c r="E800" s="99"/>
      <c r="F800" s="2"/>
      <c r="G800" s="38"/>
    </row>
    <row r="801" spans="1:7" ht="14.25" customHeight="1" x14ac:dyDescent="0.3">
      <c r="A801" s="3"/>
      <c r="B801" s="3"/>
      <c r="C801" s="3"/>
      <c r="D801" s="3"/>
      <c r="E801" s="99"/>
      <c r="F801" s="2"/>
      <c r="G801" s="38"/>
    </row>
    <row r="802" spans="1:7" ht="14.25" customHeight="1" x14ac:dyDescent="0.3">
      <c r="A802" s="3"/>
      <c r="B802" s="3"/>
      <c r="C802" s="3"/>
      <c r="D802" s="3"/>
      <c r="E802" s="99"/>
      <c r="F802" s="2"/>
      <c r="G802" s="38"/>
    </row>
    <row r="803" spans="1:7" ht="14.25" customHeight="1" x14ac:dyDescent="0.3">
      <c r="A803" s="3"/>
      <c r="B803" s="3"/>
      <c r="C803" s="3"/>
      <c r="D803" s="3"/>
      <c r="E803" s="99"/>
      <c r="F803" s="2"/>
      <c r="G803" s="38"/>
    </row>
    <row r="804" spans="1:7" ht="14.25" customHeight="1" x14ac:dyDescent="0.3">
      <c r="A804" s="3"/>
      <c r="B804" s="3"/>
      <c r="C804" s="3"/>
      <c r="D804" s="3"/>
      <c r="E804" s="99"/>
      <c r="F804" s="2"/>
      <c r="G804" s="38"/>
    </row>
    <row r="805" spans="1:7" ht="14.25" customHeight="1" x14ac:dyDescent="0.3">
      <c r="A805" s="3"/>
      <c r="B805" s="3"/>
      <c r="C805" s="3"/>
      <c r="D805" s="3"/>
      <c r="E805" s="99"/>
      <c r="F805" s="2"/>
      <c r="G805" s="38"/>
    </row>
    <row r="806" spans="1:7" ht="14.25" customHeight="1" x14ac:dyDescent="0.3">
      <c r="A806" s="3"/>
      <c r="B806" s="3"/>
      <c r="C806" s="3"/>
      <c r="D806" s="3"/>
      <c r="E806" s="99"/>
      <c r="F806" s="2"/>
      <c r="G806" s="38"/>
    </row>
    <row r="807" spans="1:7" ht="14.25" customHeight="1" x14ac:dyDescent="0.3">
      <c r="A807" s="3"/>
      <c r="B807" s="3"/>
      <c r="C807" s="3"/>
      <c r="D807" s="3"/>
      <c r="E807" s="99"/>
      <c r="F807" s="2"/>
      <c r="G807" s="38"/>
    </row>
    <row r="808" spans="1:7" ht="14.25" customHeight="1" x14ac:dyDescent="0.3">
      <c r="A808" s="3"/>
      <c r="B808" s="3"/>
      <c r="C808" s="3"/>
      <c r="D808" s="3"/>
      <c r="E808" s="99"/>
      <c r="F808" s="2"/>
      <c r="G808" s="38"/>
    </row>
    <row r="809" spans="1:7" ht="14.25" customHeight="1" x14ac:dyDescent="0.3">
      <c r="A809" s="3"/>
      <c r="B809" s="3"/>
      <c r="C809" s="3"/>
      <c r="D809" s="3"/>
      <c r="E809" s="99"/>
      <c r="F809" s="2"/>
      <c r="G809" s="38"/>
    </row>
    <row r="810" spans="1:7" ht="14.25" customHeight="1" x14ac:dyDescent="0.3">
      <c r="A810" s="3"/>
      <c r="B810" s="3"/>
      <c r="C810" s="3"/>
      <c r="D810" s="3"/>
      <c r="E810" s="99"/>
      <c r="F810" s="2"/>
      <c r="G810" s="38"/>
    </row>
    <row r="811" spans="1:7" ht="14.25" customHeight="1" x14ac:dyDescent="0.3">
      <c r="A811" s="3"/>
      <c r="B811" s="3"/>
      <c r="C811" s="3"/>
      <c r="D811" s="3"/>
      <c r="E811" s="99"/>
      <c r="F811" s="2"/>
      <c r="G811" s="38"/>
    </row>
    <row r="812" spans="1:7" ht="14.25" customHeight="1" x14ac:dyDescent="0.3">
      <c r="A812" s="3"/>
      <c r="B812" s="3"/>
      <c r="C812" s="3"/>
      <c r="D812" s="3"/>
      <c r="E812" s="99"/>
      <c r="F812" s="2"/>
      <c r="G812" s="38"/>
    </row>
    <row r="813" spans="1:7" ht="14.25" customHeight="1" x14ac:dyDescent="0.3">
      <c r="A813" s="3"/>
      <c r="B813" s="3"/>
      <c r="C813" s="3"/>
      <c r="D813" s="3"/>
      <c r="E813" s="99"/>
      <c r="F813" s="2"/>
      <c r="G813" s="38"/>
    </row>
    <row r="814" spans="1:7" ht="14.25" customHeight="1" x14ac:dyDescent="0.3">
      <c r="A814" s="3"/>
      <c r="B814" s="3"/>
      <c r="C814" s="3"/>
      <c r="D814" s="3"/>
      <c r="E814" s="99"/>
      <c r="F814" s="2"/>
      <c r="G814" s="38"/>
    </row>
    <row r="815" spans="1:7" ht="14.25" customHeight="1" x14ac:dyDescent="0.3">
      <c r="A815" s="3"/>
      <c r="B815" s="3"/>
      <c r="C815" s="3"/>
      <c r="D815" s="3"/>
      <c r="E815" s="99"/>
      <c r="F815" s="2"/>
      <c r="G815" s="38"/>
    </row>
    <row r="816" spans="1:7" ht="14.25" customHeight="1" x14ac:dyDescent="0.3">
      <c r="A816" s="3"/>
      <c r="B816" s="3"/>
      <c r="C816" s="3"/>
      <c r="D816" s="3"/>
      <c r="E816" s="99"/>
      <c r="F816" s="2"/>
      <c r="G816" s="38"/>
    </row>
    <row r="817" spans="1:7" ht="14.25" customHeight="1" x14ac:dyDescent="0.3">
      <c r="A817" s="3"/>
      <c r="B817" s="3"/>
      <c r="C817" s="3"/>
      <c r="D817" s="3"/>
      <c r="E817" s="99"/>
      <c r="F817" s="2"/>
      <c r="G817" s="38"/>
    </row>
    <row r="818" spans="1:7" ht="14.25" customHeight="1" x14ac:dyDescent="0.3">
      <c r="A818" s="3"/>
      <c r="B818" s="3"/>
      <c r="C818" s="3"/>
      <c r="D818" s="3"/>
      <c r="E818" s="99"/>
      <c r="F818" s="2"/>
      <c r="G818" s="38"/>
    </row>
    <row r="819" spans="1:7" ht="14.25" customHeight="1" x14ac:dyDescent="0.3">
      <c r="A819" s="3"/>
      <c r="B819" s="3"/>
      <c r="C819" s="3"/>
      <c r="D819" s="3"/>
      <c r="E819" s="99"/>
      <c r="F819" s="2"/>
      <c r="G819" s="38"/>
    </row>
    <row r="820" spans="1:7" ht="14.25" customHeight="1" x14ac:dyDescent="0.3">
      <c r="A820" s="3"/>
      <c r="B820" s="3"/>
      <c r="C820" s="3"/>
      <c r="D820" s="3"/>
      <c r="E820" s="99"/>
      <c r="F820" s="2"/>
      <c r="G820" s="38"/>
    </row>
    <row r="821" spans="1:7" ht="14.25" customHeight="1" x14ac:dyDescent="0.3">
      <c r="A821" s="3"/>
      <c r="B821" s="3"/>
      <c r="C821" s="3"/>
      <c r="D821" s="3"/>
      <c r="E821" s="99"/>
      <c r="F821" s="2"/>
      <c r="G821" s="38"/>
    </row>
    <row r="822" spans="1:7" ht="14.25" customHeight="1" x14ac:dyDescent="0.3">
      <c r="A822" s="3"/>
      <c r="B822" s="3"/>
      <c r="C822" s="3"/>
      <c r="D822" s="3"/>
      <c r="E822" s="99"/>
      <c r="F822" s="2"/>
      <c r="G822" s="38"/>
    </row>
    <row r="823" spans="1:7" ht="14.25" customHeight="1" x14ac:dyDescent="0.3">
      <c r="A823" s="3"/>
      <c r="B823" s="3"/>
      <c r="C823" s="3"/>
      <c r="D823" s="3"/>
      <c r="E823" s="99"/>
      <c r="F823" s="2"/>
      <c r="G823" s="38"/>
    </row>
    <row r="824" spans="1:7" ht="14.25" customHeight="1" x14ac:dyDescent="0.3">
      <c r="A824" s="3"/>
      <c r="B824" s="3"/>
      <c r="C824" s="3"/>
      <c r="D824" s="3"/>
      <c r="E824" s="99"/>
      <c r="F824" s="2"/>
      <c r="G824" s="38"/>
    </row>
    <row r="825" spans="1:7" ht="14.25" customHeight="1" x14ac:dyDescent="0.3">
      <c r="A825" s="3"/>
      <c r="B825" s="3"/>
      <c r="C825" s="3"/>
      <c r="D825" s="3"/>
      <c r="E825" s="99"/>
      <c r="F825" s="2"/>
      <c r="G825" s="38"/>
    </row>
    <row r="826" spans="1:7" ht="14.25" customHeight="1" x14ac:dyDescent="0.3">
      <c r="A826" s="3"/>
      <c r="B826" s="3"/>
      <c r="C826" s="3"/>
      <c r="D826" s="3"/>
      <c r="E826" s="99"/>
      <c r="F826" s="2"/>
      <c r="G826" s="38"/>
    </row>
    <row r="827" spans="1:7" ht="14.25" customHeight="1" x14ac:dyDescent="0.3">
      <c r="A827" s="3"/>
      <c r="B827" s="3"/>
      <c r="C827" s="3"/>
      <c r="D827" s="3"/>
      <c r="E827" s="99"/>
      <c r="F827" s="2"/>
      <c r="G827" s="38"/>
    </row>
    <row r="828" spans="1:7" ht="14.25" customHeight="1" x14ac:dyDescent="0.3">
      <c r="A828" s="3"/>
      <c r="B828" s="3"/>
      <c r="C828" s="3"/>
      <c r="D828" s="3"/>
      <c r="E828" s="99"/>
      <c r="F828" s="2"/>
      <c r="G828" s="38"/>
    </row>
    <row r="829" spans="1:7" ht="14.25" customHeight="1" x14ac:dyDescent="0.3">
      <c r="A829" s="3"/>
      <c r="B829" s="3"/>
      <c r="C829" s="3"/>
      <c r="D829" s="3"/>
      <c r="E829" s="99"/>
      <c r="F829" s="2"/>
      <c r="G829" s="38"/>
    </row>
    <row r="830" spans="1:7" ht="14.25" customHeight="1" x14ac:dyDescent="0.3">
      <c r="A830" s="3"/>
      <c r="B830" s="3"/>
      <c r="C830" s="3"/>
      <c r="D830" s="3"/>
      <c r="E830" s="99"/>
      <c r="F830" s="2"/>
      <c r="G830" s="38"/>
    </row>
    <row r="831" spans="1:7" ht="14.25" customHeight="1" x14ac:dyDescent="0.3">
      <c r="A831" s="3"/>
      <c r="B831" s="3"/>
      <c r="C831" s="3"/>
      <c r="D831" s="3"/>
      <c r="E831" s="99"/>
      <c r="F831" s="2"/>
      <c r="G831" s="38"/>
    </row>
    <row r="832" spans="1:7" ht="14.25" customHeight="1" x14ac:dyDescent="0.3">
      <c r="A832" s="3"/>
      <c r="B832" s="3"/>
      <c r="C832" s="3"/>
      <c r="D832" s="3"/>
      <c r="E832" s="99"/>
      <c r="F832" s="2"/>
      <c r="G832" s="38"/>
    </row>
    <row r="833" spans="1:7" ht="14.25" customHeight="1" x14ac:dyDescent="0.3">
      <c r="A833" s="3"/>
      <c r="B833" s="3"/>
      <c r="C833" s="3"/>
      <c r="D833" s="3"/>
      <c r="E833" s="99"/>
      <c r="F833" s="2"/>
      <c r="G833" s="38"/>
    </row>
    <row r="834" spans="1:7" ht="14.25" customHeight="1" x14ac:dyDescent="0.3">
      <c r="A834" s="3"/>
      <c r="B834" s="3"/>
      <c r="C834" s="3"/>
      <c r="D834" s="3"/>
      <c r="E834" s="99"/>
      <c r="F834" s="2"/>
      <c r="G834" s="38"/>
    </row>
    <row r="835" spans="1:7" ht="14.25" customHeight="1" x14ac:dyDescent="0.3">
      <c r="A835" s="3"/>
      <c r="B835" s="3"/>
      <c r="C835" s="3"/>
      <c r="D835" s="3"/>
      <c r="E835" s="99"/>
      <c r="F835" s="2"/>
      <c r="G835" s="38"/>
    </row>
    <row r="836" spans="1:7" ht="14.25" customHeight="1" x14ac:dyDescent="0.3">
      <c r="A836" s="3"/>
      <c r="B836" s="3"/>
      <c r="C836" s="3"/>
      <c r="D836" s="3"/>
      <c r="E836" s="99"/>
      <c r="F836" s="2"/>
      <c r="G836" s="38"/>
    </row>
    <row r="837" spans="1:7" ht="14.25" customHeight="1" x14ac:dyDescent="0.3">
      <c r="A837" s="3"/>
      <c r="B837" s="3"/>
      <c r="C837" s="3"/>
      <c r="D837" s="3"/>
      <c r="E837" s="99"/>
      <c r="F837" s="2"/>
      <c r="G837" s="38"/>
    </row>
    <row r="838" spans="1:7" ht="14.25" customHeight="1" x14ac:dyDescent="0.3">
      <c r="A838" s="3"/>
      <c r="B838" s="3"/>
      <c r="C838" s="3"/>
      <c r="D838" s="3"/>
      <c r="E838" s="99"/>
      <c r="F838" s="2"/>
      <c r="G838" s="38"/>
    </row>
    <row r="839" spans="1:7" ht="14.25" customHeight="1" x14ac:dyDescent="0.3">
      <c r="A839" s="3"/>
      <c r="B839" s="3"/>
      <c r="C839" s="3"/>
      <c r="D839" s="3"/>
      <c r="E839" s="99"/>
      <c r="F839" s="2"/>
      <c r="G839" s="38"/>
    </row>
    <row r="840" spans="1:7" ht="14.25" customHeight="1" x14ac:dyDescent="0.3">
      <c r="A840" s="3"/>
      <c r="B840" s="3"/>
      <c r="C840" s="3"/>
      <c r="D840" s="3"/>
      <c r="E840" s="99"/>
      <c r="F840" s="2"/>
      <c r="G840" s="38"/>
    </row>
    <row r="841" spans="1:7" ht="14.25" customHeight="1" x14ac:dyDescent="0.3">
      <c r="A841" s="3"/>
      <c r="B841" s="3"/>
      <c r="C841" s="3"/>
      <c r="D841" s="3"/>
      <c r="E841" s="99"/>
      <c r="F841" s="2"/>
      <c r="G841" s="38"/>
    </row>
    <row r="842" spans="1:7" ht="14.25" customHeight="1" x14ac:dyDescent="0.3">
      <c r="A842" s="3"/>
      <c r="B842" s="3"/>
      <c r="C842" s="3"/>
      <c r="D842" s="3"/>
      <c r="E842" s="99"/>
      <c r="F842" s="2"/>
      <c r="G842" s="38"/>
    </row>
    <row r="843" spans="1:7" ht="14.25" customHeight="1" x14ac:dyDescent="0.3">
      <c r="A843" s="3"/>
      <c r="B843" s="3"/>
      <c r="C843" s="3"/>
      <c r="D843" s="3"/>
      <c r="E843" s="99"/>
      <c r="F843" s="2"/>
      <c r="G843" s="38"/>
    </row>
    <row r="844" spans="1:7" ht="14.25" customHeight="1" x14ac:dyDescent="0.3">
      <c r="A844" s="3"/>
      <c r="B844" s="3"/>
      <c r="C844" s="3"/>
      <c r="D844" s="3"/>
      <c r="E844" s="99"/>
      <c r="F844" s="2"/>
      <c r="G844" s="38"/>
    </row>
    <row r="845" spans="1:7" ht="14.25" customHeight="1" x14ac:dyDescent="0.3">
      <c r="A845" s="3"/>
      <c r="B845" s="3"/>
      <c r="C845" s="3"/>
      <c r="D845" s="3"/>
      <c r="E845" s="99"/>
      <c r="F845" s="2"/>
      <c r="G845" s="38"/>
    </row>
    <row r="846" spans="1:7" ht="14.25" customHeight="1" x14ac:dyDescent="0.3">
      <c r="A846" s="3"/>
      <c r="B846" s="3"/>
      <c r="C846" s="3"/>
      <c r="D846" s="3"/>
      <c r="E846" s="99"/>
      <c r="F846" s="2"/>
      <c r="G846" s="38"/>
    </row>
    <row r="847" spans="1:7" ht="14.25" customHeight="1" x14ac:dyDescent="0.3">
      <c r="A847" s="3"/>
      <c r="B847" s="3"/>
      <c r="C847" s="3"/>
      <c r="D847" s="3"/>
      <c r="E847" s="99"/>
      <c r="F847" s="2"/>
      <c r="G847" s="38"/>
    </row>
    <row r="848" spans="1:7" ht="14.25" customHeight="1" x14ac:dyDescent="0.3">
      <c r="A848" s="3"/>
      <c r="B848" s="3"/>
      <c r="C848" s="3"/>
      <c r="D848" s="3"/>
      <c r="E848" s="99"/>
      <c r="F848" s="2"/>
      <c r="G848" s="38"/>
    </row>
    <row r="849" spans="1:7" ht="14.25" customHeight="1" x14ac:dyDescent="0.3">
      <c r="A849" s="3"/>
      <c r="B849" s="3"/>
      <c r="C849" s="3"/>
      <c r="D849" s="3"/>
      <c r="E849" s="99"/>
      <c r="F849" s="2"/>
      <c r="G849" s="38"/>
    </row>
    <row r="850" spans="1:7" ht="14.25" customHeight="1" x14ac:dyDescent="0.3">
      <c r="A850" s="3"/>
      <c r="B850" s="3"/>
      <c r="C850" s="3"/>
      <c r="D850" s="3"/>
      <c r="E850" s="99"/>
      <c r="F850" s="2"/>
      <c r="G850" s="38"/>
    </row>
    <row r="851" spans="1:7" ht="14.25" customHeight="1" x14ac:dyDescent="0.3">
      <c r="A851" s="3"/>
      <c r="B851" s="3"/>
      <c r="C851" s="3"/>
      <c r="D851" s="3"/>
      <c r="E851" s="99"/>
      <c r="F851" s="2"/>
      <c r="G851" s="38"/>
    </row>
    <row r="852" spans="1:7" ht="14.25" customHeight="1" x14ac:dyDescent="0.3">
      <c r="A852" s="3"/>
      <c r="B852" s="3"/>
      <c r="C852" s="3"/>
      <c r="D852" s="3"/>
      <c r="E852" s="99"/>
      <c r="F852" s="2"/>
      <c r="G852" s="38"/>
    </row>
    <row r="853" spans="1:7" ht="14.25" customHeight="1" x14ac:dyDescent="0.3">
      <c r="A853" s="3"/>
      <c r="B853" s="3"/>
      <c r="C853" s="3"/>
      <c r="D853" s="3"/>
      <c r="E853" s="99"/>
      <c r="F853" s="2"/>
      <c r="G853" s="38"/>
    </row>
    <row r="854" spans="1:7" ht="14.25" customHeight="1" x14ac:dyDescent="0.3">
      <c r="A854" s="3"/>
      <c r="B854" s="3"/>
      <c r="C854" s="3"/>
      <c r="D854" s="3"/>
      <c r="E854" s="99"/>
      <c r="F854" s="2"/>
      <c r="G854" s="38"/>
    </row>
    <row r="855" spans="1:7" ht="14.25" customHeight="1" x14ac:dyDescent="0.3">
      <c r="A855" s="3"/>
      <c r="B855" s="3"/>
      <c r="C855" s="3"/>
      <c r="D855" s="3"/>
      <c r="E855" s="99"/>
      <c r="F855" s="2"/>
      <c r="G855" s="38"/>
    </row>
    <row r="856" spans="1:7" ht="14.25" customHeight="1" x14ac:dyDescent="0.3">
      <c r="A856" s="3"/>
      <c r="B856" s="3"/>
      <c r="C856" s="3"/>
      <c r="D856" s="3"/>
      <c r="E856" s="99"/>
      <c r="F856" s="2"/>
      <c r="G856" s="38"/>
    </row>
    <row r="857" spans="1:7" ht="14.25" customHeight="1" x14ac:dyDescent="0.3">
      <c r="A857" s="3"/>
      <c r="B857" s="3"/>
      <c r="C857" s="3"/>
      <c r="D857" s="3"/>
      <c r="E857" s="99"/>
      <c r="F857" s="2"/>
      <c r="G857" s="38"/>
    </row>
    <row r="858" spans="1:7" ht="14.25" customHeight="1" x14ac:dyDescent="0.3">
      <c r="A858" s="3"/>
      <c r="B858" s="3"/>
      <c r="C858" s="3"/>
      <c r="D858" s="3"/>
      <c r="E858" s="99"/>
      <c r="F858" s="2"/>
      <c r="G858" s="38"/>
    </row>
    <row r="859" spans="1:7" ht="14.25" customHeight="1" x14ac:dyDescent="0.3">
      <c r="A859" s="3"/>
      <c r="B859" s="3"/>
      <c r="C859" s="3"/>
      <c r="D859" s="3"/>
      <c r="E859" s="99"/>
      <c r="F859" s="2"/>
      <c r="G859" s="38"/>
    </row>
    <row r="860" spans="1:7" ht="14.25" customHeight="1" x14ac:dyDescent="0.3">
      <c r="A860" s="3"/>
      <c r="B860" s="3"/>
      <c r="C860" s="3"/>
      <c r="D860" s="3"/>
      <c r="E860" s="99"/>
      <c r="F860" s="2"/>
      <c r="G860" s="38"/>
    </row>
    <row r="861" spans="1:7" ht="14.25" customHeight="1" x14ac:dyDescent="0.3">
      <c r="A861" s="3"/>
      <c r="B861" s="3"/>
      <c r="C861" s="3"/>
      <c r="D861" s="3"/>
      <c r="E861" s="99"/>
      <c r="F861" s="2"/>
      <c r="G861" s="38"/>
    </row>
    <row r="862" spans="1:7" ht="14.25" customHeight="1" x14ac:dyDescent="0.3">
      <c r="A862" s="3"/>
      <c r="B862" s="3"/>
      <c r="C862" s="3"/>
      <c r="D862" s="3"/>
      <c r="E862" s="99"/>
      <c r="F862" s="2"/>
      <c r="G862" s="38"/>
    </row>
    <row r="863" spans="1:7" ht="14.25" customHeight="1" x14ac:dyDescent="0.3">
      <c r="A863" s="3"/>
      <c r="B863" s="3"/>
      <c r="C863" s="3"/>
      <c r="D863" s="3"/>
      <c r="E863" s="99"/>
      <c r="F863" s="2"/>
      <c r="G863" s="38"/>
    </row>
    <row r="864" spans="1:7" ht="14.25" customHeight="1" x14ac:dyDescent="0.3">
      <c r="A864" s="3"/>
      <c r="B864" s="3"/>
      <c r="C864" s="3"/>
      <c r="D864" s="3"/>
      <c r="E864" s="99"/>
      <c r="F864" s="2"/>
      <c r="G864" s="38"/>
    </row>
    <row r="865" spans="1:7" ht="14.25" customHeight="1" x14ac:dyDescent="0.3">
      <c r="A865" s="3"/>
      <c r="B865" s="3"/>
      <c r="C865" s="3"/>
      <c r="D865" s="3"/>
      <c r="E865" s="99"/>
      <c r="F865" s="2"/>
      <c r="G865" s="38"/>
    </row>
    <row r="866" spans="1:7" ht="14.25" customHeight="1" x14ac:dyDescent="0.3">
      <c r="A866" s="3"/>
      <c r="B866" s="3"/>
      <c r="C866" s="3"/>
      <c r="D866" s="3"/>
      <c r="E866" s="99"/>
      <c r="F866" s="2"/>
      <c r="G866" s="38"/>
    </row>
    <row r="867" spans="1:7" ht="14.25" customHeight="1" x14ac:dyDescent="0.3">
      <c r="A867" s="3"/>
      <c r="B867" s="3"/>
      <c r="C867" s="3"/>
      <c r="D867" s="3"/>
      <c r="E867" s="99"/>
      <c r="F867" s="2"/>
      <c r="G867" s="38"/>
    </row>
    <row r="868" spans="1:7" ht="14.25" customHeight="1" x14ac:dyDescent="0.3">
      <c r="A868" s="3"/>
      <c r="B868" s="3"/>
      <c r="C868" s="3"/>
      <c r="D868" s="3"/>
      <c r="E868" s="99"/>
      <c r="F868" s="2"/>
      <c r="G868" s="38"/>
    </row>
    <row r="869" spans="1:7" ht="14.25" customHeight="1" x14ac:dyDescent="0.3">
      <c r="A869" s="3"/>
      <c r="B869" s="3"/>
      <c r="C869" s="3"/>
      <c r="D869" s="3"/>
      <c r="E869" s="99"/>
      <c r="F869" s="2"/>
      <c r="G869" s="38"/>
    </row>
    <row r="870" spans="1:7" ht="14.25" customHeight="1" x14ac:dyDescent="0.3">
      <c r="A870" s="3"/>
      <c r="B870" s="3"/>
      <c r="C870" s="3"/>
      <c r="D870" s="3"/>
      <c r="E870" s="99"/>
      <c r="F870" s="2"/>
      <c r="G870" s="38"/>
    </row>
    <row r="871" spans="1:7" ht="14.25" customHeight="1" x14ac:dyDescent="0.3">
      <c r="A871" s="3"/>
      <c r="B871" s="3"/>
      <c r="C871" s="3"/>
      <c r="D871" s="3"/>
      <c r="E871" s="99"/>
      <c r="F871" s="2"/>
      <c r="G871" s="38"/>
    </row>
    <row r="872" spans="1:7" ht="14.25" customHeight="1" x14ac:dyDescent="0.3">
      <c r="A872" s="3"/>
      <c r="B872" s="3"/>
      <c r="C872" s="3"/>
      <c r="D872" s="3"/>
      <c r="E872" s="99"/>
      <c r="F872" s="2"/>
      <c r="G872" s="38"/>
    </row>
    <row r="873" spans="1:7" ht="14.25" customHeight="1" x14ac:dyDescent="0.3">
      <c r="A873" s="3"/>
      <c r="B873" s="3"/>
      <c r="C873" s="3"/>
      <c r="D873" s="3"/>
      <c r="E873" s="99"/>
      <c r="F873" s="2"/>
      <c r="G873" s="38"/>
    </row>
    <row r="874" spans="1:7" ht="14.25" customHeight="1" x14ac:dyDescent="0.3">
      <c r="A874" s="3"/>
      <c r="B874" s="3"/>
      <c r="C874" s="3"/>
      <c r="D874" s="3"/>
      <c r="E874" s="99"/>
      <c r="F874" s="2"/>
      <c r="G874" s="38"/>
    </row>
    <row r="875" spans="1:7" ht="14.25" customHeight="1" x14ac:dyDescent="0.3">
      <c r="A875" s="3"/>
      <c r="B875" s="3"/>
      <c r="C875" s="3"/>
      <c r="D875" s="3"/>
      <c r="E875" s="99"/>
      <c r="F875" s="2"/>
      <c r="G875" s="38"/>
    </row>
    <row r="876" spans="1:7" ht="14.25" customHeight="1" x14ac:dyDescent="0.3">
      <c r="A876" s="3"/>
      <c r="B876" s="3"/>
      <c r="C876" s="3"/>
      <c r="D876" s="3"/>
      <c r="E876" s="99"/>
      <c r="F876" s="2"/>
      <c r="G876" s="38"/>
    </row>
    <row r="877" spans="1:7" ht="14.25" customHeight="1" x14ac:dyDescent="0.3">
      <c r="A877" s="3"/>
      <c r="B877" s="3"/>
      <c r="C877" s="3"/>
      <c r="D877" s="3"/>
      <c r="E877" s="99"/>
      <c r="F877" s="2"/>
      <c r="G877" s="38"/>
    </row>
    <row r="878" spans="1:7" ht="14.25" customHeight="1" x14ac:dyDescent="0.3">
      <c r="A878" s="3"/>
      <c r="B878" s="3"/>
      <c r="C878" s="3"/>
      <c r="D878" s="3"/>
      <c r="E878" s="99"/>
      <c r="F878" s="2"/>
      <c r="G878" s="38"/>
    </row>
    <row r="879" spans="1:7" ht="14.25" customHeight="1" x14ac:dyDescent="0.3">
      <c r="A879" s="3"/>
      <c r="B879" s="3"/>
      <c r="C879" s="3"/>
      <c r="D879" s="3"/>
      <c r="E879" s="99"/>
      <c r="F879" s="2"/>
      <c r="G879" s="38"/>
    </row>
    <row r="880" spans="1:7" ht="14.25" customHeight="1" x14ac:dyDescent="0.3">
      <c r="A880" s="3"/>
      <c r="B880" s="3"/>
      <c r="C880" s="3"/>
      <c r="D880" s="3"/>
      <c r="E880" s="99"/>
      <c r="F880" s="2"/>
      <c r="G880" s="38"/>
    </row>
    <row r="881" spans="1:7" ht="14.25" customHeight="1" x14ac:dyDescent="0.3">
      <c r="A881" s="3"/>
      <c r="B881" s="3"/>
      <c r="C881" s="3"/>
      <c r="D881" s="3"/>
      <c r="E881" s="99"/>
      <c r="F881" s="2"/>
      <c r="G881" s="38"/>
    </row>
    <row r="882" spans="1:7" ht="14.25" customHeight="1" x14ac:dyDescent="0.3">
      <c r="A882" s="3"/>
      <c r="B882" s="3"/>
      <c r="C882" s="3"/>
      <c r="D882" s="3"/>
      <c r="E882" s="99"/>
      <c r="F882" s="2"/>
      <c r="G882" s="38"/>
    </row>
    <row r="883" spans="1:7" ht="14.25" customHeight="1" x14ac:dyDescent="0.3">
      <c r="A883" s="3"/>
      <c r="B883" s="3"/>
      <c r="C883" s="3"/>
      <c r="D883" s="3"/>
      <c r="E883" s="99"/>
      <c r="F883" s="2"/>
      <c r="G883" s="38"/>
    </row>
    <row r="884" spans="1:7" ht="14.25" customHeight="1" x14ac:dyDescent="0.3">
      <c r="A884" s="3"/>
      <c r="B884" s="3"/>
      <c r="C884" s="3"/>
      <c r="D884" s="3"/>
      <c r="E884" s="99"/>
      <c r="F884" s="2"/>
      <c r="G884" s="38"/>
    </row>
    <row r="885" spans="1:7" ht="14.25" customHeight="1" x14ac:dyDescent="0.3">
      <c r="A885" s="3"/>
      <c r="B885" s="3"/>
      <c r="C885" s="3"/>
      <c r="D885" s="3"/>
      <c r="E885" s="99"/>
      <c r="F885" s="2"/>
      <c r="G885" s="38"/>
    </row>
    <row r="886" spans="1:7" ht="14.25" customHeight="1" x14ac:dyDescent="0.3">
      <c r="A886" s="3"/>
      <c r="B886" s="3"/>
      <c r="C886" s="3"/>
      <c r="D886" s="3"/>
      <c r="E886" s="99"/>
      <c r="F886" s="2"/>
      <c r="G886" s="38"/>
    </row>
    <row r="887" spans="1:7" ht="14.25" customHeight="1" x14ac:dyDescent="0.3">
      <c r="A887" s="3"/>
      <c r="B887" s="3"/>
      <c r="C887" s="3"/>
      <c r="D887" s="3"/>
      <c r="E887" s="99"/>
      <c r="F887" s="2"/>
      <c r="G887" s="38"/>
    </row>
    <row r="888" spans="1:7" ht="14.25" customHeight="1" x14ac:dyDescent="0.3">
      <c r="A888" s="3"/>
      <c r="B888" s="3"/>
      <c r="C888" s="3"/>
      <c r="D888" s="3"/>
      <c r="E888" s="99"/>
      <c r="F888" s="2"/>
      <c r="G888" s="38"/>
    </row>
    <row r="889" spans="1:7" ht="14.25" customHeight="1" x14ac:dyDescent="0.3">
      <c r="A889" s="3"/>
      <c r="B889" s="3"/>
      <c r="C889" s="3"/>
      <c r="D889" s="3"/>
      <c r="E889" s="99"/>
      <c r="F889" s="2"/>
      <c r="G889" s="38"/>
    </row>
    <row r="890" spans="1:7" ht="14.25" customHeight="1" x14ac:dyDescent="0.3">
      <c r="A890" s="3"/>
      <c r="B890" s="3"/>
      <c r="C890" s="3"/>
      <c r="D890" s="3"/>
      <c r="E890" s="99"/>
      <c r="F890" s="2"/>
      <c r="G890" s="38"/>
    </row>
    <row r="891" spans="1:7" ht="14.25" customHeight="1" x14ac:dyDescent="0.3">
      <c r="A891" s="3"/>
      <c r="B891" s="3"/>
      <c r="C891" s="3"/>
      <c r="D891" s="3"/>
      <c r="E891" s="99"/>
      <c r="F891" s="2"/>
      <c r="G891" s="38"/>
    </row>
    <row r="892" spans="1:7" ht="14.25" customHeight="1" x14ac:dyDescent="0.3">
      <c r="A892" s="3"/>
      <c r="B892" s="3"/>
      <c r="C892" s="3"/>
      <c r="D892" s="3"/>
      <c r="E892" s="99"/>
      <c r="F892" s="2"/>
      <c r="G892" s="38"/>
    </row>
    <row r="893" spans="1:7" ht="14.25" customHeight="1" x14ac:dyDescent="0.3">
      <c r="A893" s="3"/>
      <c r="B893" s="3"/>
      <c r="C893" s="3"/>
      <c r="D893" s="3"/>
      <c r="E893" s="99"/>
      <c r="F893" s="2"/>
      <c r="G893" s="38"/>
    </row>
    <row r="894" spans="1:7" ht="14.25" customHeight="1" x14ac:dyDescent="0.3">
      <c r="A894" s="3"/>
      <c r="B894" s="3"/>
      <c r="C894" s="3"/>
      <c r="D894" s="3"/>
      <c r="E894" s="99"/>
      <c r="F894" s="2"/>
      <c r="G894" s="38"/>
    </row>
    <row r="895" spans="1:7" ht="14.25" customHeight="1" x14ac:dyDescent="0.3">
      <c r="A895" s="3"/>
      <c r="B895" s="3"/>
      <c r="C895" s="3"/>
      <c r="D895" s="3"/>
      <c r="E895" s="99"/>
      <c r="F895" s="2"/>
      <c r="G895" s="38"/>
    </row>
    <row r="896" spans="1:7" ht="14.25" customHeight="1" x14ac:dyDescent="0.3">
      <c r="A896" s="3"/>
      <c r="B896" s="3"/>
      <c r="C896" s="3"/>
      <c r="D896" s="3"/>
      <c r="E896" s="99"/>
      <c r="F896" s="2"/>
      <c r="G896" s="38"/>
    </row>
    <row r="897" spans="1:7" ht="14.25" customHeight="1" x14ac:dyDescent="0.3">
      <c r="A897" s="3"/>
      <c r="B897" s="3"/>
      <c r="C897" s="3"/>
      <c r="D897" s="3"/>
      <c r="E897" s="99"/>
      <c r="F897" s="2"/>
      <c r="G897" s="38"/>
    </row>
    <row r="898" spans="1:7" ht="14.25" customHeight="1" x14ac:dyDescent="0.3">
      <c r="A898" s="3"/>
      <c r="B898" s="3"/>
      <c r="C898" s="3"/>
      <c r="D898" s="3"/>
      <c r="E898" s="99"/>
      <c r="F898" s="2"/>
      <c r="G898" s="38"/>
    </row>
    <row r="899" spans="1:7" ht="14.25" customHeight="1" x14ac:dyDescent="0.3">
      <c r="A899" s="3"/>
      <c r="B899" s="3"/>
      <c r="C899" s="3"/>
      <c r="D899" s="3"/>
      <c r="E899" s="99"/>
      <c r="F899" s="2"/>
      <c r="G899" s="38"/>
    </row>
    <row r="900" spans="1:7" ht="14.25" customHeight="1" x14ac:dyDescent="0.3">
      <c r="A900" s="3"/>
      <c r="B900" s="3"/>
      <c r="C900" s="3"/>
      <c r="D900" s="3"/>
      <c r="E900" s="99"/>
      <c r="F900" s="2"/>
      <c r="G900" s="38"/>
    </row>
    <row r="901" spans="1:7" ht="14.25" customHeight="1" x14ac:dyDescent="0.3">
      <c r="A901" s="3"/>
      <c r="B901" s="3"/>
      <c r="C901" s="3"/>
      <c r="D901" s="3"/>
      <c r="E901" s="99"/>
      <c r="F901" s="2"/>
      <c r="G901" s="38"/>
    </row>
    <row r="902" spans="1:7" ht="14.25" customHeight="1" x14ac:dyDescent="0.3">
      <c r="A902" s="3"/>
      <c r="B902" s="3"/>
      <c r="C902" s="3"/>
      <c r="D902" s="3"/>
      <c r="E902" s="99"/>
      <c r="F902" s="2"/>
      <c r="G902" s="38"/>
    </row>
    <row r="903" spans="1:7" ht="14.25" customHeight="1" x14ac:dyDescent="0.3">
      <c r="A903" s="3"/>
      <c r="B903" s="3"/>
      <c r="C903" s="3"/>
      <c r="D903" s="3"/>
      <c r="E903" s="99"/>
      <c r="F903" s="2"/>
      <c r="G903" s="38"/>
    </row>
    <row r="904" spans="1:7" ht="14.25" customHeight="1" x14ac:dyDescent="0.3">
      <c r="A904" s="3"/>
      <c r="B904" s="3"/>
      <c r="C904" s="3"/>
      <c r="D904" s="3"/>
      <c r="E904" s="99"/>
      <c r="F904" s="2"/>
      <c r="G904" s="38"/>
    </row>
    <row r="905" spans="1:7" ht="14.25" customHeight="1" x14ac:dyDescent="0.3">
      <c r="A905" s="3"/>
      <c r="B905" s="3"/>
      <c r="C905" s="3"/>
      <c r="D905" s="3"/>
      <c r="E905" s="99"/>
      <c r="F905" s="2"/>
      <c r="G905" s="38"/>
    </row>
    <row r="906" spans="1:7" ht="14.25" customHeight="1" x14ac:dyDescent="0.3">
      <c r="A906" s="3"/>
      <c r="B906" s="3"/>
      <c r="C906" s="3"/>
      <c r="D906" s="3"/>
      <c r="E906" s="99"/>
      <c r="F906" s="2"/>
      <c r="G906" s="38"/>
    </row>
    <row r="907" spans="1:7" ht="14.25" customHeight="1" x14ac:dyDescent="0.3">
      <c r="A907" s="3"/>
      <c r="B907" s="3"/>
      <c r="C907" s="3"/>
      <c r="D907" s="3"/>
      <c r="E907" s="99"/>
      <c r="F907" s="2"/>
      <c r="G907" s="38"/>
    </row>
    <row r="908" spans="1:7" ht="14.25" customHeight="1" x14ac:dyDescent="0.3">
      <c r="A908" s="3"/>
      <c r="B908" s="3"/>
      <c r="C908" s="3"/>
      <c r="D908" s="3"/>
      <c r="E908" s="99"/>
      <c r="F908" s="2"/>
      <c r="G908" s="38"/>
    </row>
    <row r="909" spans="1:7" ht="14.25" customHeight="1" x14ac:dyDescent="0.3">
      <c r="A909" s="3"/>
      <c r="B909" s="3"/>
      <c r="C909" s="3"/>
      <c r="D909" s="3"/>
      <c r="E909" s="99"/>
      <c r="F909" s="2"/>
      <c r="G909" s="38"/>
    </row>
    <row r="910" spans="1:7" ht="14.25" customHeight="1" x14ac:dyDescent="0.3">
      <c r="A910" s="3"/>
      <c r="B910" s="3"/>
      <c r="C910" s="3"/>
      <c r="D910" s="3"/>
      <c r="E910" s="99"/>
      <c r="F910" s="2"/>
      <c r="G910" s="38"/>
    </row>
    <row r="911" spans="1:7" ht="14.25" customHeight="1" x14ac:dyDescent="0.3">
      <c r="A911" s="3"/>
      <c r="B911" s="3"/>
      <c r="C911" s="3"/>
      <c r="D911" s="3"/>
      <c r="E911" s="99"/>
      <c r="F911" s="2"/>
      <c r="G911" s="38"/>
    </row>
    <row r="912" spans="1:7" ht="14.25" customHeight="1" x14ac:dyDescent="0.3">
      <c r="A912" s="3"/>
      <c r="B912" s="3"/>
      <c r="C912" s="3"/>
      <c r="D912" s="3"/>
      <c r="E912" s="99"/>
      <c r="F912" s="2"/>
      <c r="G912" s="38"/>
    </row>
    <row r="913" spans="1:7" ht="14.25" customHeight="1" x14ac:dyDescent="0.3">
      <c r="A913" s="3"/>
      <c r="B913" s="3"/>
      <c r="C913" s="3"/>
      <c r="D913" s="3"/>
      <c r="E913" s="99"/>
      <c r="F913" s="2"/>
      <c r="G913" s="38"/>
    </row>
    <row r="914" spans="1:7" ht="14.25" customHeight="1" x14ac:dyDescent="0.3">
      <c r="A914" s="3"/>
      <c r="B914" s="3"/>
      <c r="C914" s="3"/>
      <c r="D914" s="3"/>
      <c r="E914" s="99"/>
      <c r="F914" s="2"/>
      <c r="G914" s="38"/>
    </row>
    <row r="915" spans="1:7" ht="14.25" customHeight="1" x14ac:dyDescent="0.3">
      <c r="A915" s="3"/>
      <c r="B915" s="3"/>
      <c r="C915" s="3"/>
      <c r="D915" s="3"/>
      <c r="E915" s="99"/>
      <c r="F915" s="2"/>
      <c r="G915" s="38"/>
    </row>
    <row r="916" spans="1:7" ht="14.25" customHeight="1" x14ac:dyDescent="0.3">
      <c r="A916" s="3"/>
      <c r="B916" s="3"/>
      <c r="C916" s="3"/>
      <c r="D916" s="3"/>
      <c r="E916" s="99"/>
      <c r="F916" s="2"/>
      <c r="G916" s="38"/>
    </row>
    <row r="917" spans="1:7" ht="14.25" customHeight="1" x14ac:dyDescent="0.3">
      <c r="A917" s="3"/>
      <c r="B917" s="3"/>
      <c r="C917" s="3"/>
      <c r="D917" s="3"/>
      <c r="E917" s="99"/>
      <c r="F917" s="2"/>
      <c r="G917" s="38"/>
    </row>
    <row r="918" spans="1:7" ht="14.25" customHeight="1" x14ac:dyDescent="0.3">
      <c r="A918" s="3"/>
      <c r="B918" s="3"/>
      <c r="C918" s="3"/>
      <c r="D918" s="3"/>
      <c r="E918" s="99"/>
      <c r="F918" s="2"/>
      <c r="G918" s="38"/>
    </row>
    <row r="919" spans="1:7" ht="14.25" customHeight="1" x14ac:dyDescent="0.3">
      <c r="A919" s="3"/>
      <c r="B919" s="3"/>
      <c r="C919" s="3"/>
      <c r="D919" s="3"/>
      <c r="E919" s="99"/>
      <c r="F919" s="2"/>
      <c r="G919" s="38"/>
    </row>
    <row r="920" spans="1:7" ht="14.25" customHeight="1" x14ac:dyDescent="0.3">
      <c r="A920" s="3"/>
      <c r="B920" s="3"/>
      <c r="C920" s="3"/>
      <c r="D920" s="3"/>
      <c r="E920" s="99"/>
      <c r="F920" s="2"/>
      <c r="G920" s="38"/>
    </row>
    <row r="921" spans="1:7" ht="14.25" customHeight="1" x14ac:dyDescent="0.3">
      <c r="A921" s="3"/>
      <c r="B921" s="3"/>
      <c r="C921" s="3"/>
      <c r="D921" s="3"/>
      <c r="E921" s="99"/>
      <c r="F921" s="2"/>
      <c r="G921" s="38"/>
    </row>
    <row r="922" spans="1:7" ht="14.25" customHeight="1" x14ac:dyDescent="0.3">
      <c r="A922" s="3"/>
      <c r="B922" s="3"/>
      <c r="C922" s="3"/>
      <c r="D922" s="3"/>
      <c r="E922" s="99"/>
      <c r="F922" s="2"/>
      <c r="G922" s="38"/>
    </row>
    <row r="923" spans="1:7" ht="14.25" customHeight="1" x14ac:dyDescent="0.3">
      <c r="A923" s="3"/>
      <c r="B923" s="3"/>
      <c r="C923" s="3"/>
      <c r="D923" s="3"/>
      <c r="E923" s="99"/>
      <c r="F923" s="2"/>
      <c r="G923" s="38"/>
    </row>
    <row r="924" spans="1:7" ht="14.25" customHeight="1" x14ac:dyDescent="0.3">
      <c r="A924" s="3"/>
      <c r="B924" s="3"/>
      <c r="C924" s="3"/>
      <c r="D924" s="3"/>
      <c r="E924" s="99"/>
      <c r="F924" s="2"/>
      <c r="G924" s="38"/>
    </row>
    <row r="925" spans="1:7" ht="14.25" customHeight="1" x14ac:dyDescent="0.3">
      <c r="A925" s="3"/>
      <c r="B925" s="3"/>
      <c r="C925" s="3"/>
      <c r="D925" s="3"/>
      <c r="E925" s="99"/>
      <c r="F925" s="2"/>
      <c r="G925" s="38"/>
    </row>
    <row r="926" spans="1:7" ht="14.25" customHeight="1" x14ac:dyDescent="0.3">
      <c r="A926" s="3"/>
      <c r="B926" s="3"/>
      <c r="C926" s="3"/>
      <c r="D926" s="3"/>
      <c r="E926" s="99"/>
      <c r="F926" s="2"/>
      <c r="G926" s="38"/>
    </row>
    <row r="927" spans="1:7" ht="14.25" customHeight="1" x14ac:dyDescent="0.3">
      <c r="A927" s="3"/>
      <c r="B927" s="3"/>
      <c r="C927" s="3"/>
      <c r="D927" s="3"/>
      <c r="E927" s="99"/>
      <c r="F927" s="2"/>
      <c r="G927" s="38"/>
    </row>
    <row r="928" spans="1:7" ht="14.25" customHeight="1" x14ac:dyDescent="0.3">
      <c r="A928" s="3"/>
      <c r="B928" s="3"/>
      <c r="C928" s="3"/>
      <c r="D928" s="3"/>
      <c r="E928" s="99"/>
      <c r="F928" s="2"/>
      <c r="G928" s="38"/>
    </row>
    <row r="929" spans="1:7" ht="14.25" customHeight="1" x14ac:dyDescent="0.3">
      <c r="A929" s="3"/>
      <c r="B929" s="3"/>
      <c r="C929" s="3"/>
      <c r="D929" s="3"/>
      <c r="E929" s="99"/>
      <c r="F929" s="2"/>
      <c r="G929" s="38"/>
    </row>
    <row r="930" spans="1:7" ht="14.25" customHeight="1" x14ac:dyDescent="0.3">
      <c r="A930" s="3"/>
      <c r="B930" s="3"/>
      <c r="C930" s="3"/>
      <c r="D930" s="3"/>
      <c r="E930" s="99"/>
      <c r="F930" s="2"/>
      <c r="G930" s="38"/>
    </row>
    <row r="931" spans="1:7" ht="14.25" customHeight="1" x14ac:dyDescent="0.3">
      <c r="A931" s="3"/>
      <c r="B931" s="3"/>
      <c r="C931" s="3"/>
      <c r="D931" s="3"/>
      <c r="E931" s="99"/>
      <c r="F931" s="2"/>
      <c r="G931" s="38"/>
    </row>
    <row r="932" spans="1:7" ht="14.25" customHeight="1" x14ac:dyDescent="0.3">
      <c r="A932" s="3"/>
      <c r="B932" s="3"/>
      <c r="C932" s="3"/>
      <c r="D932" s="3"/>
      <c r="E932" s="99"/>
      <c r="F932" s="2"/>
      <c r="G932" s="38"/>
    </row>
    <row r="933" spans="1:7" ht="14.25" customHeight="1" x14ac:dyDescent="0.3">
      <c r="A933" s="3"/>
      <c r="B933" s="3"/>
      <c r="C933" s="3"/>
      <c r="D933" s="3"/>
      <c r="E933" s="99"/>
      <c r="F933" s="2"/>
      <c r="G933" s="38"/>
    </row>
    <row r="934" spans="1:7" ht="14.25" customHeight="1" x14ac:dyDescent="0.3">
      <c r="A934" s="3"/>
      <c r="B934" s="3"/>
      <c r="C934" s="3"/>
      <c r="D934" s="3"/>
      <c r="E934" s="99"/>
      <c r="F934" s="2"/>
      <c r="G934" s="38"/>
    </row>
    <row r="935" spans="1:7" ht="14.25" customHeight="1" x14ac:dyDescent="0.3">
      <c r="A935" s="3"/>
      <c r="B935" s="3"/>
      <c r="C935" s="3"/>
      <c r="D935" s="3"/>
      <c r="E935" s="99"/>
      <c r="F935" s="2"/>
      <c r="G935" s="38"/>
    </row>
    <row r="936" spans="1:7" ht="14.25" customHeight="1" x14ac:dyDescent="0.3">
      <c r="A936" s="3"/>
      <c r="B936" s="3"/>
      <c r="C936" s="3"/>
      <c r="D936" s="3"/>
      <c r="E936" s="99"/>
      <c r="F936" s="2"/>
      <c r="G936" s="38"/>
    </row>
    <row r="937" spans="1:7" ht="14.25" customHeight="1" x14ac:dyDescent="0.3">
      <c r="A937" s="3"/>
      <c r="B937" s="3"/>
      <c r="C937" s="3"/>
      <c r="D937" s="3"/>
      <c r="E937" s="99"/>
      <c r="F937" s="2"/>
      <c r="G937" s="38"/>
    </row>
    <row r="938" spans="1:7" ht="14.25" customHeight="1" x14ac:dyDescent="0.3">
      <c r="A938" s="3"/>
      <c r="B938" s="3"/>
      <c r="C938" s="3"/>
      <c r="D938" s="3"/>
      <c r="E938" s="99"/>
      <c r="F938" s="2"/>
      <c r="G938" s="38"/>
    </row>
    <row r="939" spans="1:7" ht="14.25" customHeight="1" x14ac:dyDescent="0.3">
      <c r="A939" s="3"/>
      <c r="B939" s="3"/>
      <c r="C939" s="3"/>
      <c r="D939" s="3"/>
      <c r="E939" s="99"/>
      <c r="F939" s="2"/>
      <c r="G939" s="38"/>
    </row>
    <row r="940" spans="1:7" ht="14.25" customHeight="1" x14ac:dyDescent="0.3">
      <c r="A940" s="3"/>
      <c r="B940" s="3"/>
      <c r="C940" s="3"/>
      <c r="D940" s="3"/>
      <c r="E940" s="99"/>
      <c r="F940" s="2"/>
      <c r="G940" s="38"/>
    </row>
    <row r="941" spans="1:7" ht="14.25" customHeight="1" x14ac:dyDescent="0.3">
      <c r="A941" s="3"/>
      <c r="B941" s="3"/>
      <c r="C941" s="3"/>
      <c r="D941" s="3"/>
      <c r="E941" s="99"/>
      <c r="F941" s="2"/>
      <c r="G941" s="38"/>
    </row>
    <row r="942" spans="1:7" ht="14.25" customHeight="1" x14ac:dyDescent="0.3">
      <c r="A942" s="3"/>
      <c r="B942" s="3"/>
      <c r="C942" s="3"/>
      <c r="D942" s="3"/>
      <c r="E942" s="99"/>
      <c r="F942" s="2"/>
      <c r="G942" s="38"/>
    </row>
    <row r="943" spans="1:7" ht="14.25" customHeight="1" x14ac:dyDescent="0.3">
      <c r="A943" s="3"/>
      <c r="B943" s="3"/>
      <c r="C943" s="3"/>
      <c r="D943" s="3"/>
      <c r="E943" s="99"/>
      <c r="F943" s="2"/>
      <c r="G943" s="38"/>
    </row>
    <row r="944" spans="1:7" ht="14.25" customHeight="1" x14ac:dyDescent="0.3">
      <c r="A944" s="3"/>
      <c r="B944" s="3"/>
      <c r="C944" s="3"/>
      <c r="D944" s="3"/>
      <c r="E944" s="99"/>
      <c r="F944" s="2"/>
      <c r="G944" s="38"/>
    </row>
    <row r="945" spans="1:7" ht="14.25" customHeight="1" x14ac:dyDescent="0.3">
      <c r="A945" s="3"/>
      <c r="B945" s="3"/>
      <c r="C945" s="3"/>
      <c r="D945" s="3"/>
      <c r="E945" s="99"/>
      <c r="F945" s="2"/>
      <c r="G945" s="38"/>
    </row>
    <row r="946" spans="1:7" ht="14.25" customHeight="1" x14ac:dyDescent="0.3">
      <c r="A946" s="3"/>
      <c r="B946" s="3"/>
      <c r="C946" s="3"/>
      <c r="D946" s="3"/>
      <c r="E946" s="99"/>
      <c r="F946" s="2"/>
      <c r="G946" s="38"/>
    </row>
    <row r="947" spans="1:7" ht="14.25" customHeight="1" x14ac:dyDescent="0.3">
      <c r="A947" s="3"/>
      <c r="B947" s="3"/>
      <c r="C947" s="3"/>
      <c r="D947" s="3"/>
      <c r="E947" s="99"/>
      <c r="F947" s="2"/>
      <c r="G947" s="38"/>
    </row>
    <row r="948" spans="1:7" ht="14.25" customHeight="1" x14ac:dyDescent="0.3">
      <c r="A948" s="3"/>
      <c r="B948" s="3"/>
      <c r="C948" s="3"/>
      <c r="D948" s="3"/>
      <c r="E948" s="99"/>
      <c r="F948" s="2"/>
      <c r="G948" s="38"/>
    </row>
    <row r="949" spans="1:7" ht="14.25" customHeight="1" x14ac:dyDescent="0.3">
      <c r="A949" s="3"/>
      <c r="B949" s="3"/>
      <c r="C949" s="3"/>
      <c r="D949" s="3"/>
      <c r="E949" s="99"/>
      <c r="F949" s="2"/>
      <c r="G949" s="38"/>
    </row>
    <row r="950" spans="1:7" ht="14.25" customHeight="1" x14ac:dyDescent="0.3">
      <c r="A950" s="3"/>
      <c r="B950" s="3"/>
      <c r="C950" s="3"/>
      <c r="D950" s="3"/>
      <c r="E950" s="99"/>
      <c r="F950" s="2"/>
      <c r="G950" s="38"/>
    </row>
    <row r="951" spans="1:7" ht="14.25" customHeight="1" x14ac:dyDescent="0.3">
      <c r="A951" s="3"/>
      <c r="B951" s="3"/>
      <c r="C951" s="3"/>
      <c r="D951" s="3"/>
      <c r="E951" s="99"/>
      <c r="F951" s="2"/>
      <c r="G951" s="38"/>
    </row>
    <row r="952" spans="1:7" ht="14.25" customHeight="1" x14ac:dyDescent="0.3">
      <c r="A952" s="3"/>
      <c r="B952" s="3"/>
      <c r="C952" s="3"/>
      <c r="D952" s="3"/>
      <c r="E952" s="99"/>
      <c r="F952" s="2"/>
      <c r="G952" s="38"/>
    </row>
    <row r="953" spans="1:7" ht="14.25" customHeight="1" x14ac:dyDescent="0.3">
      <c r="A953" s="3"/>
      <c r="B953" s="3"/>
      <c r="C953" s="3"/>
      <c r="D953" s="3"/>
      <c r="E953" s="99"/>
      <c r="F953" s="2"/>
      <c r="G953" s="38"/>
    </row>
    <row r="954" spans="1:7" ht="14.25" customHeight="1" x14ac:dyDescent="0.3">
      <c r="A954" s="3"/>
      <c r="B954" s="3"/>
      <c r="C954" s="3"/>
      <c r="D954" s="3"/>
      <c r="E954" s="99"/>
      <c r="F954" s="2"/>
      <c r="G954" s="38"/>
    </row>
    <row r="955" spans="1:7" ht="14.25" customHeight="1" x14ac:dyDescent="0.3">
      <c r="A955" s="3"/>
      <c r="B955" s="3"/>
      <c r="C955" s="3"/>
      <c r="D955" s="3"/>
      <c r="E955" s="99"/>
      <c r="F955" s="2"/>
      <c r="G955" s="38"/>
    </row>
    <row r="956" spans="1:7" ht="14.25" customHeight="1" x14ac:dyDescent="0.3">
      <c r="A956" s="3"/>
      <c r="B956" s="3"/>
      <c r="C956" s="3"/>
      <c r="D956" s="3"/>
      <c r="E956" s="99"/>
      <c r="F956" s="2"/>
      <c r="G956" s="38"/>
    </row>
    <row r="957" spans="1:7" ht="14.25" customHeight="1" x14ac:dyDescent="0.3">
      <c r="A957" s="3"/>
      <c r="B957" s="3"/>
      <c r="C957" s="3"/>
      <c r="D957" s="3"/>
      <c r="E957" s="99"/>
      <c r="F957" s="2"/>
      <c r="G957" s="38"/>
    </row>
    <row r="958" spans="1:7" ht="14.25" customHeight="1" x14ac:dyDescent="0.3">
      <c r="A958" s="3"/>
      <c r="B958" s="3"/>
      <c r="C958" s="3"/>
      <c r="D958" s="3"/>
      <c r="E958" s="99"/>
      <c r="F958" s="2"/>
      <c r="G958" s="38"/>
    </row>
    <row r="959" spans="1:7" ht="14.25" customHeight="1" x14ac:dyDescent="0.3">
      <c r="A959" s="3"/>
      <c r="B959" s="3"/>
      <c r="C959" s="3"/>
      <c r="D959" s="3"/>
      <c r="E959" s="99"/>
      <c r="F959" s="2"/>
      <c r="G959" s="38"/>
    </row>
    <row r="960" spans="1:7" ht="14.25" customHeight="1" x14ac:dyDescent="0.3">
      <c r="A960" s="3"/>
      <c r="B960" s="3"/>
      <c r="C960" s="3"/>
      <c r="D960" s="3"/>
      <c r="E960" s="99"/>
      <c r="F960" s="2"/>
      <c r="G960" s="38"/>
    </row>
    <row r="961" spans="1:7" ht="14.25" customHeight="1" x14ac:dyDescent="0.3">
      <c r="A961" s="3"/>
      <c r="B961" s="3"/>
      <c r="C961" s="3"/>
      <c r="D961" s="3"/>
      <c r="E961" s="99"/>
      <c r="F961" s="2"/>
      <c r="G961" s="38"/>
    </row>
    <row r="962" spans="1:7" ht="14.25" customHeight="1" x14ac:dyDescent="0.3">
      <c r="A962" s="3"/>
      <c r="B962" s="3"/>
      <c r="C962" s="3"/>
      <c r="D962" s="3"/>
      <c r="E962" s="99"/>
      <c r="F962" s="2"/>
      <c r="G962" s="38"/>
    </row>
    <row r="963" spans="1:7" ht="14.25" customHeight="1" x14ac:dyDescent="0.3">
      <c r="A963" s="3"/>
      <c r="B963" s="3"/>
      <c r="C963" s="3"/>
      <c r="D963" s="3"/>
      <c r="E963" s="99"/>
      <c r="F963" s="2"/>
      <c r="G963" s="38"/>
    </row>
    <row r="964" spans="1:7" ht="14.25" customHeight="1" x14ac:dyDescent="0.3">
      <c r="A964" s="3"/>
      <c r="B964" s="3"/>
      <c r="C964" s="3"/>
      <c r="D964" s="3"/>
      <c r="E964" s="99"/>
      <c r="F964" s="2"/>
      <c r="G964" s="38"/>
    </row>
    <row r="965" spans="1:7" ht="14.25" customHeight="1" x14ac:dyDescent="0.3">
      <c r="A965" s="3"/>
      <c r="B965" s="3"/>
      <c r="C965" s="3"/>
      <c r="D965" s="3"/>
      <c r="E965" s="99"/>
      <c r="F965" s="2"/>
      <c r="G965" s="38"/>
    </row>
    <row r="966" spans="1:7" ht="14.25" customHeight="1" x14ac:dyDescent="0.3">
      <c r="A966" s="3"/>
      <c r="B966" s="3"/>
      <c r="C966" s="3"/>
      <c r="D966" s="3"/>
      <c r="E966" s="99"/>
      <c r="F966" s="2"/>
      <c r="G966" s="38"/>
    </row>
    <row r="967" spans="1:7" ht="14.25" customHeight="1" x14ac:dyDescent="0.3">
      <c r="A967" s="3"/>
      <c r="B967" s="3"/>
      <c r="C967" s="3"/>
      <c r="D967" s="3"/>
      <c r="E967" s="99"/>
      <c r="F967" s="2"/>
      <c r="G967" s="38"/>
    </row>
    <row r="968" spans="1:7" ht="14.25" customHeight="1" x14ac:dyDescent="0.3">
      <c r="A968" s="3"/>
      <c r="B968" s="3"/>
      <c r="C968" s="3"/>
      <c r="D968" s="3"/>
      <c r="E968" s="99"/>
      <c r="F968" s="2"/>
      <c r="G968" s="38"/>
    </row>
    <row r="969" spans="1:7" ht="14.25" customHeight="1" x14ac:dyDescent="0.3">
      <c r="A969" s="3"/>
      <c r="B969" s="3"/>
      <c r="C969" s="3"/>
      <c r="D969" s="3"/>
      <c r="E969" s="99"/>
      <c r="F969" s="2"/>
      <c r="G969" s="38"/>
    </row>
    <row r="970" spans="1:7" ht="14.25" customHeight="1" x14ac:dyDescent="0.3">
      <c r="A970" s="3"/>
      <c r="B970" s="3"/>
      <c r="C970" s="3"/>
      <c r="D970" s="3"/>
      <c r="E970" s="99"/>
      <c r="F970" s="2"/>
      <c r="G970" s="38"/>
    </row>
    <row r="971" spans="1:7" ht="14.25" customHeight="1" x14ac:dyDescent="0.3">
      <c r="A971" s="3"/>
      <c r="B971" s="3"/>
      <c r="C971" s="3"/>
      <c r="D971" s="3"/>
      <c r="E971" s="99"/>
      <c r="F971" s="2"/>
      <c r="G971" s="38"/>
    </row>
    <row r="972" spans="1:7" ht="14.25" customHeight="1" x14ac:dyDescent="0.3">
      <c r="A972" s="3"/>
      <c r="B972" s="3"/>
      <c r="C972" s="3"/>
      <c r="D972" s="3"/>
      <c r="E972" s="99"/>
      <c r="F972" s="2"/>
      <c r="G972" s="38"/>
    </row>
    <row r="973" spans="1:7" ht="14.25" customHeight="1" x14ac:dyDescent="0.3">
      <c r="A973" s="3"/>
      <c r="B973" s="3"/>
      <c r="C973" s="3"/>
      <c r="D973" s="3"/>
      <c r="E973" s="99"/>
      <c r="F973" s="2"/>
      <c r="G973" s="38"/>
    </row>
    <row r="974" spans="1:7" ht="14.25" customHeight="1" x14ac:dyDescent="0.3">
      <c r="A974" s="3"/>
      <c r="B974" s="3"/>
      <c r="C974" s="3"/>
      <c r="D974" s="3"/>
      <c r="E974" s="99"/>
      <c r="F974" s="2"/>
      <c r="G974" s="38"/>
    </row>
    <row r="975" spans="1:7" ht="14.25" customHeight="1" x14ac:dyDescent="0.3">
      <c r="A975" s="3"/>
      <c r="B975" s="3"/>
      <c r="C975" s="3"/>
      <c r="D975" s="3"/>
      <c r="E975" s="99"/>
      <c r="F975" s="2"/>
      <c r="G975" s="38"/>
    </row>
    <row r="976" spans="1:7" ht="14.25" customHeight="1" x14ac:dyDescent="0.3">
      <c r="A976" s="3"/>
      <c r="B976" s="3"/>
      <c r="C976" s="3"/>
      <c r="D976" s="3"/>
      <c r="E976" s="99"/>
      <c r="F976" s="2"/>
      <c r="G976" s="38"/>
    </row>
    <row r="977" spans="1:7" ht="14.25" customHeight="1" x14ac:dyDescent="0.3">
      <c r="A977" s="3"/>
      <c r="B977" s="3"/>
      <c r="C977" s="3"/>
      <c r="D977" s="3"/>
      <c r="E977" s="99"/>
      <c r="F977" s="2"/>
      <c r="G977" s="38"/>
    </row>
    <row r="978" spans="1:7" ht="14.25" customHeight="1" x14ac:dyDescent="0.3">
      <c r="A978" s="3"/>
      <c r="B978" s="3"/>
      <c r="C978" s="3"/>
      <c r="D978" s="3"/>
      <c r="E978" s="99"/>
      <c r="F978" s="2"/>
      <c r="G978" s="38"/>
    </row>
    <row r="979" spans="1:7" ht="14.25" customHeight="1" x14ac:dyDescent="0.3">
      <c r="A979" s="3"/>
      <c r="B979" s="3"/>
      <c r="C979" s="3"/>
      <c r="D979" s="3"/>
      <c r="E979" s="99"/>
      <c r="F979" s="2"/>
      <c r="G979" s="38"/>
    </row>
    <row r="980" spans="1:7" ht="14.25" customHeight="1" x14ac:dyDescent="0.3">
      <c r="A980" s="3"/>
      <c r="B980" s="3"/>
      <c r="C980" s="3"/>
      <c r="D980" s="3"/>
      <c r="E980" s="99"/>
      <c r="F980" s="2"/>
      <c r="G980" s="38"/>
    </row>
    <row r="981" spans="1:7" ht="14.25" customHeight="1" x14ac:dyDescent="0.3">
      <c r="A981" s="3"/>
      <c r="B981" s="3"/>
      <c r="C981" s="3"/>
      <c r="D981" s="3"/>
      <c r="E981" s="99"/>
      <c r="F981" s="2"/>
      <c r="G981" s="38"/>
    </row>
    <row r="982" spans="1:7" ht="14.25" customHeight="1" x14ac:dyDescent="0.3">
      <c r="A982" s="3"/>
      <c r="B982" s="3"/>
      <c r="C982" s="3"/>
      <c r="D982" s="3"/>
      <c r="E982" s="99"/>
      <c r="F982" s="2"/>
      <c r="G982" s="38"/>
    </row>
    <row r="983" spans="1:7" ht="14.25" customHeight="1" x14ac:dyDescent="0.3">
      <c r="A983" s="3"/>
      <c r="B983" s="3"/>
      <c r="C983" s="3"/>
      <c r="D983" s="3"/>
      <c r="E983" s="99"/>
      <c r="F983" s="2"/>
      <c r="G983" s="38"/>
    </row>
    <row r="984" spans="1:7" ht="14.25" customHeight="1" x14ac:dyDescent="0.3">
      <c r="A984" s="3"/>
      <c r="B984" s="3"/>
      <c r="C984" s="3"/>
      <c r="D984" s="3"/>
      <c r="E984" s="99"/>
      <c r="F984" s="2"/>
      <c r="G984" s="38"/>
    </row>
    <row r="985" spans="1:7" ht="14.25" customHeight="1" x14ac:dyDescent="0.3">
      <c r="A985" s="3"/>
      <c r="B985" s="3"/>
      <c r="C985" s="3"/>
      <c r="D985" s="3"/>
      <c r="E985" s="99"/>
      <c r="F985" s="2"/>
      <c r="G985" s="38"/>
    </row>
    <row r="986" spans="1:7" ht="14.25" customHeight="1" x14ac:dyDescent="0.3">
      <c r="A986" s="3"/>
      <c r="B986" s="3"/>
      <c r="C986" s="3"/>
      <c r="D986" s="3"/>
      <c r="E986" s="99"/>
      <c r="F986" s="2"/>
      <c r="G986" s="38"/>
    </row>
    <row r="987" spans="1:7" ht="14.25" customHeight="1" x14ac:dyDescent="0.3">
      <c r="A987" s="3"/>
      <c r="B987" s="3"/>
      <c r="C987" s="3"/>
      <c r="D987" s="3"/>
      <c r="E987" s="99"/>
      <c r="F987" s="2"/>
      <c r="G987" s="38"/>
    </row>
    <row r="988" spans="1:7" ht="14.25" customHeight="1" x14ac:dyDescent="0.3">
      <c r="A988" s="3"/>
      <c r="B988" s="3"/>
      <c r="C988" s="3"/>
      <c r="D988" s="3"/>
      <c r="E988" s="99"/>
      <c r="F988" s="2"/>
      <c r="G988" s="38"/>
    </row>
    <row r="989" spans="1:7" ht="14.25" customHeight="1" x14ac:dyDescent="0.3">
      <c r="A989" s="3"/>
      <c r="B989" s="3"/>
      <c r="C989" s="3"/>
      <c r="D989" s="3"/>
      <c r="E989" s="99"/>
      <c r="F989" s="2"/>
      <c r="G989" s="38"/>
    </row>
    <row r="990" spans="1:7" ht="14.25" customHeight="1" x14ac:dyDescent="0.3">
      <c r="A990" s="3"/>
      <c r="B990" s="3"/>
      <c r="C990" s="3"/>
      <c r="D990" s="3"/>
      <c r="E990" s="99"/>
      <c r="F990" s="2"/>
      <c r="G990" s="38"/>
    </row>
    <row r="991" spans="1:7" ht="14.25" customHeight="1" x14ac:dyDescent="0.3">
      <c r="A991" s="3"/>
      <c r="B991" s="3"/>
      <c r="C991" s="3"/>
      <c r="D991" s="3"/>
      <c r="E991" s="99"/>
      <c r="F991" s="2"/>
      <c r="G991" s="38"/>
    </row>
    <row r="992" spans="1:7" ht="14.25" customHeight="1" x14ac:dyDescent="0.3">
      <c r="A992" s="3"/>
      <c r="B992" s="3"/>
      <c r="C992" s="3"/>
      <c r="D992" s="3"/>
      <c r="E992" s="99"/>
      <c r="F992" s="2"/>
      <c r="G992" s="38"/>
    </row>
    <row r="993" spans="1:7" ht="14.25" customHeight="1" x14ac:dyDescent="0.3">
      <c r="A993" s="3"/>
      <c r="B993" s="3"/>
      <c r="C993" s="3"/>
      <c r="D993" s="3"/>
      <c r="E993" s="99"/>
      <c r="F993" s="2"/>
      <c r="G993" s="38"/>
    </row>
    <row r="994" spans="1:7" ht="14.25" customHeight="1" x14ac:dyDescent="0.3">
      <c r="A994" s="3"/>
      <c r="B994" s="3"/>
      <c r="C994" s="3"/>
      <c r="D994" s="3"/>
      <c r="E994" s="99"/>
      <c r="F994" s="2"/>
      <c r="G994" s="38"/>
    </row>
    <row r="995" spans="1:7" ht="14.25" customHeight="1" x14ac:dyDescent="0.3">
      <c r="A995" s="3"/>
      <c r="B995" s="3"/>
      <c r="C995" s="3"/>
      <c r="D995" s="3"/>
      <c r="E995" s="99"/>
      <c r="F995" s="2"/>
      <c r="G995" s="38"/>
    </row>
    <row r="996" spans="1:7" ht="14.25" customHeight="1" x14ac:dyDescent="0.3">
      <c r="A996" s="3"/>
      <c r="B996" s="3"/>
      <c r="C996" s="3"/>
      <c r="D996" s="3"/>
      <c r="E996" s="99"/>
      <c r="F996" s="2"/>
      <c r="G996" s="38"/>
    </row>
    <row r="997" spans="1:7" ht="14.25" customHeight="1" x14ac:dyDescent="0.3">
      <c r="A997" s="3"/>
      <c r="B997" s="3"/>
      <c r="C997" s="3"/>
      <c r="D997" s="3"/>
      <c r="E997" s="99"/>
      <c r="F997" s="2"/>
      <c r="G997" s="38"/>
    </row>
    <row r="998" spans="1:7" ht="14.25" customHeight="1" x14ac:dyDescent="0.3">
      <c r="A998" s="3"/>
      <c r="B998" s="3"/>
      <c r="C998" s="3"/>
      <c r="D998" s="3"/>
      <c r="E998" s="99"/>
      <c r="F998" s="2"/>
      <c r="G998" s="38"/>
    </row>
    <row r="999" spans="1:7" ht="14.25" customHeight="1" x14ac:dyDescent="0.3">
      <c r="A999" s="3"/>
      <c r="B999" s="3"/>
      <c r="C999" s="3"/>
      <c r="D999" s="3"/>
      <c r="E999" s="99"/>
      <c r="F999" s="2"/>
      <c r="G999" s="38"/>
    </row>
    <row r="1000" spans="1:7" ht="14.25" customHeight="1" x14ac:dyDescent="0.3">
      <c r="A1000" s="3"/>
      <c r="B1000" s="3"/>
      <c r="C1000" s="3"/>
      <c r="D1000" s="3"/>
      <c r="E1000" s="99"/>
      <c r="F1000" s="2"/>
      <c r="G1000" s="3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D24" sqref="D24"/>
    </sheetView>
  </sheetViews>
  <sheetFormatPr defaultColWidth="14.44140625" defaultRowHeight="15" customHeight="1" x14ac:dyDescent="0.3"/>
  <cols>
    <col min="1" max="1" width="12.44140625" customWidth="1"/>
    <col min="2" max="3" width="14.33203125" customWidth="1"/>
    <col min="4" max="4" width="11.5546875" customWidth="1"/>
    <col min="5" max="6" width="8.6640625" customWidth="1"/>
    <col min="7" max="7" width="14.6640625" customWidth="1"/>
    <col min="8" max="9" width="8.6640625" customWidth="1"/>
    <col min="10" max="10" width="13.88671875" customWidth="1"/>
    <col min="11" max="11" width="10.5546875" customWidth="1"/>
    <col min="12" max="12" width="11.5546875" customWidth="1"/>
    <col min="13" max="13" width="10.5546875" customWidth="1"/>
    <col min="14" max="14" width="11.109375" customWidth="1"/>
    <col min="15" max="15" width="12.109375" customWidth="1"/>
    <col min="16" max="16" width="10.5546875" customWidth="1"/>
    <col min="17" max="26" width="8.6640625" customWidth="1"/>
  </cols>
  <sheetData>
    <row r="1" spans="1:26" ht="14.25" customHeight="1" x14ac:dyDescent="0.3">
      <c r="A1" s="1" t="s">
        <v>212</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6" t="s">
        <v>213</v>
      </c>
    </row>
    <row r="3" spans="1:26" ht="14.25" customHeight="1" x14ac:dyDescent="0.3"/>
    <row r="4" spans="1:26" ht="14.25" customHeight="1" x14ac:dyDescent="0.3">
      <c r="A4" s="128" t="s">
        <v>214</v>
      </c>
      <c r="B4" s="128" t="s">
        <v>215</v>
      </c>
      <c r="C4" s="128" t="s">
        <v>216</v>
      </c>
      <c r="D4" s="128" t="s">
        <v>217</v>
      </c>
      <c r="E4" s="129" t="s">
        <v>218</v>
      </c>
      <c r="G4" s="128" t="s">
        <v>219</v>
      </c>
      <c r="H4" s="128" t="s">
        <v>220</v>
      </c>
      <c r="J4" s="128" t="s">
        <v>221</v>
      </c>
    </row>
    <row r="5" spans="1:26" ht="14.25" customHeight="1" x14ac:dyDescent="0.3">
      <c r="A5" s="130">
        <v>3370</v>
      </c>
      <c r="B5" s="131">
        <v>0</v>
      </c>
      <c r="C5" s="131">
        <v>1895000</v>
      </c>
      <c r="D5" s="131">
        <v>20303</v>
      </c>
      <c r="E5" s="2">
        <v>1</v>
      </c>
      <c r="G5" s="131">
        <f t="shared" ref="G5:G259" si="0">C5</f>
        <v>1895000</v>
      </c>
      <c r="H5" s="130">
        <f t="shared" ref="H5:H259" si="1">A5</f>
        <v>3370</v>
      </c>
      <c r="J5" s="6" t="s">
        <v>222</v>
      </c>
    </row>
    <row r="6" spans="1:26" ht="14.25" customHeight="1" x14ac:dyDescent="0.3">
      <c r="A6" s="130">
        <v>3370.5</v>
      </c>
      <c r="B6" s="131">
        <v>10173.99</v>
      </c>
      <c r="C6" s="131">
        <v>1905173.99</v>
      </c>
      <c r="D6" s="131">
        <v>20392.95</v>
      </c>
      <c r="E6" s="2">
        <v>2</v>
      </c>
      <c r="G6" s="131">
        <f t="shared" si="0"/>
        <v>1905173.99</v>
      </c>
      <c r="H6" s="130">
        <f t="shared" si="1"/>
        <v>3370.5</v>
      </c>
    </row>
    <row r="7" spans="1:26" ht="14.25" customHeight="1" x14ac:dyDescent="0.3">
      <c r="A7" s="130">
        <v>3371</v>
      </c>
      <c r="B7" s="131">
        <v>20392.95</v>
      </c>
      <c r="C7" s="131">
        <v>1915392.95</v>
      </c>
      <c r="D7" s="131">
        <v>20482.900000000001</v>
      </c>
      <c r="E7" s="2">
        <v>3</v>
      </c>
      <c r="G7" s="131">
        <f t="shared" si="0"/>
        <v>1915392.95</v>
      </c>
      <c r="H7" s="130">
        <f t="shared" si="1"/>
        <v>3371</v>
      </c>
      <c r="J7" s="6" t="s">
        <v>223</v>
      </c>
      <c r="K7" s="6" t="s">
        <v>217</v>
      </c>
    </row>
    <row r="8" spans="1:26" ht="14.25" customHeight="1" x14ac:dyDescent="0.3">
      <c r="A8" s="130">
        <v>3371.5</v>
      </c>
      <c r="B8" s="131">
        <v>30656.89</v>
      </c>
      <c r="C8" s="131">
        <v>1925656.89</v>
      </c>
      <c r="D8" s="131">
        <v>20572.849999999999</v>
      </c>
      <c r="E8" s="2">
        <v>4</v>
      </c>
      <c r="G8" s="131">
        <f t="shared" si="0"/>
        <v>1925656.89</v>
      </c>
      <c r="H8" s="130">
        <f t="shared" si="1"/>
        <v>3371.5</v>
      </c>
      <c r="J8" s="131">
        <v>2000000</v>
      </c>
      <c r="K8" s="131">
        <f>VLOOKUP(J8,$C$5:$D$689,2)</f>
        <v>21202.5</v>
      </c>
      <c r="S8" s="6">
        <f>8.23/12</f>
        <v>0.68583333333333341</v>
      </c>
    </row>
    <row r="9" spans="1:26" ht="14.25" customHeight="1" x14ac:dyDescent="0.3">
      <c r="A9" s="130">
        <v>3372</v>
      </c>
      <c r="B9" s="131">
        <v>40965.800000000003</v>
      </c>
      <c r="C9" s="131">
        <v>1935965.8</v>
      </c>
      <c r="D9" s="131">
        <v>20662.8</v>
      </c>
      <c r="E9" s="2">
        <v>5</v>
      </c>
      <c r="G9" s="131">
        <f t="shared" si="0"/>
        <v>1935965.8</v>
      </c>
      <c r="H9" s="130">
        <f t="shared" si="1"/>
        <v>3372</v>
      </c>
    </row>
    <row r="10" spans="1:26" ht="14.25" customHeight="1" x14ac:dyDescent="0.3">
      <c r="A10" s="130">
        <v>3372.5</v>
      </c>
      <c r="B10" s="131">
        <v>51319.69</v>
      </c>
      <c r="C10" s="131">
        <v>1946319.69</v>
      </c>
      <c r="D10" s="131">
        <v>20752.75</v>
      </c>
      <c r="E10" s="2">
        <v>6</v>
      </c>
      <c r="G10" s="131">
        <f t="shared" si="0"/>
        <v>1946319.69</v>
      </c>
      <c r="H10" s="130">
        <f t="shared" si="1"/>
        <v>3372.5</v>
      </c>
      <c r="J10" s="6" t="s">
        <v>224</v>
      </c>
    </row>
    <row r="11" spans="1:26" ht="14.25" customHeight="1" x14ac:dyDescent="0.3">
      <c r="A11" s="130">
        <v>3373</v>
      </c>
      <c r="B11" s="131">
        <v>61718.55</v>
      </c>
      <c r="C11" s="131">
        <v>1956718.55</v>
      </c>
      <c r="D11" s="131">
        <v>20842.7</v>
      </c>
      <c r="E11" s="2">
        <v>7</v>
      </c>
      <c r="G11" s="131">
        <f t="shared" si="0"/>
        <v>1956718.55</v>
      </c>
      <c r="H11" s="130">
        <f t="shared" si="1"/>
        <v>3373</v>
      </c>
    </row>
    <row r="12" spans="1:26" ht="14.25" customHeight="1" x14ac:dyDescent="0.3">
      <c r="A12" s="130">
        <v>3373.5</v>
      </c>
      <c r="B12" s="131">
        <v>72162.39</v>
      </c>
      <c r="C12" s="131">
        <v>1967162.39</v>
      </c>
      <c r="D12" s="131">
        <v>20932.650000000001</v>
      </c>
      <c r="E12" s="2">
        <v>8</v>
      </c>
      <c r="G12" s="131">
        <f t="shared" si="0"/>
        <v>1967162.39</v>
      </c>
      <c r="H12" s="130">
        <f t="shared" si="1"/>
        <v>3373.5</v>
      </c>
      <c r="J12" s="6" t="s">
        <v>223</v>
      </c>
      <c r="K12" s="97" t="s">
        <v>218</v>
      </c>
      <c r="L12" s="6" t="s">
        <v>225</v>
      </c>
      <c r="M12" s="6" t="s">
        <v>226</v>
      </c>
      <c r="N12" s="6" t="s">
        <v>227</v>
      </c>
      <c r="O12" s="6" t="s">
        <v>228</v>
      </c>
      <c r="P12" s="6" t="s">
        <v>229</v>
      </c>
    </row>
    <row r="13" spans="1:26" ht="14.25" customHeight="1" x14ac:dyDescent="0.3">
      <c r="A13" s="130">
        <v>3374</v>
      </c>
      <c r="B13" s="131">
        <v>82651.2000004</v>
      </c>
      <c r="C13" s="131">
        <v>1977651.2000004</v>
      </c>
      <c r="D13" s="131">
        <v>21022.6</v>
      </c>
      <c r="E13" s="2">
        <v>9</v>
      </c>
      <c r="G13" s="131">
        <f t="shared" si="0"/>
        <v>1977651.2000004</v>
      </c>
      <c r="H13" s="130">
        <f t="shared" si="1"/>
        <v>3374</v>
      </c>
      <c r="J13" s="131">
        <f>J8</f>
        <v>2000000</v>
      </c>
      <c r="K13" s="97">
        <f>VLOOKUP(J13,$C$5:$E$689,3)</f>
        <v>11</v>
      </c>
      <c r="L13" s="131">
        <f ca="1">OFFSET($C$5,$K13-1,0)</f>
        <v>1998763.75</v>
      </c>
      <c r="M13" s="131">
        <f ca="1">OFFSET($C$5,$K13,0)</f>
        <v>2009387.49</v>
      </c>
      <c r="N13" s="131">
        <f ca="1">OFFSET($C$5,$K13-1,1)</f>
        <v>21202.5</v>
      </c>
      <c r="O13" s="131">
        <f ca="1">OFFSET($C$5,$K13,1)</f>
        <v>21292.45</v>
      </c>
      <c r="P13" s="131">
        <f ca="1">N13+(O13-N13)/(M13-L13)*(J13-L13)</f>
        <v>21212.967188344217</v>
      </c>
    </row>
    <row r="14" spans="1:26" ht="14.25" customHeight="1" x14ac:dyDescent="0.3">
      <c r="A14" s="130">
        <v>3374.5</v>
      </c>
      <c r="B14" s="131">
        <v>93184.99</v>
      </c>
      <c r="C14" s="131">
        <v>1988184.99</v>
      </c>
      <c r="D14" s="131">
        <v>21112.55</v>
      </c>
      <c r="E14" s="2">
        <v>10</v>
      </c>
      <c r="G14" s="131">
        <f t="shared" si="0"/>
        <v>1988184.99</v>
      </c>
      <c r="H14" s="130">
        <f t="shared" si="1"/>
        <v>3374.5</v>
      </c>
    </row>
    <row r="15" spans="1:26" ht="14.25" customHeight="1" x14ac:dyDescent="0.3">
      <c r="A15" s="130">
        <v>3375</v>
      </c>
      <c r="B15" s="131">
        <v>103763.75</v>
      </c>
      <c r="C15" s="131">
        <v>1998763.75</v>
      </c>
      <c r="D15" s="131">
        <v>21202.5</v>
      </c>
      <c r="E15" s="2">
        <v>11</v>
      </c>
      <c r="G15" s="131">
        <f t="shared" si="0"/>
        <v>1998763.75</v>
      </c>
      <c r="H15" s="130">
        <f t="shared" si="1"/>
        <v>3375</v>
      </c>
    </row>
    <row r="16" spans="1:26" ht="14.25" customHeight="1" x14ac:dyDescent="0.3">
      <c r="A16" s="130">
        <v>3375.5</v>
      </c>
      <c r="B16" s="131">
        <v>114387.49</v>
      </c>
      <c r="C16" s="131">
        <v>2009387.49</v>
      </c>
      <c r="D16" s="131">
        <v>21292.45</v>
      </c>
      <c r="E16" s="2">
        <v>12</v>
      </c>
      <c r="G16" s="131">
        <f t="shared" si="0"/>
        <v>2009387.49</v>
      </c>
      <c r="H16" s="130">
        <f t="shared" si="1"/>
        <v>3375.5</v>
      </c>
    </row>
    <row r="17" spans="1:8" ht="14.25" customHeight="1" x14ac:dyDescent="0.3">
      <c r="A17" s="130">
        <v>3376</v>
      </c>
      <c r="B17" s="131">
        <v>125056.2</v>
      </c>
      <c r="C17" s="131">
        <v>2020056.2</v>
      </c>
      <c r="D17" s="131">
        <v>21382.400000000001</v>
      </c>
      <c r="E17" s="2">
        <v>13</v>
      </c>
      <c r="G17" s="131">
        <f t="shared" si="0"/>
        <v>2020056.2</v>
      </c>
      <c r="H17" s="130">
        <f t="shared" si="1"/>
        <v>3376</v>
      </c>
    </row>
    <row r="18" spans="1:8" ht="14.25" customHeight="1" x14ac:dyDescent="0.3">
      <c r="A18" s="130">
        <v>3376.5</v>
      </c>
      <c r="B18" s="131">
        <v>135769.89000000001</v>
      </c>
      <c r="C18" s="131">
        <v>2030769.8900000001</v>
      </c>
      <c r="D18" s="131">
        <v>21472.35</v>
      </c>
      <c r="E18" s="2">
        <v>14</v>
      </c>
      <c r="G18" s="131">
        <f t="shared" si="0"/>
        <v>2030769.8900000001</v>
      </c>
      <c r="H18" s="130">
        <f t="shared" si="1"/>
        <v>3376.5</v>
      </c>
    </row>
    <row r="19" spans="1:8" ht="14.25" customHeight="1" x14ac:dyDescent="0.3">
      <c r="A19" s="130">
        <v>3377</v>
      </c>
      <c r="B19" s="131">
        <v>146528.54999999999</v>
      </c>
      <c r="C19" s="131">
        <v>2041528.55</v>
      </c>
      <c r="D19" s="131">
        <v>21562.3</v>
      </c>
      <c r="E19" s="2">
        <v>15</v>
      </c>
      <c r="G19" s="131">
        <f t="shared" si="0"/>
        <v>2041528.55</v>
      </c>
      <c r="H19" s="130">
        <f t="shared" si="1"/>
        <v>3377</v>
      </c>
    </row>
    <row r="20" spans="1:8" ht="14.25" customHeight="1" x14ac:dyDescent="0.3">
      <c r="A20" s="130">
        <v>3377.5</v>
      </c>
      <c r="B20" s="131">
        <v>157332.19</v>
      </c>
      <c r="C20" s="131">
        <v>2052332.19</v>
      </c>
      <c r="D20" s="131">
        <v>21652.25</v>
      </c>
      <c r="E20" s="2">
        <v>16</v>
      </c>
      <c r="G20" s="131">
        <f t="shared" si="0"/>
        <v>2052332.19</v>
      </c>
      <c r="H20" s="130">
        <f t="shared" si="1"/>
        <v>3377.5</v>
      </c>
    </row>
    <row r="21" spans="1:8" ht="14.25" customHeight="1" x14ac:dyDescent="0.3">
      <c r="A21" s="130">
        <v>3378</v>
      </c>
      <c r="B21" s="131">
        <v>168180.8</v>
      </c>
      <c r="C21" s="131">
        <v>2063180.8</v>
      </c>
      <c r="D21" s="131">
        <v>21742.2</v>
      </c>
      <c r="E21" s="2">
        <v>17</v>
      </c>
      <c r="G21" s="131">
        <f t="shared" si="0"/>
        <v>2063180.8</v>
      </c>
      <c r="H21" s="130">
        <f t="shared" si="1"/>
        <v>3378</v>
      </c>
    </row>
    <row r="22" spans="1:8" ht="14.25" customHeight="1" x14ac:dyDescent="0.3">
      <c r="A22" s="130">
        <v>3378.5</v>
      </c>
      <c r="B22" s="131">
        <v>179074.39</v>
      </c>
      <c r="C22" s="131">
        <v>2074074.3900000001</v>
      </c>
      <c r="D22" s="131">
        <v>21832.15</v>
      </c>
      <c r="E22" s="2">
        <v>18</v>
      </c>
      <c r="G22" s="131">
        <f t="shared" si="0"/>
        <v>2074074.3900000001</v>
      </c>
      <c r="H22" s="130">
        <f t="shared" si="1"/>
        <v>3378.5</v>
      </c>
    </row>
    <row r="23" spans="1:8" ht="14.25" customHeight="1" x14ac:dyDescent="0.3">
      <c r="A23" s="130">
        <v>3379</v>
      </c>
      <c r="B23" s="131">
        <v>190012.95</v>
      </c>
      <c r="C23" s="131">
        <v>2085012.95</v>
      </c>
      <c r="D23" s="131">
        <v>21922.1</v>
      </c>
      <c r="E23" s="2">
        <v>19</v>
      </c>
      <c r="G23" s="131">
        <f t="shared" si="0"/>
        <v>2085012.95</v>
      </c>
      <c r="H23" s="130">
        <f t="shared" si="1"/>
        <v>3379</v>
      </c>
    </row>
    <row r="24" spans="1:8" ht="14.25" customHeight="1" x14ac:dyDescent="0.3">
      <c r="A24" s="130">
        <v>3379.5</v>
      </c>
      <c r="B24" s="131">
        <v>200996.49</v>
      </c>
      <c r="C24" s="131">
        <v>2095996.49</v>
      </c>
      <c r="D24" s="131">
        <v>22012.05</v>
      </c>
      <c r="E24" s="2">
        <v>20</v>
      </c>
      <c r="G24" s="131">
        <f t="shared" si="0"/>
        <v>2095996.49</v>
      </c>
      <c r="H24" s="130">
        <f t="shared" si="1"/>
        <v>3379.5</v>
      </c>
    </row>
    <row r="25" spans="1:8" ht="14.25" customHeight="1" x14ac:dyDescent="0.3">
      <c r="A25" s="130">
        <v>3380</v>
      </c>
      <c r="B25" s="131">
        <v>212025</v>
      </c>
      <c r="C25" s="131">
        <v>2107025</v>
      </c>
      <c r="D25" s="131">
        <v>22102</v>
      </c>
      <c r="E25" s="2">
        <v>21</v>
      </c>
      <c r="G25" s="131">
        <f t="shared" si="0"/>
        <v>2107025</v>
      </c>
      <c r="H25" s="130">
        <f t="shared" si="1"/>
        <v>3380</v>
      </c>
    </row>
    <row r="26" spans="1:8" ht="14.25" customHeight="1" x14ac:dyDescent="0.3">
      <c r="A26" s="130">
        <v>3380.5</v>
      </c>
      <c r="B26" s="131">
        <v>223100.75</v>
      </c>
      <c r="C26" s="131">
        <v>2118100.75</v>
      </c>
      <c r="D26" s="131">
        <v>22201</v>
      </c>
      <c r="E26" s="2">
        <v>22</v>
      </c>
      <c r="G26" s="131">
        <f t="shared" si="0"/>
        <v>2118100.75</v>
      </c>
      <c r="H26" s="130">
        <f t="shared" si="1"/>
        <v>3380.5</v>
      </c>
    </row>
    <row r="27" spans="1:8" ht="14.25" customHeight="1" x14ac:dyDescent="0.3">
      <c r="A27" s="130">
        <v>3381</v>
      </c>
      <c r="B27" s="131">
        <v>234226</v>
      </c>
      <c r="C27" s="131">
        <v>2129226</v>
      </c>
      <c r="D27" s="131">
        <v>22300</v>
      </c>
      <c r="E27" s="2">
        <v>23</v>
      </c>
      <c r="G27" s="131">
        <f t="shared" si="0"/>
        <v>2129226</v>
      </c>
      <c r="H27" s="130">
        <f t="shared" si="1"/>
        <v>3381</v>
      </c>
    </row>
    <row r="28" spans="1:8" ht="14.25" customHeight="1" x14ac:dyDescent="0.3">
      <c r="A28" s="130">
        <v>3381.5</v>
      </c>
      <c r="B28" s="131">
        <v>245400.75</v>
      </c>
      <c r="C28" s="131">
        <v>2140400.75</v>
      </c>
      <c r="D28" s="131">
        <v>22399</v>
      </c>
      <c r="E28" s="2">
        <v>24</v>
      </c>
      <c r="G28" s="131">
        <f t="shared" si="0"/>
        <v>2140400.75</v>
      </c>
      <c r="H28" s="130">
        <f t="shared" si="1"/>
        <v>3381.5</v>
      </c>
    </row>
    <row r="29" spans="1:8" ht="14.25" customHeight="1" x14ac:dyDescent="0.3">
      <c r="A29" s="130">
        <v>3382</v>
      </c>
      <c r="B29" s="131">
        <v>256625</v>
      </c>
      <c r="C29" s="131">
        <v>2151625</v>
      </c>
      <c r="D29" s="131">
        <v>22498</v>
      </c>
      <c r="E29" s="2">
        <v>25</v>
      </c>
      <c r="G29" s="131">
        <f t="shared" si="0"/>
        <v>2151625</v>
      </c>
      <c r="H29" s="130">
        <f t="shared" si="1"/>
        <v>3382</v>
      </c>
    </row>
    <row r="30" spans="1:8" ht="14.25" customHeight="1" x14ac:dyDescent="0.3">
      <c r="A30" s="130">
        <v>3382.5</v>
      </c>
      <c r="B30" s="131">
        <v>267898.75</v>
      </c>
      <c r="C30" s="131">
        <v>2162898.75</v>
      </c>
      <c r="D30" s="131">
        <v>22597</v>
      </c>
      <c r="E30" s="2">
        <v>26</v>
      </c>
      <c r="G30" s="131">
        <f t="shared" si="0"/>
        <v>2162898.75</v>
      </c>
      <c r="H30" s="130">
        <f t="shared" si="1"/>
        <v>3382.5</v>
      </c>
    </row>
    <row r="31" spans="1:8" ht="14.25" customHeight="1" x14ac:dyDescent="0.3">
      <c r="A31" s="130">
        <v>3383</v>
      </c>
      <c r="B31" s="131">
        <v>279222</v>
      </c>
      <c r="C31" s="131">
        <v>2174222</v>
      </c>
      <c r="D31" s="131">
        <v>22696</v>
      </c>
      <c r="E31" s="2">
        <v>27</v>
      </c>
      <c r="G31" s="131">
        <f t="shared" si="0"/>
        <v>2174222</v>
      </c>
      <c r="H31" s="130">
        <f t="shared" si="1"/>
        <v>3383</v>
      </c>
    </row>
    <row r="32" spans="1:8" ht="14.25" customHeight="1" x14ac:dyDescent="0.3">
      <c r="A32" s="130">
        <v>3383.5</v>
      </c>
      <c r="B32" s="131">
        <v>290594.75</v>
      </c>
      <c r="C32" s="131">
        <v>2185594.75</v>
      </c>
      <c r="D32" s="131">
        <v>22795</v>
      </c>
      <c r="E32" s="2">
        <v>28</v>
      </c>
      <c r="G32" s="131">
        <f t="shared" si="0"/>
        <v>2185594.75</v>
      </c>
      <c r="H32" s="130">
        <f t="shared" si="1"/>
        <v>3383.5</v>
      </c>
    </row>
    <row r="33" spans="1:8" ht="14.25" customHeight="1" x14ac:dyDescent="0.3">
      <c r="A33" s="130">
        <v>3384</v>
      </c>
      <c r="B33" s="131">
        <v>302017</v>
      </c>
      <c r="C33" s="131">
        <v>2197017</v>
      </c>
      <c r="D33" s="131">
        <v>22894</v>
      </c>
      <c r="E33" s="2">
        <v>29</v>
      </c>
      <c r="G33" s="131">
        <f t="shared" si="0"/>
        <v>2197017</v>
      </c>
      <c r="H33" s="130">
        <f t="shared" si="1"/>
        <v>3384</v>
      </c>
    </row>
    <row r="34" spans="1:8" ht="14.25" customHeight="1" x14ac:dyDescent="0.3">
      <c r="A34" s="130">
        <v>3384.5</v>
      </c>
      <c r="B34" s="131">
        <v>313488.75</v>
      </c>
      <c r="C34" s="131">
        <v>2208488.75</v>
      </c>
      <c r="D34" s="131">
        <v>22993</v>
      </c>
      <c r="E34" s="2">
        <v>30</v>
      </c>
      <c r="G34" s="131">
        <f t="shared" si="0"/>
        <v>2208488.75</v>
      </c>
      <c r="H34" s="130">
        <f t="shared" si="1"/>
        <v>3384.5</v>
      </c>
    </row>
    <row r="35" spans="1:8" ht="14.25" customHeight="1" x14ac:dyDescent="0.3">
      <c r="A35" s="130">
        <v>3385</v>
      </c>
      <c r="B35" s="131">
        <v>325010</v>
      </c>
      <c r="C35" s="131">
        <v>2220010</v>
      </c>
      <c r="D35" s="131">
        <v>23092</v>
      </c>
      <c r="E35" s="2">
        <v>31</v>
      </c>
      <c r="G35" s="131">
        <f t="shared" si="0"/>
        <v>2220010</v>
      </c>
      <c r="H35" s="130">
        <f t="shared" si="1"/>
        <v>3385</v>
      </c>
    </row>
    <row r="36" spans="1:8" ht="14.25" customHeight="1" x14ac:dyDescent="0.3">
      <c r="A36" s="130">
        <v>3385.5</v>
      </c>
      <c r="B36" s="131">
        <v>336580.75</v>
      </c>
      <c r="C36" s="131">
        <v>2231580.75</v>
      </c>
      <c r="D36" s="131">
        <v>23191</v>
      </c>
      <c r="E36" s="2">
        <v>32</v>
      </c>
      <c r="G36" s="131">
        <f t="shared" si="0"/>
        <v>2231580.75</v>
      </c>
      <c r="H36" s="130">
        <f t="shared" si="1"/>
        <v>3385.5</v>
      </c>
    </row>
    <row r="37" spans="1:8" ht="14.25" customHeight="1" x14ac:dyDescent="0.3">
      <c r="A37" s="130">
        <v>3386</v>
      </c>
      <c r="B37" s="131">
        <v>348201</v>
      </c>
      <c r="C37" s="131">
        <v>2243201</v>
      </c>
      <c r="D37" s="131">
        <v>23290</v>
      </c>
      <c r="E37" s="2">
        <v>33</v>
      </c>
      <c r="G37" s="131">
        <f t="shared" si="0"/>
        <v>2243201</v>
      </c>
      <c r="H37" s="130">
        <f t="shared" si="1"/>
        <v>3386</v>
      </c>
    </row>
    <row r="38" spans="1:8" ht="14.25" customHeight="1" x14ac:dyDescent="0.3">
      <c r="A38" s="130">
        <v>3386.5</v>
      </c>
      <c r="B38" s="131">
        <v>359870.75</v>
      </c>
      <c r="C38" s="131">
        <v>2254870.75</v>
      </c>
      <c r="D38" s="131">
        <v>23389</v>
      </c>
      <c r="E38" s="2">
        <v>34</v>
      </c>
      <c r="G38" s="131">
        <f t="shared" si="0"/>
        <v>2254870.75</v>
      </c>
      <c r="H38" s="130">
        <f t="shared" si="1"/>
        <v>3386.5</v>
      </c>
    </row>
    <row r="39" spans="1:8" ht="14.25" customHeight="1" x14ac:dyDescent="0.3">
      <c r="A39" s="130">
        <v>3387</v>
      </c>
      <c r="B39" s="131">
        <v>371590</v>
      </c>
      <c r="C39" s="131">
        <v>2266590</v>
      </c>
      <c r="D39" s="131">
        <v>23488</v>
      </c>
      <c r="E39" s="2">
        <v>35</v>
      </c>
      <c r="G39" s="131">
        <f t="shared" si="0"/>
        <v>2266590</v>
      </c>
      <c r="H39" s="130">
        <f t="shared" si="1"/>
        <v>3387</v>
      </c>
    </row>
    <row r="40" spans="1:8" ht="14.25" customHeight="1" x14ac:dyDescent="0.3">
      <c r="A40" s="130">
        <v>3387.5</v>
      </c>
      <c r="B40" s="131">
        <v>383358.75</v>
      </c>
      <c r="C40" s="131">
        <v>2278358.75</v>
      </c>
      <c r="D40" s="131">
        <v>23587</v>
      </c>
      <c r="E40" s="2">
        <v>36</v>
      </c>
      <c r="G40" s="131">
        <f t="shared" si="0"/>
        <v>2278358.75</v>
      </c>
      <c r="H40" s="130">
        <f t="shared" si="1"/>
        <v>3387.5</v>
      </c>
    </row>
    <row r="41" spans="1:8" ht="14.25" customHeight="1" x14ac:dyDescent="0.3">
      <c r="A41" s="130">
        <v>3388</v>
      </c>
      <c r="B41" s="131">
        <v>395177</v>
      </c>
      <c r="C41" s="131">
        <v>2290177</v>
      </c>
      <c r="D41" s="131">
        <v>23686</v>
      </c>
      <c r="E41" s="2">
        <v>37</v>
      </c>
      <c r="G41" s="131">
        <f t="shared" si="0"/>
        <v>2290177</v>
      </c>
      <c r="H41" s="130">
        <f t="shared" si="1"/>
        <v>3388</v>
      </c>
    </row>
    <row r="42" spans="1:8" ht="14.25" customHeight="1" x14ac:dyDescent="0.3">
      <c r="A42" s="130">
        <v>3388.5</v>
      </c>
      <c r="B42" s="131">
        <v>407044.75</v>
      </c>
      <c r="C42" s="131">
        <v>2302044.75</v>
      </c>
      <c r="D42" s="131">
        <v>23785</v>
      </c>
      <c r="E42" s="2">
        <v>38</v>
      </c>
      <c r="G42" s="131">
        <f t="shared" si="0"/>
        <v>2302044.75</v>
      </c>
      <c r="H42" s="130">
        <f t="shared" si="1"/>
        <v>3388.5</v>
      </c>
    </row>
    <row r="43" spans="1:8" ht="14.25" customHeight="1" x14ac:dyDescent="0.3">
      <c r="A43" s="130">
        <v>3389</v>
      </c>
      <c r="B43" s="131">
        <v>418962</v>
      </c>
      <c r="C43" s="131">
        <v>2313962</v>
      </c>
      <c r="D43" s="131">
        <v>23884</v>
      </c>
      <c r="E43" s="2">
        <v>39</v>
      </c>
      <c r="G43" s="131">
        <f t="shared" si="0"/>
        <v>2313962</v>
      </c>
      <c r="H43" s="130">
        <f t="shared" si="1"/>
        <v>3389</v>
      </c>
    </row>
    <row r="44" spans="1:8" ht="14.25" customHeight="1" x14ac:dyDescent="0.3">
      <c r="A44" s="130">
        <v>3389.5</v>
      </c>
      <c r="B44" s="131">
        <v>430928.75</v>
      </c>
      <c r="C44" s="131">
        <v>2325928.75</v>
      </c>
      <c r="D44" s="131">
        <v>23983</v>
      </c>
      <c r="E44" s="2">
        <v>40</v>
      </c>
      <c r="G44" s="131">
        <f t="shared" si="0"/>
        <v>2325928.75</v>
      </c>
      <c r="H44" s="130">
        <f t="shared" si="1"/>
        <v>3389.5</v>
      </c>
    </row>
    <row r="45" spans="1:8" ht="14.25" customHeight="1" x14ac:dyDescent="0.3">
      <c r="A45" s="130">
        <v>3390</v>
      </c>
      <c r="B45" s="131">
        <v>442945</v>
      </c>
      <c r="C45" s="131">
        <v>2337945</v>
      </c>
      <c r="D45" s="131">
        <v>24082</v>
      </c>
      <c r="E45" s="2">
        <v>41</v>
      </c>
      <c r="G45" s="131">
        <f t="shared" si="0"/>
        <v>2337945</v>
      </c>
      <c r="H45" s="130">
        <f t="shared" si="1"/>
        <v>3390</v>
      </c>
    </row>
    <row r="46" spans="1:8" ht="14.25" customHeight="1" x14ac:dyDescent="0.3">
      <c r="A46" s="130">
        <v>3390.5</v>
      </c>
      <c r="B46" s="131">
        <v>455010.75</v>
      </c>
      <c r="C46" s="131">
        <v>2350010.75</v>
      </c>
      <c r="D46" s="131">
        <v>24181</v>
      </c>
      <c r="E46" s="2">
        <v>42</v>
      </c>
      <c r="G46" s="131">
        <f t="shared" si="0"/>
        <v>2350010.75</v>
      </c>
      <c r="H46" s="130">
        <f t="shared" si="1"/>
        <v>3390.5</v>
      </c>
    </row>
    <row r="47" spans="1:8" ht="14.25" customHeight="1" x14ac:dyDescent="0.3">
      <c r="A47" s="130">
        <v>3391</v>
      </c>
      <c r="B47" s="131">
        <v>467126</v>
      </c>
      <c r="C47" s="131">
        <v>2362126</v>
      </c>
      <c r="D47" s="131">
        <v>24280</v>
      </c>
      <c r="E47" s="2">
        <v>43</v>
      </c>
      <c r="G47" s="131">
        <f t="shared" si="0"/>
        <v>2362126</v>
      </c>
      <c r="H47" s="130">
        <f t="shared" si="1"/>
        <v>3391</v>
      </c>
    </row>
    <row r="48" spans="1:8" ht="14.25" customHeight="1" x14ac:dyDescent="0.3">
      <c r="A48" s="130">
        <v>3391.5</v>
      </c>
      <c r="B48" s="131">
        <v>479290.75</v>
      </c>
      <c r="C48" s="131">
        <v>2374290.75</v>
      </c>
      <c r="D48" s="131">
        <v>24379</v>
      </c>
      <c r="E48" s="2">
        <v>44</v>
      </c>
      <c r="G48" s="131">
        <f t="shared" si="0"/>
        <v>2374290.75</v>
      </c>
      <c r="H48" s="130">
        <f t="shared" si="1"/>
        <v>3391.5</v>
      </c>
    </row>
    <row r="49" spans="1:8" ht="14.25" customHeight="1" x14ac:dyDescent="0.3">
      <c r="A49" s="130">
        <v>3392</v>
      </c>
      <c r="B49" s="131">
        <v>491505</v>
      </c>
      <c r="C49" s="131">
        <v>2386505</v>
      </c>
      <c r="D49" s="131">
        <v>24478</v>
      </c>
      <c r="E49" s="2">
        <v>45</v>
      </c>
      <c r="G49" s="131">
        <f t="shared" si="0"/>
        <v>2386505</v>
      </c>
      <c r="H49" s="130">
        <f t="shared" si="1"/>
        <v>3392</v>
      </c>
    </row>
    <row r="50" spans="1:8" ht="14.25" customHeight="1" x14ac:dyDescent="0.3">
      <c r="A50" s="130">
        <v>3392.5</v>
      </c>
      <c r="B50" s="131">
        <v>503768.75</v>
      </c>
      <c r="C50" s="131">
        <v>2398768.75</v>
      </c>
      <c r="D50" s="131">
        <v>24577</v>
      </c>
      <c r="E50" s="2">
        <v>46</v>
      </c>
      <c r="G50" s="131">
        <f t="shared" si="0"/>
        <v>2398768.75</v>
      </c>
      <c r="H50" s="130">
        <f t="shared" si="1"/>
        <v>3392.5</v>
      </c>
    </row>
    <row r="51" spans="1:8" ht="14.25" customHeight="1" x14ac:dyDescent="0.3">
      <c r="A51" s="130">
        <v>3393</v>
      </c>
      <c r="B51" s="131">
        <v>516082</v>
      </c>
      <c r="C51" s="131">
        <v>2411082</v>
      </c>
      <c r="D51" s="131">
        <v>24676</v>
      </c>
      <c r="E51" s="2">
        <v>47</v>
      </c>
      <c r="G51" s="131">
        <f t="shared" si="0"/>
        <v>2411082</v>
      </c>
      <c r="H51" s="130">
        <f t="shared" si="1"/>
        <v>3393</v>
      </c>
    </row>
    <row r="52" spans="1:8" ht="14.25" customHeight="1" x14ac:dyDescent="0.3">
      <c r="A52" s="130">
        <v>3393.5</v>
      </c>
      <c r="B52" s="131">
        <v>528444.75</v>
      </c>
      <c r="C52" s="131">
        <v>2423444.75</v>
      </c>
      <c r="D52" s="131">
        <v>24775</v>
      </c>
      <c r="E52" s="2">
        <v>48</v>
      </c>
      <c r="G52" s="131">
        <f t="shared" si="0"/>
        <v>2423444.75</v>
      </c>
      <c r="H52" s="130">
        <f t="shared" si="1"/>
        <v>3393.5</v>
      </c>
    </row>
    <row r="53" spans="1:8" ht="14.25" customHeight="1" x14ac:dyDescent="0.3">
      <c r="A53" s="130">
        <v>3394</v>
      </c>
      <c r="B53" s="131">
        <v>540857</v>
      </c>
      <c r="C53" s="131">
        <v>2435857</v>
      </c>
      <c r="D53" s="131">
        <v>24874.000000100001</v>
      </c>
      <c r="E53" s="2">
        <v>49</v>
      </c>
      <c r="G53" s="131">
        <f t="shared" si="0"/>
        <v>2435857</v>
      </c>
      <c r="H53" s="130">
        <f t="shared" si="1"/>
        <v>3394</v>
      </c>
    </row>
    <row r="54" spans="1:8" ht="14.25" customHeight="1" x14ac:dyDescent="0.3">
      <c r="A54" s="130">
        <v>3394.5</v>
      </c>
      <c r="B54" s="131">
        <v>553318.75</v>
      </c>
      <c r="C54" s="131">
        <v>2448318.75</v>
      </c>
      <c r="D54" s="131">
        <v>24973.000000100001</v>
      </c>
      <c r="E54" s="2">
        <v>50</v>
      </c>
      <c r="G54" s="131">
        <f t="shared" si="0"/>
        <v>2448318.75</v>
      </c>
      <c r="H54" s="130">
        <f t="shared" si="1"/>
        <v>3394.5</v>
      </c>
    </row>
    <row r="55" spans="1:8" ht="14.25" customHeight="1" x14ac:dyDescent="0.3">
      <c r="A55" s="130">
        <v>3395</v>
      </c>
      <c r="B55" s="131">
        <v>565830</v>
      </c>
      <c r="C55" s="131">
        <v>2460830</v>
      </c>
      <c r="D55" s="131">
        <v>25071.999999899999</v>
      </c>
      <c r="E55" s="2">
        <v>51</v>
      </c>
      <c r="G55" s="131">
        <f t="shared" si="0"/>
        <v>2460830</v>
      </c>
      <c r="H55" s="130">
        <f t="shared" si="1"/>
        <v>3395</v>
      </c>
    </row>
    <row r="56" spans="1:8" ht="14.25" customHeight="1" x14ac:dyDescent="0.3">
      <c r="A56" s="130">
        <v>3395.5</v>
      </c>
      <c r="B56" s="131">
        <v>578390.75</v>
      </c>
      <c r="C56" s="131">
        <v>2473390.75</v>
      </c>
      <c r="D56" s="131">
        <v>25170.999999899999</v>
      </c>
      <c r="E56" s="2">
        <v>52</v>
      </c>
      <c r="G56" s="131">
        <f t="shared" si="0"/>
        <v>2473390.75</v>
      </c>
      <c r="H56" s="130">
        <f t="shared" si="1"/>
        <v>3395.5</v>
      </c>
    </row>
    <row r="57" spans="1:8" ht="14.25" customHeight="1" x14ac:dyDescent="0.3">
      <c r="A57" s="130">
        <v>3396</v>
      </c>
      <c r="B57" s="131">
        <v>591001</v>
      </c>
      <c r="C57" s="131">
        <v>2486001</v>
      </c>
      <c r="D57" s="131">
        <v>25270</v>
      </c>
      <c r="E57" s="2">
        <v>53</v>
      </c>
      <c r="G57" s="131">
        <f t="shared" si="0"/>
        <v>2486001</v>
      </c>
      <c r="H57" s="130">
        <f t="shared" si="1"/>
        <v>3396</v>
      </c>
    </row>
    <row r="58" spans="1:8" ht="14.25" customHeight="1" x14ac:dyDescent="0.3">
      <c r="A58" s="130">
        <v>3396.5</v>
      </c>
      <c r="B58" s="131">
        <v>603660.75</v>
      </c>
      <c r="C58" s="131">
        <v>2498660.75</v>
      </c>
      <c r="D58" s="131">
        <v>25369</v>
      </c>
      <c r="E58" s="2">
        <v>54</v>
      </c>
      <c r="G58" s="131">
        <f t="shared" si="0"/>
        <v>2498660.75</v>
      </c>
      <c r="H58" s="130">
        <f t="shared" si="1"/>
        <v>3396.5</v>
      </c>
    </row>
    <row r="59" spans="1:8" ht="14.25" customHeight="1" x14ac:dyDescent="0.3">
      <c r="A59" s="130">
        <v>3397</v>
      </c>
      <c r="B59" s="131">
        <v>616370</v>
      </c>
      <c r="C59" s="131">
        <v>2511370</v>
      </c>
      <c r="D59" s="131">
        <v>25468.000000100001</v>
      </c>
      <c r="E59" s="2">
        <v>55</v>
      </c>
      <c r="G59" s="131">
        <f t="shared" si="0"/>
        <v>2511370</v>
      </c>
      <c r="H59" s="130">
        <f t="shared" si="1"/>
        <v>3397</v>
      </c>
    </row>
    <row r="60" spans="1:8" ht="14.25" customHeight="1" x14ac:dyDescent="0.3">
      <c r="A60" s="130">
        <v>3397.5</v>
      </c>
      <c r="B60" s="131">
        <v>629128.75</v>
      </c>
      <c r="C60" s="131">
        <v>2524128.75</v>
      </c>
      <c r="D60" s="131">
        <v>25567.000000100001</v>
      </c>
      <c r="E60" s="2">
        <v>56</v>
      </c>
      <c r="G60" s="131">
        <f t="shared" si="0"/>
        <v>2524128.75</v>
      </c>
      <c r="H60" s="130">
        <f t="shared" si="1"/>
        <v>3397.5</v>
      </c>
    </row>
    <row r="61" spans="1:8" ht="14.25" customHeight="1" x14ac:dyDescent="0.3">
      <c r="A61" s="130">
        <v>3398</v>
      </c>
      <c r="B61" s="131">
        <v>641937</v>
      </c>
      <c r="C61" s="131">
        <v>2536937</v>
      </c>
      <c r="D61" s="131">
        <v>25665.999999899999</v>
      </c>
      <c r="E61" s="2">
        <v>57</v>
      </c>
      <c r="G61" s="131">
        <f t="shared" si="0"/>
        <v>2536937</v>
      </c>
      <c r="H61" s="130">
        <f t="shared" si="1"/>
        <v>3398</v>
      </c>
    </row>
    <row r="62" spans="1:8" ht="14.25" customHeight="1" x14ac:dyDescent="0.3">
      <c r="A62" s="130">
        <v>3398.5</v>
      </c>
      <c r="B62" s="131">
        <v>654794.75</v>
      </c>
      <c r="C62" s="131">
        <v>2549794.75</v>
      </c>
      <c r="D62" s="131">
        <v>25765</v>
      </c>
      <c r="E62" s="2">
        <v>58</v>
      </c>
      <c r="G62" s="131">
        <f t="shared" si="0"/>
        <v>2549794.75</v>
      </c>
      <c r="H62" s="130">
        <f t="shared" si="1"/>
        <v>3398.5</v>
      </c>
    </row>
    <row r="63" spans="1:8" ht="14.25" customHeight="1" x14ac:dyDescent="0.3">
      <c r="A63" s="130">
        <v>3399</v>
      </c>
      <c r="B63" s="131">
        <v>667702</v>
      </c>
      <c r="C63" s="131">
        <v>2562702</v>
      </c>
      <c r="D63" s="131">
        <v>25864</v>
      </c>
      <c r="E63" s="2">
        <v>59</v>
      </c>
      <c r="G63" s="131">
        <f t="shared" si="0"/>
        <v>2562702</v>
      </c>
      <c r="H63" s="130">
        <f t="shared" si="1"/>
        <v>3399</v>
      </c>
    </row>
    <row r="64" spans="1:8" ht="14.25" customHeight="1" x14ac:dyDescent="0.3">
      <c r="A64" s="130">
        <v>3399.5</v>
      </c>
      <c r="B64" s="131">
        <v>680658.75</v>
      </c>
      <c r="C64" s="131">
        <v>2575658.75</v>
      </c>
      <c r="D64" s="131">
        <v>25963.000000100001</v>
      </c>
      <c r="E64" s="2">
        <v>60</v>
      </c>
      <c r="G64" s="131">
        <f t="shared" si="0"/>
        <v>2575658.75</v>
      </c>
      <c r="H64" s="130">
        <f t="shared" si="1"/>
        <v>3399.5</v>
      </c>
    </row>
    <row r="65" spans="1:8" ht="14.25" customHeight="1" x14ac:dyDescent="0.3">
      <c r="A65" s="130">
        <v>3400</v>
      </c>
      <c r="B65" s="131">
        <v>693665</v>
      </c>
      <c r="C65" s="131">
        <v>2588665</v>
      </c>
      <c r="D65" s="131">
        <v>26062.000000100001</v>
      </c>
      <c r="E65" s="2">
        <v>61</v>
      </c>
      <c r="G65" s="131">
        <f t="shared" si="0"/>
        <v>2588665</v>
      </c>
      <c r="H65" s="130">
        <f t="shared" si="1"/>
        <v>3400</v>
      </c>
    </row>
    <row r="66" spans="1:8" ht="14.25" customHeight="1" x14ac:dyDescent="0.3">
      <c r="A66" s="130">
        <v>3400.5</v>
      </c>
      <c r="B66" s="131">
        <v>706720.89</v>
      </c>
      <c r="C66" s="131">
        <v>2601720.89</v>
      </c>
      <c r="D66" s="131">
        <v>26161.5700001</v>
      </c>
      <c r="E66" s="2">
        <v>62</v>
      </c>
      <c r="G66" s="131">
        <f t="shared" si="0"/>
        <v>2601720.89</v>
      </c>
      <c r="H66" s="130">
        <f t="shared" si="1"/>
        <v>3400.5</v>
      </c>
    </row>
    <row r="67" spans="1:8" ht="14.25" customHeight="1" x14ac:dyDescent="0.3">
      <c r="A67" s="130">
        <v>3401</v>
      </c>
      <c r="B67" s="131">
        <v>719826.57</v>
      </c>
      <c r="C67" s="131">
        <v>2614826.5699999998</v>
      </c>
      <c r="D67" s="131">
        <v>26261.15</v>
      </c>
      <c r="E67" s="2">
        <v>63</v>
      </c>
      <c r="G67" s="131">
        <f t="shared" si="0"/>
        <v>2614826.5699999998</v>
      </c>
      <c r="H67" s="130">
        <f t="shared" si="1"/>
        <v>3401</v>
      </c>
    </row>
    <row r="68" spans="1:8" ht="14.25" customHeight="1" x14ac:dyDescent="0.3">
      <c r="A68" s="130">
        <v>3401.5</v>
      </c>
      <c r="B68" s="131">
        <v>732982.04</v>
      </c>
      <c r="C68" s="131">
        <v>2627982.04</v>
      </c>
      <c r="D68" s="131">
        <v>26360.720000000001</v>
      </c>
      <c r="E68" s="2">
        <v>64</v>
      </c>
      <c r="G68" s="131">
        <f t="shared" si="0"/>
        <v>2627982.04</v>
      </c>
      <c r="H68" s="130">
        <f t="shared" si="1"/>
        <v>3401.5</v>
      </c>
    </row>
    <row r="69" spans="1:8" ht="14.25" customHeight="1" x14ac:dyDescent="0.3">
      <c r="A69" s="130">
        <v>3402</v>
      </c>
      <c r="B69" s="131">
        <v>746187.3</v>
      </c>
      <c r="C69" s="131">
        <v>2641187.2999999998</v>
      </c>
      <c r="D69" s="131">
        <v>26460.3000001</v>
      </c>
      <c r="E69" s="2">
        <v>65</v>
      </c>
      <c r="G69" s="131">
        <f t="shared" si="0"/>
        <v>2641187.2999999998</v>
      </c>
      <c r="H69" s="130">
        <f t="shared" si="1"/>
        <v>3402</v>
      </c>
    </row>
    <row r="70" spans="1:8" ht="14.25" customHeight="1" x14ac:dyDescent="0.3">
      <c r="A70" s="130">
        <v>3402.5</v>
      </c>
      <c r="B70" s="131">
        <v>759442.34</v>
      </c>
      <c r="C70" s="131">
        <v>2654442.34</v>
      </c>
      <c r="D70" s="131">
        <v>26559.8700001</v>
      </c>
      <c r="E70" s="2">
        <v>66</v>
      </c>
      <c r="G70" s="131">
        <f t="shared" si="0"/>
        <v>2654442.34</v>
      </c>
      <c r="H70" s="130">
        <f t="shared" si="1"/>
        <v>3402.5</v>
      </c>
    </row>
    <row r="71" spans="1:8" ht="14.25" customHeight="1" x14ac:dyDescent="0.3">
      <c r="A71" s="130">
        <v>3403</v>
      </c>
      <c r="B71" s="131">
        <v>772747.17</v>
      </c>
      <c r="C71" s="131">
        <v>2667747.17</v>
      </c>
      <c r="D71" s="131">
        <v>26659.45</v>
      </c>
      <c r="E71" s="2">
        <v>67</v>
      </c>
      <c r="G71" s="131">
        <f t="shared" si="0"/>
        <v>2667747.17</v>
      </c>
      <c r="H71" s="130">
        <f t="shared" si="1"/>
        <v>3403</v>
      </c>
    </row>
    <row r="72" spans="1:8" ht="14.25" customHeight="1" x14ac:dyDescent="0.3">
      <c r="A72" s="130">
        <v>3403.5</v>
      </c>
      <c r="B72" s="131">
        <v>786101.79</v>
      </c>
      <c r="C72" s="131">
        <v>2681101.79</v>
      </c>
      <c r="D72" s="131">
        <v>26759.02</v>
      </c>
      <c r="E72" s="2">
        <v>68</v>
      </c>
      <c r="G72" s="131">
        <f t="shared" si="0"/>
        <v>2681101.79</v>
      </c>
      <c r="H72" s="130">
        <f t="shared" si="1"/>
        <v>3403.5</v>
      </c>
    </row>
    <row r="73" spans="1:8" ht="14.25" customHeight="1" x14ac:dyDescent="0.3">
      <c r="A73" s="130">
        <v>3404</v>
      </c>
      <c r="B73" s="131">
        <v>799506.2</v>
      </c>
      <c r="C73" s="131">
        <v>2694506.2</v>
      </c>
      <c r="D73" s="131">
        <v>26858.600000099999</v>
      </c>
      <c r="E73" s="2">
        <v>69</v>
      </c>
      <c r="G73" s="131">
        <f t="shared" si="0"/>
        <v>2694506.2</v>
      </c>
      <c r="H73" s="130">
        <f t="shared" si="1"/>
        <v>3404</v>
      </c>
    </row>
    <row r="74" spans="1:8" ht="14.25" customHeight="1" x14ac:dyDescent="0.3">
      <c r="A74" s="130">
        <v>3404.5</v>
      </c>
      <c r="B74" s="131">
        <v>812960.39</v>
      </c>
      <c r="C74" s="131">
        <v>2707960.39</v>
      </c>
      <c r="D74" s="131">
        <v>26958.170000099999</v>
      </c>
      <c r="E74" s="2">
        <v>70</v>
      </c>
      <c r="G74" s="131">
        <f t="shared" si="0"/>
        <v>2707960.39</v>
      </c>
      <c r="H74" s="130">
        <f t="shared" si="1"/>
        <v>3404.5</v>
      </c>
    </row>
    <row r="75" spans="1:8" ht="14.25" customHeight="1" x14ac:dyDescent="0.3">
      <c r="A75" s="130">
        <v>3405</v>
      </c>
      <c r="B75" s="131">
        <v>826464.37000400003</v>
      </c>
      <c r="C75" s="131">
        <v>2721464.3700040001</v>
      </c>
      <c r="D75" s="131">
        <v>27057.75</v>
      </c>
      <c r="E75" s="2">
        <v>71</v>
      </c>
      <c r="G75" s="131">
        <f t="shared" si="0"/>
        <v>2721464.3700040001</v>
      </c>
      <c r="H75" s="130">
        <f t="shared" si="1"/>
        <v>3405</v>
      </c>
    </row>
    <row r="76" spans="1:8" ht="14.25" customHeight="1" x14ac:dyDescent="0.3">
      <c r="A76" s="130">
        <v>3405.5</v>
      </c>
      <c r="B76" s="131">
        <v>840018.14</v>
      </c>
      <c r="C76" s="131">
        <v>2735018.14</v>
      </c>
      <c r="D76" s="131">
        <v>27157.32</v>
      </c>
      <c r="E76" s="2">
        <v>72</v>
      </c>
      <c r="G76" s="131">
        <f t="shared" si="0"/>
        <v>2735018.14</v>
      </c>
      <c r="H76" s="130">
        <f t="shared" si="1"/>
        <v>3405.5</v>
      </c>
    </row>
    <row r="77" spans="1:8" ht="14.25" customHeight="1" x14ac:dyDescent="0.3">
      <c r="A77" s="130">
        <v>3406</v>
      </c>
      <c r="B77" s="131">
        <v>853621.70000299998</v>
      </c>
      <c r="C77" s="131">
        <v>2748621.700003</v>
      </c>
      <c r="D77" s="131">
        <v>27256.900000099999</v>
      </c>
      <c r="E77" s="2">
        <v>73</v>
      </c>
      <c r="G77" s="131">
        <f t="shared" si="0"/>
        <v>2748621.700003</v>
      </c>
      <c r="H77" s="130">
        <f t="shared" si="1"/>
        <v>3406</v>
      </c>
    </row>
    <row r="78" spans="1:8" ht="14.25" customHeight="1" x14ac:dyDescent="0.3">
      <c r="A78" s="130">
        <v>3406.5</v>
      </c>
      <c r="B78" s="131">
        <v>867275.04000100004</v>
      </c>
      <c r="C78" s="131">
        <v>2762275.0400010003</v>
      </c>
      <c r="D78" s="131">
        <v>27356.470000099998</v>
      </c>
      <c r="E78" s="2">
        <v>74</v>
      </c>
      <c r="G78" s="131">
        <f t="shared" si="0"/>
        <v>2762275.0400010003</v>
      </c>
      <c r="H78" s="130">
        <f t="shared" si="1"/>
        <v>3406.5</v>
      </c>
    </row>
    <row r="79" spans="1:8" ht="14.25" customHeight="1" x14ac:dyDescent="0.3">
      <c r="A79" s="130">
        <v>3407</v>
      </c>
      <c r="B79" s="131">
        <v>880978.16999900003</v>
      </c>
      <c r="C79" s="131">
        <v>2775978.1699990002</v>
      </c>
      <c r="D79" s="131">
        <v>27456.049999899999</v>
      </c>
      <c r="E79" s="2">
        <v>75</v>
      </c>
      <c r="G79" s="131">
        <f t="shared" si="0"/>
        <v>2775978.1699990002</v>
      </c>
      <c r="H79" s="130">
        <f t="shared" si="1"/>
        <v>3407</v>
      </c>
    </row>
    <row r="80" spans="1:8" ht="14.25" customHeight="1" x14ac:dyDescent="0.3">
      <c r="A80" s="130">
        <v>3407.5</v>
      </c>
      <c r="B80" s="131">
        <v>894731.08999699994</v>
      </c>
      <c r="C80" s="131">
        <v>2789731.0899970001</v>
      </c>
      <c r="D80" s="131">
        <v>27555.619999899998</v>
      </c>
      <c r="E80" s="2">
        <v>76</v>
      </c>
      <c r="G80" s="131">
        <f t="shared" si="0"/>
        <v>2789731.0899970001</v>
      </c>
      <c r="H80" s="130">
        <f t="shared" si="1"/>
        <v>3407.5</v>
      </c>
    </row>
    <row r="81" spans="1:8" ht="14.25" customHeight="1" x14ac:dyDescent="0.3">
      <c r="A81" s="130">
        <v>3408</v>
      </c>
      <c r="B81" s="131">
        <v>908533.80000199995</v>
      </c>
      <c r="C81" s="131">
        <v>2803533.8000019998</v>
      </c>
      <c r="D81" s="131">
        <v>27655.200000100001</v>
      </c>
      <c r="E81" s="2">
        <v>77</v>
      </c>
      <c r="G81" s="131">
        <f t="shared" si="0"/>
        <v>2803533.8000019998</v>
      </c>
      <c r="H81" s="130">
        <f t="shared" si="1"/>
        <v>3408</v>
      </c>
    </row>
    <row r="82" spans="1:8" ht="14.25" customHeight="1" x14ac:dyDescent="0.3">
      <c r="A82" s="130">
        <v>3408.5</v>
      </c>
      <c r="B82" s="131">
        <v>922386.29000200005</v>
      </c>
      <c r="C82" s="131">
        <v>2817386.2900020001</v>
      </c>
      <c r="D82" s="131">
        <v>27754.770000100001</v>
      </c>
      <c r="E82" s="2">
        <v>78</v>
      </c>
      <c r="G82" s="131">
        <f t="shared" si="0"/>
        <v>2817386.2900020001</v>
      </c>
      <c r="H82" s="130">
        <f t="shared" si="1"/>
        <v>3408.5</v>
      </c>
    </row>
    <row r="83" spans="1:8" ht="14.25" customHeight="1" x14ac:dyDescent="0.3">
      <c r="A83" s="130">
        <v>3409</v>
      </c>
      <c r="B83" s="131">
        <v>936288.57000099996</v>
      </c>
      <c r="C83" s="131">
        <v>2831288.5700010001</v>
      </c>
      <c r="D83" s="131">
        <v>27854.349999900001</v>
      </c>
      <c r="E83" s="2">
        <v>79</v>
      </c>
      <c r="G83" s="131">
        <f t="shared" si="0"/>
        <v>2831288.5700010001</v>
      </c>
      <c r="H83" s="130">
        <f t="shared" si="1"/>
        <v>3409</v>
      </c>
    </row>
    <row r="84" spans="1:8" ht="14.25" customHeight="1" x14ac:dyDescent="0.3">
      <c r="A84" s="130">
        <v>3409.5</v>
      </c>
      <c r="B84" s="131">
        <v>950240.64</v>
      </c>
      <c r="C84" s="131">
        <v>2845240.64</v>
      </c>
      <c r="D84" s="131">
        <v>27953.919999900001</v>
      </c>
      <c r="E84" s="2">
        <v>80</v>
      </c>
      <c r="G84" s="131">
        <f t="shared" si="0"/>
        <v>2845240.64</v>
      </c>
      <c r="H84" s="130">
        <f t="shared" si="1"/>
        <v>3409.5</v>
      </c>
    </row>
    <row r="85" spans="1:8" ht="14.25" customHeight="1" x14ac:dyDescent="0.3">
      <c r="A85" s="130">
        <v>3410</v>
      </c>
      <c r="B85" s="131">
        <v>964242.49999899999</v>
      </c>
      <c r="C85" s="131">
        <v>2859242.4999989998</v>
      </c>
      <c r="D85" s="131">
        <v>28053.5</v>
      </c>
      <c r="E85" s="2">
        <v>81</v>
      </c>
      <c r="G85" s="131">
        <f t="shared" si="0"/>
        <v>2859242.4999989998</v>
      </c>
      <c r="H85" s="130">
        <f t="shared" si="1"/>
        <v>3410</v>
      </c>
    </row>
    <row r="86" spans="1:8" ht="14.25" customHeight="1" x14ac:dyDescent="0.3">
      <c r="A86" s="130">
        <v>3410.5</v>
      </c>
      <c r="B86" s="131">
        <v>978294.14000100002</v>
      </c>
      <c r="C86" s="131">
        <v>2873294.1400009999</v>
      </c>
      <c r="D86" s="131">
        <v>28153.0700001</v>
      </c>
      <c r="E86" s="2">
        <v>82</v>
      </c>
      <c r="G86" s="131">
        <f t="shared" si="0"/>
        <v>2873294.1400009999</v>
      </c>
      <c r="H86" s="130">
        <f t="shared" si="1"/>
        <v>3410.5</v>
      </c>
    </row>
    <row r="87" spans="1:8" ht="14.25" customHeight="1" x14ac:dyDescent="0.3">
      <c r="A87" s="130">
        <v>3411</v>
      </c>
      <c r="B87" s="131">
        <v>992395.57000199996</v>
      </c>
      <c r="C87" s="131">
        <v>2887395.5700019998</v>
      </c>
      <c r="D87" s="131">
        <v>28252.649999900001</v>
      </c>
      <c r="E87" s="2">
        <v>83</v>
      </c>
      <c r="G87" s="131">
        <f t="shared" si="0"/>
        <v>2887395.5700019998</v>
      </c>
      <c r="H87" s="130">
        <f t="shared" si="1"/>
        <v>3411</v>
      </c>
    </row>
    <row r="88" spans="1:8" ht="14.25" customHeight="1" x14ac:dyDescent="0.3">
      <c r="A88" s="130">
        <v>3411.5</v>
      </c>
      <c r="B88" s="131">
        <v>1006546.79</v>
      </c>
      <c r="C88" s="131">
        <v>2901546.79</v>
      </c>
      <c r="D88" s="131">
        <v>28352.2199999</v>
      </c>
      <c r="E88" s="2">
        <v>84</v>
      </c>
      <c r="G88" s="131">
        <f t="shared" si="0"/>
        <v>2901546.79</v>
      </c>
      <c r="H88" s="130">
        <f t="shared" si="1"/>
        <v>3411.5</v>
      </c>
    </row>
    <row r="89" spans="1:8" ht="14.25" customHeight="1" x14ac:dyDescent="0.3">
      <c r="A89" s="130">
        <v>3412</v>
      </c>
      <c r="B89" s="131">
        <v>1020747.8</v>
      </c>
      <c r="C89" s="131">
        <v>2915747.8</v>
      </c>
      <c r="D89" s="131">
        <v>28451.8</v>
      </c>
      <c r="E89" s="2">
        <v>85</v>
      </c>
      <c r="G89" s="131">
        <f t="shared" si="0"/>
        <v>2915747.8</v>
      </c>
      <c r="H89" s="130">
        <f t="shared" si="1"/>
        <v>3412</v>
      </c>
    </row>
    <row r="90" spans="1:8" ht="14.25" customHeight="1" x14ac:dyDescent="0.3">
      <c r="A90" s="130">
        <v>3412.5</v>
      </c>
      <c r="B90" s="131">
        <v>1034998.59</v>
      </c>
      <c r="C90" s="131">
        <v>2929998.59</v>
      </c>
      <c r="D90" s="131">
        <v>28551.37</v>
      </c>
      <c r="E90" s="2">
        <v>86</v>
      </c>
      <c r="G90" s="131">
        <f t="shared" si="0"/>
        <v>2929998.59</v>
      </c>
      <c r="H90" s="130">
        <f t="shared" si="1"/>
        <v>3412.5</v>
      </c>
    </row>
    <row r="91" spans="1:8" ht="14.25" customHeight="1" x14ac:dyDescent="0.3">
      <c r="A91" s="130">
        <v>3413</v>
      </c>
      <c r="B91" s="131">
        <v>1049299.17</v>
      </c>
      <c r="C91" s="131">
        <v>2944299.17</v>
      </c>
      <c r="D91" s="131">
        <v>28650.9499999</v>
      </c>
      <c r="E91" s="2">
        <v>87</v>
      </c>
      <c r="G91" s="131">
        <f t="shared" si="0"/>
        <v>2944299.17</v>
      </c>
      <c r="H91" s="130">
        <f t="shared" si="1"/>
        <v>3413</v>
      </c>
    </row>
    <row r="92" spans="1:8" ht="14.25" customHeight="1" x14ac:dyDescent="0.3">
      <c r="A92" s="130">
        <v>3413.5</v>
      </c>
      <c r="B92" s="131">
        <v>1063649.54</v>
      </c>
      <c r="C92" s="131">
        <v>2958649.54</v>
      </c>
      <c r="D92" s="131">
        <v>28750.5199999</v>
      </c>
      <c r="E92" s="2">
        <v>88</v>
      </c>
      <c r="G92" s="131">
        <f t="shared" si="0"/>
        <v>2958649.54</v>
      </c>
      <c r="H92" s="130">
        <f t="shared" si="1"/>
        <v>3413.5</v>
      </c>
    </row>
    <row r="93" spans="1:8" ht="14.25" customHeight="1" x14ac:dyDescent="0.3">
      <c r="A93" s="130">
        <v>3414</v>
      </c>
      <c r="B93" s="131">
        <v>1078049.7</v>
      </c>
      <c r="C93" s="131">
        <v>2973049.7</v>
      </c>
      <c r="D93" s="131">
        <v>28850.1</v>
      </c>
      <c r="E93" s="2">
        <v>89</v>
      </c>
      <c r="G93" s="131">
        <f t="shared" si="0"/>
        <v>2973049.7</v>
      </c>
      <c r="H93" s="130">
        <f t="shared" si="1"/>
        <v>3414</v>
      </c>
    </row>
    <row r="94" spans="1:8" ht="14.25" customHeight="1" x14ac:dyDescent="0.3">
      <c r="A94" s="130">
        <v>3414.5</v>
      </c>
      <c r="B94" s="131">
        <v>1092499.6399999999</v>
      </c>
      <c r="C94" s="131">
        <v>2987499.6399999997</v>
      </c>
      <c r="D94" s="131">
        <v>28949.67</v>
      </c>
      <c r="E94" s="2">
        <v>90</v>
      </c>
      <c r="G94" s="131">
        <f t="shared" si="0"/>
        <v>2987499.6399999997</v>
      </c>
      <c r="H94" s="130">
        <f t="shared" si="1"/>
        <v>3414.5</v>
      </c>
    </row>
    <row r="95" spans="1:8" ht="14.25" customHeight="1" x14ac:dyDescent="0.3">
      <c r="A95" s="130">
        <v>3415</v>
      </c>
      <c r="B95" s="131">
        <v>1106999.3700000001</v>
      </c>
      <c r="C95" s="131">
        <v>3001999.37</v>
      </c>
      <c r="D95" s="131">
        <v>29049.249999899999</v>
      </c>
      <c r="E95" s="2">
        <v>91</v>
      </c>
      <c r="G95" s="131">
        <f t="shared" si="0"/>
        <v>3001999.37</v>
      </c>
      <c r="H95" s="130">
        <f t="shared" si="1"/>
        <v>3415</v>
      </c>
    </row>
    <row r="96" spans="1:8" ht="14.25" customHeight="1" x14ac:dyDescent="0.3">
      <c r="A96" s="130">
        <v>3415.5</v>
      </c>
      <c r="B96" s="131">
        <v>1121548.8899999999</v>
      </c>
      <c r="C96" s="131">
        <v>3016548.8899999997</v>
      </c>
      <c r="D96" s="131">
        <v>29148.819999899999</v>
      </c>
      <c r="E96" s="2">
        <v>92</v>
      </c>
      <c r="G96" s="131">
        <f t="shared" si="0"/>
        <v>3016548.8899999997</v>
      </c>
      <c r="H96" s="130">
        <f t="shared" si="1"/>
        <v>3415.5</v>
      </c>
    </row>
    <row r="97" spans="1:8" ht="14.25" customHeight="1" x14ac:dyDescent="0.3">
      <c r="A97" s="130">
        <v>3416</v>
      </c>
      <c r="B97" s="131">
        <v>1136148.2</v>
      </c>
      <c r="C97" s="131">
        <v>3031148.2</v>
      </c>
      <c r="D97" s="131">
        <v>29248.400000000001</v>
      </c>
      <c r="E97" s="2">
        <v>93</v>
      </c>
      <c r="G97" s="131">
        <f t="shared" si="0"/>
        <v>3031148.2</v>
      </c>
      <c r="H97" s="130">
        <f t="shared" si="1"/>
        <v>3416</v>
      </c>
    </row>
    <row r="98" spans="1:8" ht="14.25" customHeight="1" x14ac:dyDescent="0.3">
      <c r="A98" s="130">
        <v>3416.5</v>
      </c>
      <c r="B98" s="131">
        <v>1150797.29</v>
      </c>
      <c r="C98" s="131">
        <v>3045797.29</v>
      </c>
      <c r="D98" s="131">
        <v>29347.97</v>
      </c>
      <c r="E98" s="2">
        <v>94</v>
      </c>
      <c r="G98" s="131">
        <f t="shared" si="0"/>
        <v>3045797.29</v>
      </c>
      <c r="H98" s="130">
        <f t="shared" si="1"/>
        <v>3416.5</v>
      </c>
    </row>
    <row r="99" spans="1:8" ht="14.25" customHeight="1" x14ac:dyDescent="0.3">
      <c r="A99" s="130">
        <v>3417</v>
      </c>
      <c r="B99" s="131">
        <v>1165496.17</v>
      </c>
      <c r="C99" s="131">
        <v>3060496.17</v>
      </c>
      <c r="D99" s="131">
        <v>29447.549999899999</v>
      </c>
      <c r="E99" s="2">
        <v>95</v>
      </c>
      <c r="G99" s="131">
        <f t="shared" si="0"/>
        <v>3060496.17</v>
      </c>
      <c r="H99" s="130">
        <f t="shared" si="1"/>
        <v>3417</v>
      </c>
    </row>
    <row r="100" spans="1:8" ht="14.25" customHeight="1" x14ac:dyDescent="0.3">
      <c r="A100" s="130">
        <v>3417.5</v>
      </c>
      <c r="B100" s="131">
        <v>1180244.8400000001</v>
      </c>
      <c r="C100" s="131">
        <v>3075244.84</v>
      </c>
      <c r="D100" s="131">
        <v>29547.119999899998</v>
      </c>
      <c r="E100" s="2">
        <v>96</v>
      </c>
      <c r="G100" s="131">
        <f t="shared" si="0"/>
        <v>3075244.84</v>
      </c>
      <c r="H100" s="130">
        <f t="shared" si="1"/>
        <v>3417.5</v>
      </c>
    </row>
    <row r="101" spans="1:8" ht="14.25" customHeight="1" x14ac:dyDescent="0.3">
      <c r="A101" s="130">
        <v>3418</v>
      </c>
      <c r="B101" s="131">
        <v>1195043.3</v>
      </c>
      <c r="C101" s="131">
        <v>3090043.3</v>
      </c>
      <c r="D101" s="131">
        <v>29646.7</v>
      </c>
      <c r="E101" s="2">
        <v>97</v>
      </c>
      <c r="G101" s="131">
        <f t="shared" si="0"/>
        <v>3090043.3</v>
      </c>
      <c r="H101" s="130">
        <f t="shared" si="1"/>
        <v>3418</v>
      </c>
    </row>
    <row r="102" spans="1:8" ht="14.25" customHeight="1" x14ac:dyDescent="0.3">
      <c r="A102" s="130">
        <v>3418.5</v>
      </c>
      <c r="B102" s="131">
        <v>1209891.54</v>
      </c>
      <c r="C102" s="131">
        <v>3104891.54</v>
      </c>
      <c r="D102" s="131">
        <v>29746.27</v>
      </c>
      <c r="E102" s="2">
        <v>98</v>
      </c>
      <c r="G102" s="131">
        <f t="shared" si="0"/>
        <v>3104891.54</v>
      </c>
      <c r="H102" s="130">
        <f t="shared" si="1"/>
        <v>3418.5</v>
      </c>
    </row>
    <row r="103" spans="1:8" ht="14.25" customHeight="1" x14ac:dyDescent="0.3">
      <c r="A103" s="130">
        <v>3419</v>
      </c>
      <c r="B103" s="131">
        <v>1224789.57</v>
      </c>
      <c r="C103" s="131">
        <v>3119789.5700000003</v>
      </c>
      <c r="D103" s="131">
        <v>29845.849999900001</v>
      </c>
      <c r="E103" s="2">
        <v>99</v>
      </c>
      <c r="G103" s="131">
        <f t="shared" si="0"/>
        <v>3119789.5700000003</v>
      </c>
      <c r="H103" s="130">
        <f t="shared" si="1"/>
        <v>3419</v>
      </c>
    </row>
    <row r="104" spans="1:8" ht="14.25" customHeight="1" x14ac:dyDescent="0.3">
      <c r="A104" s="130">
        <v>3419.5</v>
      </c>
      <c r="B104" s="131">
        <v>1239737.3899999999</v>
      </c>
      <c r="C104" s="131">
        <v>3134737.3899999997</v>
      </c>
      <c r="D104" s="131">
        <v>29945.419999900001</v>
      </c>
      <c r="E104" s="2">
        <v>100</v>
      </c>
      <c r="G104" s="131">
        <f t="shared" si="0"/>
        <v>3134737.3899999997</v>
      </c>
      <c r="H104" s="130">
        <f t="shared" si="1"/>
        <v>3419.5</v>
      </c>
    </row>
    <row r="105" spans="1:8" ht="14.25" customHeight="1" x14ac:dyDescent="0.3">
      <c r="A105" s="130">
        <v>3420</v>
      </c>
      <c r="B105" s="131">
        <v>1254735</v>
      </c>
      <c r="C105" s="131">
        <v>3149735</v>
      </c>
      <c r="D105" s="131">
        <v>30045</v>
      </c>
      <c r="E105" s="2">
        <v>101</v>
      </c>
      <c r="G105" s="131">
        <f t="shared" si="0"/>
        <v>3149735</v>
      </c>
      <c r="H105" s="130">
        <f t="shared" si="1"/>
        <v>3420</v>
      </c>
    </row>
    <row r="106" spans="1:8" ht="14.25" customHeight="1" x14ac:dyDescent="0.3">
      <c r="A106" s="130">
        <v>3420.5</v>
      </c>
      <c r="B106" s="131">
        <v>1269786.5900000001</v>
      </c>
      <c r="C106" s="131">
        <v>3164786.59</v>
      </c>
      <c r="D106" s="131">
        <v>30161.350000099999</v>
      </c>
      <c r="E106" s="2">
        <v>102</v>
      </c>
      <c r="G106" s="131">
        <f t="shared" si="0"/>
        <v>3164786.59</v>
      </c>
      <c r="H106" s="130">
        <f t="shared" si="1"/>
        <v>3420.5</v>
      </c>
    </row>
    <row r="107" spans="1:8" ht="14.25" customHeight="1" x14ac:dyDescent="0.3">
      <c r="A107" s="130">
        <v>3421</v>
      </c>
      <c r="B107" s="131">
        <v>1284896.3500000001</v>
      </c>
      <c r="C107" s="131">
        <v>3179896.35</v>
      </c>
      <c r="D107" s="131">
        <v>30277.700000100001</v>
      </c>
      <c r="E107" s="2">
        <v>103</v>
      </c>
      <c r="G107" s="131">
        <f t="shared" si="0"/>
        <v>3179896.35</v>
      </c>
      <c r="H107" s="130">
        <f t="shared" si="1"/>
        <v>3421</v>
      </c>
    </row>
    <row r="108" spans="1:8" ht="14.25" customHeight="1" x14ac:dyDescent="0.3">
      <c r="A108" s="130">
        <v>3421.5</v>
      </c>
      <c r="B108" s="131">
        <v>1300064.29</v>
      </c>
      <c r="C108" s="131">
        <v>3195064.29</v>
      </c>
      <c r="D108" s="131">
        <v>30394.049999899999</v>
      </c>
      <c r="E108" s="2">
        <v>104</v>
      </c>
      <c r="G108" s="131">
        <f t="shared" si="0"/>
        <v>3195064.29</v>
      </c>
      <c r="H108" s="130">
        <f t="shared" si="1"/>
        <v>3421.5</v>
      </c>
    </row>
    <row r="109" spans="1:8" ht="14.25" customHeight="1" x14ac:dyDescent="0.3">
      <c r="A109" s="130">
        <v>3422</v>
      </c>
      <c r="B109" s="131">
        <v>1315290.3999999999</v>
      </c>
      <c r="C109" s="131">
        <v>3210290.4</v>
      </c>
      <c r="D109" s="131">
        <v>30510.400000000001</v>
      </c>
      <c r="E109" s="2">
        <v>105</v>
      </c>
      <c r="G109" s="131">
        <f t="shared" si="0"/>
        <v>3210290.4</v>
      </c>
      <c r="H109" s="130">
        <f t="shared" si="1"/>
        <v>3422</v>
      </c>
    </row>
    <row r="110" spans="1:8" ht="14.25" customHeight="1" x14ac:dyDescent="0.3">
      <c r="A110" s="130">
        <v>3422.5</v>
      </c>
      <c r="B110" s="131">
        <v>1330574.69</v>
      </c>
      <c r="C110" s="131">
        <v>3225574.69</v>
      </c>
      <c r="D110" s="131">
        <v>30626.750000100001</v>
      </c>
      <c r="E110" s="2">
        <v>106</v>
      </c>
      <c r="G110" s="131">
        <f t="shared" si="0"/>
        <v>3225574.69</v>
      </c>
      <c r="H110" s="130">
        <f t="shared" si="1"/>
        <v>3422.5</v>
      </c>
    </row>
    <row r="111" spans="1:8" ht="14.25" customHeight="1" x14ac:dyDescent="0.3">
      <c r="A111" s="130">
        <v>3423</v>
      </c>
      <c r="B111" s="131">
        <v>1345917.15</v>
      </c>
      <c r="C111" s="131">
        <v>3240917.15</v>
      </c>
      <c r="D111" s="131">
        <v>30743.099999900001</v>
      </c>
      <c r="E111" s="2">
        <v>107</v>
      </c>
      <c r="G111" s="131">
        <f t="shared" si="0"/>
        <v>3240917.15</v>
      </c>
      <c r="H111" s="130">
        <f t="shared" si="1"/>
        <v>3423</v>
      </c>
    </row>
    <row r="112" spans="1:8" ht="14.25" customHeight="1" x14ac:dyDescent="0.3">
      <c r="A112" s="130">
        <v>3423.5</v>
      </c>
      <c r="B112" s="131">
        <v>1361317.79</v>
      </c>
      <c r="C112" s="131">
        <v>3256317.79</v>
      </c>
      <c r="D112" s="131">
        <v>30859.4499999</v>
      </c>
      <c r="E112" s="2">
        <v>108</v>
      </c>
      <c r="G112" s="131">
        <f t="shared" si="0"/>
        <v>3256317.79</v>
      </c>
      <c r="H112" s="130">
        <f t="shared" si="1"/>
        <v>3423.5</v>
      </c>
    </row>
    <row r="113" spans="1:8" ht="14.25" customHeight="1" x14ac:dyDescent="0.3">
      <c r="A113" s="130">
        <v>3424</v>
      </c>
      <c r="B113" s="131">
        <v>1376776.6</v>
      </c>
      <c r="C113" s="131">
        <v>3271776.6</v>
      </c>
      <c r="D113" s="131">
        <v>30975.8</v>
      </c>
      <c r="E113" s="2">
        <v>109</v>
      </c>
      <c r="G113" s="131">
        <f t="shared" si="0"/>
        <v>3271776.6</v>
      </c>
      <c r="H113" s="130">
        <f t="shared" si="1"/>
        <v>3424</v>
      </c>
    </row>
    <row r="114" spans="1:8" ht="14.25" customHeight="1" x14ac:dyDescent="0.3">
      <c r="A114" s="130">
        <v>3424.5</v>
      </c>
      <c r="B114" s="131">
        <v>1392293.59</v>
      </c>
      <c r="C114" s="131">
        <v>3287293.59</v>
      </c>
      <c r="D114" s="131">
        <v>31092.150000099999</v>
      </c>
      <c r="E114" s="2">
        <v>110</v>
      </c>
      <c r="G114" s="131">
        <f t="shared" si="0"/>
        <v>3287293.59</v>
      </c>
      <c r="H114" s="130">
        <f t="shared" si="1"/>
        <v>3424.5</v>
      </c>
    </row>
    <row r="115" spans="1:8" ht="14.25" customHeight="1" x14ac:dyDescent="0.3">
      <c r="A115" s="130">
        <v>3425</v>
      </c>
      <c r="B115" s="131">
        <v>1407868.75</v>
      </c>
      <c r="C115" s="131">
        <v>3302868.75</v>
      </c>
      <c r="D115" s="131">
        <v>31208.499999899999</v>
      </c>
      <c r="E115" s="2">
        <v>111</v>
      </c>
      <c r="G115" s="131">
        <f t="shared" si="0"/>
        <v>3302868.75</v>
      </c>
      <c r="H115" s="130">
        <f t="shared" si="1"/>
        <v>3425</v>
      </c>
    </row>
    <row r="116" spans="1:8" ht="14.25" customHeight="1" x14ac:dyDescent="0.3">
      <c r="A116" s="130">
        <v>3425.5</v>
      </c>
      <c r="B116" s="131">
        <v>1423502.09</v>
      </c>
      <c r="C116" s="131">
        <v>3318502.09</v>
      </c>
      <c r="D116" s="131">
        <v>31324.849999900001</v>
      </c>
      <c r="E116" s="2">
        <v>112</v>
      </c>
      <c r="G116" s="131">
        <f t="shared" si="0"/>
        <v>3318502.09</v>
      </c>
      <c r="H116" s="130">
        <f t="shared" si="1"/>
        <v>3425.5</v>
      </c>
    </row>
    <row r="117" spans="1:8" ht="14.25" customHeight="1" x14ac:dyDescent="0.3">
      <c r="A117" s="130">
        <v>3426</v>
      </c>
      <c r="B117" s="131">
        <v>1439193.6</v>
      </c>
      <c r="C117" s="131">
        <v>3334193.6</v>
      </c>
      <c r="D117" s="131">
        <v>31441.200000000001</v>
      </c>
      <c r="E117" s="2">
        <v>113</v>
      </c>
      <c r="G117" s="131">
        <f t="shared" si="0"/>
        <v>3334193.6</v>
      </c>
      <c r="H117" s="130">
        <f t="shared" si="1"/>
        <v>3426</v>
      </c>
    </row>
    <row r="118" spans="1:8" ht="14.25" customHeight="1" x14ac:dyDescent="0.3">
      <c r="A118" s="130">
        <v>3426.5</v>
      </c>
      <c r="B118" s="131">
        <v>1454943.29</v>
      </c>
      <c r="C118" s="131">
        <v>3349943.29</v>
      </c>
      <c r="D118" s="131">
        <v>31557.5500001</v>
      </c>
      <c r="E118" s="2">
        <v>114</v>
      </c>
      <c r="G118" s="131">
        <f t="shared" si="0"/>
        <v>3349943.29</v>
      </c>
      <c r="H118" s="130">
        <f t="shared" si="1"/>
        <v>3426.5</v>
      </c>
    </row>
    <row r="119" spans="1:8" ht="14.25" customHeight="1" x14ac:dyDescent="0.3">
      <c r="A119" s="130">
        <v>3427</v>
      </c>
      <c r="B119" s="131">
        <v>1470751.15</v>
      </c>
      <c r="C119" s="131">
        <v>3365751.15</v>
      </c>
      <c r="D119" s="131">
        <v>31673.899999900001</v>
      </c>
      <c r="E119" s="2">
        <v>115</v>
      </c>
      <c r="G119" s="131">
        <f t="shared" si="0"/>
        <v>3365751.15</v>
      </c>
      <c r="H119" s="130">
        <f t="shared" si="1"/>
        <v>3427</v>
      </c>
    </row>
    <row r="120" spans="1:8" ht="14.25" customHeight="1" x14ac:dyDescent="0.3">
      <c r="A120" s="130">
        <v>3427.5</v>
      </c>
      <c r="B120" s="131">
        <v>1486617.19</v>
      </c>
      <c r="C120" s="131">
        <v>3381617.19</v>
      </c>
      <c r="D120" s="131">
        <v>31790.25</v>
      </c>
      <c r="E120" s="2">
        <v>116</v>
      </c>
      <c r="G120" s="131">
        <f t="shared" si="0"/>
        <v>3381617.19</v>
      </c>
      <c r="H120" s="130">
        <f t="shared" si="1"/>
        <v>3427.5</v>
      </c>
    </row>
    <row r="121" spans="1:8" ht="14.25" customHeight="1" x14ac:dyDescent="0.3">
      <c r="A121" s="130">
        <v>3428</v>
      </c>
      <c r="B121" s="131">
        <v>1502541.4</v>
      </c>
      <c r="C121" s="131">
        <v>3397541.4</v>
      </c>
      <c r="D121" s="131">
        <v>31906.6</v>
      </c>
      <c r="E121" s="2">
        <v>117</v>
      </c>
      <c r="G121" s="131">
        <f t="shared" si="0"/>
        <v>3397541.4</v>
      </c>
      <c r="H121" s="130">
        <f t="shared" si="1"/>
        <v>3428</v>
      </c>
    </row>
    <row r="122" spans="1:8" ht="14.25" customHeight="1" x14ac:dyDescent="0.3">
      <c r="A122" s="130">
        <v>3428.5</v>
      </c>
      <c r="B122" s="131">
        <v>1518523.79</v>
      </c>
      <c r="C122" s="131">
        <v>3413523.79</v>
      </c>
      <c r="D122" s="131">
        <v>32022.950000100001</v>
      </c>
      <c r="E122" s="2">
        <v>118</v>
      </c>
      <c r="G122" s="131">
        <f t="shared" si="0"/>
        <v>3413523.79</v>
      </c>
      <c r="H122" s="130">
        <f t="shared" si="1"/>
        <v>3428.5</v>
      </c>
    </row>
    <row r="123" spans="1:8" ht="14.25" customHeight="1" x14ac:dyDescent="0.3">
      <c r="A123" s="130">
        <v>3429</v>
      </c>
      <c r="B123" s="131">
        <v>1534564.35</v>
      </c>
      <c r="C123" s="131">
        <v>3429564.35</v>
      </c>
      <c r="D123" s="131">
        <v>32139.299999899999</v>
      </c>
      <c r="E123" s="2">
        <v>119</v>
      </c>
      <c r="G123" s="131">
        <f t="shared" si="0"/>
        <v>3429564.35</v>
      </c>
      <c r="H123" s="130">
        <f t="shared" si="1"/>
        <v>3429</v>
      </c>
    </row>
    <row r="124" spans="1:8" ht="14.25" customHeight="1" x14ac:dyDescent="0.3">
      <c r="A124" s="130">
        <v>3429.5</v>
      </c>
      <c r="B124" s="131">
        <v>1550663.09</v>
      </c>
      <c r="C124" s="131">
        <v>3445663.09</v>
      </c>
      <c r="D124" s="131">
        <v>32255.65</v>
      </c>
      <c r="E124" s="2">
        <v>120</v>
      </c>
      <c r="G124" s="131">
        <f t="shared" si="0"/>
        <v>3445663.09</v>
      </c>
      <c r="H124" s="130">
        <f t="shared" si="1"/>
        <v>3429.5</v>
      </c>
    </row>
    <row r="125" spans="1:8" ht="14.25" customHeight="1" x14ac:dyDescent="0.3">
      <c r="A125" s="130">
        <v>3430</v>
      </c>
      <c r="B125" s="131">
        <v>1566820</v>
      </c>
      <c r="C125" s="131">
        <v>3461820</v>
      </c>
      <c r="D125" s="131">
        <v>32372</v>
      </c>
      <c r="E125" s="2">
        <v>121</v>
      </c>
      <c r="G125" s="131">
        <f t="shared" si="0"/>
        <v>3461820</v>
      </c>
      <c r="H125" s="130">
        <f t="shared" si="1"/>
        <v>3430</v>
      </c>
    </row>
    <row r="126" spans="1:8" ht="14.25" customHeight="1" x14ac:dyDescent="0.3">
      <c r="A126" s="130">
        <v>3430.5</v>
      </c>
      <c r="B126" s="131">
        <v>1583035.09</v>
      </c>
      <c r="C126" s="131">
        <v>3478035.09</v>
      </c>
      <c r="D126" s="131">
        <v>32488.350000099999</v>
      </c>
      <c r="E126" s="2">
        <v>122</v>
      </c>
      <c r="G126" s="131">
        <f t="shared" si="0"/>
        <v>3478035.09</v>
      </c>
      <c r="H126" s="130">
        <f t="shared" si="1"/>
        <v>3430.5</v>
      </c>
    </row>
    <row r="127" spans="1:8" ht="14.25" customHeight="1" x14ac:dyDescent="0.3">
      <c r="A127" s="130">
        <v>3431</v>
      </c>
      <c r="B127" s="131">
        <v>1599308.35</v>
      </c>
      <c r="C127" s="131">
        <v>3494308.35</v>
      </c>
      <c r="D127" s="131">
        <v>32604.6999999</v>
      </c>
      <c r="E127" s="2">
        <v>123</v>
      </c>
      <c r="G127" s="131">
        <f t="shared" si="0"/>
        <v>3494308.35</v>
      </c>
      <c r="H127" s="130">
        <f t="shared" si="1"/>
        <v>3431</v>
      </c>
    </row>
    <row r="128" spans="1:8" ht="14.25" customHeight="1" x14ac:dyDescent="0.3">
      <c r="A128" s="130">
        <v>3431.5</v>
      </c>
      <c r="B128" s="131">
        <v>1615639.79</v>
      </c>
      <c r="C128" s="131">
        <v>3510639.79</v>
      </c>
      <c r="D128" s="131">
        <v>32721.05</v>
      </c>
      <c r="E128" s="2">
        <v>124</v>
      </c>
      <c r="G128" s="131">
        <f t="shared" si="0"/>
        <v>3510639.79</v>
      </c>
      <c r="H128" s="130">
        <f t="shared" si="1"/>
        <v>3431.5</v>
      </c>
    </row>
    <row r="129" spans="1:8" ht="14.25" customHeight="1" x14ac:dyDescent="0.3">
      <c r="A129" s="130">
        <v>3432</v>
      </c>
      <c r="B129" s="131">
        <v>1632029.4</v>
      </c>
      <c r="C129" s="131">
        <v>3527029.4</v>
      </c>
      <c r="D129" s="131">
        <v>32837.4</v>
      </c>
      <c r="E129" s="2">
        <v>125</v>
      </c>
      <c r="G129" s="131">
        <f t="shared" si="0"/>
        <v>3527029.4</v>
      </c>
      <c r="H129" s="130">
        <f t="shared" si="1"/>
        <v>3432</v>
      </c>
    </row>
    <row r="130" spans="1:8" ht="14.25" customHeight="1" x14ac:dyDescent="0.3">
      <c r="A130" s="130">
        <v>3432.5</v>
      </c>
      <c r="B130" s="131">
        <v>1648477.19</v>
      </c>
      <c r="C130" s="131">
        <v>3543477.19</v>
      </c>
      <c r="D130" s="131">
        <v>32953.750000100001</v>
      </c>
      <c r="E130" s="2">
        <v>126</v>
      </c>
      <c r="G130" s="131">
        <f t="shared" si="0"/>
        <v>3543477.19</v>
      </c>
      <c r="H130" s="130">
        <f t="shared" si="1"/>
        <v>3432.5</v>
      </c>
    </row>
    <row r="131" spans="1:8" ht="14.25" customHeight="1" x14ac:dyDescent="0.3">
      <c r="A131" s="130">
        <v>3433</v>
      </c>
      <c r="B131" s="131">
        <v>1664983.15</v>
      </c>
      <c r="C131" s="131">
        <v>3559983.15</v>
      </c>
      <c r="D131" s="131">
        <v>33070.099999899998</v>
      </c>
      <c r="E131" s="2">
        <v>127</v>
      </c>
      <c r="G131" s="131">
        <f t="shared" si="0"/>
        <v>3559983.15</v>
      </c>
      <c r="H131" s="130">
        <f t="shared" si="1"/>
        <v>3433</v>
      </c>
    </row>
    <row r="132" spans="1:8" ht="14.25" customHeight="1" x14ac:dyDescent="0.3">
      <c r="A132" s="130">
        <v>3433.5</v>
      </c>
      <c r="B132" s="131">
        <v>1681547.29</v>
      </c>
      <c r="C132" s="131">
        <v>3576547.29</v>
      </c>
      <c r="D132" s="131">
        <v>33186.449999999997</v>
      </c>
      <c r="E132" s="2">
        <v>128</v>
      </c>
      <c r="G132" s="131">
        <f t="shared" si="0"/>
        <v>3576547.29</v>
      </c>
      <c r="H132" s="130">
        <f t="shared" si="1"/>
        <v>3433.5</v>
      </c>
    </row>
    <row r="133" spans="1:8" ht="14.25" customHeight="1" x14ac:dyDescent="0.3">
      <c r="A133" s="130">
        <v>3434</v>
      </c>
      <c r="B133" s="131">
        <v>1698169.6</v>
      </c>
      <c r="C133" s="131">
        <v>3593169.6</v>
      </c>
      <c r="D133" s="131">
        <v>33302.800000000003</v>
      </c>
      <c r="E133" s="2">
        <v>129</v>
      </c>
      <c r="G133" s="131">
        <f t="shared" si="0"/>
        <v>3593169.6</v>
      </c>
      <c r="H133" s="130">
        <f t="shared" si="1"/>
        <v>3434</v>
      </c>
    </row>
    <row r="134" spans="1:8" ht="14.25" customHeight="1" x14ac:dyDescent="0.3">
      <c r="A134" s="130">
        <v>3434.5</v>
      </c>
      <c r="B134" s="131">
        <v>1714850.09</v>
      </c>
      <c r="C134" s="131">
        <v>3609850.09</v>
      </c>
      <c r="D134" s="131">
        <v>33419.150000100002</v>
      </c>
      <c r="E134" s="2">
        <v>130</v>
      </c>
      <c r="G134" s="131">
        <f t="shared" si="0"/>
        <v>3609850.09</v>
      </c>
      <c r="H134" s="130">
        <f t="shared" si="1"/>
        <v>3434.5</v>
      </c>
    </row>
    <row r="135" spans="1:8" ht="14.25" customHeight="1" x14ac:dyDescent="0.3">
      <c r="A135" s="130">
        <v>3435</v>
      </c>
      <c r="B135" s="131">
        <v>1731588.75</v>
      </c>
      <c r="C135" s="131">
        <v>3626588.75</v>
      </c>
      <c r="D135" s="131">
        <v>33535.499999899999</v>
      </c>
      <c r="E135" s="2">
        <v>131</v>
      </c>
      <c r="G135" s="131">
        <f t="shared" si="0"/>
        <v>3626588.75</v>
      </c>
      <c r="H135" s="130">
        <f t="shared" si="1"/>
        <v>3435</v>
      </c>
    </row>
    <row r="136" spans="1:8" ht="14.25" customHeight="1" x14ac:dyDescent="0.3">
      <c r="A136" s="130">
        <v>3435.5</v>
      </c>
      <c r="B136" s="131">
        <v>1748385.59</v>
      </c>
      <c r="C136" s="131">
        <v>3643385.59</v>
      </c>
      <c r="D136" s="131">
        <v>33651.85</v>
      </c>
      <c r="E136" s="2">
        <v>132</v>
      </c>
      <c r="G136" s="131">
        <f t="shared" si="0"/>
        <v>3643385.59</v>
      </c>
      <c r="H136" s="130">
        <f t="shared" si="1"/>
        <v>3435.5</v>
      </c>
    </row>
    <row r="137" spans="1:8" ht="14.25" customHeight="1" x14ac:dyDescent="0.3">
      <c r="A137" s="130">
        <v>3436</v>
      </c>
      <c r="B137" s="131">
        <v>1765240.6</v>
      </c>
      <c r="C137" s="131">
        <v>3660240.6</v>
      </c>
      <c r="D137" s="131">
        <v>33768.199999999997</v>
      </c>
      <c r="E137" s="2">
        <v>133</v>
      </c>
      <c r="G137" s="131">
        <f t="shared" si="0"/>
        <v>3660240.6</v>
      </c>
      <c r="H137" s="130">
        <f t="shared" si="1"/>
        <v>3436</v>
      </c>
    </row>
    <row r="138" spans="1:8" ht="14.25" customHeight="1" x14ac:dyDescent="0.3">
      <c r="A138" s="130">
        <v>3436.5</v>
      </c>
      <c r="B138" s="131">
        <v>1782153.79</v>
      </c>
      <c r="C138" s="131">
        <v>3677153.79</v>
      </c>
      <c r="D138" s="131">
        <v>33884.550000099996</v>
      </c>
      <c r="E138" s="2">
        <v>134</v>
      </c>
      <c r="G138" s="131">
        <f t="shared" si="0"/>
        <v>3677153.79</v>
      </c>
      <c r="H138" s="130">
        <f t="shared" si="1"/>
        <v>3436.5</v>
      </c>
    </row>
    <row r="139" spans="1:8" ht="14.25" customHeight="1" x14ac:dyDescent="0.3">
      <c r="A139" s="130">
        <v>3437</v>
      </c>
      <c r="B139" s="131">
        <v>1799125.15</v>
      </c>
      <c r="C139" s="131">
        <v>3694125.15</v>
      </c>
      <c r="D139" s="131">
        <v>34000.899999900001</v>
      </c>
      <c r="E139" s="2">
        <v>135</v>
      </c>
      <c r="G139" s="131">
        <f t="shared" si="0"/>
        <v>3694125.15</v>
      </c>
      <c r="H139" s="130">
        <f t="shared" si="1"/>
        <v>3437</v>
      </c>
    </row>
    <row r="140" spans="1:8" ht="14.25" customHeight="1" x14ac:dyDescent="0.3">
      <c r="A140" s="130">
        <v>3437.5</v>
      </c>
      <c r="B140" s="131">
        <v>1816154.69</v>
      </c>
      <c r="C140" s="131">
        <v>3711154.69</v>
      </c>
      <c r="D140" s="131">
        <v>34117.25</v>
      </c>
      <c r="E140" s="2">
        <v>136</v>
      </c>
      <c r="G140" s="131">
        <f t="shared" si="0"/>
        <v>3711154.69</v>
      </c>
      <c r="H140" s="130">
        <f t="shared" si="1"/>
        <v>3437.5</v>
      </c>
    </row>
    <row r="141" spans="1:8" ht="14.25" customHeight="1" x14ac:dyDescent="0.3">
      <c r="A141" s="130">
        <v>3438</v>
      </c>
      <c r="B141" s="131">
        <v>1833242.4</v>
      </c>
      <c r="C141" s="131">
        <v>3728242.4</v>
      </c>
      <c r="D141" s="131">
        <v>34233.599999999999</v>
      </c>
      <c r="E141" s="2">
        <v>137</v>
      </c>
      <c r="G141" s="131">
        <f t="shared" si="0"/>
        <v>3728242.4</v>
      </c>
      <c r="H141" s="130">
        <f t="shared" si="1"/>
        <v>3438</v>
      </c>
    </row>
    <row r="142" spans="1:8" ht="14.25" customHeight="1" x14ac:dyDescent="0.3">
      <c r="A142" s="130">
        <v>3438.5</v>
      </c>
      <c r="B142" s="131">
        <v>1850388.29</v>
      </c>
      <c r="C142" s="131">
        <v>3745388.29</v>
      </c>
      <c r="D142" s="131">
        <v>34349.950000099998</v>
      </c>
      <c r="E142" s="2">
        <v>138</v>
      </c>
      <c r="G142" s="131">
        <f t="shared" si="0"/>
        <v>3745388.29</v>
      </c>
      <c r="H142" s="130">
        <f t="shared" si="1"/>
        <v>3438.5</v>
      </c>
    </row>
    <row r="143" spans="1:8" ht="14.25" customHeight="1" x14ac:dyDescent="0.3">
      <c r="A143" s="130">
        <v>3439</v>
      </c>
      <c r="B143" s="131">
        <v>1867592.35</v>
      </c>
      <c r="C143" s="131">
        <v>3762592.35</v>
      </c>
      <c r="D143" s="131">
        <v>34466.299999900002</v>
      </c>
      <c r="E143" s="2">
        <v>139</v>
      </c>
      <c r="G143" s="131">
        <f t="shared" si="0"/>
        <v>3762592.35</v>
      </c>
      <c r="H143" s="130">
        <f t="shared" si="1"/>
        <v>3439</v>
      </c>
    </row>
    <row r="144" spans="1:8" ht="14.25" customHeight="1" x14ac:dyDescent="0.3">
      <c r="A144" s="130">
        <v>3439.5</v>
      </c>
      <c r="B144" s="131">
        <v>1884854.59</v>
      </c>
      <c r="C144" s="131">
        <v>3779854.59</v>
      </c>
      <c r="D144" s="131">
        <v>34582.65</v>
      </c>
      <c r="E144" s="2">
        <v>140</v>
      </c>
      <c r="G144" s="131">
        <f t="shared" si="0"/>
        <v>3779854.59</v>
      </c>
      <c r="H144" s="130">
        <f t="shared" si="1"/>
        <v>3439.5</v>
      </c>
    </row>
    <row r="145" spans="1:8" ht="14.25" customHeight="1" x14ac:dyDescent="0.3">
      <c r="A145" s="130">
        <v>3440</v>
      </c>
      <c r="B145" s="131">
        <v>1902175</v>
      </c>
      <c r="C145" s="131">
        <v>3797175</v>
      </c>
      <c r="D145" s="131">
        <v>34699</v>
      </c>
      <c r="E145" s="2">
        <v>141</v>
      </c>
      <c r="G145" s="131">
        <f t="shared" si="0"/>
        <v>3797175</v>
      </c>
      <c r="H145" s="130">
        <f t="shared" si="1"/>
        <v>3440</v>
      </c>
    </row>
    <row r="146" spans="1:8" ht="14.25" customHeight="1" x14ac:dyDescent="0.3">
      <c r="A146" s="130">
        <v>3440.5</v>
      </c>
      <c r="B146" s="131">
        <v>1919559.89</v>
      </c>
      <c r="C146" s="131">
        <v>3814559.8899999997</v>
      </c>
      <c r="D146" s="131">
        <v>34840.549999900002</v>
      </c>
      <c r="E146" s="2">
        <v>142</v>
      </c>
      <c r="G146" s="131">
        <f t="shared" si="0"/>
        <v>3814559.8899999997</v>
      </c>
      <c r="H146" s="130">
        <f t="shared" si="1"/>
        <v>3440.5</v>
      </c>
    </row>
    <row r="147" spans="1:8" ht="14.25" customHeight="1" x14ac:dyDescent="0.3">
      <c r="A147" s="130">
        <v>3441</v>
      </c>
      <c r="B147" s="131">
        <v>1937015.55</v>
      </c>
      <c r="C147" s="131">
        <v>3832015.55</v>
      </c>
      <c r="D147" s="131">
        <v>34982.1</v>
      </c>
      <c r="E147" s="2">
        <v>143</v>
      </c>
      <c r="G147" s="131">
        <f t="shared" si="0"/>
        <v>3832015.55</v>
      </c>
      <c r="H147" s="130">
        <f t="shared" si="1"/>
        <v>3441</v>
      </c>
    </row>
    <row r="148" spans="1:8" ht="14.25" customHeight="1" x14ac:dyDescent="0.3">
      <c r="A148" s="130">
        <v>3441.5</v>
      </c>
      <c r="B148" s="131">
        <v>1954541.99</v>
      </c>
      <c r="C148" s="131">
        <v>3849541.99</v>
      </c>
      <c r="D148" s="131">
        <v>35123.650000100002</v>
      </c>
      <c r="E148" s="2">
        <v>144</v>
      </c>
      <c r="G148" s="131">
        <f t="shared" si="0"/>
        <v>3849541.99</v>
      </c>
      <c r="H148" s="130">
        <f t="shared" si="1"/>
        <v>3441.5</v>
      </c>
    </row>
    <row r="149" spans="1:8" ht="14.25" customHeight="1" x14ac:dyDescent="0.3">
      <c r="A149" s="130">
        <v>3442</v>
      </c>
      <c r="B149" s="131">
        <v>1972139.2</v>
      </c>
      <c r="C149" s="131">
        <v>3867139.2</v>
      </c>
      <c r="D149" s="131">
        <v>35265.199999900004</v>
      </c>
      <c r="E149" s="2">
        <v>145</v>
      </c>
      <c r="G149" s="131">
        <f t="shared" si="0"/>
        <v>3867139.2</v>
      </c>
      <c r="H149" s="130">
        <f t="shared" si="1"/>
        <v>3442</v>
      </c>
    </row>
    <row r="150" spans="1:8" ht="14.25" customHeight="1" x14ac:dyDescent="0.3">
      <c r="A150" s="130">
        <v>3442.5</v>
      </c>
      <c r="B150" s="131">
        <v>1989807.19</v>
      </c>
      <c r="C150" s="131">
        <v>3884807.19</v>
      </c>
      <c r="D150" s="131">
        <v>35406.75</v>
      </c>
      <c r="E150" s="2">
        <v>146</v>
      </c>
      <c r="G150" s="131">
        <f t="shared" si="0"/>
        <v>3884807.19</v>
      </c>
      <c r="H150" s="130">
        <f t="shared" si="1"/>
        <v>3442.5</v>
      </c>
    </row>
    <row r="151" spans="1:8" ht="14.25" customHeight="1" x14ac:dyDescent="0.3">
      <c r="A151" s="130">
        <v>3443</v>
      </c>
      <c r="B151" s="131">
        <v>2007545.95</v>
      </c>
      <c r="C151" s="131">
        <v>3902545.95</v>
      </c>
      <c r="D151" s="131">
        <v>35548.299999900002</v>
      </c>
      <c r="E151" s="2">
        <v>147</v>
      </c>
      <c r="G151" s="131">
        <f t="shared" si="0"/>
        <v>3902545.95</v>
      </c>
      <c r="H151" s="130">
        <f t="shared" si="1"/>
        <v>3443</v>
      </c>
    </row>
    <row r="152" spans="1:8" ht="14.25" customHeight="1" x14ac:dyDescent="0.3">
      <c r="A152" s="130">
        <v>3443.5</v>
      </c>
      <c r="B152" s="131">
        <v>2025355.49</v>
      </c>
      <c r="C152" s="131">
        <v>3920355.49</v>
      </c>
      <c r="D152" s="131">
        <v>35689.85</v>
      </c>
      <c r="E152" s="2">
        <v>148</v>
      </c>
      <c r="G152" s="131">
        <f t="shared" si="0"/>
        <v>3920355.49</v>
      </c>
      <c r="H152" s="130">
        <f t="shared" si="1"/>
        <v>3443.5</v>
      </c>
    </row>
    <row r="153" spans="1:8" ht="14.25" customHeight="1" x14ac:dyDescent="0.3">
      <c r="A153" s="130">
        <v>3444</v>
      </c>
      <c r="B153" s="131">
        <v>2043235.8</v>
      </c>
      <c r="C153" s="131">
        <v>3938235.8</v>
      </c>
      <c r="D153" s="131">
        <v>35831.400000100002</v>
      </c>
      <c r="E153" s="2">
        <v>149</v>
      </c>
      <c r="G153" s="131">
        <f t="shared" si="0"/>
        <v>3938235.8</v>
      </c>
      <c r="H153" s="130">
        <f t="shared" si="1"/>
        <v>3444</v>
      </c>
    </row>
    <row r="154" spans="1:8" ht="14.25" customHeight="1" x14ac:dyDescent="0.3">
      <c r="A154" s="130">
        <v>3444.5</v>
      </c>
      <c r="B154" s="131">
        <v>2061186.89</v>
      </c>
      <c r="C154" s="131">
        <v>3956186.8899999997</v>
      </c>
      <c r="D154" s="131">
        <v>35972.949999999997</v>
      </c>
      <c r="E154" s="2">
        <v>150</v>
      </c>
      <c r="G154" s="131">
        <f t="shared" si="0"/>
        <v>3956186.8899999997</v>
      </c>
      <c r="H154" s="130">
        <f t="shared" si="1"/>
        <v>3444.5</v>
      </c>
    </row>
    <row r="155" spans="1:8" ht="14.25" customHeight="1" x14ac:dyDescent="0.3">
      <c r="A155" s="130">
        <v>3445</v>
      </c>
      <c r="B155" s="131">
        <v>2079208.75</v>
      </c>
      <c r="C155" s="131">
        <v>3974208.75</v>
      </c>
      <c r="D155" s="131">
        <v>36114.500000100001</v>
      </c>
      <c r="E155" s="2">
        <v>151</v>
      </c>
      <c r="G155" s="131">
        <f t="shared" si="0"/>
        <v>3974208.75</v>
      </c>
      <c r="H155" s="130">
        <f t="shared" si="1"/>
        <v>3445</v>
      </c>
    </row>
    <row r="156" spans="1:8" ht="14.25" customHeight="1" x14ac:dyDescent="0.3">
      <c r="A156" s="130">
        <v>3445.5</v>
      </c>
      <c r="B156" s="131">
        <v>2097301.39</v>
      </c>
      <c r="C156" s="131">
        <v>3992301.39</v>
      </c>
      <c r="D156" s="131">
        <v>36256.049999900002</v>
      </c>
      <c r="E156" s="2">
        <v>152</v>
      </c>
      <c r="G156" s="131">
        <f t="shared" si="0"/>
        <v>3992301.39</v>
      </c>
      <c r="H156" s="130">
        <f t="shared" si="1"/>
        <v>3445.5</v>
      </c>
    </row>
    <row r="157" spans="1:8" ht="14.25" customHeight="1" x14ac:dyDescent="0.3">
      <c r="A157" s="130">
        <v>3446</v>
      </c>
      <c r="B157" s="131">
        <v>2115464.7999999998</v>
      </c>
      <c r="C157" s="131">
        <v>4010464.8</v>
      </c>
      <c r="D157" s="131">
        <v>36397.599999999999</v>
      </c>
      <c r="E157" s="2">
        <v>153</v>
      </c>
      <c r="G157" s="131">
        <f t="shared" si="0"/>
        <v>4010464.8</v>
      </c>
      <c r="H157" s="130">
        <f t="shared" si="1"/>
        <v>3446</v>
      </c>
    </row>
    <row r="158" spans="1:8" ht="14.25" customHeight="1" x14ac:dyDescent="0.3">
      <c r="A158" s="130">
        <v>3446.5</v>
      </c>
      <c r="B158" s="131">
        <v>2133698.9900000002</v>
      </c>
      <c r="C158" s="131">
        <v>4028698.99</v>
      </c>
      <c r="D158" s="131">
        <v>36539.150000100002</v>
      </c>
      <c r="E158" s="2">
        <v>154</v>
      </c>
      <c r="G158" s="131">
        <f t="shared" si="0"/>
        <v>4028698.99</v>
      </c>
      <c r="H158" s="130">
        <f t="shared" si="1"/>
        <v>3446.5</v>
      </c>
    </row>
    <row r="159" spans="1:8" ht="14.25" customHeight="1" x14ac:dyDescent="0.3">
      <c r="A159" s="130">
        <v>3447</v>
      </c>
      <c r="B159" s="131">
        <v>2152003.9500000002</v>
      </c>
      <c r="C159" s="131">
        <v>4047003.95</v>
      </c>
      <c r="D159" s="131">
        <v>36680.699999999997</v>
      </c>
      <c r="E159" s="2">
        <v>155</v>
      </c>
      <c r="G159" s="131">
        <f t="shared" si="0"/>
        <v>4047003.95</v>
      </c>
      <c r="H159" s="130">
        <f t="shared" si="1"/>
        <v>3447</v>
      </c>
    </row>
    <row r="160" spans="1:8" ht="14.25" customHeight="1" x14ac:dyDescent="0.3">
      <c r="A160" s="130">
        <v>3447.5</v>
      </c>
      <c r="B160" s="131">
        <v>2170379.69</v>
      </c>
      <c r="C160" s="131">
        <v>4065379.69</v>
      </c>
      <c r="D160" s="131">
        <v>36822.250000100001</v>
      </c>
      <c r="E160" s="2">
        <v>156</v>
      </c>
      <c r="G160" s="131">
        <f t="shared" si="0"/>
        <v>4065379.69</v>
      </c>
      <c r="H160" s="130">
        <f t="shared" si="1"/>
        <v>3447.5</v>
      </c>
    </row>
    <row r="161" spans="1:8" ht="14.25" customHeight="1" x14ac:dyDescent="0.3">
      <c r="A161" s="130">
        <v>3448</v>
      </c>
      <c r="B161" s="131">
        <v>2188826.2000000002</v>
      </c>
      <c r="C161" s="131">
        <v>4083826.2</v>
      </c>
      <c r="D161" s="131">
        <v>36963.799999900002</v>
      </c>
      <c r="E161" s="2">
        <v>157</v>
      </c>
      <c r="G161" s="131">
        <f t="shared" si="0"/>
        <v>4083826.2</v>
      </c>
      <c r="H161" s="130">
        <f t="shared" si="1"/>
        <v>3448</v>
      </c>
    </row>
    <row r="162" spans="1:8" ht="14.25" customHeight="1" x14ac:dyDescent="0.3">
      <c r="A162" s="130">
        <v>3448.5</v>
      </c>
      <c r="B162" s="131">
        <v>2207343.4900000002</v>
      </c>
      <c r="C162" s="131">
        <v>4102343.49</v>
      </c>
      <c r="D162" s="131">
        <v>37105.35</v>
      </c>
      <c r="E162" s="2">
        <v>158</v>
      </c>
      <c r="G162" s="131">
        <f t="shared" si="0"/>
        <v>4102343.49</v>
      </c>
      <c r="H162" s="130">
        <f t="shared" si="1"/>
        <v>3448.5</v>
      </c>
    </row>
    <row r="163" spans="1:8" ht="14.25" customHeight="1" x14ac:dyDescent="0.3">
      <c r="A163" s="130">
        <v>3449</v>
      </c>
      <c r="B163" s="131">
        <v>2225931.5499999998</v>
      </c>
      <c r="C163" s="131">
        <v>4120931.55</v>
      </c>
      <c r="D163" s="131">
        <v>37246.899999900001</v>
      </c>
      <c r="E163" s="2">
        <v>159</v>
      </c>
      <c r="G163" s="131">
        <f t="shared" si="0"/>
        <v>4120931.55</v>
      </c>
      <c r="H163" s="130">
        <f t="shared" si="1"/>
        <v>3449</v>
      </c>
    </row>
    <row r="164" spans="1:8" ht="14.25" customHeight="1" x14ac:dyDescent="0.3">
      <c r="A164" s="130">
        <v>3449.5</v>
      </c>
      <c r="B164" s="131">
        <v>2244590.39</v>
      </c>
      <c r="C164" s="131">
        <v>4139590.39</v>
      </c>
      <c r="D164" s="131">
        <v>37388.449999999997</v>
      </c>
      <c r="E164" s="2">
        <v>160</v>
      </c>
      <c r="G164" s="131">
        <f t="shared" si="0"/>
        <v>4139590.39</v>
      </c>
      <c r="H164" s="130">
        <f t="shared" si="1"/>
        <v>3449.5</v>
      </c>
    </row>
    <row r="165" spans="1:8" ht="14.25" customHeight="1" x14ac:dyDescent="0.3">
      <c r="A165" s="130">
        <v>3450</v>
      </c>
      <c r="B165" s="131">
        <v>2263320</v>
      </c>
      <c r="C165" s="131">
        <v>4158320</v>
      </c>
      <c r="D165" s="131">
        <v>37530.000000100001</v>
      </c>
      <c r="E165" s="2">
        <v>161</v>
      </c>
      <c r="G165" s="131">
        <f t="shared" si="0"/>
        <v>4158320</v>
      </c>
      <c r="H165" s="130">
        <f t="shared" si="1"/>
        <v>3450</v>
      </c>
    </row>
    <row r="166" spans="1:8" ht="14.25" customHeight="1" x14ac:dyDescent="0.3">
      <c r="A166" s="130">
        <v>3450.5</v>
      </c>
      <c r="B166" s="131">
        <v>2282120.39</v>
      </c>
      <c r="C166" s="131">
        <v>4177120.39</v>
      </c>
      <c r="D166" s="131">
        <v>37671.549999900002</v>
      </c>
      <c r="E166" s="2">
        <v>162</v>
      </c>
      <c r="G166" s="131">
        <f t="shared" si="0"/>
        <v>4177120.39</v>
      </c>
      <c r="H166" s="130">
        <f t="shared" si="1"/>
        <v>3450.5</v>
      </c>
    </row>
    <row r="167" spans="1:8" ht="14.25" customHeight="1" x14ac:dyDescent="0.3">
      <c r="A167" s="130">
        <v>3451</v>
      </c>
      <c r="B167" s="131">
        <v>2300991.5499999998</v>
      </c>
      <c r="C167" s="131">
        <v>4195991.55</v>
      </c>
      <c r="D167" s="131">
        <v>37813.1</v>
      </c>
      <c r="E167" s="2">
        <v>163</v>
      </c>
      <c r="G167" s="131">
        <f t="shared" si="0"/>
        <v>4195991.55</v>
      </c>
      <c r="H167" s="130">
        <f t="shared" si="1"/>
        <v>3451</v>
      </c>
    </row>
    <row r="168" spans="1:8" ht="14.25" customHeight="1" x14ac:dyDescent="0.3">
      <c r="A168" s="130">
        <v>3451.5</v>
      </c>
      <c r="B168" s="131">
        <v>2319933.4900000002</v>
      </c>
      <c r="C168" s="131">
        <v>4214933.49</v>
      </c>
      <c r="D168" s="131">
        <v>37954.649999900001</v>
      </c>
      <c r="E168" s="2">
        <v>164</v>
      </c>
      <c r="G168" s="131">
        <f t="shared" si="0"/>
        <v>4214933.49</v>
      </c>
      <c r="H168" s="130">
        <f t="shared" si="1"/>
        <v>3451.5</v>
      </c>
    </row>
    <row r="169" spans="1:8" ht="14.25" customHeight="1" x14ac:dyDescent="0.3">
      <c r="A169" s="130">
        <v>3452</v>
      </c>
      <c r="B169" s="131">
        <v>2338946.2000000002</v>
      </c>
      <c r="C169" s="131">
        <v>4233946.2</v>
      </c>
      <c r="D169" s="131">
        <v>38096.199999999997</v>
      </c>
      <c r="E169" s="2">
        <v>165</v>
      </c>
      <c r="G169" s="131">
        <f t="shared" si="0"/>
        <v>4233946.2</v>
      </c>
      <c r="H169" s="130">
        <f t="shared" si="1"/>
        <v>3452</v>
      </c>
    </row>
    <row r="170" spans="1:8" ht="14.25" customHeight="1" x14ac:dyDescent="0.3">
      <c r="A170" s="130">
        <v>3452.5</v>
      </c>
      <c r="B170" s="131">
        <v>2358029.69</v>
      </c>
      <c r="C170" s="131">
        <v>4253029.6899999995</v>
      </c>
      <c r="D170" s="131">
        <v>38237.750000100001</v>
      </c>
      <c r="E170" s="2">
        <v>166</v>
      </c>
      <c r="G170" s="131">
        <f t="shared" si="0"/>
        <v>4253029.6899999995</v>
      </c>
      <c r="H170" s="130">
        <f t="shared" si="1"/>
        <v>3452.5</v>
      </c>
    </row>
    <row r="171" spans="1:8" ht="14.25" customHeight="1" x14ac:dyDescent="0.3">
      <c r="A171" s="130">
        <v>3453</v>
      </c>
      <c r="B171" s="131">
        <v>2377183.9500000002</v>
      </c>
      <c r="C171" s="131">
        <v>4272183.95</v>
      </c>
      <c r="D171" s="131">
        <v>38379.299999900002</v>
      </c>
      <c r="E171" s="2">
        <v>167</v>
      </c>
      <c r="G171" s="131">
        <f t="shared" si="0"/>
        <v>4272183.95</v>
      </c>
      <c r="H171" s="130">
        <f t="shared" si="1"/>
        <v>3453</v>
      </c>
    </row>
    <row r="172" spans="1:8" ht="14.25" customHeight="1" x14ac:dyDescent="0.3">
      <c r="A172" s="130">
        <v>3453.5</v>
      </c>
      <c r="B172" s="131">
        <v>2396408.9900000002</v>
      </c>
      <c r="C172" s="131">
        <v>4291408.99</v>
      </c>
      <c r="D172" s="131">
        <v>38520.85</v>
      </c>
      <c r="E172" s="2">
        <v>168</v>
      </c>
      <c r="G172" s="131">
        <f t="shared" si="0"/>
        <v>4291408.99</v>
      </c>
      <c r="H172" s="130">
        <f t="shared" si="1"/>
        <v>3453.5</v>
      </c>
    </row>
    <row r="173" spans="1:8" ht="14.25" customHeight="1" x14ac:dyDescent="0.3">
      <c r="A173" s="130">
        <v>3454</v>
      </c>
      <c r="B173" s="131">
        <v>2415704.7999999998</v>
      </c>
      <c r="C173" s="131">
        <v>4310704.8</v>
      </c>
      <c r="D173" s="131">
        <v>38662.399999900001</v>
      </c>
      <c r="E173" s="2">
        <v>169</v>
      </c>
      <c r="G173" s="131">
        <f t="shared" si="0"/>
        <v>4310704.8</v>
      </c>
      <c r="H173" s="130">
        <f t="shared" si="1"/>
        <v>3454</v>
      </c>
    </row>
    <row r="174" spans="1:8" ht="14.25" customHeight="1" x14ac:dyDescent="0.3">
      <c r="A174" s="130">
        <v>3454.5</v>
      </c>
      <c r="B174" s="131">
        <v>2435071.39</v>
      </c>
      <c r="C174" s="131">
        <v>4330071.3900000006</v>
      </c>
      <c r="D174" s="131">
        <v>38803.949999999997</v>
      </c>
      <c r="E174" s="2">
        <v>170</v>
      </c>
      <c r="G174" s="131">
        <f t="shared" si="0"/>
        <v>4330071.3900000006</v>
      </c>
      <c r="H174" s="130">
        <f t="shared" si="1"/>
        <v>3454.5</v>
      </c>
    </row>
    <row r="175" spans="1:8" ht="14.25" customHeight="1" x14ac:dyDescent="0.3">
      <c r="A175" s="130">
        <v>3455</v>
      </c>
      <c r="B175" s="131">
        <v>2454508.75</v>
      </c>
      <c r="C175" s="131">
        <v>4349508.75</v>
      </c>
      <c r="D175" s="131">
        <v>38945.500000100001</v>
      </c>
      <c r="E175" s="2">
        <v>171</v>
      </c>
      <c r="G175" s="131">
        <f t="shared" si="0"/>
        <v>4349508.75</v>
      </c>
      <c r="H175" s="130">
        <f t="shared" si="1"/>
        <v>3455</v>
      </c>
    </row>
    <row r="176" spans="1:8" ht="14.25" customHeight="1" x14ac:dyDescent="0.3">
      <c r="A176" s="130">
        <v>3455.5</v>
      </c>
      <c r="B176" s="131">
        <v>2474016.89</v>
      </c>
      <c r="C176" s="131">
        <v>4369016.8900000006</v>
      </c>
      <c r="D176" s="131">
        <v>39087.050000000003</v>
      </c>
      <c r="E176" s="2">
        <v>172</v>
      </c>
      <c r="G176" s="131">
        <f t="shared" si="0"/>
        <v>4369016.8900000006</v>
      </c>
      <c r="H176" s="130">
        <f t="shared" si="1"/>
        <v>3455.5</v>
      </c>
    </row>
    <row r="177" spans="1:8" ht="14.25" customHeight="1" x14ac:dyDescent="0.3">
      <c r="A177" s="130">
        <v>3456</v>
      </c>
      <c r="B177" s="131">
        <v>2493595.7999999998</v>
      </c>
      <c r="C177" s="131">
        <v>4388595.8</v>
      </c>
      <c r="D177" s="131">
        <v>39228.600000099999</v>
      </c>
      <c r="E177" s="2">
        <v>173</v>
      </c>
      <c r="G177" s="131">
        <f t="shared" si="0"/>
        <v>4388595.8</v>
      </c>
      <c r="H177" s="130">
        <f t="shared" si="1"/>
        <v>3456</v>
      </c>
    </row>
    <row r="178" spans="1:8" ht="14.25" customHeight="1" x14ac:dyDescent="0.3">
      <c r="A178" s="130">
        <v>3456.5</v>
      </c>
      <c r="B178" s="131">
        <v>2513245.4900000002</v>
      </c>
      <c r="C178" s="131">
        <v>4408245.49</v>
      </c>
      <c r="D178" s="131">
        <v>39370.149999900001</v>
      </c>
      <c r="E178" s="2">
        <v>174</v>
      </c>
      <c r="G178" s="131">
        <f t="shared" si="0"/>
        <v>4408245.49</v>
      </c>
      <c r="H178" s="130">
        <f t="shared" si="1"/>
        <v>3456.5</v>
      </c>
    </row>
    <row r="179" spans="1:8" ht="14.25" customHeight="1" x14ac:dyDescent="0.3">
      <c r="A179" s="130">
        <v>3457</v>
      </c>
      <c r="B179" s="131">
        <v>2532965.9500000002</v>
      </c>
      <c r="C179" s="131">
        <v>4427965.95</v>
      </c>
      <c r="D179" s="131">
        <v>39511.699999999997</v>
      </c>
      <c r="E179" s="2">
        <v>175</v>
      </c>
      <c r="G179" s="131">
        <f t="shared" si="0"/>
        <v>4427965.95</v>
      </c>
      <c r="H179" s="130">
        <f t="shared" si="1"/>
        <v>3457</v>
      </c>
    </row>
    <row r="180" spans="1:8" ht="14.25" customHeight="1" x14ac:dyDescent="0.3">
      <c r="A180" s="130">
        <v>3457.5</v>
      </c>
      <c r="B180" s="131">
        <v>2552757.19</v>
      </c>
      <c r="C180" s="131">
        <v>4447757.1899999995</v>
      </c>
      <c r="D180" s="131">
        <v>39653.250000100001</v>
      </c>
      <c r="E180" s="2">
        <v>176</v>
      </c>
      <c r="G180" s="131">
        <f t="shared" si="0"/>
        <v>4447757.1899999995</v>
      </c>
      <c r="H180" s="130">
        <f t="shared" si="1"/>
        <v>3457.5</v>
      </c>
    </row>
    <row r="181" spans="1:8" ht="14.25" customHeight="1" x14ac:dyDescent="0.3">
      <c r="A181" s="130">
        <v>3458</v>
      </c>
      <c r="B181" s="131">
        <v>2572619.2000000002</v>
      </c>
      <c r="C181" s="131">
        <v>4467619.2</v>
      </c>
      <c r="D181" s="131">
        <v>39794.800000000003</v>
      </c>
      <c r="E181" s="2">
        <v>177</v>
      </c>
      <c r="G181" s="131">
        <f t="shared" si="0"/>
        <v>4467619.2</v>
      </c>
      <c r="H181" s="130">
        <f t="shared" si="1"/>
        <v>3458</v>
      </c>
    </row>
    <row r="182" spans="1:8" ht="14.25" customHeight="1" x14ac:dyDescent="0.3">
      <c r="A182" s="130">
        <v>3458.5</v>
      </c>
      <c r="B182" s="131">
        <v>2592551.9900000002</v>
      </c>
      <c r="C182" s="131">
        <v>4487551.99</v>
      </c>
      <c r="D182" s="131">
        <v>39936.350000099999</v>
      </c>
      <c r="E182" s="2">
        <v>178</v>
      </c>
      <c r="G182" s="131">
        <f t="shared" si="0"/>
        <v>4487551.99</v>
      </c>
      <c r="H182" s="130">
        <f t="shared" si="1"/>
        <v>3458.5</v>
      </c>
    </row>
    <row r="183" spans="1:8" ht="14.25" customHeight="1" x14ac:dyDescent="0.3">
      <c r="A183" s="130">
        <v>3459</v>
      </c>
      <c r="B183" s="131">
        <v>2612555.5499999998</v>
      </c>
      <c r="C183" s="131">
        <v>4507555.55</v>
      </c>
      <c r="D183" s="131">
        <v>40077.899999900001</v>
      </c>
      <c r="E183" s="2">
        <v>179</v>
      </c>
      <c r="G183" s="131">
        <f t="shared" si="0"/>
        <v>4507555.55</v>
      </c>
      <c r="H183" s="130">
        <f t="shared" si="1"/>
        <v>3459</v>
      </c>
    </row>
    <row r="184" spans="1:8" ht="14.25" customHeight="1" x14ac:dyDescent="0.3">
      <c r="A184" s="130">
        <v>3459.5</v>
      </c>
      <c r="B184" s="131">
        <v>2632629.89</v>
      </c>
      <c r="C184" s="131">
        <v>4527629.8900000006</v>
      </c>
      <c r="D184" s="131">
        <v>40219.449999999997</v>
      </c>
      <c r="E184" s="2">
        <v>180</v>
      </c>
      <c r="G184" s="131">
        <f t="shared" si="0"/>
        <v>4527629.8900000006</v>
      </c>
      <c r="H184" s="130">
        <f t="shared" si="1"/>
        <v>3459.5</v>
      </c>
    </row>
    <row r="185" spans="1:8" ht="14.25" customHeight="1" x14ac:dyDescent="0.3">
      <c r="A185" s="130">
        <v>3460</v>
      </c>
      <c r="B185" s="131">
        <v>2652775</v>
      </c>
      <c r="C185" s="131">
        <v>4547775</v>
      </c>
      <c r="D185" s="131">
        <v>40360.999999899999</v>
      </c>
      <c r="E185" s="2">
        <v>181</v>
      </c>
      <c r="G185" s="131">
        <f t="shared" si="0"/>
        <v>4547775</v>
      </c>
      <c r="H185" s="130">
        <f t="shared" si="1"/>
        <v>3460</v>
      </c>
    </row>
    <row r="186" spans="1:8" ht="14.25" customHeight="1" x14ac:dyDescent="0.3">
      <c r="A186" s="130">
        <v>3460.5</v>
      </c>
      <c r="B186" s="131">
        <v>2672992.46</v>
      </c>
      <c r="C186" s="131">
        <v>4567992.46</v>
      </c>
      <c r="D186" s="131">
        <v>40508.850000099999</v>
      </c>
      <c r="E186" s="2">
        <v>182</v>
      </c>
      <c r="G186" s="131">
        <f t="shared" si="0"/>
        <v>4567992.46</v>
      </c>
      <c r="H186" s="130">
        <f t="shared" si="1"/>
        <v>3460.5</v>
      </c>
    </row>
    <row r="187" spans="1:8" ht="14.25" customHeight="1" x14ac:dyDescent="0.3">
      <c r="A187" s="130">
        <v>3461</v>
      </c>
      <c r="B187" s="131">
        <v>2693283.85</v>
      </c>
      <c r="C187" s="131">
        <v>4588283.8499999996</v>
      </c>
      <c r="D187" s="131">
        <v>40656.700000099998</v>
      </c>
      <c r="E187" s="2">
        <v>183</v>
      </c>
      <c r="G187" s="131">
        <f t="shared" si="0"/>
        <v>4588283.8499999996</v>
      </c>
      <c r="H187" s="130">
        <f t="shared" si="1"/>
        <v>3461</v>
      </c>
    </row>
    <row r="188" spans="1:8" ht="14.25" customHeight="1" x14ac:dyDescent="0.3">
      <c r="A188" s="130">
        <v>3461.5</v>
      </c>
      <c r="B188" s="131">
        <v>2713649.16</v>
      </c>
      <c r="C188" s="131">
        <v>4608649.16</v>
      </c>
      <c r="D188" s="131">
        <v>40804.550000099996</v>
      </c>
      <c r="E188" s="2">
        <v>184</v>
      </c>
      <c r="G188" s="131">
        <f t="shared" si="0"/>
        <v>4608649.16</v>
      </c>
      <c r="H188" s="130">
        <f t="shared" si="1"/>
        <v>3461.5</v>
      </c>
    </row>
    <row r="189" spans="1:8" ht="14.25" customHeight="1" x14ac:dyDescent="0.3">
      <c r="A189" s="130">
        <v>3462</v>
      </c>
      <c r="B189" s="131">
        <v>2734088.4</v>
      </c>
      <c r="C189" s="131">
        <v>4629088.4000000004</v>
      </c>
      <c r="D189" s="131">
        <v>40952.400000100002</v>
      </c>
      <c r="E189" s="2">
        <v>185</v>
      </c>
      <c r="G189" s="131">
        <f t="shared" si="0"/>
        <v>4629088.4000000004</v>
      </c>
      <c r="H189" s="130">
        <f t="shared" si="1"/>
        <v>3462</v>
      </c>
    </row>
    <row r="190" spans="1:8" ht="14.25" customHeight="1" x14ac:dyDescent="0.3">
      <c r="A190" s="130">
        <v>3462.5</v>
      </c>
      <c r="B190" s="131">
        <v>2754601.56</v>
      </c>
      <c r="C190" s="131">
        <v>4649601.5600000005</v>
      </c>
      <c r="D190" s="131">
        <v>41100.250000100001</v>
      </c>
      <c r="E190" s="2">
        <v>186</v>
      </c>
      <c r="G190" s="131">
        <f t="shared" si="0"/>
        <v>4649601.5600000005</v>
      </c>
      <c r="H190" s="130">
        <f t="shared" si="1"/>
        <v>3462.5</v>
      </c>
    </row>
    <row r="191" spans="1:8" ht="14.25" customHeight="1" x14ac:dyDescent="0.3">
      <c r="A191" s="130">
        <v>3463</v>
      </c>
      <c r="B191" s="131">
        <v>2775188.65</v>
      </c>
      <c r="C191" s="131">
        <v>4670188.6500000004</v>
      </c>
      <c r="D191" s="131">
        <v>41248.1</v>
      </c>
      <c r="E191" s="2">
        <v>187</v>
      </c>
      <c r="G191" s="131">
        <f t="shared" si="0"/>
        <v>4670188.6500000004</v>
      </c>
      <c r="H191" s="130">
        <f t="shared" si="1"/>
        <v>3463</v>
      </c>
    </row>
    <row r="192" spans="1:8" ht="14.25" customHeight="1" x14ac:dyDescent="0.3">
      <c r="A192" s="130">
        <v>3463.5</v>
      </c>
      <c r="B192" s="131">
        <v>2795849.66</v>
      </c>
      <c r="C192" s="131">
        <v>4690849.66</v>
      </c>
      <c r="D192" s="131">
        <v>41395.949999999997</v>
      </c>
      <c r="E192" s="2">
        <v>188</v>
      </c>
      <c r="G192" s="131">
        <f t="shared" si="0"/>
        <v>4690849.66</v>
      </c>
      <c r="H192" s="130">
        <f t="shared" si="1"/>
        <v>3463.5</v>
      </c>
    </row>
    <row r="193" spans="1:8" ht="14.25" customHeight="1" x14ac:dyDescent="0.3">
      <c r="A193" s="130">
        <v>3464</v>
      </c>
      <c r="B193" s="131">
        <v>2816584.6</v>
      </c>
      <c r="C193" s="131">
        <v>4711584.5999999996</v>
      </c>
      <c r="D193" s="131">
        <v>41543.800000000003</v>
      </c>
      <c r="E193" s="2">
        <v>189</v>
      </c>
      <c r="G193" s="131">
        <f t="shared" si="0"/>
        <v>4711584.5999999996</v>
      </c>
      <c r="H193" s="130">
        <f t="shared" si="1"/>
        <v>3464</v>
      </c>
    </row>
    <row r="194" spans="1:8" ht="14.25" customHeight="1" x14ac:dyDescent="0.3">
      <c r="A194" s="130">
        <v>3464.5</v>
      </c>
      <c r="B194" s="131">
        <v>2837393.46</v>
      </c>
      <c r="C194" s="131">
        <v>4732393.46</v>
      </c>
      <c r="D194" s="131">
        <v>41691.65</v>
      </c>
      <c r="E194" s="2">
        <v>190</v>
      </c>
      <c r="G194" s="131">
        <f t="shared" si="0"/>
        <v>4732393.46</v>
      </c>
      <c r="H194" s="130">
        <f t="shared" si="1"/>
        <v>3464.5</v>
      </c>
    </row>
    <row r="195" spans="1:8" ht="14.25" customHeight="1" x14ac:dyDescent="0.3">
      <c r="A195" s="130">
        <v>3465</v>
      </c>
      <c r="B195" s="131">
        <v>2858276.25</v>
      </c>
      <c r="C195" s="131">
        <v>4753276.25</v>
      </c>
      <c r="D195" s="131">
        <v>41839.5</v>
      </c>
      <c r="E195" s="2">
        <v>191</v>
      </c>
      <c r="G195" s="131">
        <f t="shared" si="0"/>
        <v>4753276.25</v>
      </c>
      <c r="H195" s="130">
        <f t="shared" si="1"/>
        <v>3465</v>
      </c>
    </row>
    <row r="196" spans="1:8" ht="14.25" customHeight="1" x14ac:dyDescent="0.3">
      <c r="A196" s="130">
        <v>3465.5</v>
      </c>
      <c r="B196" s="131">
        <v>2879232.96</v>
      </c>
      <c r="C196" s="131">
        <v>4774232.96</v>
      </c>
      <c r="D196" s="131">
        <v>41987.35</v>
      </c>
      <c r="E196" s="2">
        <v>192</v>
      </c>
      <c r="G196" s="131">
        <f t="shared" si="0"/>
        <v>4774232.96</v>
      </c>
      <c r="H196" s="130">
        <f t="shared" si="1"/>
        <v>3465.5</v>
      </c>
    </row>
    <row r="197" spans="1:8" ht="14.25" customHeight="1" x14ac:dyDescent="0.3">
      <c r="A197" s="130">
        <v>3466</v>
      </c>
      <c r="B197" s="131">
        <v>2900263.6</v>
      </c>
      <c r="C197" s="131">
        <v>4795263.5999999996</v>
      </c>
      <c r="D197" s="131">
        <v>42135.199999999997</v>
      </c>
      <c r="E197" s="2">
        <v>193</v>
      </c>
      <c r="G197" s="131">
        <f t="shared" si="0"/>
        <v>4795263.5999999996</v>
      </c>
      <c r="H197" s="130">
        <f t="shared" si="1"/>
        <v>3466</v>
      </c>
    </row>
    <row r="198" spans="1:8" ht="14.25" customHeight="1" x14ac:dyDescent="0.3">
      <c r="A198" s="130">
        <v>3466.5</v>
      </c>
      <c r="B198" s="131">
        <v>2921368.16</v>
      </c>
      <c r="C198" s="131">
        <v>4816368.16</v>
      </c>
      <c r="D198" s="131">
        <v>42283.05</v>
      </c>
      <c r="E198" s="2">
        <v>194</v>
      </c>
      <c r="G198" s="131">
        <f t="shared" si="0"/>
        <v>4816368.16</v>
      </c>
      <c r="H198" s="130">
        <f t="shared" si="1"/>
        <v>3466.5</v>
      </c>
    </row>
    <row r="199" spans="1:8" ht="14.25" customHeight="1" x14ac:dyDescent="0.3">
      <c r="A199" s="130">
        <v>3467</v>
      </c>
      <c r="B199" s="131">
        <v>2942546.65</v>
      </c>
      <c r="C199" s="131">
        <v>4837546.6500000004</v>
      </c>
      <c r="D199" s="131">
        <v>42430.899999900001</v>
      </c>
      <c r="E199" s="2">
        <v>195</v>
      </c>
      <c r="G199" s="131">
        <f t="shared" si="0"/>
        <v>4837546.6500000004</v>
      </c>
      <c r="H199" s="130">
        <f t="shared" si="1"/>
        <v>3467</v>
      </c>
    </row>
    <row r="200" spans="1:8" ht="14.25" customHeight="1" x14ac:dyDescent="0.3">
      <c r="A200" s="130">
        <v>3467.5</v>
      </c>
      <c r="B200" s="131">
        <v>2963799.06</v>
      </c>
      <c r="C200" s="131">
        <v>4858799.0600000005</v>
      </c>
      <c r="D200" s="131">
        <v>42578.749999899999</v>
      </c>
      <c r="E200" s="2">
        <v>196</v>
      </c>
      <c r="G200" s="131">
        <f t="shared" si="0"/>
        <v>4858799.0600000005</v>
      </c>
      <c r="H200" s="130">
        <f t="shared" si="1"/>
        <v>3467.5</v>
      </c>
    </row>
    <row r="201" spans="1:8" ht="14.25" customHeight="1" x14ac:dyDescent="0.3">
      <c r="A201" s="130">
        <v>3468</v>
      </c>
      <c r="B201" s="131">
        <v>2985125.4</v>
      </c>
      <c r="C201" s="131">
        <v>4880125.4000000004</v>
      </c>
      <c r="D201" s="131">
        <v>42726.599999899998</v>
      </c>
      <c r="E201" s="2">
        <v>197</v>
      </c>
      <c r="G201" s="131">
        <f t="shared" si="0"/>
        <v>4880125.4000000004</v>
      </c>
      <c r="H201" s="130">
        <f t="shared" si="1"/>
        <v>3468</v>
      </c>
    </row>
    <row r="202" spans="1:8" ht="14.25" customHeight="1" x14ac:dyDescent="0.3">
      <c r="A202" s="130">
        <v>3468.5</v>
      </c>
      <c r="B202" s="131">
        <v>3006525.66</v>
      </c>
      <c r="C202" s="131">
        <v>4901525.66</v>
      </c>
      <c r="D202" s="131">
        <v>42874.449999900004</v>
      </c>
      <c r="E202" s="2">
        <v>198</v>
      </c>
      <c r="G202" s="131">
        <f t="shared" si="0"/>
        <v>4901525.66</v>
      </c>
      <c r="H202" s="130">
        <f t="shared" si="1"/>
        <v>3468.5</v>
      </c>
    </row>
    <row r="203" spans="1:8" ht="14.25" customHeight="1" x14ac:dyDescent="0.3">
      <c r="A203" s="130">
        <v>3469</v>
      </c>
      <c r="B203" s="131">
        <v>3027999.85</v>
      </c>
      <c r="C203" s="131">
        <v>4922999.8499999996</v>
      </c>
      <c r="D203" s="131">
        <v>43022.299999900002</v>
      </c>
      <c r="E203" s="2">
        <v>199</v>
      </c>
      <c r="G203" s="131">
        <f t="shared" si="0"/>
        <v>4922999.8499999996</v>
      </c>
      <c r="H203" s="130">
        <f t="shared" si="1"/>
        <v>3469</v>
      </c>
    </row>
    <row r="204" spans="1:8" ht="14.25" customHeight="1" x14ac:dyDescent="0.3">
      <c r="A204" s="130">
        <v>3469.5</v>
      </c>
      <c r="B204" s="131">
        <v>3049547.96</v>
      </c>
      <c r="C204" s="131">
        <v>4944547.96</v>
      </c>
      <c r="D204" s="131">
        <v>43170.149999900001</v>
      </c>
      <c r="E204" s="2">
        <v>200</v>
      </c>
      <c r="G204" s="131">
        <f t="shared" si="0"/>
        <v>4944547.96</v>
      </c>
      <c r="H204" s="130">
        <f t="shared" si="1"/>
        <v>3469.5</v>
      </c>
    </row>
    <row r="205" spans="1:8" ht="14.25" customHeight="1" x14ac:dyDescent="0.3">
      <c r="A205" s="130">
        <v>3470</v>
      </c>
      <c r="B205" s="131">
        <v>3071170</v>
      </c>
      <c r="C205" s="131">
        <v>4966170</v>
      </c>
      <c r="D205" s="131">
        <v>43318.000000100001</v>
      </c>
      <c r="E205" s="2">
        <v>201</v>
      </c>
      <c r="G205" s="131">
        <f t="shared" si="0"/>
        <v>4966170</v>
      </c>
      <c r="H205" s="130">
        <f t="shared" si="1"/>
        <v>3470</v>
      </c>
    </row>
    <row r="206" spans="1:8" ht="14.25" customHeight="1" x14ac:dyDescent="0.3">
      <c r="A206" s="130">
        <v>3470.5</v>
      </c>
      <c r="B206" s="131">
        <v>3092865.96</v>
      </c>
      <c r="C206" s="131">
        <v>4987865.96</v>
      </c>
      <c r="D206" s="131">
        <v>43465.850000099999</v>
      </c>
      <c r="E206" s="2">
        <v>202</v>
      </c>
      <c r="G206" s="131">
        <f t="shared" si="0"/>
        <v>4987865.96</v>
      </c>
      <c r="H206" s="130">
        <f t="shared" si="1"/>
        <v>3470.5</v>
      </c>
    </row>
    <row r="207" spans="1:8" ht="14.25" customHeight="1" x14ac:dyDescent="0.3">
      <c r="A207" s="130">
        <v>3471</v>
      </c>
      <c r="B207" s="131">
        <v>3114635.85</v>
      </c>
      <c r="C207" s="131">
        <v>5009635.8499999996</v>
      </c>
      <c r="D207" s="131">
        <v>43613.700000099998</v>
      </c>
      <c r="E207" s="2">
        <v>203</v>
      </c>
      <c r="G207" s="131">
        <f t="shared" si="0"/>
        <v>5009635.8499999996</v>
      </c>
      <c r="H207" s="130">
        <f t="shared" si="1"/>
        <v>3471</v>
      </c>
    </row>
    <row r="208" spans="1:8" ht="14.25" customHeight="1" x14ac:dyDescent="0.3">
      <c r="A208" s="130">
        <v>3471.5</v>
      </c>
      <c r="B208" s="131">
        <v>3136479.66</v>
      </c>
      <c r="C208" s="131">
        <v>5031479.66</v>
      </c>
      <c r="D208" s="131">
        <v>43761.550000099996</v>
      </c>
      <c r="E208" s="2">
        <v>204</v>
      </c>
      <c r="G208" s="131">
        <f t="shared" si="0"/>
        <v>5031479.66</v>
      </c>
      <c r="H208" s="130">
        <f t="shared" si="1"/>
        <v>3471.5</v>
      </c>
    </row>
    <row r="209" spans="1:8" ht="14.25" customHeight="1" x14ac:dyDescent="0.3">
      <c r="A209" s="130">
        <v>3472</v>
      </c>
      <c r="B209" s="131">
        <v>3158397.4</v>
      </c>
      <c r="C209" s="131">
        <v>5053397.4000000004</v>
      </c>
      <c r="D209" s="131">
        <v>43909.400000100002</v>
      </c>
      <c r="E209" s="2">
        <v>205</v>
      </c>
      <c r="G209" s="131">
        <f t="shared" si="0"/>
        <v>5053397.4000000004</v>
      </c>
      <c r="H209" s="130">
        <f t="shared" si="1"/>
        <v>3472</v>
      </c>
    </row>
    <row r="210" spans="1:8" ht="14.25" customHeight="1" x14ac:dyDescent="0.3">
      <c r="A210" s="130">
        <v>3472.5</v>
      </c>
      <c r="B210" s="131">
        <v>3180389.06</v>
      </c>
      <c r="C210" s="131">
        <v>5075389.0600000005</v>
      </c>
      <c r="D210" s="131">
        <v>44057.250000100001</v>
      </c>
      <c r="E210" s="2">
        <v>206</v>
      </c>
      <c r="G210" s="131">
        <f t="shared" si="0"/>
        <v>5075389.0600000005</v>
      </c>
      <c r="H210" s="130">
        <f t="shared" si="1"/>
        <v>3472.5</v>
      </c>
    </row>
    <row r="211" spans="1:8" ht="14.25" customHeight="1" x14ac:dyDescent="0.3">
      <c r="A211" s="130">
        <v>3473</v>
      </c>
      <c r="B211" s="131">
        <v>3202454.65</v>
      </c>
      <c r="C211" s="131">
        <v>5097454.6500000004</v>
      </c>
      <c r="D211" s="131">
        <v>44205.1</v>
      </c>
      <c r="E211" s="2">
        <v>207</v>
      </c>
      <c r="G211" s="131">
        <f t="shared" si="0"/>
        <v>5097454.6500000004</v>
      </c>
      <c r="H211" s="130">
        <f t="shared" si="1"/>
        <v>3473</v>
      </c>
    </row>
    <row r="212" spans="1:8" ht="14.25" customHeight="1" x14ac:dyDescent="0.3">
      <c r="A212" s="130">
        <v>3473.5</v>
      </c>
      <c r="B212" s="131">
        <v>3224594.16</v>
      </c>
      <c r="C212" s="131">
        <v>5119594.16</v>
      </c>
      <c r="D212" s="131">
        <v>44352.95</v>
      </c>
      <c r="E212" s="2">
        <v>208</v>
      </c>
      <c r="G212" s="131">
        <f t="shared" si="0"/>
        <v>5119594.16</v>
      </c>
      <c r="H212" s="130">
        <f t="shared" si="1"/>
        <v>3473.5</v>
      </c>
    </row>
    <row r="213" spans="1:8" ht="14.25" customHeight="1" x14ac:dyDescent="0.3">
      <c r="A213" s="130">
        <v>3474</v>
      </c>
      <c r="B213" s="131">
        <v>3246807.6</v>
      </c>
      <c r="C213" s="131">
        <v>5141807.5999999996</v>
      </c>
      <c r="D213" s="131">
        <v>44500.800000000003</v>
      </c>
      <c r="E213" s="2">
        <v>209</v>
      </c>
      <c r="G213" s="131">
        <f t="shared" si="0"/>
        <v>5141807.5999999996</v>
      </c>
      <c r="H213" s="130">
        <f t="shared" si="1"/>
        <v>3474</v>
      </c>
    </row>
    <row r="214" spans="1:8" ht="14.25" customHeight="1" x14ac:dyDescent="0.3">
      <c r="A214" s="130">
        <v>3474.5</v>
      </c>
      <c r="B214" s="131">
        <v>3269094.96</v>
      </c>
      <c r="C214" s="131">
        <v>5164094.96</v>
      </c>
      <c r="D214" s="131">
        <v>44648.65</v>
      </c>
      <c r="E214" s="2">
        <v>210</v>
      </c>
      <c r="G214" s="131">
        <f t="shared" si="0"/>
        <v>5164094.96</v>
      </c>
      <c r="H214" s="130">
        <f t="shared" si="1"/>
        <v>3474.5</v>
      </c>
    </row>
    <row r="215" spans="1:8" ht="14.25" customHeight="1" x14ac:dyDescent="0.3">
      <c r="A215" s="130">
        <v>3475</v>
      </c>
      <c r="B215" s="131">
        <v>3291456.25</v>
      </c>
      <c r="C215" s="131">
        <v>5186456.25</v>
      </c>
      <c r="D215" s="131">
        <v>44796.5</v>
      </c>
      <c r="E215" s="2">
        <v>211</v>
      </c>
      <c r="G215" s="131">
        <f t="shared" si="0"/>
        <v>5186456.25</v>
      </c>
      <c r="H215" s="130">
        <f t="shared" si="1"/>
        <v>3475</v>
      </c>
    </row>
    <row r="216" spans="1:8" ht="14.25" customHeight="1" x14ac:dyDescent="0.3">
      <c r="A216" s="130">
        <v>3475.5</v>
      </c>
      <c r="B216" s="131">
        <v>3313891.46</v>
      </c>
      <c r="C216" s="131">
        <v>5208891.46</v>
      </c>
      <c r="D216" s="131">
        <v>44944.35</v>
      </c>
      <c r="E216" s="2">
        <v>212</v>
      </c>
      <c r="G216" s="131">
        <f t="shared" si="0"/>
        <v>5208891.46</v>
      </c>
      <c r="H216" s="130">
        <f t="shared" si="1"/>
        <v>3475.5</v>
      </c>
    </row>
    <row r="217" spans="1:8" ht="14.25" customHeight="1" x14ac:dyDescent="0.3">
      <c r="A217" s="130">
        <v>3476</v>
      </c>
      <c r="B217" s="131">
        <v>3336400.6</v>
      </c>
      <c r="C217" s="131">
        <v>5231400.5999999996</v>
      </c>
      <c r="D217" s="131">
        <v>45092.2</v>
      </c>
      <c r="E217" s="2">
        <v>213</v>
      </c>
      <c r="G217" s="131">
        <f t="shared" si="0"/>
        <v>5231400.5999999996</v>
      </c>
      <c r="H217" s="130">
        <f t="shared" si="1"/>
        <v>3476</v>
      </c>
    </row>
    <row r="218" spans="1:8" ht="14.25" customHeight="1" x14ac:dyDescent="0.3">
      <c r="A218" s="130">
        <v>3476.5</v>
      </c>
      <c r="B218" s="131">
        <v>3358983.66</v>
      </c>
      <c r="C218" s="131">
        <v>5253983.66</v>
      </c>
      <c r="D218" s="131">
        <v>45240.05</v>
      </c>
      <c r="E218" s="2">
        <v>214</v>
      </c>
      <c r="G218" s="131">
        <f t="shared" si="0"/>
        <v>5253983.66</v>
      </c>
      <c r="H218" s="130">
        <f t="shared" si="1"/>
        <v>3476.5</v>
      </c>
    </row>
    <row r="219" spans="1:8" ht="14.25" customHeight="1" x14ac:dyDescent="0.3">
      <c r="A219" s="130">
        <v>3477</v>
      </c>
      <c r="B219" s="131">
        <v>3381640.65</v>
      </c>
      <c r="C219" s="131">
        <v>5276640.6500000004</v>
      </c>
      <c r="D219" s="131">
        <v>45387.899999900001</v>
      </c>
      <c r="E219" s="2">
        <v>215</v>
      </c>
      <c r="G219" s="131">
        <f t="shared" si="0"/>
        <v>5276640.6500000004</v>
      </c>
      <c r="H219" s="130">
        <f t="shared" si="1"/>
        <v>3477</v>
      </c>
    </row>
    <row r="220" spans="1:8" ht="14.25" customHeight="1" x14ac:dyDescent="0.3">
      <c r="A220" s="130">
        <v>3477.5</v>
      </c>
      <c r="B220" s="131">
        <v>3404371.56</v>
      </c>
      <c r="C220" s="131">
        <v>5299371.5600000005</v>
      </c>
      <c r="D220" s="131">
        <v>45535.749999899999</v>
      </c>
      <c r="E220" s="2">
        <v>216</v>
      </c>
      <c r="G220" s="131">
        <f t="shared" si="0"/>
        <v>5299371.5600000005</v>
      </c>
      <c r="H220" s="130">
        <f t="shared" si="1"/>
        <v>3477.5</v>
      </c>
    </row>
    <row r="221" spans="1:8" ht="14.25" customHeight="1" x14ac:dyDescent="0.3">
      <c r="A221" s="130">
        <v>3478</v>
      </c>
      <c r="B221" s="131">
        <v>3427176.4</v>
      </c>
      <c r="C221" s="131">
        <v>5322176.4000000004</v>
      </c>
      <c r="D221" s="131">
        <v>45683.599999899998</v>
      </c>
      <c r="E221" s="2">
        <v>217</v>
      </c>
      <c r="G221" s="131">
        <f t="shared" si="0"/>
        <v>5322176.4000000004</v>
      </c>
      <c r="H221" s="130">
        <f t="shared" si="1"/>
        <v>3478</v>
      </c>
    </row>
    <row r="222" spans="1:8" ht="14.25" customHeight="1" x14ac:dyDescent="0.3">
      <c r="A222" s="130">
        <v>3478.5</v>
      </c>
      <c r="B222" s="131">
        <v>3450055.16</v>
      </c>
      <c r="C222" s="131">
        <v>5345055.16</v>
      </c>
      <c r="D222" s="131">
        <v>45831.449999900004</v>
      </c>
      <c r="E222" s="2">
        <v>218</v>
      </c>
      <c r="G222" s="131">
        <f t="shared" si="0"/>
        <v>5345055.16</v>
      </c>
      <c r="H222" s="130">
        <f t="shared" si="1"/>
        <v>3478.5</v>
      </c>
    </row>
    <row r="223" spans="1:8" ht="14.25" customHeight="1" x14ac:dyDescent="0.3">
      <c r="A223" s="130">
        <v>3479</v>
      </c>
      <c r="B223" s="131">
        <v>3473007.85</v>
      </c>
      <c r="C223" s="131">
        <v>5368007.8499999996</v>
      </c>
      <c r="D223" s="131">
        <v>45979.299999900002</v>
      </c>
      <c r="E223" s="2">
        <v>219</v>
      </c>
      <c r="G223" s="131">
        <f t="shared" si="0"/>
        <v>5368007.8499999996</v>
      </c>
      <c r="H223" s="130">
        <f t="shared" si="1"/>
        <v>3479</v>
      </c>
    </row>
    <row r="224" spans="1:8" ht="14.25" customHeight="1" x14ac:dyDescent="0.3">
      <c r="A224" s="130">
        <v>3479.5</v>
      </c>
      <c r="B224" s="131">
        <v>3496034.46</v>
      </c>
      <c r="C224" s="131">
        <v>5391034.46</v>
      </c>
      <c r="D224" s="131">
        <v>46127.150000100002</v>
      </c>
      <c r="E224" s="2">
        <v>220</v>
      </c>
      <c r="G224" s="131">
        <f t="shared" si="0"/>
        <v>5391034.46</v>
      </c>
      <c r="H224" s="130">
        <f t="shared" si="1"/>
        <v>3479.5</v>
      </c>
    </row>
    <row r="225" spans="1:8" ht="14.25" customHeight="1" x14ac:dyDescent="0.3">
      <c r="A225" s="130">
        <v>3480</v>
      </c>
      <c r="B225" s="131">
        <v>3519135</v>
      </c>
      <c r="C225" s="131">
        <v>5414135</v>
      </c>
      <c r="D225" s="131">
        <v>46275.000000100001</v>
      </c>
      <c r="E225" s="2">
        <v>221</v>
      </c>
      <c r="G225" s="131">
        <f t="shared" si="0"/>
        <v>5414135</v>
      </c>
      <c r="H225" s="130">
        <f t="shared" si="1"/>
        <v>3480</v>
      </c>
    </row>
    <row r="226" spans="1:8" ht="14.25" customHeight="1" x14ac:dyDescent="0.3">
      <c r="A226" s="130">
        <v>3480.5</v>
      </c>
      <c r="B226" s="131">
        <v>3542310.69</v>
      </c>
      <c r="C226" s="131">
        <v>5437310.6899999995</v>
      </c>
      <c r="D226" s="131">
        <v>46427.769999900003</v>
      </c>
      <c r="E226" s="2">
        <v>222</v>
      </c>
      <c r="G226" s="131">
        <f t="shared" si="0"/>
        <v>5437310.6899999995</v>
      </c>
      <c r="H226" s="130">
        <f t="shared" si="1"/>
        <v>3480.5</v>
      </c>
    </row>
    <row r="227" spans="1:8" ht="14.25" customHeight="1" x14ac:dyDescent="0.3">
      <c r="A227" s="130">
        <v>3481</v>
      </c>
      <c r="B227" s="131">
        <v>3565562.77</v>
      </c>
      <c r="C227" s="131">
        <v>5460562.7699999996</v>
      </c>
      <c r="D227" s="131">
        <v>46580.549999900002</v>
      </c>
      <c r="E227" s="2">
        <v>223</v>
      </c>
      <c r="G227" s="131">
        <f t="shared" si="0"/>
        <v>5460562.7699999996</v>
      </c>
      <c r="H227" s="130">
        <f t="shared" si="1"/>
        <v>3481</v>
      </c>
    </row>
    <row r="228" spans="1:8" ht="14.25" customHeight="1" x14ac:dyDescent="0.3">
      <c r="A228" s="130">
        <v>3481.5</v>
      </c>
      <c r="B228" s="131">
        <v>3588891.24</v>
      </c>
      <c r="C228" s="131">
        <v>5483891.2400000002</v>
      </c>
      <c r="D228" s="131">
        <v>46733.32</v>
      </c>
      <c r="E228" s="2">
        <v>224</v>
      </c>
      <c r="G228" s="131">
        <f t="shared" si="0"/>
        <v>5483891.2400000002</v>
      </c>
      <c r="H228" s="130">
        <f t="shared" si="1"/>
        <v>3481.5</v>
      </c>
    </row>
    <row r="229" spans="1:8" ht="14.25" customHeight="1" x14ac:dyDescent="0.3">
      <c r="A229" s="130">
        <v>3482</v>
      </c>
      <c r="B229" s="131">
        <v>3612296.1</v>
      </c>
      <c r="C229" s="131">
        <v>5507296.0999999996</v>
      </c>
      <c r="D229" s="131">
        <v>46886.099999899998</v>
      </c>
      <c r="E229" s="2">
        <v>225</v>
      </c>
      <c r="G229" s="131">
        <f t="shared" si="0"/>
        <v>5507296.0999999996</v>
      </c>
      <c r="H229" s="130">
        <f t="shared" si="1"/>
        <v>3482</v>
      </c>
    </row>
    <row r="230" spans="1:8" ht="14.25" customHeight="1" x14ac:dyDescent="0.3">
      <c r="A230" s="130">
        <v>3482.5</v>
      </c>
      <c r="B230" s="131">
        <v>3635777.34</v>
      </c>
      <c r="C230" s="131">
        <v>5530777.3399999999</v>
      </c>
      <c r="D230" s="131">
        <v>47038.87</v>
      </c>
      <c r="E230" s="2">
        <v>226</v>
      </c>
      <c r="G230" s="131">
        <f t="shared" si="0"/>
        <v>5530777.3399999999</v>
      </c>
      <c r="H230" s="130">
        <f t="shared" si="1"/>
        <v>3482.5</v>
      </c>
    </row>
    <row r="231" spans="1:8" ht="14.25" customHeight="1" x14ac:dyDescent="0.3">
      <c r="A231" s="130">
        <v>3483</v>
      </c>
      <c r="B231" s="131">
        <v>3659334.97</v>
      </c>
      <c r="C231" s="131">
        <v>5554334.9700000007</v>
      </c>
      <c r="D231" s="131">
        <v>47191.65</v>
      </c>
      <c r="E231" s="2">
        <v>227</v>
      </c>
      <c r="G231" s="131">
        <f t="shared" si="0"/>
        <v>5554334.9700000007</v>
      </c>
      <c r="H231" s="130">
        <f t="shared" si="1"/>
        <v>3483</v>
      </c>
    </row>
    <row r="232" spans="1:8" ht="14.25" customHeight="1" x14ac:dyDescent="0.3">
      <c r="A232" s="130">
        <v>3483.5</v>
      </c>
      <c r="B232" s="131">
        <v>3682968.99</v>
      </c>
      <c r="C232" s="131">
        <v>5577968.9900000002</v>
      </c>
      <c r="D232" s="131">
        <v>47344.42</v>
      </c>
      <c r="E232" s="2">
        <v>228</v>
      </c>
      <c r="G232" s="131">
        <f t="shared" si="0"/>
        <v>5577968.9900000002</v>
      </c>
      <c r="H232" s="130">
        <f t="shared" si="1"/>
        <v>3483.5</v>
      </c>
    </row>
    <row r="233" spans="1:8" ht="14.25" customHeight="1" x14ac:dyDescent="0.3">
      <c r="A233" s="130">
        <v>3484</v>
      </c>
      <c r="B233" s="131">
        <v>3706679.4</v>
      </c>
      <c r="C233" s="131">
        <v>5601679.4000000004</v>
      </c>
      <c r="D233" s="131">
        <v>47497.2</v>
      </c>
      <c r="E233" s="2">
        <v>229</v>
      </c>
      <c r="G233" s="131">
        <f t="shared" si="0"/>
        <v>5601679.4000000004</v>
      </c>
      <c r="H233" s="130">
        <f t="shared" si="1"/>
        <v>3484</v>
      </c>
    </row>
    <row r="234" spans="1:8" ht="14.25" customHeight="1" x14ac:dyDescent="0.3">
      <c r="A234" s="130">
        <v>3484.5</v>
      </c>
      <c r="B234" s="131">
        <v>3730466.19</v>
      </c>
      <c r="C234" s="131">
        <v>5625466.1899999995</v>
      </c>
      <c r="D234" s="131">
        <v>47649.970000100002</v>
      </c>
      <c r="E234" s="2">
        <v>230</v>
      </c>
      <c r="G234" s="131">
        <f t="shared" si="0"/>
        <v>5625466.1899999995</v>
      </c>
      <c r="H234" s="130">
        <f t="shared" si="1"/>
        <v>3484.5</v>
      </c>
    </row>
    <row r="235" spans="1:8" ht="14.25" customHeight="1" x14ac:dyDescent="0.3">
      <c r="A235" s="130">
        <v>3485</v>
      </c>
      <c r="B235" s="131">
        <v>3754329.37</v>
      </c>
      <c r="C235" s="131">
        <v>5649329.3700000001</v>
      </c>
      <c r="D235" s="131">
        <v>47802.75</v>
      </c>
      <c r="E235" s="2">
        <v>231</v>
      </c>
      <c r="G235" s="131">
        <f t="shared" si="0"/>
        <v>5649329.3700000001</v>
      </c>
      <c r="H235" s="130">
        <f t="shared" si="1"/>
        <v>3485</v>
      </c>
    </row>
    <row r="236" spans="1:8" ht="14.25" customHeight="1" x14ac:dyDescent="0.3">
      <c r="A236" s="130">
        <v>3485.5</v>
      </c>
      <c r="B236" s="131">
        <v>3778268.94</v>
      </c>
      <c r="C236" s="131">
        <v>5673268.9399999995</v>
      </c>
      <c r="D236" s="131">
        <v>47955.520000099998</v>
      </c>
      <c r="E236" s="2">
        <v>232</v>
      </c>
      <c r="G236" s="131">
        <f t="shared" si="0"/>
        <v>5673268.9399999995</v>
      </c>
      <c r="H236" s="130">
        <f t="shared" si="1"/>
        <v>3485.5</v>
      </c>
    </row>
    <row r="237" spans="1:8" ht="14.25" customHeight="1" x14ac:dyDescent="0.3">
      <c r="A237" s="130">
        <v>3486</v>
      </c>
      <c r="B237" s="131">
        <v>3802284.9</v>
      </c>
      <c r="C237" s="131">
        <v>5697284.9000000004</v>
      </c>
      <c r="D237" s="131">
        <v>48108.300000099996</v>
      </c>
      <c r="E237" s="2">
        <v>233</v>
      </c>
      <c r="G237" s="131">
        <f t="shared" si="0"/>
        <v>5697284.9000000004</v>
      </c>
      <c r="H237" s="130">
        <f t="shared" si="1"/>
        <v>3486</v>
      </c>
    </row>
    <row r="238" spans="1:8" ht="14.25" customHeight="1" x14ac:dyDescent="0.3">
      <c r="A238" s="130">
        <v>3486.5</v>
      </c>
      <c r="B238" s="131">
        <v>3826377.24</v>
      </c>
      <c r="C238" s="131">
        <v>5721377.2400000002</v>
      </c>
      <c r="D238" s="131">
        <v>48261.069999899999</v>
      </c>
      <c r="E238" s="2">
        <v>234</v>
      </c>
      <c r="G238" s="131">
        <f t="shared" si="0"/>
        <v>5721377.2400000002</v>
      </c>
      <c r="H238" s="130">
        <f t="shared" si="1"/>
        <v>3486.5</v>
      </c>
    </row>
    <row r="239" spans="1:8" ht="14.25" customHeight="1" x14ac:dyDescent="0.3">
      <c r="A239" s="130">
        <v>3487</v>
      </c>
      <c r="B239" s="131">
        <v>3850545.97</v>
      </c>
      <c r="C239" s="131">
        <v>5745545.9700000007</v>
      </c>
      <c r="D239" s="131">
        <v>48413.850000099999</v>
      </c>
      <c r="E239" s="2">
        <v>235</v>
      </c>
      <c r="G239" s="131">
        <f t="shared" si="0"/>
        <v>5745545.9700000007</v>
      </c>
      <c r="H239" s="130">
        <f t="shared" si="1"/>
        <v>3487</v>
      </c>
    </row>
    <row r="240" spans="1:8" ht="14.25" customHeight="1" x14ac:dyDescent="0.3">
      <c r="A240" s="130">
        <v>3487.5</v>
      </c>
      <c r="B240" s="131">
        <v>3874791.09</v>
      </c>
      <c r="C240" s="131">
        <v>5769791.0899999999</v>
      </c>
      <c r="D240" s="131">
        <v>48566.619999900002</v>
      </c>
      <c r="E240" s="2">
        <v>236</v>
      </c>
      <c r="G240" s="131">
        <f t="shared" si="0"/>
        <v>5769791.0899999999</v>
      </c>
      <c r="H240" s="130">
        <f t="shared" si="1"/>
        <v>3487.5</v>
      </c>
    </row>
    <row r="241" spans="1:8" ht="14.25" customHeight="1" x14ac:dyDescent="0.3">
      <c r="A241" s="130">
        <v>3488</v>
      </c>
      <c r="B241" s="131">
        <v>3899112.6</v>
      </c>
      <c r="C241" s="131">
        <v>5794112.5999999996</v>
      </c>
      <c r="D241" s="131">
        <v>48719.399999900001</v>
      </c>
      <c r="E241" s="2">
        <v>237</v>
      </c>
      <c r="G241" s="131">
        <f t="shared" si="0"/>
        <v>5794112.5999999996</v>
      </c>
      <c r="H241" s="130">
        <f t="shared" si="1"/>
        <v>3488</v>
      </c>
    </row>
    <row r="242" spans="1:8" ht="14.25" customHeight="1" x14ac:dyDescent="0.3">
      <c r="A242" s="130">
        <v>3488.5</v>
      </c>
      <c r="B242" s="131">
        <v>3923510.49</v>
      </c>
      <c r="C242" s="131">
        <v>5818510.4900000002</v>
      </c>
      <c r="D242" s="131">
        <v>48872.17</v>
      </c>
      <c r="E242" s="2">
        <v>238</v>
      </c>
      <c r="G242" s="131">
        <f t="shared" si="0"/>
        <v>5818510.4900000002</v>
      </c>
      <c r="H242" s="130">
        <f t="shared" si="1"/>
        <v>3488.5</v>
      </c>
    </row>
    <row r="243" spans="1:8" ht="14.25" customHeight="1" x14ac:dyDescent="0.3">
      <c r="A243" s="130">
        <v>3489</v>
      </c>
      <c r="B243" s="131">
        <v>3947984.77</v>
      </c>
      <c r="C243" s="131">
        <v>5842984.7699999996</v>
      </c>
      <c r="D243" s="131">
        <v>49024.949999900004</v>
      </c>
      <c r="E243" s="2">
        <v>239</v>
      </c>
      <c r="G243" s="131">
        <f t="shared" si="0"/>
        <v>5842984.7699999996</v>
      </c>
      <c r="H243" s="130">
        <f t="shared" si="1"/>
        <v>3489</v>
      </c>
    </row>
    <row r="244" spans="1:8" ht="14.25" customHeight="1" x14ac:dyDescent="0.3">
      <c r="A244" s="130">
        <v>3489.5</v>
      </c>
      <c r="B244" s="131">
        <v>3972535.44</v>
      </c>
      <c r="C244" s="131">
        <v>5867535.4399999995</v>
      </c>
      <c r="D244" s="131">
        <v>49177.72</v>
      </c>
      <c r="E244" s="2">
        <v>240</v>
      </c>
      <c r="G244" s="131">
        <f t="shared" si="0"/>
        <v>5867535.4399999995</v>
      </c>
      <c r="H244" s="130">
        <f t="shared" si="1"/>
        <v>3489.5</v>
      </c>
    </row>
    <row r="245" spans="1:8" ht="14.25" customHeight="1" x14ac:dyDescent="0.3">
      <c r="A245" s="130">
        <v>3490</v>
      </c>
      <c r="B245" s="131">
        <v>3997162.5</v>
      </c>
      <c r="C245" s="131">
        <v>5892162.5</v>
      </c>
      <c r="D245" s="131">
        <v>49330.499999899999</v>
      </c>
      <c r="E245" s="2">
        <v>241</v>
      </c>
      <c r="G245" s="131">
        <f t="shared" si="0"/>
        <v>5892162.5</v>
      </c>
      <c r="H245" s="130">
        <f t="shared" si="1"/>
        <v>3490</v>
      </c>
    </row>
    <row r="246" spans="1:8" ht="14.25" customHeight="1" x14ac:dyDescent="0.3">
      <c r="A246" s="130">
        <v>3490.5</v>
      </c>
      <c r="B246" s="131">
        <v>4021865.94</v>
      </c>
      <c r="C246" s="131">
        <v>5916865.9399999995</v>
      </c>
      <c r="D246" s="131">
        <v>49483.27</v>
      </c>
      <c r="E246" s="2">
        <v>242</v>
      </c>
      <c r="G246" s="131">
        <f t="shared" si="0"/>
        <v>5916865.9399999995</v>
      </c>
      <c r="H246" s="130">
        <f t="shared" si="1"/>
        <v>3490.5</v>
      </c>
    </row>
    <row r="247" spans="1:8" ht="14.25" customHeight="1" x14ac:dyDescent="0.3">
      <c r="A247" s="130">
        <v>3491</v>
      </c>
      <c r="B247" s="131">
        <v>4046645.77</v>
      </c>
      <c r="C247" s="131">
        <v>5941645.7699999996</v>
      </c>
      <c r="D247" s="131">
        <v>49636.05</v>
      </c>
      <c r="E247" s="2">
        <v>243</v>
      </c>
      <c r="G247" s="131">
        <f t="shared" si="0"/>
        <v>5941645.7699999996</v>
      </c>
      <c r="H247" s="130">
        <f t="shared" si="1"/>
        <v>3491</v>
      </c>
    </row>
    <row r="248" spans="1:8" ht="14.25" customHeight="1" x14ac:dyDescent="0.3">
      <c r="A248" s="130">
        <v>3491.5</v>
      </c>
      <c r="B248" s="131">
        <v>4071501.99</v>
      </c>
      <c r="C248" s="131">
        <v>5966501.9900000002</v>
      </c>
      <c r="D248" s="131">
        <v>49788.8200001</v>
      </c>
      <c r="E248" s="2">
        <v>244</v>
      </c>
      <c r="G248" s="131">
        <f t="shared" si="0"/>
        <v>5966501.9900000002</v>
      </c>
      <c r="H248" s="130">
        <f t="shared" si="1"/>
        <v>3491.5</v>
      </c>
    </row>
    <row r="249" spans="1:8" ht="14.25" customHeight="1" x14ac:dyDescent="0.3">
      <c r="A249" s="130">
        <v>3492</v>
      </c>
      <c r="B249" s="131">
        <v>4096434.6</v>
      </c>
      <c r="C249" s="131">
        <v>5991434.5999999996</v>
      </c>
      <c r="D249" s="131">
        <v>49941.599999999999</v>
      </c>
      <c r="E249" s="2">
        <v>245</v>
      </c>
      <c r="G249" s="131">
        <f t="shared" si="0"/>
        <v>5991434.5999999996</v>
      </c>
      <c r="H249" s="130">
        <f t="shared" si="1"/>
        <v>3492</v>
      </c>
    </row>
    <row r="250" spans="1:8" ht="14.25" customHeight="1" x14ac:dyDescent="0.3">
      <c r="A250" s="130">
        <v>3492.5</v>
      </c>
      <c r="B250" s="131">
        <v>4121443.59</v>
      </c>
      <c r="C250" s="131">
        <v>6016443.5899999999</v>
      </c>
      <c r="D250" s="131">
        <v>50094.370000100003</v>
      </c>
      <c r="E250" s="2">
        <v>246</v>
      </c>
      <c r="G250" s="131">
        <f t="shared" si="0"/>
        <v>6016443.5899999999</v>
      </c>
      <c r="H250" s="130">
        <f t="shared" si="1"/>
        <v>3492.5</v>
      </c>
    </row>
    <row r="251" spans="1:8" ht="14.25" customHeight="1" x14ac:dyDescent="0.3">
      <c r="A251" s="130">
        <v>3493</v>
      </c>
      <c r="B251" s="131">
        <v>4146528.97</v>
      </c>
      <c r="C251" s="131">
        <v>6041528.9700000007</v>
      </c>
      <c r="D251" s="131">
        <v>50247.150000100002</v>
      </c>
      <c r="E251" s="2">
        <v>247</v>
      </c>
      <c r="G251" s="131">
        <f t="shared" si="0"/>
        <v>6041528.9700000007</v>
      </c>
      <c r="H251" s="130">
        <f t="shared" si="1"/>
        <v>3493</v>
      </c>
    </row>
    <row r="252" spans="1:8" ht="14.25" customHeight="1" x14ac:dyDescent="0.3">
      <c r="A252" s="130">
        <v>3493.5</v>
      </c>
      <c r="B252" s="131">
        <v>4171690.74</v>
      </c>
      <c r="C252" s="131">
        <v>6066690.7400000002</v>
      </c>
      <c r="D252" s="131">
        <v>50399.919999899997</v>
      </c>
      <c r="E252" s="2">
        <v>248</v>
      </c>
      <c r="G252" s="131">
        <f t="shared" si="0"/>
        <v>6066690.7400000002</v>
      </c>
      <c r="H252" s="130">
        <f t="shared" si="1"/>
        <v>3493.5</v>
      </c>
    </row>
    <row r="253" spans="1:8" ht="14.25" customHeight="1" x14ac:dyDescent="0.3">
      <c r="A253" s="130">
        <v>3494</v>
      </c>
      <c r="B253" s="131">
        <v>4196928.9000000004</v>
      </c>
      <c r="C253" s="131">
        <v>6091928.9000000004</v>
      </c>
      <c r="D253" s="131">
        <v>50552.700000099998</v>
      </c>
      <c r="E253" s="2">
        <v>249</v>
      </c>
      <c r="G253" s="131">
        <f t="shared" si="0"/>
        <v>6091928.9000000004</v>
      </c>
      <c r="H253" s="130">
        <f t="shared" si="1"/>
        <v>3494</v>
      </c>
    </row>
    <row r="254" spans="1:8" ht="14.25" customHeight="1" x14ac:dyDescent="0.3">
      <c r="A254" s="130">
        <v>3494.5</v>
      </c>
      <c r="B254" s="131">
        <v>4222243.4400000004</v>
      </c>
      <c r="C254" s="131">
        <v>6117243.4400000004</v>
      </c>
      <c r="D254" s="131">
        <v>50705.4699999</v>
      </c>
      <c r="E254" s="2">
        <v>250</v>
      </c>
      <c r="G254" s="131">
        <f t="shared" si="0"/>
        <v>6117243.4400000004</v>
      </c>
      <c r="H254" s="130">
        <f t="shared" si="1"/>
        <v>3494.5</v>
      </c>
    </row>
    <row r="255" spans="1:8" ht="14.25" customHeight="1" x14ac:dyDescent="0.3">
      <c r="A255" s="130">
        <v>3495</v>
      </c>
      <c r="B255" s="131">
        <v>4247634.37</v>
      </c>
      <c r="C255" s="131">
        <v>6142634.3700000001</v>
      </c>
      <c r="D255" s="131">
        <v>50858.250000100001</v>
      </c>
      <c r="E255" s="2">
        <v>251</v>
      </c>
      <c r="G255" s="131">
        <f t="shared" si="0"/>
        <v>6142634.3700000001</v>
      </c>
      <c r="H255" s="130">
        <f t="shared" si="1"/>
        <v>3495</v>
      </c>
    </row>
    <row r="256" spans="1:8" ht="14.25" customHeight="1" x14ac:dyDescent="0.3">
      <c r="A256" s="130">
        <v>3495.5</v>
      </c>
      <c r="B256" s="131">
        <v>4273101.6900000004</v>
      </c>
      <c r="C256" s="131">
        <v>6168101.6900000004</v>
      </c>
      <c r="D256" s="131">
        <v>51011.02</v>
      </c>
      <c r="E256" s="2">
        <v>252</v>
      </c>
      <c r="G256" s="131">
        <f t="shared" si="0"/>
        <v>6168101.6900000004</v>
      </c>
      <c r="H256" s="130">
        <f t="shared" si="1"/>
        <v>3495.5</v>
      </c>
    </row>
    <row r="257" spans="1:8" ht="14.25" customHeight="1" x14ac:dyDescent="0.3">
      <c r="A257" s="130">
        <v>3496</v>
      </c>
      <c r="B257" s="131">
        <v>4298645.4000000004</v>
      </c>
      <c r="C257" s="131">
        <v>6193645.4000000004</v>
      </c>
      <c r="D257" s="131">
        <v>51163.799999900002</v>
      </c>
      <c r="E257" s="2">
        <v>253</v>
      </c>
      <c r="G257" s="131">
        <f t="shared" si="0"/>
        <v>6193645.4000000004</v>
      </c>
      <c r="H257" s="130">
        <f t="shared" si="1"/>
        <v>3496</v>
      </c>
    </row>
    <row r="258" spans="1:8" ht="14.25" customHeight="1" x14ac:dyDescent="0.3">
      <c r="A258" s="130">
        <v>3496.5</v>
      </c>
      <c r="B258" s="131">
        <v>4324265.49</v>
      </c>
      <c r="C258" s="131">
        <v>6219265.4900000002</v>
      </c>
      <c r="D258" s="131">
        <v>51316.57</v>
      </c>
      <c r="E258" s="2">
        <v>254</v>
      </c>
      <c r="G258" s="131">
        <f t="shared" si="0"/>
        <v>6219265.4900000002</v>
      </c>
      <c r="H258" s="130">
        <f t="shared" si="1"/>
        <v>3496.5</v>
      </c>
    </row>
    <row r="259" spans="1:8" ht="14.25" customHeight="1" x14ac:dyDescent="0.3">
      <c r="A259" s="130">
        <v>3497</v>
      </c>
      <c r="B259" s="131">
        <v>4349961.97</v>
      </c>
      <c r="C259" s="131">
        <v>6244961.9699999997</v>
      </c>
      <c r="D259" s="131">
        <v>51469.349999899998</v>
      </c>
      <c r="E259" s="2">
        <v>255</v>
      </c>
      <c r="G259" s="131">
        <f t="shared" si="0"/>
        <v>6244961.9699999997</v>
      </c>
      <c r="H259" s="130">
        <f t="shared" si="1"/>
        <v>3497</v>
      </c>
    </row>
    <row r="260" spans="1:8" ht="14.25" customHeight="1" x14ac:dyDescent="0.3">
      <c r="A260" s="130">
        <v>3497.5</v>
      </c>
      <c r="B260" s="131">
        <v>4375734.84</v>
      </c>
      <c r="C260" s="131">
        <v>6270734.8399999999</v>
      </c>
      <c r="D260" s="131">
        <v>51622.12</v>
      </c>
      <c r="E260" s="2">
        <v>256</v>
      </c>
      <c r="G260" s="131">
        <f t="shared" ref="G260:G514" si="2">C260</f>
        <v>6270734.8399999999</v>
      </c>
      <c r="H260" s="130">
        <f t="shared" ref="H260:H514" si="3">A260</f>
        <v>3497.5</v>
      </c>
    </row>
    <row r="261" spans="1:8" ht="14.25" customHeight="1" x14ac:dyDescent="0.3">
      <c r="A261" s="130">
        <v>3498</v>
      </c>
      <c r="B261" s="131">
        <v>4401584.0999999996</v>
      </c>
      <c r="C261" s="131">
        <v>6296584.0999999996</v>
      </c>
      <c r="D261" s="131">
        <v>51774.9</v>
      </c>
      <c r="E261" s="2">
        <v>257</v>
      </c>
      <c r="G261" s="131">
        <f t="shared" si="2"/>
        <v>6296584.0999999996</v>
      </c>
      <c r="H261" s="130">
        <f t="shared" si="3"/>
        <v>3498</v>
      </c>
    </row>
    <row r="262" spans="1:8" ht="14.25" customHeight="1" x14ac:dyDescent="0.3">
      <c r="A262" s="130">
        <v>3498.5</v>
      </c>
      <c r="B262" s="131">
        <v>4427509.74</v>
      </c>
      <c r="C262" s="131">
        <v>6322509.7400000002</v>
      </c>
      <c r="D262" s="131">
        <v>51927.670000099999</v>
      </c>
      <c r="E262" s="2">
        <v>258</v>
      </c>
      <c r="G262" s="131">
        <f t="shared" si="2"/>
        <v>6322509.7400000002</v>
      </c>
      <c r="H262" s="130">
        <f t="shared" si="3"/>
        <v>3498.5</v>
      </c>
    </row>
    <row r="263" spans="1:8" ht="14.25" customHeight="1" x14ac:dyDescent="0.3">
      <c r="A263" s="130">
        <v>3499</v>
      </c>
      <c r="B263" s="131">
        <v>4453511.7699999996</v>
      </c>
      <c r="C263" s="131">
        <v>6348511.7699999996</v>
      </c>
      <c r="D263" s="131">
        <v>52080.45</v>
      </c>
      <c r="E263" s="2">
        <v>259</v>
      </c>
      <c r="G263" s="131">
        <f t="shared" si="2"/>
        <v>6348511.7699999996</v>
      </c>
      <c r="H263" s="130">
        <f t="shared" si="3"/>
        <v>3499</v>
      </c>
    </row>
    <row r="264" spans="1:8" ht="14.25" customHeight="1" x14ac:dyDescent="0.3">
      <c r="A264" s="130">
        <v>3499.5</v>
      </c>
      <c r="B264" s="131">
        <v>4479590.1900000004</v>
      </c>
      <c r="C264" s="131">
        <v>6374590.1900000004</v>
      </c>
      <c r="D264" s="131">
        <v>52233.220000100002</v>
      </c>
      <c r="E264" s="2">
        <v>260</v>
      </c>
      <c r="G264" s="131">
        <f t="shared" si="2"/>
        <v>6374590.1900000004</v>
      </c>
      <c r="H264" s="130">
        <f t="shared" si="3"/>
        <v>3499.5</v>
      </c>
    </row>
    <row r="265" spans="1:8" ht="14.25" customHeight="1" x14ac:dyDescent="0.3">
      <c r="A265" s="130">
        <v>3500</v>
      </c>
      <c r="B265" s="131">
        <v>4505745</v>
      </c>
      <c r="C265" s="131">
        <v>6400745</v>
      </c>
      <c r="D265" s="131">
        <v>52386</v>
      </c>
      <c r="E265" s="2">
        <v>261</v>
      </c>
      <c r="G265" s="131">
        <f t="shared" si="2"/>
        <v>6400745</v>
      </c>
      <c r="H265" s="130">
        <f t="shared" si="3"/>
        <v>3500</v>
      </c>
    </row>
    <row r="266" spans="1:8" ht="14.25" customHeight="1" x14ac:dyDescent="0.3">
      <c r="A266" s="130">
        <v>3500.5</v>
      </c>
      <c r="B266" s="131">
        <v>4531982.3099999996</v>
      </c>
      <c r="C266" s="131">
        <v>6426982.3099999996</v>
      </c>
      <c r="D266" s="131">
        <v>52563.250000100001</v>
      </c>
      <c r="E266" s="2">
        <v>262</v>
      </c>
      <c r="G266" s="131">
        <f t="shared" si="2"/>
        <v>6426982.3099999996</v>
      </c>
      <c r="H266" s="130">
        <f t="shared" si="3"/>
        <v>3500.5</v>
      </c>
    </row>
    <row r="267" spans="1:8" ht="14.25" customHeight="1" x14ac:dyDescent="0.3">
      <c r="A267" s="130">
        <v>3501</v>
      </c>
      <c r="B267" s="131">
        <v>4558308.25</v>
      </c>
      <c r="C267" s="131">
        <v>6453308.25</v>
      </c>
      <c r="D267" s="131">
        <v>52740.500000100001</v>
      </c>
      <c r="E267" s="2">
        <v>263</v>
      </c>
      <c r="G267" s="131">
        <f t="shared" si="2"/>
        <v>6453308.25</v>
      </c>
      <c r="H267" s="130">
        <f t="shared" si="3"/>
        <v>3501</v>
      </c>
    </row>
    <row r="268" spans="1:8" ht="14.25" customHeight="1" x14ac:dyDescent="0.3">
      <c r="A268" s="130">
        <v>3501.5</v>
      </c>
      <c r="B268" s="131">
        <v>4584722.8099999996</v>
      </c>
      <c r="C268" s="131">
        <v>6479722.8099999996</v>
      </c>
      <c r="D268" s="131">
        <v>52917.749999899999</v>
      </c>
      <c r="E268" s="2">
        <v>264</v>
      </c>
      <c r="G268" s="131">
        <f t="shared" si="2"/>
        <v>6479722.8099999996</v>
      </c>
      <c r="H268" s="130">
        <f t="shared" si="3"/>
        <v>3501.5</v>
      </c>
    </row>
    <row r="269" spans="1:8" ht="14.25" customHeight="1" x14ac:dyDescent="0.3">
      <c r="A269" s="130">
        <v>3502</v>
      </c>
      <c r="B269" s="131">
        <v>4611226</v>
      </c>
      <c r="C269" s="131">
        <v>6506226</v>
      </c>
      <c r="D269" s="131">
        <v>53094.999999899999</v>
      </c>
      <c r="E269" s="2">
        <v>265</v>
      </c>
      <c r="G269" s="131">
        <f t="shared" si="2"/>
        <v>6506226</v>
      </c>
      <c r="H269" s="130">
        <f t="shared" si="3"/>
        <v>3502</v>
      </c>
    </row>
    <row r="270" spans="1:8" ht="14.25" customHeight="1" x14ac:dyDescent="0.3">
      <c r="A270" s="130">
        <v>3502.5</v>
      </c>
      <c r="B270" s="131">
        <v>4637817.8099999996</v>
      </c>
      <c r="C270" s="131">
        <v>6532817.8099999996</v>
      </c>
      <c r="D270" s="131">
        <v>53272.25</v>
      </c>
      <c r="E270" s="2">
        <v>266</v>
      </c>
      <c r="G270" s="131">
        <f t="shared" si="2"/>
        <v>6532817.8099999996</v>
      </c>
      <c r="H270" s="130">
        <f t="shared" si="3"/>
        <v>3502.5</v>
      </c>
    </row>
    <row r="271" spans="1:8" ht="14.25" customHeight="1" x14ac:dyDescent="0.3">
      <c r="A271" s="130">
        <v>3503</v>
      </c>
      <c r="B271" s="131">
        <v>4664498.25</v>
      </c>
      <c r="C271" s="131">
        <v>6559498.25</v>
      </c>
      <c r="D271" s="131">
        <v>53449.5</v>
      </c>
      <c r="E271" s="2">
        <v>267</v>
      </c>
      <c r="G271" s="131">
        <f t="shared" si="2"/>
        <v>6559498.25</v>
      </c>
      <c r="H271" s="130">
        <f t="shared" si="3"/>
        <v>3503</v>
      </c>
    </row>
    <row r="272" spans="1:8" ht="14.25" customHeight="1" x14ac:dyDescent="0.3">
      <c r="A272" s="130">
        <v>3503.5</v>
      </c>
      <c r="B272" s="131">
        <v>4691267.3099999996</v>
      </c>
      <c r="C272" s="131">
        <v>6586267.3099999996</v>
      </c>
      <c r="D272" s="131">
        <v>53626.75</v>
      </c>
      <c r="E272" s="2">
        <v>268</v>
      </c>
      <c r="G272" s="131">
        <f t="shared" si="2"/>
        <v>6586267.3099999996</v>
      </c>
      <c r="H272" s="130">
        <f t="shared" si="3"/>
        <v>3503.5</v>
      </c>
    </row>
    <row r="273" spans="1:8" ht="14.25" customHeight="1" x14ac:dyDescent="0.3">
      <c r="A273" s="130">
        <v>3504</v>
      </c>
      <c r="B273" s="131">
        <v>4718125</v>
      </c>
      <c r="C273" s="131">
        <v>6613125</v>
      </c>
      <c r="D273" s="131">
        <v>53804</v>
      </c>
      <c r="E273" s="2">
        <v>269</v>
      </c>
      <c r="G273" s="131">
        <f t="shared" si="2"/>
        <v>6613125</v>
      </c>
      <c r="H273" s="130">
        <f t="shared" si="3"/>
        <v>3504</v>
      </c>
    </row>
    <row r="274" spans="1:8" ht="14.25" customHeight="1" x14ac:dyDescent="0.3">
      <c r="A274" s="130">
        <v>3504.5</v>
      </c>
      <c r="B274" s="131">
        <v>4745071.3099999996</v>
      </c>
      <c r="C274" s="131">
        <v>6640071.3099999996</v>
      </c>
      <c r="D274" s="131">
        <v>53981.250000100001</v>
      </c>
      <c r="E274" s="2">
        <v>270</v>
      </c>
      <c r="G274" s="131">
        <f t="shared" si="2"/>
        <v>6640071.3099999996</v>
      </c>
      <c r="H274" s="130">
        <f t="shared" si="3"/>
        <v>3504.5</v>
      </c>
    </row>
    <row r="275" spans="1:8" ht="14.25" customHeight="1" x14ac:dyDescent="0.3">
      <c r="A275" s="130">
        <v>3505</v>
      </c>
      <c r="B275" s="131">
        <v>4772106.25</v>
      </c>
      <c r="C275" s="131">
        <v>6667106.25</v>
      </c>
      <c r="D275" s="131">
        <v>54158.500000100001</v>
      </c>
      <c r="E275" s="2">
        <v>271</v>
      </c>
      <c r="G275" s="131">
        <f t="shared" si="2"/>
        <v>6667106.25</v>
      </c>
      <c r="H275" s="130">
        <f t="shared" si="3"/>
        <v>3505</v>
      </c>
    </row>
    <row r="276" spans="1:8" ht="14.25" customHeight="1" x14ac:dyDescent="0.3">
      <c r="A276" s="130">
        <v>3505.5</v>
      </c>
      <c r="B276" s="131">
        <v>4799229.8099999996</v>
      </c>
      <c r="C276" s="131">
        <v>6694229.8099999996</v>
      </c>
      <c r="D276" s="131">
        <v>54335.749999899999</v>
      </c>
      <c r="E276" s="2">
        <v>272</v>
      </c>
      <c r="G276" s="131">
        <f t="shared" si="2"/>
        <v>6694229.8099999996</v>
      </c>
      <c r="H276" s="130">
        <f t="shared" si="3"/>
        <v>3505.5</v>
      </c>
    </row>
    <row r="277" spans="1:8" ht="14.25" customHeight="1" x14ac:dyDescent="0.3">
      <c r="A277" s="130">
        <v>3506</v>
      </c>
      <c r="B277" s="131">
        <v>4826442</v>
      </c>
      <c r="C277" s="131">
        <v>6721442</v>
      </c>
      <c r="D277" s="131">
        <v>54512.999999899999</v>
      </c>
      <c r="E277" s="2">
        <v>273</v>
      </c>
      <c r="G277" s="131">
        <f t="shared" si="2"/>
        <v>6721442</v>
      </c>
      <c r="H277" s="130">
        <f t="shared" si="3"/>
        <v>3506</v>
      </c>
    </row>
    <row r="278" spans="1:8" ht="14.25" customHeight="1" x14ac:dyDescent="0.3">
      <c r="A278" s="130">
        <v>3506.5</v>
      </c>
      <c r="B278" s="131">
        <v>4853742.8099999996</v>
      </c>
      <c r="C278" s="131">
        <v>6748742.8099999996</v>
      </c>
      <c r="D278" s="131">
        <v>54690.25</v>
      </c>
      <c r="E278" s="2">
        <v>274</v>
      </c>
      <c r="G278" s="131">
        <f t="shared" si="2"/>
        <v>6748742.8099999996</v>
      </c>
      <c r="H278" s="130">
        <f t="shared" si="3"/>
        <v>3506.5</v>
      </c>
    </row>
    <row r="279" spans="1:8" ht="14.25" customHeight="1" x14ac:dyDescent="0.3">
      <c r="A279" s="130">
        <v>3507</v>
      </c>
      <c r="B279" s="131">
        <v>4881132.25</v>
      </c>
      <c r="C279" s="131">
        <v>6776132.25</v>
      </c>
      <c r="D279" s="131">
        <v>54867.5</v>
      </c>
      <c r="E279" s="2">
        <v>275</v>
      </c>
      <c r="G279" s="131">
        <f t="shared" si="2"/>
        <v>6776132.25</v>
      </c>
      <c r="H279" s="130">
        <f t="shared" si="3"/>
        <v>3507</v>
      </c>
    </row>
    <row r="280" spans="1:8" ht="14.25" customHeight="1" x14ac:dyDescent="0.3">
      <c r="A280" s="130">
        <v>3507.5</v>
      </c>
      <c r="B280" s="131">
        <v>4908610.3099999996</v>
      </c>
      <c r="C280" s="131">
        <v>6803610.3099999996</v>
      </c>
      <c r="D280" s="131">
        <v>55044.75</v>
      </c>
      <c r="E280" s="2">
        <v>276</v>
      </c>
      <c r="G280" s="131">
        <f t="shared" si="2"/>
        <v>6803610.3099999996</v>
      </c>
      <c r="H280" s="130">
        <f t="shared" si="3"/>
        <v>3507.5</v>
      </c>
    </row>
    <row r="281" spans="1:8" ht="14.25" customHeight="1" x14ac:dyDescent="0.3">
      <c r="A281" s="130">
        <v>3508</v>
      </c>
      <c r="B281" s="131">
        <v>4936177</v>
      </c>
      <c r="C281" s="131">
        <v>6831177</v>
      </c>
      <c r="D281" s="131">
        <v>55222.000000100001</v>
      </c>
      <c r="E281" s="2">
        <v>277</v>
      </c>
      <c r="G281" s="131">
        <f t="shared" si="2"/>
        <v>6831177</v>
      </c>
      <c r="H281" s="130">
        <f t="shared" si="3"/>
        <v>3508</v>
      </c>
    </row>
    <row r="282" spans="1:8" ht="14.25" customHeight="1" x14ac:dyDescent="0.3">
      <c r="A282" s="130">
        <v>3508.5</v>
      </c>
      <c r="B282" s="131">
        <v>4963832.3099999996</v>
      </c>
      <c r="C282" s="131">
        <v>6858832.3099999996</v>
      </c>
      <c r="D282" s="131">
        <v>55399.250000100001</v>
      </c>
      <c r="E282" s="2">
        <v>278</v>
      </c>
      <c r="G282" s="131">
        <f t="shared" si="2"/>
        <v>6858832.3099999996</v>
      </c>
      <c r="H282" s="130">
        <f t="shared" si="3"/>
        <v>3508.5</v>
      </c>
    </row>
    <row r="283" spans="1:8" ht="14.25" customHeight="1" x14ac:dyDescent="0.3">
      <c r="A283" s="130">
        <v>3509</v>
      </c>
      <c r="B283" s="131">
        <v>4991576.25</v>
      </c>
      <c r="C283" s="131">
        <v>6886576.25</v>
      </c>
      <c r="D283" s="131">
        <v>55576.500000100001</v>
      </c>
      <c r="E283" s="2">
        <v>279</v>
      </c>
      <c r="G283" s="131">
        <f t="shared" si="2"/>
        <v>6886576.25</v>
      </c>
      <c r="H283" s="130">
        <f t="shared" si="3"/>
        <v>3509</v>
      </c>
    </row>
    <row r="284" spans="1:8" ht="14.25" customHeight="1" x14ac:dyDescent="0.3">
      <c r="A284" s="130">
        <v>3509.5</v>
      </c>
      <c r="B284" s="131">
        <v>5019408.8099999996</v>
      </c>
      <c r="C284" s="131">
        <v>6914408.8099999996</v>
      </c>
      <c r="D284" s="131">
        <v>55753.749999899999</v>
      </c>
      <c r="E284" s="2">
        <v>280</v>
      </c>
      <c r="G284" s="131">
        <f t="shared" si="2"/>
        <v>6914408.8099999996</v>
      </c>
      <c r="H284" s="130">
        <f t="shared" si="3"/>
        <v>3509.5</v>
      </c>
    </row>
    <row r="285" spans="1:8" ht="14.25" customHeight="1" x14ac:dyDescent="0.3">
      <c r="A285" s="130">
        <v>3510</v>
      </c>
      <c r="B285" s="131">
        <v>5047330</v>
      </c>
      <c r="C285" s="131">
        <v>6942330</v>
      </c>
      <c r="D285" s="131">
        <v>55930.999999899999</v>
      </c>
      <c r="E285" s="2">
        <v>281</v>
      </c>
      <c r="G285" s="131">
        <f t="shared" si="2"/>
        <v>6942330</v>
      </c>
      <c r="H285" s="130">
        <f t="shared" si="3"/>
        <v>3510</v>
      </c>
    </row>
    <row r="286" spans="1:8" ht="14.25" customHeight="1" x14ac:dyDescent="0.3">
      <c r="A286" s="130">
        <v>3510.5</v>
      </c>
      <c r="B286" s="131">
        <v>5075339.8099999996</v>
      </c>
      <c r="C286" s="131">
        <v>6970339.8099999996</v>
      </c>
      <c r="D286" s="131">
        <v>56108.25</v>
      </c>
      <c r="E286" s="2">
        <v>282</v>
      </c>
      <c r="G286" s="131">
        <f t="shared" si="2"/>
        <v>6970339.8099999996</v>
      </c>
      <c r="H286" s="130">
        <f t="shared" si="3"/>
        <v>3510.5</v>
      </c>
    </row>
    <row r="287" spans="1:8" ht="14.25" customHeight="1" x14ac:dyDescent="0.3">
      <c r="A287" s="130">
        <v>3511</v>
      </c>
      <c r="B287" s="131">
        <v>5103438.25</v>
      </c>
      <c r="C287" s="131">
        <v>6998438.25</v>
      </c>
      <c r="D287" s="131">
        <v>56285.5</v>
      </c>
      <c r="E287" s="2">
        <v>283</v>
      </c>
      <c r="G287" s="131">
        <f t="shared" si="2"/>
        <v>6998438.25</v>
      </c>
      <c r="H287" s="130">
        <f t="shared" si="3"/>
        <v>3511</v>
      </c>
    </row>
    <row r="288" spans="1:8" ht="14.25" customHeight="1" x14ac:dyDescent="0.3">
      <c r="A288" s="130">
        <v>3511.5</v>
      </c>
      <c r="B288" s="131">
        <v>5131625.3099999996</v>
      </c>
      <c r="C288" s="131">
        <v>7026625.3099999996</v>
      </c>
      <c r="D288" s="131">
        <v>56462.75</v>
      </c>
      <c r="E288" s="2">
        <v>284</v>
      </c>
      <c r="G288" s="131">
        <f t="shared" si="2"/>
        <v>7026625.3099999996</v>
      </c>
      <c r="H288" s="130">
        <f t="shared" si="3"/>
        <v>3511.5</v>
      </c>
    </row>
    <row r="289" spans="1:8" ht="14.25" customHeight="1" x14ac:dyDescent="0.3">
      <c r="A289" s="130">
        <v>3512</v>
      </c>
      <c r="B289" s="131">
        <v>5159901</v>
      </c>
      <c r="C289" s="131">
        <v>7054901</v>
      </c>
      <c r="D289" s="131">
        <v>56640.000000100001</v>
      </c>
      <c r="E289" s="2">
        <v>285</v>
      </c>
      <c r="G289" s="131">
        <f t="shared" si="2"/>
        <v>7054901</v>
      </c>
      <c r="H289" s="130">
        <f t="shared" si="3"/>
        <v>3512</v>
      </c>
    </row>
    <row r="290" spans="1:8" ht="14.25" customHeight="1" x14ac:dyDescent="0.3">
      <c r="A290" s="130">
        <v>3512.5</v>
      </c>
      <c r="B290" s="131">
        <v>5188265.3099999996</v>
      </c>
      <c r="C290" s="131">
        <v>7083265.3099999996</v>
      </c>
      <c r="D290" s="131">
        <v>56817.250000100001</v>
      </c>
      <c r="E290" s="2">
        <v>286</v>
      </c>
      <c r="G290" s="131">
        <f t="shared" si="2"/>
        <v>7083265.3099999996</v>
      </c>
      <c r="H290" s="130">
        <f t="shared" si="3"/>
        <v>3512.5</v>
      </c>
    </row>
    <row r="291" spans="1:8" ht="14.25" customHeight="1" x14ac:dyDescent="0.3">
      <c r="A291" s="130">
        <v>3513</v>
      </c>
      <c r="B291" s="131">
        <v>5216718.25</v>
      </c>
      <c r="C291" s="131">
        <v>7111718.25</v>
      </c>
      <c r="D291" s="131">
        <v>56994.499999899999</v>
      </c>
      <c r="E291" s="2">
        <v>287</v>
      </c>
      <c r="G291" s="131">
        <f t="shared" si="2"/>
        <v>7111718.25</v>
      </c>
      <c r="H291" s="130">
        <f t="shared" si="3"/>
        <v>3513</v>
      </c>
    </row>
    <row r="292" spans="1:8" ht="14.25" customHeight="1" x14ac:dyDescent="0.3">
      <c r="A292" s="130">
        <v>3513.5</v>
      </c>
      <c r="B292" s="131">
        <v>5245259.8099999996</v>
      </c>
      <c r="C292" s="131">
        <v>7140259.8099999996</v>
      </c>
      <c r="D292" s="131">
        <v>57171.749999899999</v>
      </c>
      <c r="E292" s="2">
        <v>288</v>
      </c>
      <c r="G292" s="131">
        <f t="shared" si="2"/>
        <v>7140259.8099999996</v>
      </c>
      <c r="H292" s="130">
        <f t="shared" si="3"/>
        <v>3513.5</v>
      </c>
    </row>
    <row r="293" spans="1:8" ht="14.25" customHeight="1" x14ac:dyDescent="0.3">
      <c r="A293" s="130">
        <v>3514</v>
      </c>
      <c r="B293" s="131">
        <v>5273890</v>
      </c>
      <c r="C293" s="131">
        <v>7168890</v>
      </c>
      <c r="D293" s="131">
        <v>57348.999999899999</v>
      </c>
      <c r="E293" s="2">
        <v>289</v>
      </c>
      <c r="G293" s="131">
        <f t="shared" si="2"/>
        <v>7168890</v>
      </c>
      <c r="H293" s="130">
        <f t="shared" si="3"/>
        <v>3514</v>
      </c>
    </row>
    <row r="294" spans="1:8" ht="14.25" customHeight="1" x14ac:dyDescent="0.3">
      <c r="A294" s="130">
        <v>3514.5</v>
      </c>
      <c r="B294" s="131">
        <v>5302608.8099999996</v>
      </c>
      <c r="C294" s="131">
        <v>7197608.8099999996</v>
      </c>
      <c r="D294" s="131">
        <v>57526.25</v>
      </c>
      <c r="E294" s="2">
        <v>290</v>
      </c>
      <c r="G294" s="131">
        <f t="shared" si="2"/>
        <v>7197608.8099999996</v>
      </c>
      <c r="H294" s="130">
        <f t="shared" si="3"/>
        <v>3514.5</v>
      </c>
    </row>
    <row r="295" spans="1:8" ht="14.25" customHeight="1" x14ac:dyDescent="0.3">
      <c r="A295" s="130">
        <v>3515</v>
      </c>
      <c r="B295" s="131">
        <v>5331416.25</v>
      </c>
      <c r="C295" s="131">
        <v>7226416.25</v>
      </c>
      <c r="D295" s="131">
        <v>57703.5</v>
      </c>
      <c r="E295" s="2">
        <v>291</v>
      </c>
      <c r="G295" s="131">
        <f t="shared" si="2"/>
        <v>7226416.25</v>
      </c>
      <c r="H295" s="130">
        <f t="shared" si="3"/>
        <v>3515</v>
      </c>
    </row>
    <row r="296" spans="1:8" ht="14.25" customHeight="1" x14ac:dyDescent="0.3">
      <c r="A296" s="130">
        <v>3515.5</v>
      </c>
      <c r="B296" s="131">
        <v>5360312.3099999996</v>
      </c>
      <c r="C296" s="131">
        <v>7255312.3099999996</v>
      </c>
      <c r="D296" s="131">
        <v>57880.75</v>
      </c>
      <c r="E296" s="2">
        <v>292</v>
      </c>
      <c r="G296" s="131">
        <f t="shared" si="2"/>
        <v>7255312.3099999996</v>
      </c>
      <c r="H296" s="130">
        <f t="shared" si="3"/>
        <v>3515.5</v>
      </c>
    </row>
    <row r="297" spans="1:8" ht="14.25" customHeight="1" x14ac:dyDescent="0.3">
      <c r="A297" s="130">
        <v>3516</v>
      </c>
      <c r="B297" s="131">
        <v>5389297</v>
      </c>
      <c r="C297" s="131">
        <v>7284297</v>
      </c>
      <c r="D297" s="131">
        <v>58058.000000100001</v>
      </c>
      <c r="E297" s="2">
        <v>293</v>
      </c>
      <c r="G297" s="131">
        <f t="shared" si="2"/>
        <v>7284297</v>
      </c>
      <c r="H297" s="130">
        <f t="shared" si="3"/>
        <v>3516</v>
      </c>
    </row>
    <row r="298" spans="1:8" ht="14.25" customHeight="1" x14ac:dyDescent="0.3">
      <c r="A298" s="130">
        <v>3516.5</v>
      </c>
      <c r="B298" s="131">
        <v>5418370.3099999996</v>
      </c>
      <c r="C298" s="131">
        <v>7313370.3099999996</v>
      </c>
      <c r="D298" s="131">
        <v>58235.250000100001</v>
      </c>
      <c r="E298" s="2">
        <v>294</v>
      </c>
      <c r="G298" s="131">
        <f t="shared" si="2"/>
        <v>7313370.3099999996</v>
      </c>
      <c r="H298" s="130">
        <f t="shared" si="3"/>
        <v>3516.5</v>
      </c>
    </row>
    <row r="299" spans="1:8" ht="14.25" customHeight="1" x14ac:dyDescent="0.3">
      <c r="A299" s="130">
        <v>3517</v>
      </c>
      <c r="B299" s="131">
        <v>5447532.25</v>
      </c>
      <c r="C299" s="131">
        <v>7342532.25</v>
      </c>
      <c r="D299" s="131">
        <v>58412.499999899999</v>
      </c>
      <c r="E299" s="2">
        <v>295</v>
      </c>
      <c r="G299" s="131">
        <f t="shared" si="2"/>
        <v>7342532.25</v>
      </c>
      <c r="H299" s="130">
        <f t="shared" si="3"/>
        <v>3517</v>
      </c>
    </row>
    <row r="300" spans="1:8" ht="14.25" customHeight="1" x14ac:dyDescent="0.3">
      <c r="A300" s="130">
        <v>3517.5</v>
      </c>
      <c r="B300" s="131">
        <v>5476782.8099999996</v>
      </c>
      <c r="C300" s="131">
        <v>7371782.8099999996</v>
      </c>
      <c r="D300" s="131">
        <v>58589.749999899999</v>
      </c>
      <c r="E300" s="2">
        <v>296</v>
      </c>
      <c r="G300" s="131">
        <f t="shared" si="2"/>
        <v>7371782.8099999996</v>
      </c>
      <c r="H300" s="130">
        <f t="shared" si="3"/>
        <v>3517.5</v>
      </c>
    </row>
    <row r="301" spans="1:8" ht="14.25" customHeight="1" x14ac:dyDescent="0.3">
      <c r="A301" s="130">
        <v>3518</v>
      </c>
      <c r="B301" s="131">
        <v>5506122</v>
      </c>
      <c r="C301" s="131">
        <v>7401122</v>
      </c>
      <c r="D301" s="131">
        <v>58767</v>
      </c>
      <c r="E301" s="2">
        <v>297</v>
      </c>
      <c r="G301" s="131">
        <f t="shared" si="2"/>
        <v>7401122</v>
      </c>
      <c r="H301" s="130">
        <f t="shared" si="3"/>
        <v>3518</v>
      </c>
    </row>
    <row r="302" spans="1:8" ht="14.25" customHeight="1" x14ac:dyDescent="0.3">
      <c r="A302" s="130">
        <v>3518.5</v>
      </c>
      <c r="B302" s="131">
        <v>5535549.8099999996</v>
      </c>
      <c r="C302" s="131">
        <v>7430549.8099999996</v>
      </c>
      <c r="D302" s="131">
        <v>58944.25</v>
      </c>
      <c r="E302" s="2">
        <v>298</v>
      </c>
      <c r="G302" s="131">
        <f t="shared" si="2"/>
        <v>7430549.8099999996</v>
      </c>
      <c r="H302" s="130">
        <f t="shared" si="3"/>
        <v>3518.5</v>
      </c>
    </row>
    <row r="303" spans="1:8" ht="14.25" customHeight="1" x14ac:dyDescent="0.3">
      <c r="A303" s="130">
        <v>3519</v>
      </c>
      <c r="B303" s="131">
        <v>5565066.25</v>
      </c>
      <c r="C303" s="131">
        <v>7460066.25</v>
      </c>
      <c r="D303" s="131">
        <v>59121.5</v>
      </c>
      <c r="E303" s="2">
        <v>299</v>
      </c>
      <c r="G303" s="131">
        <f t="shared" si="2"/>
        <v>7460066.25</v>
      </c>
      <c r="H303" s="130">
        <f t="shared" si="3"/>
        <v>3519</v>
      </c>
    </row>
    <row r="304" spans="1:8" ht="14.25" customHeight="1" x14ac:dyDescent="0.3">
      <c r="A304" s="130">
        <v>3519.5</v>
      </c>
      <c r="B304" s="131">
        <v>5594671.3099999996</v>
      </c>
      <c r="C304" s="131">
        <v>7489671.3099999996</v>
      </c>
      <c r="D304" s="131">
        <v>59298.750000100001</v>
      </c>
      <c r="E304" s="2">
        <v>300</v>
      </c>
      <c r="G304" s="131">
        <f t="shared" si="2"/>
        <v>7489671.3099999996</v>
      </c>
      <c r="H304" s="130">
        <f t="shared" si="3"/>
        <v>3519.5</v>
      </c>
    </row>
    <row r="305" spans="1:8" ht="14.25" customHeight="1" x14ac:dyDescent="0.3">
      <c r="A305" s="130">
        <v>3520</v>
      </c>
      <c r="B305" s="131">
        <v>5624365</v>
      </c>
      <c r="C305" s="131">
        <v>7519365</v>
      </c>
      <c r="D305" s="131">
        <v>59476.000000100001</v>
      </c>
      <c r="E305" s="2">
        <v>301</v>
      </c>
      <c r="G305" s="131">
        <f t="shared" si="2"/>
        <v>7519365</v>
      </c>
      <c r="H305" s="130">
        <f t="shared" si="3"/>
        <v>3520</v>
      </c>
    </row>
    <row r="306" spans="1:8" ht="14.25" customHeight="1" x14ac:dyDescent="0.3">
      <c r="A306" s="130">
        <v>3520.5</v>
      </c>
      <c r="B306" s="131">
        <v>5654151.3099999996</v>
      </c>
      <c r="C306" s="131">
        <v>7549151.3099999996</v>
      </c>
      <c r="D306" s="131">
        <v>59669.249999899999</v>
      </c>
      <c r="E306" s="2">
        <v>302</v>
      </c>
      <c r="G306" s="131">
        <f t="shared" si="2"/>
        <v>7549151.3099999996</v>
      </c>
      <c r="H306" s="130">
        <f t="shared" si="3"/>
        <v>3520.5</v>
      </c>
    </row>
    <row r="307" spans="1:8" ht="14.25" customHeight="1" x14ac:dyDescent="0.3">
      <c r="A307" s="130">
        <v>3521</v>
      </c>
      <c r="B307" s="131">
        <v>5684034.25</v>
      </c>
      <c r="C307" s="131">
        <v>7579034.25</v>
      </c>
      <c r="D307" s="131">
        <v>59862.5</v>
      </c>
      <c r="E307" s="2">
        <v>303</v>
      </c>
      <c r="G307" s="131">
        <f t="shared" si="2"/>
        <v>7579034.25</v>
      </c>
      <c r="H307" s="130">
        <f t="shared" si="3"/>
        <v>3521</v>
      </c>
    </row>
    <row r="308" spans="1:8" ht="14.25" customHeight="1" x14ac:dyDescent="0.3">
      <c r="A308" s="130">
        <v>3521.5</v>
      </c>
      <c r="B308" s="131">
        <v>5714013.8099999996</v>
      </c>
      <c r="C308" s="131">
        <v>7609013.8099999996</v>
      </c>
      <c r="D308" s="131">
        <v>60055.750000100001</v>
      </c>
      <c r="E308" s="2">
        <v>304</v>
      </c>
      <c r="G308" s="131">
        <f t="shared" si="2"/>
        <v>7609013.8099999996</v>
      </c>
      <c r="H308" s="130">
        <f t="shared" si="3"/>
        <v>3521.5</v>
      </c>
    </row>
    <row r="309" spans="1:8" ht="14.25" customHeight="1" x14ac:dyDescent="0.3">
      <c r="A309" s="130">
        <v>3522</v>
      </c>
      <c r="B309" s="131">
        <v>5744090</v>
      </c>
      <c r="C309" s="131">
        <v>7639090</v>
      </c>
      <c r="D309" s="131">
        <v>60249</v>
      </c>
      <c r="E309" s="2">
        <v>305</v>
      </c>
      <c r="G309" s="131">
        <f t="shared" si="2"/>
        <v>7639090</v>
      </c>
      <c r="H309" s="130">
        <f t="shared" si="3"/>
        <v>3522</v>
      </c>
    </row>
    <row r="310" spans="1:8" ht="14.25" customHeight="1" x14ac:dyDescent="0.3">
      <c r="A310" s="130">
        <v>3522.5</v>
      </c>
      <c r="B310" s="131">
        <v>5774262.8099999996</v>
      </c>
      <c r="C310" s="131">
        <v>7669262.8099999996</v>
      </c>
      <c r="D310" s="131">
        <v>60442.25</v>
      </c>
      <c r="E310" s="2">
        <v>306</v>
      </c>
      <c r="G310" s="131">
        <f t="shared" si="2"/>
        <v>7669262.8099999996</v>
      </c>
      <c r="H310" s="130">
        <f t="shared" si="3"/>
        <v>3522.5</v>
      </c>
    </row>
    <row r="311" spans="1:8" ht="14.25" customHeight="1" x14ac:dyDescent="0.3">
      <c r="A311" s="130">
        <v>3523</v>
      </c>
      <c r="B311" s="131">
        <v>5804532.25</v>
      </c>
      <c r="C311" s="131">
        <v>7699532.25</v>
      </c>
      <c r="D311" s="131">
        <v>60635.499999899999</v>
      </c>
      <c r="E311" s="2">
        <v>307</v>
      </c>
      <c r="G311" s="131">
        <f t="shared" si="2"/>
        <v>7699532.25</v>
      </c>
      <c r="H311" s="130">
        <f t="shared" si="3"/>
        <v>3523</v>
      </c>
    </row>
    <row r="312" spans="1:8" ht="14.25" customHeight="1" x14ac:dyDescent="0.3">
      <c r="A312" s="130">
        <v>3523.5</v>
      </c>
      <c r="B312" s="131">
        <v>5834898.3099999996</v>
      </c>
      <c r="C312" s="131">
        <v>7729898.3099999996</v>
      </c>
      <c r="D312" s="131">
        <v>60828.75</v>
      </c>
      <c r="E312" s="2">
        <v>308</v>
      </c>
      <c r="G312" s="131">
        <f t="shared" si="2"/>
        <v>7729898.3099999996</v>
      </c>
      <c r="H312" s="130">
        <f t="shared" si="3"/>
        <v>3523.5</v>
      </c>
    </row>
    <row r="313" spans="1:8" ht="14.25" customHeight="1" x14ac:dyDescent="0.3">
      <c r="A313" s="130">
        <v>3524</v>
      </c>
      <c r="B313" s="131">
        <v>5865361</v>
      </c>
      <c r="C313" s="131">
        <v>7760361</v>
      </c>
      <c r="D313" s="131">
        <v>61022.000000100001</v>
      </c>
      <c r="E313" s="2">
        <v>309</v>
      </c>
      <c r="G313" s="131">
        <f t="shared" si="2"/>
        <v>7760361</v>
      </c>
      <c r="H313" s="130">
        <f t="shared" si="3"/>
        <v>3524</v>
      </c>
    </row>
    <row r="314" spans="1:8" ht="14.25" customHeight="1" x14ac:dyDescent="0.3">
      <c r="A314" s="130">
        <v>3524.5</v>
      </c>
      <c r="B314" s="131">
        <v>5895920.3099999996</v>
      </c>
      <c r="C314" s="131">
        <v>7790920.3099999996</v>
      </c>
      <c r="D314" s="131">
        <v>61215.249999899999</v>
      </c>
      <c r="E314" s="2">
        <v>310</v>
      </c>
      <c r="G314" s="131">
        <f t="shared" si="2"/>
        <v>7790920.3099999996</v>
      </c>
      <c r="H314" s="130">
        <f t="shared" si="3"/>
        <v>3524.5</v>
      </c>
    </row>
    <row r="315" spans="1:8" ht="14.25" customHeight="1" x14ac:dyDescent="0.3">
      <c r="A315" s="130">
        <v>3525</v>
      </c>
      <c r="B315" s="131">
        <v>5926576.25</v>
      </c>
      <c r="C315" s="131">
        <v>7821576.25</v>
      </c>
      <c r="D315" s="131">
        <v>61408.5</v>
      </c>
      <c r="E315" s="2">
        <v>311</v>
      </c>
      <c r="G315" s="131">
        <f t="shared" si="2"/>
        <v>7821576.25</v>
      </c>
      <c r="H315" s="130">
        <f t="shared" si="3"/>
        <v>3525</v>
      </c>
    </row>
    <row r="316" spans="1:8" ht="14.25" customHeight="1" x14ac:dyDescent="0.3">
      <c r="A316" s="130">
        <v>3525.5</v>
      </c>
      <c r="B316" s="131">
        <v>5957328.8099999996</v>
      </c>
      <c r="C316" s="131">
        <v>7852328.8099999996</v>
      </c>
      <c r="D316" s="131">
        <v>61601.750000100001</v>
      </c>
      <c r="E316" s="2">
        <v>312</v>
      </c>
      <c r="G316" s="131">
        <f t="shared" si="2"/>
        <v>7852328.8099999996</v>
      </c>
      <c r="H316" s="130">
        <f t="shared" si="3"/>
        <v>3525.5</v>
      </c>
    </row>
    <row r="317" spans="1:8" ht="14.25" customHeight="1" x14ac:dyDescent="0.3">
      <c r="A317" s="130">
        <v>3526</v>
      </c>
      <c r="B317" s="131">
        <v>5988178</v>
      </c>
      <c r="C317" s="131">
        <v>7883178</v>
      </c>
      <c r="D317" s="131">
        <v>61794.999999899999</v>
      </c>
      <c r="E317" s="2">
        <v>313</v>
      </c>
      <c r="G317" s="131">
        <f t="shared" si="2"/>
        <v>7883178</v>
      </c>
      <c r="H317" s="130">
        <f t="shared" si="3"/>
        <v>3526</v>
      </c>
    </row>
    <row r="318" spans="1:8" ht="14.25" customHeight="1" x14ac:dyDescent="0.3">
      <c r="A318" s="130">
        <v>3526.5</v>
      </c>
      <c r="B318" s="131">
        <v>6019123.8099999996</v>
      </c>
      <c r="C318" s="131">
        <v>7914123.8099999996</v>
      </c>
      <c r="D318" s="131">
        <v>61988.25</v>
      </c>
      <c r="E318" s="2">
        <v>314</v>
      </c>
      <c r="G318" s="131">
        <f t="shared" si="2"/>
        <v>7914123.8099999996</v>
      </c>
      <c r="H318" s="130">
        <f t="shared" si="3"/>
        <v>3526.5</v>
      </c>
    </row>
    <row r="319" spans="1:8" ht="14.25" customHeight="1" x14ac:dyDescent="0.3">
      <c r="A319" s="130">
        <v>3527</v>
      </c>
      <c r="B319" s="131">
        <v>6050166.25</v>
      </c>
      <c r="C319" s="131">
        <v>7945166.25</v>
      </c>
      <c r="D319" s="131">
        <v>62181.499999899999</v>
      </c>
      <c r="E319" s="2">
        <v>315</v>
      </c>
      <c r="G319" s="131">
        <f t="shared" si="2"/>
        <v>7945166.25</v>
      </c>
      <c r="H319" s="130">
        <f t="shared" si="3"/>
        <v>3527</v>
      </c>
    </row>
    <row r="320" spans="1:8" ht="14.25" customHeight="1" x14ac:dyDescent="0.3">
      <c r="A320" s="130">
        <v>3527.5</v>
      </c>
      <c r="B320" s="131">
        <v>6081305.3099999996</v>
      </c>
      <c r="C320" s="131">
        <v>7976305.3099999996</v>
      </c>
      <c r="D320" s="131">
        <v>62374.75</v>
      </c>
      <c r="E320" s="2">
        <v>316</v>
      </c>
      <c r="G320" s="131">
        <f t="shared" si="2"/>
        <v>7976305.3099999996</v>
      </c>
      <c r="H320" s="130">
        <f t="shared" si="3"/>
        <v>3527.5</v>
      </c>
    </row>
    <row r="321" spans="1:8" ht="14.25" customHeight="1" x14ac:dyDescent="0.3">
      <c r="A321" s="130">
        <v>3528</v>
      </c>
      <c r="B321" s="131">
        <v>6112541</v>
      </c>
      <c r="C321" s="131">
        <v>8007541</v>
      </c>
      <c r="D321" s="131">
        <v>62568.000000100001</v>
      </c>
      <c r="E321" s="2">
        <v>317</v>
      </c>
      <c r="G321" s="131">
        <f t="shared" si="2"/>
        <v>8007541</v>
      </c>
      <c r="H321" s="130">
        <f t="shared" si="3"/>
        <v>3528</v>
      </c>
    </row>
    <row r="322" spans="1:8" ht="14.25" customHeight="1" x14ac:dyDescent="0.3">
      <c r="A322" s="130">
        <v>3528.5</v>
      </c>
      <c r="B322" s="131">
        <v>6143873.3099999996</v>
      </c>
      <c r="C322" s="131">
        <v>8038873.3099999996</v>
      </c>
      <c r="D322" s="131">
        <v>62761.249999899999</v>
      </c>
      <c r="E322" s="2">
        <v>318</v>
      </c>
      <c r="G322" s="131">
        <f t="shared" si="2"/>
        <v>8038873.3099999996</v>
      </c>
      <c r="H322" s="130">
        <f t="shared" si="3"/>
        <v>3528.5</v>
      </c>
    </row>
    <row r="323" spans="1:8" ht="14.25" customHeight="1" x14ac:dyDescent="0.3">
      <c r="A323" s="130">
        <v>3529</v>
      </c>
      <c r="B323" s="131">
        <v>6175302.25</v>
      </c>
      <c r="C323" s="131">
        <v>8070302.25</v>
      </c>
      <c r="D323" s="131">
        <v>62954.5</v>
      </c>
      <c r="E323" s="2">
        <v>319</v>
      </c>
      <c r="G323" s="131">
        <f t="shared" si="2"/>
        <v>8070302.25</v>
      </c>
      <c r="H323" s="130">
        <f t="shared" si="3"/>
        <v>3529</v>
      </c>
    </row>
    <row r="324" spans="1:8" ht="14.25" customHeight="1" x14ac:dyDescent="0.3">
      <c r="A324" s="130">
        <v>3529.5</v>
      </c>
      <c r="B324" s="131">
        <v>6206827.8099999996</v>
      </c>
      <c r="C324" s="131">
        <v>8101827.8099999996</v>
      </c>
      <c r="D324" s="131">
        <v>63147.750000100001</v>
      </c>
      <c r="E324" s="2">
        <v>320</v>
      </c>
      <c r="G324" s="131">
        <f t="shared" si="2"/>
        <v>8101827.8099999996</v>
      </c>
      <c r="H324" s="130">
        <f t="shared" si="3"/>
        <v>3529.5</v>
      </c>
    </row>
    <row r="325" spans="1:8" ht="14.25" customHeight="1" x14ac:dyDescent="0.3">
      <c r="A325" s="130">
        <v>3530</v>
      </c>
      <c r="B325" s="131">
        <v>6238450</v>
      </c>
      <c r="C325" s="131">
        <v>8133450</v>
      </c>
      <c r="D325" s="131">
        <v>63340.999999899999</v>
      </c>
      <c r="E325" s="2">
        <v>321</v>
      </c>
      <c r="G325" s="131">
        <f t="shared" si="2"/>
        <v>8133450</v>
      </c>
      <c r="H325" s="130">
        <f t="shared" si="3"/>
        <v>3530</v>
      </c>
    </row>
    <row r="326" spans="1:8" ht="14.25" customHeight="1" x14ac:dyDescent="0.3">
      <c r="A326" s="130">
        <v>3530.5</v>
      </c>
      <c r="B326" s="131">
        <v>6270168.8099999996</v>
      </c>
      <c r="C326" s="131">
        <v>8165168.8099999996</v>
      </c>
      <c r="D326" s="131">
        <v>63534.25</v>
      </c>
      <c r="E326" s="2">
        <v>322</v>
      </c>
      <c r="G326" s="131">
        <f t="shared" si="2"/>
        <v>8165168.8099999996</v>
      </c>
      <c r="H326" s="130">
        <f t="shared" si="3"/>
        <v>3530.5</v>
      </c>
    </row>
    <row r="327" spans="1:8" ht="14.25" customHeight="1" x14ac:dyDescent="0.3">
      <c r="A327" s="130">
        <v>3531</v>
      </c>
      <c r="B327" s="131">
        <v>6301984.25</v>
      </c>
      <c r="C327" s="131">
        <v>8196984.25</v>
      </c>
      <c r="D327" s="131">
        <v>63727.499999899999</v>
      </c>
      <c r="E327" s="2">
        <v>323</v>
      </c>
      <c r="G327" s="131">
        <f t="shared" si="2"/>
        <v>8196984.25</v>
      </c>
      <c r="H327" s="130">
        <f t="shared" si="3"/>
        <v>3531</v>
      </c>
    </row>
    <row r="328" spans="1:8" ht="14.25" customHeight="1" x14ac:dyDescent="0.3">
      <c r="A328" s="130">
        <v>3531.5</v>
      </c>
      <c r="B328" s="131">
        <v>6333896.3099999996</v>
      </c>
      <c r="C328" s="131">
        <v>8228896.3099999996</v>
      </c>
      <c r="D328" s="131">
        <v>63920.75</v>
      </c>
      <c r="E328" s="2">
        <v>324</v>
      </c>
      <c r="G328" s="131">
        <f t="shared" si="2"/>
        <v>8228896.3099999996</v>
      </c>
      <c r="H328" s="130">
        <f t="shared" si="3"/>
        <v>3531.5</v>
      </c>
    </row>
    <row r="329" spans="1:8" ht="14.25" customHeight="1" x14ac:dyDescent="0.3">
      <c r="A329" s="130">
        <v>3532</v>
      </c>
      <c r="B329" s="131">
        <v>6365905</v>
      </c>
      <c r="C329" s="131">
        <v>8260905</v>
      </c>
      <c r="D329" s="131">
        <v>64114.000000100001</v>
      </c>
      <c r="E329" s="2">
        <v>325</v>
      </c>
      <c r="G329" s="131">
        <f t="shared" si="2"/>
        <v>8260905</v>
      </c>
      <c r="H329" s="130">
        <f t="shared" si="3"/>
        <v>3532</v>
      </c>
    </row>
    <row r="330" spans="1:8" ht="14.25" customHeight="1" x14ac:dyDescent="0.3">
      <c r="A330" s="130">
        <v>3532.5</v>
      </c>
      <c r="B330" s="131">
        <v>6398010.3099999996</v>
      </c>
      <c r="C330" s="131">
        <v>8293010.3099999996</v>
      </c>
      <c r="D330" s="131">
        <v>64307.249999899999</v>
      </c>
      <c r="E330" s="2">
        <v>326</v>
      </c>
      <c r="G330" s="131">
        <f t="shared" si="2"/>
        <v>8293010.3099999996</v>
      </c>
      <c r="H330" s="130">
        <f t="shared" si="3"/>
        <v>3532.5</v>
      </c>
    </row>
    <row r="331" spans="1:8" ht="14.25" customHeight="1" x14ac:dyDescent="0.3">
      <c r="A331" s="130">
        <v>3533</v>
      </c>
      <c r="B331" s="131">
        <v>6430212.25</v>
      </c>
      <c r="C331" s="131">
        <v>8325212.25</v>
      </c>
      <c r="D331" s="131">
        <v>64500.5</v>
      </c>
      <c r="E331" s="2">
        <v>327</v>
      </c>
      <c r="G331" s="131">
        <f t="shared" si="2"/>
        <v>8325212.25</v>
      </c>
      <c r="H331" s="130">
        <f t="shared" si="3"/>
        <v>3533</v>
      </c>
    </row>
    <row r="332" spans="1:8" ht="14.25" customHeight="1" x14ac:dyDescent="0.3">
      <c r="A332" s="130">
        <v>3533.5</v>
      </c>
      <c r="B332" s="131">
        <v>6462510.8099999996</v>
      </c>
      <c r="C332" s="131">
        <v>8357510.8099999996</v>
      </c>
      <c r="D332" s="131">
        <v>64693.750000100001</v>
      </c>
      <c r="E332" s="2">
        <v>328</v>
      </c>
      <c r="G332" s="131">
        <f t="shared" si="2"/>
        <v>8357510.8099999996</v>
      </c>
      <c r="H332" s="130">
        <f t="shared" si="3"/>
        <v>3533.5</v>
      </c>
    </row>
    <row r="333" spans="1:8" ht="14.25" customHeight="1" x14ac:dyDescent="0.3">
      <c r="A333" s="130">
        <v>3534</v>
      </c>
      <c r="B333" s="131">
        <v>6494906</v>
      </c>
      <c r="C333" s="131">
        <v>8389906</v>
      </c>
      <c r="D333" s="131">
        <v>64886.999999899999</v>
      </c>
      <c r="E333" s="2">
        <v>329</v>
      </c>
      <c r="G333" s="131">
        <f t="shared" si="2"/>
        <v>8389906</v>
      </c>
      <c r="H333" s="130">
        <f t="shared" si="3"/>
        <v>3534</v>
      </c>
    </row>
    <row r="334" spans="1:8" ht="14.25" customHeight="1" x14ac:dyDescent="0.3">
      <c r="A334" s="130">
        <v>3534.5</v>
      </c>
      <c r="B334" s="131">
        <v>6527397.8099999996</v>
      </c>
      <c r="C334" s="131">
        <v>8422397.8099999987</v>
      </c>
      <c r="D334" s="131">
        <v>65080.25</v>
      </c>
      <c r="E334" s="2">
        <v>330</v>
      </c>
      <c r="G334" s="131">
        <f t="shared" si="2"/>
        <v>8422397.8099999987</v>
      </c>
      <c r="H334" s="130">
        <f t="shared" si="3"/>
        <v>3534.5</v>
      </c>
    </row>
    <row r="335" spans="1:8" ht="14.25" customHeight="1" x14ac:dyDescent="0.3">
      <c r="A335" s="130">
        <v>3535</v>
      </c>
      <c r="B335" s="131">
        <v>6559986.25</v>
      </c>
      <c r="C335" s="131">
        <v>8454986.25</v>
      </c>
      <c r="D335" s="131">
        <v>65273.500000100001</v>
      </c>
      <c r="E335" s="2">
        <v>331</v>
      </c>
      <c r="G335" s="131">
        <f t="shared" si="2"/>
        <v>8454986.25</v>
      </c>
      <c r="H335" s="130">
        <f t="shared" si="3"/>
        <v>3535</v>
      </c>
    </row>
    <row r="336" spans="1:8" ht="14.25" customHeight="1" x14ac:dyDescent="0.3">
      <c r="A336" s="130">
        <v>3535.5</v>
      </c>
      <c r="B336" s="131">
        <v>6592671.3099999996</v>
      </c>
      <c r="C336" s="131">
        <v>8487671.3099999987</v>
      </c>
      <c r="D336" s="131">
        <v>65466.75</v>
      </c>
      <c r="E336" s="2">
        <v>332</v>
      </c>
      <c r="G336" s="131">
        <f t="shared" si="2"/>
        <v>8487671.3099999987</v>
      </c>
      <c r="H336" s="130">
        <f t="shared" si="3"/>
        <v>3535.5</v>
      </c>
    </row>
    <row r="337" spans="1:8" ht="14.25" customHeight="1" x14ac:dyDescent="0.3">
      <c r="A337" s="130">
        <v>3536</v>
      </c>
      <c r="B337" s="131">
        <v>6625453</v>
      </c>
      <c r="C337" s="131">
        <v>8520453</v>
      </c>
      <c r="D337" s="131">
        <v>65660.000000100001</v>
      </c>
      <c r="E337" s="2">
        <v>333</v>
      </c>
      <c r="G337" s="131">
        <f t="shared" si="2"/>
        <v>8520453</v>
      </c>
      <c r="H337" s="130">
        <f t="shared" si="3"/>
        <v>3536</v>
      </c>
    </row>
    <row r="338" spans="1:8" ht="14.25" customHeight="1" x14ac:dyDescent="0.3">
      <c r="A338" s="130">
        <v>3536.5</v>
      </c>
      <c r="B338" s="131">
        <v>6658331.3099999996</v>
      </c>
      <c r="C338" s="131">
        <v>8553331.3099999987</v>
      </c>
      <c r="D338" s="131">
        <v>65853.249999899999</v>
      </c>
      <c r="E338" s="2">
        <v>334</v>
      </c>
      <c r="G338" s="131">
        <f t="shared" si="2"/>
        <v>8553331.3099999987</v>
      </c>
      <c r="H338" s="130">
        <f t="shared" si="3"/>
        <v>3536.5</v>
      </c>
    </row>
    <row r="339" spans="1:8" ht="14.25" customHeight="1" x14ac:dyDescent="0.3">
      <c r="A339" s="130">
        <v>3537</v>
      </c>
      <c r="B339" s="131">
        <v>6691306.25</v>
      </c>
      <c r="C339" s="131">
        <v>8586306.25</v>
      </c>
      <c r="D339" s="131">
        <v>66046.5</v>
      </c>
      <c r="E339" s="2">
        <v>335</v>
      </c>
      <c r="G339" s="131">
        <f t="shared" si="2"/>
        <v>8586306.25</v>
      </c>
      <c r="H339" s="130">
        <f t="shared" si="3"/>
        <v>3537</v>
      </c>
    </row>
    <row r="340" spans="1:8" ht="14.25" customHeight="1" x14ac:dyDescent="0.3">
      <c r="A340" s="130">
        <v>3537.5</v>
      </c>
      <c r="B340" s="131">
        <v>6724377.8099999996</v>
      </c>
      <c r="C340" s="131">
        <v>8619377.8099999987</v>
      </c>
      <c r="D340" s="131">
        <v>66239.750000100001</v>
      </c>
      <c r="E340" s="2">
        <v>336</v>
      </c>
      <c r="G340" s="131">
        <f t="shared" si="2"/>
        <v>8619377.8099999987</v>
      </c>
      <c r="H340" s="130">
        <f t="shared" si="3"/>
        <v>3537.5</v>
      </c>
    </row>
    <row r="341" spans="1:8" ht="14.25" customHeight="1" x14ac:dyDescent="0.3">
      <c r="A341" s="130">
        <v>3538</v>
      </c>
      <c r="B341" s="131">
        <v>6757546</v>
      </c>
      <c r="C341" s="131">
        <v>8652546</v>
      </c>
      <c r="D341" s="131">
        <v>66432.999999899999</v>
      </c>
      <c r="E341" s="2">
        <v>337</v>
      </c>
      <c r="G341" s="131">
        <f t="shared" si="2"/>
        <v>8652546</v>
      </c>
      <c r="H341" s="130">
        <f t="shared" si="3"/>
        <v>3538</v>
      </c>
    </row>
    <row r="342" spans="1:8" ht="14.25" customHeight="1" x14ac:dyDescent="0.3">
      <c r="A342" s="130">
        <v>3538.5</v>
      </c>
      <c r="B342" s="131">
        <v>6790810.8099999996</v>
      </c>
      <c r="C342" s="131">
        <v>8685810.8099999987</v>
      </c>
      <c r="D342" s="131">
        <v>66626.25</v>
      </c>
      <c r="E342" s="2">
        <v>338</v>
      </c>
      <c r="G342" s="131">
        <f t="shared" si="2"/>
        <v>8685810.8099999987</v>
      </c>
      <c r="H342" s="130">
        <f t="shared" si="3"/>
        <v>3538.5</v>
      </c>
    </row>
    <row r="343" spans="1:8" ht="14.25" customHeight="1" x14ac:dyDescent="0.3">
      <c r="A343" s="130">
        <v>3539</v>
      </c>
      <c r="B343" s="131">
        <v>6824172.25</v>
      </c>
      <c r="C343" s="131">
        <v>8719172.25</v>
      </c>
      <c r="D343" s="131">
        <v>66819.500000100001</v>
      </c>
      <c r="E343" s="2">
        <v>339</v>
      </c>
      <c r="G343" s="131">
        <f t="shared" si="2"/>
        <v>8719172.25</v>
      </c>
      <c r="H343" s="130">
        <f t="shared" si="3"/>
        <v>3539</v>
      </c>
    </row>
    <row r="344" spans="1:8" ht="14.25" customHeight="1" x14ac:dyDescent="0.3">
      <c r="A344" s="130">
        <v>3539.5</v>
      </c>
      <c r="B344" s="131">
        <v>6857630.3099999996</v>
      </c>
      <c r="C344" s="131">
        <v>8752630.3099999987</v>
      </c>
      <c r="D344" s="131">
        <v>67012.75</v>
      </c>
      <c r="E344" s="2">
        <v>340</v>
      </c>
      <c r="G344" s="131">
        <f t="shared" si="2"/>
        <v>8752630.3099999987</v>
      </c>
      <c r="H344" s="130">
        <f t="shared" si="3"/>
        <v>3539.5</v>
      </c>
    </row>
    <row r="345" spans="1:8" ht="14.25" customHeight="1" x14ac:dyDescent="0.3">
      <c r="A345" s="130">
        <v>3540</v>
      </c>
      <c r="B345" s="131">
        <v>6891185</v>
      </c>
      <c r="C345" s="131">
        <v>8786185</v>
      </c>
      <c r="D345" s="131">
        <v>67206</v>
      </c>
      <c r="E345" s="2">
        <v>341</v>
      </c>
      <c r="G345" s="131">
        <f t="shared" si="2"/>
        <v>8786185</v>
      </c>
      <c r="H345" s="130">
        <f t="shared" si="3"/>
        <v>3540</v>
      </c>
    </row>
    <row r="346" spans="1:8" ht="14.25" customHeight="1" x14ac:dyDescent="0.3">
      <c r="A346" s="130">
        <v>3540.5</v>
      </c>
      <c r="B346" s="131">
        <v>6924842.8399999999</v>
      </c>
      <c r="C346" s="131">
        <v>8819842.8399999999</v>
      </c>
      <c r="D346" s="131">
        <v>67425.37</v>
      </c>
      <c r="E346" s="2">
        <v>342</v>
      </c>
      <c r="G346" s="131">
        <f t="shared" si="2"/>
        <v>8819842.8399999999</v>
      </c>
      <c r="H346" s="130">
        <f t="shared" si="3"/>
        <v>3540.5</v>
      </c>
    </row>
    <row r="347" spans="1:8" ht="14.25" customHeight="1" x14ac:dyDescent="0.3">
      <c r="A347" s="130">
        <v>3541</v>
      </c>
      <c r="B347" s="131">
        <v>6958610.3700000001</v>
      </c>
      <c r="C347" s="131">
        <v>8853610.370000001</v>
      </c>
      <c r="D347" s="131">
        <v>67644.75</v>
      </c>
      <c r="E347" s="2">
        <v>343</v>
      </c>
      <c r="G347" s="131">
        <f t="shared" si="2"/>
        <v>8853610.370000001</v>
      </c>
      <c r="H347" s="130">
        <f t="shared" si="3"/>
        <v>3541</v>
      </c>
    </row>
    <row r="348" spans="1:8" ht="14.25" customHeight="1" x14ac:dyDescent="0.3">
      <c r="A348" s="130">
        <v>3541.5</v>
      </c>
      <c r="B348" s="131">
        <v>6992487.5899999999</v>
      </c>
      <c r="C348" s="131">
        <v>8887487.5899999999</v>
      </c>
      <c r="D348" s="131">
        <v>67864.120000099996</v>
      </c>
      <c r="E348" s="2">
        <v>344</v>
      </c>
      <c r="G348" s="131">
        <f t="shared" si="2"/>
        <v>8887487.5899999999</v>
      </c>
      <c r="H348" s="130">
        <f t="shared" si="3"/>
        <v>3541.5</v>
      </c>
    </row>
    <row r="349" spans="1:8" ht="14.25" customHeight="1" x14ac:dyDescent="0.3">
      <c r="A349" s="130">
        <v>3542</v>
      </c>
      <c r="B349" s="131">
        <v>7026474.5</v>
      </c>
      <c r="C349" s="131">
        <v>8921474.5</v>
      </c>
      <c r="D349" s="131">
        <v>68083.499999899999</v>
      </c>
      <c r="E349" s="2">
        <v>345</v>
      </c>
      <c r="G349" s="131">
        <f t="shared" si="2"/>
        <v>8921474.5</v>
      </c>
      <c r="H349" s="130">
        <f t="shared" si="3"/>
        <v>3542</v>
      </c>
    </row>
    <row r="350" spans="1:8" ht="14.25" customHeight="1" x14ac:dyDescent="0.3">
      <c r="A350" s="130">
        <v>3542.5</v>
      </c>
      <c r="B350" s="131">
        <v>7060571.0899999999</v>
      </c>
      <c r="C350" s="131">
        <v>8955571.0899999999</v>
      </c>
      <c r="D350" s="131">
        <v>68302.87</v>
      </c>
      <c r="E350" s="2">
        <v>346</v>
      </c>
      <c r="G350" s="131">
        <f t="shared" si="2"/>
        <v>8955571.0899999999</v>
      </c>
      <c r="H350" s="130">
        <f t="shared" si="3"/>
        <v>3542.5</v>
      </c>
    </row>
    <row r="351" spans="1:8" ht="14.25" customHeight="1" x14ac:dyDescent="0.3">
      <c r="A351" s="130">
        <v>3543</v>
      </c>
      <c r="B351" s="131">
        <v>7094777.3700000001</v>
      </c>
      <c r="C351" s="131">
        <v>8989777.370000001</v>
      </c>
      <c r="D351" s="131">
        <v>68522.25</v>
      </c>
      <c r="E351" s="2">
        <v>347</v>
      </c>
      <c r="G351" s="131">
        <f t="shared" si="2"/>
        <v>8989777.370000001</v>
      </c>
      <c r="H351" s="130">
        <f t="shared" si="3"/>
        <v>3543</v>
      </c>
    </row>
    <row r="352" spans="1:8" ht="14.25" customHeight="1" x14ac:dyDescent="0.3">
      <c r="A352" s="130">
        <v>3543.5</v>
      </c>
      <c r="B352" s="131">
        <v>7129093.3399999999</v>
      </c>
      <c r="C352" s="131">
        <v>9024093.3399999999</v>
      </c>
      <c r="D352" s="131">
        <v>68741.62</v>
      </c>
      <c r="E352" s="2">
        <v>348</v>
      </c>
      <c r="G352" s="131">
        <f t="shared" si="2"/>
        <v>9024093.3399999999</v>
      </c>
      <c r="H352" s="130">
        <f t="shared" si="3"/>
        <v>3543.5</v>
      </c>
    </row>
    <row r="353" spans="1:8" ht="14.25" customHeight="1" x14ac:dyDescent="0.3">
      <c r="A353" s="130">
        <v>3544</v>
      </c>
      <c r="B353" s="131">
        <v>7163519</v>
      </c>
      <c r="C353" s="131">
        <v>9058519</v>
      </c>
      <c r="D353" s="131">
        <v>68961</v>
      </c>
      <c r="E353" s="2">
        <v>349</v>
      </c>
      <c r="G353" s="131">
        <f t="shared" si="2"/>
        <v>9058519</v>
      </c>
      <c r="H353" s="130">
        <f t="shared" si="3"/>
        <v>3544</v>
      </c>
    </row>
    <row r="354" spans="1:8" ht="14.25" customHeight="1" x14ac:dyDescent="0.3">
      <c r="A354" s="130">
        <v>3544.5</v>
      </c>
      <c r="B354" s="131">
        <v>7198054.3399999999</v>
      </c>
      <c r="C354" s="131">
        <v>9093054.3399999999</v>
      </c>
      <c r="D354" s="131">
        <v>69180.370000099996</v>
      </c>
      <c r="E354" s="2">
        <v>350</v>
      </c>
      <c r="G354" s="131">
        <f t="shared" si="2"/>
        <v>9093054.3399999999</v>
      </c>
      <c r="H354" s="130">
        <f t="shared" si="3"/>
        <v>3544.5</v>
      </c>
    </row>
    <row r="355" spans="1:8" ht="14.25" customHeight="1" x14ac:dyDescent="0.3">
      <c r="A355" s="130">
        <v>3545</v>
      </c>
      <c r="B355" s="131">
        <v>7232699.3700000001</v>
      </c>
      <c r="C355" s="131">
        <v>9127699.370000001</v>
      </c>
      <c r="D355" s="131">
        <v>69399.749999899999</v>
      </c>
      <c r="E355" s="2">
        <v>351</v>
      </c>
      <c r="G355" s="131">
        <f t="shared" si="2"/>
        <v>9127699.370000001</v>
      </c>
      <c r="H355" s="130">
        <f t="shared" si="3"/>
        <v>3545</v>
      </c>
    </row>
    <row r="356" spans="1:8" ht="14.25" customHeight="1" x14ac:dyDescent="0.3">
      <c r="A356" s="130">
        <v>3545.5</v>
      </c>
      <c r="B356" s="131">
        <v>7267454.0899999999</v>
      </c>
      <c r="C356" s="131">
        <v>9162454.0899999999</v>
      </c>
      <c r="D356" s="131">
        <v>69619.12</v>
      </c>
      <c r="E356" s="2">
        <v>352</v>
      </c>
      <c r="G356" s="131">
        <f t="shared" si="2"/>
        <v>9162454.0899999999</v>
      </c>
      <c r="H356" s="130">
        <f t="shared" si="3"/>
        <v>3545.5</v>
      </c>
    </row>
    <row r="357" spans="1:8" ht="14.25" customHeight="1" x14ac:dyDescent="0.3">
      <c r="A357" s="130">
        <v>3546</v>
      </c>
      <c r="B357" s="131">
        <v>7302318.5</v>
      </c>
      <c r="C357" s="131">
        <v>9197318.5</v>
      </c>
      <c r="D357" s="131">
        <v>69838.500000100001</v>
      </c>
      <c r="E357" s="2">
        <v>353</v>
      </c>
      <c r="G357" s="131">
        <f t="shared" si="2"/>
        <v>9197318.5</v>
      </c>
      <c r="H357" s="130">
        <f t="shared" si="3"/>
        <v>3546</v>
      </c>
    </row>
    <row r="358" spans="1:8" ht="14.25" customHeight="1" x14ac:dyDescent="0.3">
      <c r="A358" s="130">
        <v>3546.5</v>
      </c>
      <c r="B358" s="131">
        <v>7337292.5899999999</v>
      </c>
      <c r="C358" s="131">
        <v>9232292.5899999999</v>
      </c>
      <c r="D358" s="131">
        <v>70057.87</v>
      </c>
      <c r="E358" s="2">
        <v>354</v>
      </c>
      <c r="G358" s="131">
        <f t="shared" si="2"/>
        <v>9232292.5899999999</v>
      </c>
      <c r="H358" s="130">
        <f t="shared" si="3"/>
        <v>3546.5</v>
      </c>
    </row>
    <row r="359" spans="1:8" ht="14.25" customHeight="1" x14ac:dyDescent="0.3">
      <c r="A359" s="130">
        <v>3547</v>
      </c>
      <c r="B359" s="131">
        <v>7372376.3700000001</v>
      </c>
      <c r="C359" s="131">
        <v>9267376.370000001</v>
      </c>
      <c r="D359" s="131">
        <v>70277.25</v>
      </c>
      <c r="E359" s="2">
        <v>355</v>
      </c>
      <c r="G359" s="131">
        <f t="shared" si="2"/>
        <v>9267376.370000001</v>
      </c>
      <c r="H359" s="130">
        <f t="shared" si="3"/>
        <v>3547</v>
      </c>
    </row>
    <row r="360" spans="1:8" ht="14.25" customHeight="1" x14ac:dyDescent="0.3">
      <c r="A360" s="130">
        <v>3547.5</v>
      </c>
      <c r="B360" s="131">
        <v>7407569.8399999999</v>
      </c>
      <c r="C360" s="131">
        <v>9302569.8399999999</v>
      </c>
      <c r="D360" s="131">
        <v>70496.619999899995</v>
      </c>
      <c r="E360" s="2">
        <v>356</v>
      </c>
      <c r="G360" s="131">
        <f t="shared" si="2"/>
        <v>9302569.8399999999</v>
      </c>
      <c r="H360" s="130">
        <f t="shared" si="3"/>
        <v>3547.5</v>
      </c>
    </row>
    <row r="361" spans="1:8" ht="14.25" customHeight="1" x14ac:dyDescent="0.3">
      <c r="A361" s="130">
        <v>3548</v>
      </c>
      <c r="B361" s="131">
        <v>7442873</v>
      </c>
      <c r="C361" s="131">
        <v>9337873</v>
      </c>
      <c r="D361" s="131">
        <v>70715.999999899999</v>
      </c>
      <c r="E361" s="2">
        <v>357</v>
      </c>
      <c r="G361" s="131">
        <f t="shared" si="2"/>
        <v>9337873</v>
      </c>
      <c r="H361" s="130">
        <f t="shared" si="3"/>
        <v>3548</v>
      </c>
    </row>
    <row r="362" spans="1:8" ht="14.25" customHeight="1" x14ac:dyDescent="0.3">
      <c r="A362" s="130">
        <v>3548.5</v>
      </c>
      <c r="B362" s="131">
        <v>7478285.8399999999</v>
      </c>
      <c r="C362" s="131">
        <v>9373285.8399999999</v>
      </c>
      <c r="D362" s="131">
        <v>70935.37</v>
      </c>
      <c r="E362" s="2">
        <v>358</v>
      </c>
      <c r="G362" s="131">
        <f t="shared" si="2"/>
        <v>9373285.8399999999</v>
      </c>
      <c r="H362" s="130">
        <f t="shared" si="3"/>
        <v>3548.5</v>
      </c>
    </row>
    <row r="363" spans="1:8" ht="14.25" customHeight="1" x14ac:dyDescent="0.3">
      <c r="A363" s="130">
        <v>3549</v>
      </c>
      <c r="B363" s="131">
        <v>7513808.3700000001</v>
      </c>
      <c r="C363" s="131">
        <v>9408808.370000001</v>
      </c>
      <c r="D363" s="131">
        <v>71154.750000100001</v>
      </c>
      <c r="E363" s="2">
        <v>359</v>
      </c>
      <c r="G363" s="131">
        <f t="shared" si="2"/>
        <v>9408808.370000001</v>
      </c>
      <c r="H363" s="130">
        <f t="shared" si="3"/>
        <v>3549</v>
      </c>
    </row>
    <row r="364" spans="1:8" ht="14.25" customHeight="1" x14ac:dyDescent="0.3">
      <c r="A364" s="130">
        <v>3549.5</v>
      </c>
      <c r="B364" s="131">
        <v>7549440.5899999999</v>
      </c>
      <c r="C364" s="131">
        <v>9444440.5899999999</v>
      </c>
      <c r="D364" s="131">
        <v>71374.12</v>
      </c>
      <c r="E364" s="2">
        <v>360</v>
      </c>
      <c r="G364" s="131">
        <f t="shared" si="2"/>
        <v>9444440.5899999999</v>
      </c>
      <c r="H364" s="130">
        <f t="shared" si="3"/>
        <v>3549.5</v>
      </c>
    </row>
    <row r="365" spans="1:8" ht="14.25" customHeight="1" x14ac:dyDescent="0.3">
      <c r="A365" s="130">
        <v>3550</v>
      </c>
      <c r="B365" s="131">
        <v>7585182.5</v>
      </c>
      <c r="C365" s="131">
        <v>9480182.5</v>
      </c>
      <c r="D365" s="131">
        <v>71593.5</v>
      </c>
      <c r="E365" s="2">
        <v>361</v>
      </c>
      <c r="G365" s="131">
        <f t="shared" si="2"/>
        <v>9480182.5</v>
      </c>
      <c r="H365" s="130">
        <f t="shared" si="3"/>
        <v>3550</v>
      </c>
    </row>
    <row r="366" spans="1:8" ht="14.25" customHeight="1" x14ac:dyDescent="0.3">
      <c r="A366" s="130">
        <v>3550.5</v>
      </c>
      <c r="B366" s="131">
        <v>7621034.0899999999</v>
      </c>
      <c r="C366" s="131">
        <v>9516034.0899999999</v>
      </c>
      <c r="D366" s="131">
        <v>71812.869999899995</v>
      </c>
      <c r="E366" s="2">
        <v>362</v>
      </c>
      <c r="G366" s="131">
        <f t="shared" si="2"/>
        <v>9516034.0899999999</v>
      </c>
      <c r="H366" s="130">
        <f t="shared" si="3"/>
        <v>3550.5</v>
      </c>
    </row>
    <row r="367" spans="1:8" ht="14.25" customHeight="1" x14ac:dyDescent="0.3">
      <c r="A367" s="130">
        <v>3551</v>
      </c>
      <c r="B367" s="131">
        <v>7656995.3700000001</v>
      </c>
      <c r="C367" s="131">
        <v>9551995.370000001</v>
      </c>
      <c r="D367" s="131">
        <v>72032.249999899999</v>
      </c>
      <c r="E367" s="2">
        <v>363</v>
      </c>
      <c r="G367" s="131">
        <f t="shared" si="2"/>
        <v>9551995.370000001</v>
      </c>
      <c r="H367" s="130">
        <f t="shared" si="3"/>
        <v>3551</v>
      </c>
    </row>
    <row r="368" spans="1:8" ht="14.25" customHeight="1" x14ac:dyDescent="0.3">
      <c r="A368" s="130">
        <v>3551.5</v>
      </c>
      <c r="B368" s="131">
        <v>7693066.3399999999</v>
      </c>
      <c r="C368" s="131">
        <v>9588066.3399999999</v>
      </c>
      <c r="D368" s="131">
        <v>72251.62</v>
      </c>
      <c r="E368" s="2">
        <v>364</v>
      </c>
      <c r="G368" s="131">
        <f t="shared" si="2"/>
        <v>9588066.3399999999</v>
      </c>
      <c r="H368" s="130">
        <f t="shared" si="3"/>
        <v>3551.5</v>
      </c>
    </row>
    <row r="369" spans="1:8" ht="14.25" customHeight="1" x14ac:dyDescent="0.3">
      <c r="A369" s="130">
        <v>3552</v>
      </c>
      <c r="B369" s="131">
        <v>7729247</v>
      </c>
      <c r="C369" s="131">
        <v>9624247</v>
      </c>
      <c r="D369" s="131">
        <v>72471.000000100001</v>
      </c>
      <c r="E369" s="2">
        <v>365</v>
      </c>
      <c r="G369" s="131">
        <f t="shared" si="2"/>
        <v>9624247</v>
      </c>
      <c r="H369" s="130">
        <f t="shared" si="3"/>
        <v>3552</v>
      </c>
    </row>
    <row r="370" spans="1:8" ht="14.25" customHeight="1" x14ac:dyDescent="0.3">
      <c r="A370" s="130">
        <v>3552.5</v>
      </c>
      <c r="B370" s="131">
        <v>7765537.3399999999</v>
      </c>
      <c r="C370" s="131">
        <v>9660537.3399999999</v>
      </c>
      <c r="D370" s="131">
        <v>72690.37</v>
      </c>
      <c r="E370" s="2">
        <v>366</v>
      </c>
      <c r="G370" s="131">
        <f t="shared" si="2"/>
        <v>9660537.3399999999</v>
      </c>
      <c r="H370" s="130">
        <f t="shared" si="3"/>
        <v>3552.5</v>
      </c>
    </row>
    <row r="371" spans="1:8" ht="14.25" customHeight="1" x14ac:dyDescent="0.3">
      <c r="A371" s="130">
        <v>3553</v>
      </c>
      <c r="B371" s="131">
        <v>7801937.3700000001</v>
      </c>
      <c r="C371" s="131">
        <v>9696937.370000001</v>
      </c>
      <c r="D371" s="131">
        <v>72909.75</v>
      </c>
      <c r="E371" s="2">
        <v>367</v>
      </c>
      <c r="G371" s="131">
        <f t="shared" si="2"/>
        <v>9696937.370000001</v>
      </c>
      <c r="H371" s="130">
        <f t="shared" si="3"/>
        <v>3553</v>
      </c>
    </row>
    <row r="372" spans="1:8" ht="14.25" customHeight="1" x14ac:dyDescent="0.3">
      <c r="A372" s="130">
        <v>3553.5</v>
      </c>
      <c r="B372" s="131">
        <v>7838447.0899999999</v>
      </c>
      <c r="C372" s="131">
        <v>9733447.0899999999</v>
      </c>
      <c r="D372" s="131">
        <v>73129.119999899995</v>
      </c>
      <c r="E372" s="2">
        <v>368</v>
      </c>
      <c r="G372" s="131">
        <f t="shared" si="2"/>
        <v>9733447.0899999999</v>
      </c>
      <c r="H372" s="130">
        <f t="shared" si="3"/>
        <v>3553.5</v>
      </c>
    </row>
    <row r="373" spans="1:8" ht="14.25" customHeight="1" x14ac:dyDescent="0.3">
      <c r="A373" s="130">
        <v>3554</v>
      </c>
      <c r="B373" s="131">
        <v>7875066.5</v>
      </c>
      <c r="C373" s="131">
        <v>9770066.5</v>
      </c>
      <c r="D373" s="131">
        <v>73348.499999899999</v>
      </c>
      <c r="E373" s="2">
        <v>369</v>
      </c>
      <c r="G373" s="131">
        <f t="shared" si="2"/>
        <v>9770066.5</v>
      </c>
      <c r="H373" s="130">
        <f t="shared" si="3"/>
        <v>3554</v>
      </c>
    </row>
    <row r="374" spans="1:8" ht="14.25" customHeight="1" x14ac:dyDescent="0.3">
      <c r="A374" s="130">
        <v>3554.5</v>
      </c>
      <c r="B374" s="131">
        <v>7911795.5899999999</v>
      </c>
      <c r="C374" s="131">
        <v>9806795.5899999999</v>
      </c>
      <c r="D374" s="131">
        <v>73567.870000099996</v>
      </c>
      <c r="E374" s="2">
        <v>370</v>
      </c>
      <c r="G374" s="131">
        <f t="shared" si="2"/>
        <v>9806795.5899999999</v>
      </c>
      <c r="H374" s="130">
        <f t="shared" si="3"/>
        <v>3554.5</v>
      </c>
    </row>
    <row r="375" spans="1:8" ht="14.25" customHeight="1" x14ac:dyDescent="0.3">
      <c r="A375" s="130">
        <v>3555</v>
      </c>
      <c r="B375" s="131">
        <v>7948634.3700000001</v>
      </c>
      <c r="C375" s="131">
        <v>9843634.370000001</v>
      </c>
      <c r="D375" s="131">
        <v>73787.250000100001</v>
      </c>
      <c r="E375" s="2">
        <v>371</v>
      </c>
      <c r="G375" s="131">
        <f t="shared" si="2"/>
        <v>9843634.370000001</v>
      </c>
      <c r="H375" s="130">
        <f t="shared" si="3"/>
        <v>3555</v>
      </c>
    </row>
    <row r="376" spans="1:8" ht="14.25" customHeight="1" x14ac:dyDescent="0.3">
      <c r="A376" s="130">
        <v>3555.5</v>
      </c>
      <c r="B376" s="131">
        <v>7985582.8399999999</v>
      </c>
      <c r="C376" s="131">
        <v>9880582.8399999999</v>
      </c>
      <c r="D376" s="131">
        <v>74006.62</v>
      </c>
      <c r="E376" s="2">
        <v>372</v>
      </c>
      <c r="G376" s="131">
        <f t="shared" si="2"/>
        <v>9880582.8399999999</v>
      </c>
      <c r="H376" s="130">
        <f t="shared" si="3"/>
        <v>3555.5</v>
      </c>
    </row>
    <row r="377" spans="1:8" ht="14.25" customHeight="1" x14ac:dyDescent="0.3">
      <c r="A377" s="130">
        <v>3556</v>
      </c>
      <c r="B377" s="131">
        <v>8022641</v>
      </c>
      <c r="C377" s="131">
        <v>9917641</v>
      </c>
      <c r="D377" s="131">
        <v>74226</v>
      </c>
      <c r="E377" s="2">
        <v>373</v>
      </c>
      <c r="G377" s="131">
        <f t="shared" si="2"/>
        <v>9917641</v>
      </c>
      <c r="H377" s="130">
        <f t="shared" si="3"/>
        <v>3556</v>
      </c>
    </row>
    <row r="378" spans="1:8" ht="14.25" customHeight="1" x14ac:dyDescent="0.3">
      <c r="A378" s="130">
        <v>3556.5</v>
      </c>
      <c r="B378" s="131">
        <v>8059808.8399999999</v>
      </c>
      <c r="C378" s="131">
        <v>9954808.8399999999</v>
      </c>
      <c r="D378" s="131">
        <v>74445.369999899995</v>
      </c>
      <c r="E378" s="2">
        <v>374</v>
      </c>
      <c r="G378" s="131">
        <f t="shared" si="2"/>
        <v>9954808.8399999999</v>
      </c>
      <c r="H378" s="130">
        <f t="shared" si="3"/>
        <v>3556.5</v>
      </c>
    </row>
    <row r="379" spans="1:8" ht="14.25" customHeight="1" x14ac:dyDescent="0.3">
      <c r="A379" s="130">
        <v>3557</v>
      </c>
      <c r="B379" s="131">
        <v>8097086.3700000001</v>
      </c>
      <c r="C379" s="131">
        <v>9992086.370000001</v>
      </c>
      <c r="D379" s="131">
        <v>74664.749999899999</v>
      </c>
      <c r="E379" s="2">
        <v>375</v>
      </c>
      <c r="G379" s="131">
        <f t="shared" si="2"/>
        <v>9992086.370000001</v>
      </c>
      <c r="H379" s="130">
        <f t="shared" si="3"/>
        <v>3557</v>
      </c>
    </row>
    <row r="380" spans="1:8" ht="14.25" customHeight="1" x14ac:dyDescent="0.3">
      <c r="A380" s="130">
        <v>3557.5</v>
      </c>
      <c r="B380" s="131">
        <v>8134473.59002</v>
      </c>
      <c r="C380" s="131">
        <v>10029473.590020001</v>
      </c>
      <c r="D380" s="131">
        <v>74884.120000099996</v>
      </c>
      <c r="E380" s="2">
        <v>376</v>
      </c>
      <c r="G380" s="131">
        <f t="shared" si="2"/>
        <v>10029473.590020001</v>
      </c>
      <c r="H380" s="130">
        <f t="shared" si="3"/>
        <v>3557.5</v>
      </c>
    </row>
    <row r="381" spans="1:8" ht="14.25" customHeight="1" x14ac:dyDescent="0.3">
      <c r="A381" s="130">
        <v>3558</v>
      </c>
      <c r="B381" s="131">
        <v>8171970.4999799998</v>
      </c>
      <c r="C381" s="131">
        <v>10066970.499979999</v>
      </c>
      <c r="D381" s="131">
        <v>75103.500000100001</v>
      </c>
      <c r="E381" s="2">
        <v>377</v>
      </c>
      <c r="G381" s="131">
        <f t="shared" si="2"/>
        <v>10066970.499979999</v>
      </c>
      <c r="H381" s="130">
        <f t="shared" si="3"/>
        <v>3558</v>
      </c>
    </row>
    <row r="382" spans="1:8" ht="14.25" customHeight="1" x14ac:dyDescent="0.3">
      <c r="A382" s="130">
        <v>3558.5</v>
      </c>
      <c r="B382" s="131">
        <v>8209577.0900299996</v>
      </c>
      <c r="C382" s="131">
        <v>10104577.09003</v>
      </c>
      <c r="D382" s="131">
        <v>75322.87</v>
      </c>
      <c r="E382" s="2">
        <v>378</v>
      </c>
      <c r="G382" s="131">
        <f t="shared" si="2"/>
        <v>10104577.09003</v>
      </c>
      <c r="H382" s="130">
        <f t="shared" si="3"/>
        <v>3558.5</v>
      </c>
    </row>
    <row r="383" spans="1:8" ht="14.25" customHeight="1" x14ac:dyDescent="0.3">
      <c r="A383" s="130">
        <v>3559</v>
      </c>
      <c r="B383" s="131">
        <v>8247293.36998</v>
      </c>
      <c r="C383" s="131">
        <v>10142293.36998</v>
      </c>
      <c r="D383" s="131">
        <v>75542.25</v>
      </c>
      <c r="E383" s="2">
        <v>379</v>
      </c>
      <c r="G383" s="131">
        <f t="shared" si="2"/>
        <v>10142293.36998</v>
      </c>
      <c r="H383" s="130">
        <f t="shared" si="3"/>
        <v>3559</v>
      </c>
    </row>
    <row r="384" spans="1:8" ht="14.25" customHeight="1" x14ac:dyDescent="0.3">
      <c r="A384" s="130">
        <v>3559.5</v>
      </c>
      <c r="B384" s="131">
        <v>8285119.3399999999</v>
      </c>
      <c r="C384" s="131">
        <v>10180119.34</v>
      </c>
      <c r="D384" s="131">
        <v>75761.619999899995</v>
      </c>
      <c r="E384" s="2">
        <v>380</v>
      </c>
      <c r="G384" s="131">
        <f t="shared" si="2"/>
        <v>10180119.34</v>
      </c>
      <c r="H384" s="130">
        <f t="shared" si="3"/>
        <v>3559.5</v>
      </c>
    </row>
    <row r="385" spans="1:8" ht="14.25" customHeight="1" x14ac:dyDescent="0.3">
      <c r="A385" s="130">
        <v>3560</v>
      </c>
      <c r="B385" s="131">
        <v>8323054.9999900004</v>
      </c>
      <c r="C385" s="131">
        <v>10218054.999990001</v>
      </c>
      <c r="D385" s="131">
        <v>75980.999999899999</v>
      </c>
      <c r="E385" s="2">
        <v>381</v>
      </c>
      <c r="G385" s="131">
        <f t="shared" si="2"/>
        <v>10218054.999990001</v>
      </c>
      <c r="H385" s="130">
        <f t="shared" si="3"/>
        <v>3560</v>
      </c>
    </row>
    <row r="386" spans="1:8" ht="14.25" customHeight="1" x14ac:dyDescent="0.3">
      <c r="A386" s="130">
        <v>3560.5</v>
      </c>
      <c r="B386" s="131">
        <v>8361106.0399599997</v>
      </c>
      <c r="C386" s="131">
        <v>10256106.039960001</v>
      </c>
      <c r="D386" s="131">
        <v>76223.149999999994</v>
      </c>
      <c r="E386" s="2">
        <v>382</v>
      </c>
      <c r="G386" s="131">
        <f t="shared" si="2"/>
        <v>10256106.039960001</v>
      </c>
      <c r="H386" s="130">
        <f t="shared" si="3"/>
        <v>3560.5</v>
      </c>
    </row>
    <row r="387" spans="1:8" ht="14.25" customHeight="1" x14ac:dyDescent="0.3">
      <c r="A387" s="130">
        <v>3561</v>
      </c>
      <c r="B387" s="131">
        <v>8399278.1499700006</v>
      </c>
      <c r="C387" s="131">
        <v>10294278.149970001</v>
      </c>
      <c r="D387" s="131">
        <v>76465.300000100004</v>
      </c>
      <c r="E387" s="2">
        <v>383</v>
      </c>
      <c r="G387" s="131">
        <f t="shared" si="2"/>
        <v>10294278.149970001</v>
      </c>
      <c r="H387" s="130">
        <f t="shared" si="3"/>
        <v>3561</v>
      </c>
    </row>
    <row r="388" spans="1:8" ht="14.25" customHeight="1" x14ac:dyDescent="0.3">
      <c r="A388" s="130">
        <v>3561.5</v>
      </c>
      <c r="B388" s="131">
        <v>8437571.3399999999</v>
      </c>
      <c r="C388" s="131">
        <v>10332571.34</v>
      </c>
      <c r="D388" s="131">
        <v>76707.449999899996</v>
      </c>
      <c r="E388" s="2">
        <v>384</v>
      </c>
      <c r="G388" s="131">
        <f t="shared" si="2"/>
        <v>10332571.34</v>
      </c>
      <c r="H388" s="130">
        <f t="shared" si="3"/>
        <v>3561.5</v>
      </c>
    </row>
    <row r="389" spans="1:8" ht="14.25" customHeight="1" x14ac:dyDescent="0.3">
      <c r="A389" s="130">
        <v>3562</v>
      </c>
      <c r="B389" s="131">
        <v>8475985.5999899991</v>
      </c>
      <c r="C389" s="131">
        <v>10370985.599989999</v>
      </c>
      <c r="D389" s="131">
        <v>76949.600000000006</v>
      </c>
      <c r="E389" s="2">
        <v>385</v>
      </c>
      <c r="G389" s="131">
        <f t="shared" si="2"/>
        <v>10370985.599989999</v>
      </c>
      <c r="H389" s="130">
        <f t="shared" si="3"/>
        <v>3562</v>
      </c>
    </row>
    <row r="390" spans="1:8" ht="14.25" customHeight="1" x14ac:dyDescent="0.3">
      <c r="A390" s="130">
        <v>3562.5</v>
      </c>
      <c r="B390" s="131">
        <v>8514520.9399900008</v>
      </c>
      <c r="C390" s="131">
        <v>10409520.939990001</v>
      </c>
      <c r="D390" s="131">
        <v>77191.750000100001</v>
      </c>
      <c r="E390" s="2">
        <v>386</v>
      </c>
      <c r="G390" s="131">
        <f t="shared" si="2"/>
        <v>10409520.939990001</v>
      </c>
      <c r="H390" s="130">
        <f t="shared" si="3"/>
        <v>3562.5</v>
      </c>
    </row>
    <row r="391" spans="1:8" ht="14.25" customHeight="1" x14ac:dyDescent="0.3">
      <c r="A391" s="130">
        <v>3563</v>
      </c>
      <c r="B391" s="131">
        <v>8553177.3499599993</v>
      </c>
      <c r="C391" s="131">
        <v>10448177.349959999</v>
      </c>
      <c r="D391" s="131">
        <v>77433.899999899993</v>
      </c>
      <c r="E391" s="2">
        <v>387</v>
      </c>
      <c r="G391" s="131">
        <f t="shared" si="2"/>
        <v>10448177.349959999</v>
      </c>
      <c r="H391" s="130">
        <f t="shared" si="3"/>
        <v>3563</v>
      </c>
    </row>
    <row r="392" spans="1:8" ht="14.25" customHeight="1" x14ac:dyDescent="0.3">
      <c r="A392" s="130">
        <v>3563.5</v>
      </c>
      <c r="B392" s="131">
        <v>8591954.8400299996</v>
      </c>
      <c r="C392" s="131">
        <v>10486954.84003</v>
      </c>
      <c r="D392" s="131">
        <v>77676.05</v>
      </c>
      <c r="E392" s="2">
        <v>388</v>
      </c>
      <c r="G392" s="131">
        <f t="shared" si="2"/>
        <v>10486954.84003</v>
      </c>
      <c r="H392" s="130">
        <f t="shared" si="3"/>
        <v>3563.5</v>
      </c>
    </row>
    <row r="393" spans="1:8" ht="14.25" customHeight="1" x14ac:dyDescent="0.3">
      <c r="A393" s="130">
        <v>3564</v>
      </c>
      <c r="B393" s="131">
        <v>8630853.3999700006</v>
      </c>
      <c r="C393" s="131">
        <v>10525853.399970001</v>
      </c>
      <c r="D393" s="131">
        <v>77918.2</v>
      </c>
      <c r="E393" s="2">
        <v>389</v>
      </c>
      <c r="G393" s="131">
        <f t="shared" si="2"/>
        <v>10525853.399970001</v>
      </c>
      <c r="H393" s="130">
        <f t="shared" si="3"/>
        <v>3564</v>
      </c>
    </row>
    <row r="394" spans="1:8" ht="14.25" customHeight="1" x14ac:dyDescent="0.3">
      <c r="A394" s="130">
        <v>3564.5</v>
      </c>
      <c r="B394" s="131">
        <v>8669873.0400099996</v>
      </c>
      <c r="C394" s="131">
        <v>10564873.04001</v>
      </c>
      <c r="D394" s="131">
        <v>78160.350000100007</v>
      </c>
      <c r="E394" s="2">
        <v>390</v>
      </c>
      <c r="G394" s="131">
        <f t="shared" si="2"/>
        <v>10564873.04001</v>
      </c>
      <c r="H394" s="130">
        <f t="shared" si="3"/>
        <v>3564.5</v>
      </c>
    </row>
    <row r="395" spans="1:8" ht="14.25" customHeight="1" x14ac:dyDescent="0.3">
      <c r="A395" s="130">
        <v>3565</v>
      </c>
      <c r="B395" s="131">
        <v>8709013.7500199992</v>
      </c>
      <c r="C395" s="131">
        <v>10604013.750019999</v>
      </c>
      <c r="D395" s="131">
        <v>78402.499999899999</v>
      </c>
      <c r="E395" s="2">
        <v>391</v>
      </c>
      <c r="G395" s="131">
        <f t="shared" si="2"/>
        <v>10604013.750019999</v>
      </c>
      <c r="H395" s="130">
        <f t="shared" si="3"/>
        <v>3565</v>
      </c>
    </row>
    <row r="396" spans="1:8" ht="14.25" customHeight="1" x14ac:dyDescent="0.3">
      <c r="A396" s="130">
        <v>3565.5</v>
      </c>
      <c r="B396" s="131">
        <v>8748275.5400399994</v>
      </c>
      <c r="C396" s="131">
        <v>10643275.540039999</v>
      </c>
      <c r="D396" s="131">
        <v>78644.649999999994</v>
      </c>
      <c r="E396" s="2">
        <v>392</v>
      </c>
      <c r="G396" s="131">
        <f t="shared" si="2"/>
        <v>10643275.540039999</v>
      </c>
      <c r="H396" s="130">
        <f t="shared" si="3"/>
        <v>3565.5</v>
      </c>
    </row>
    <row r="397" spans="1:8" ht="14.25" customHeight="1" x14ac:dyDescent="0.3">
      <c r="A397" s="130">
        <v>3566</v>
      </c>
      <c r="B397" s="131">
        <v>8787658.4000199996</v>
      </c>
      <c r="C397" s="131">
        <v>10682658.40002</v>
      </c>
      <c r="D397" s="131">
        <v>78886.800000100004</v>
      </c>
      <c r="E397" s="2">
        <v>393</v>
      </c>
      <c r="G397" s="131">
        <f t="shared" si="2"/>
        <v>10682658.40002</v>
      </c>
      <c r="H397" s="130">
        <f t="shared" si="3"/>
        <v>3566</v>
      </c>
    </row>
    <row r="398" spans="1:8" ht="14.25" customHeight="1" x14ac:dyDescent="0.3">
      <c r="A398" s="130">
        <v>3566.5</v>
      </c>
      <c r="B398" s="131">
        <v>8827162.3400199991</v>
      </c>
      <c r="C398" s="131">
        <v>10722162.340019999</v>
      </c>
      <c r="D398" s="131">
        <v>79128.949999899996</v>
      </c>
      <c r="E398" s="2">
        <v>394</v>
      </c>
      <c r="G398" s="131">
        <f t="shared" si="2"/>
        <v>10722162.340019999</v>
      </c>
      <c r="H398" s="130">
        <f t="shared" si="3"/>
        <v>3566.5</v>
      </c>
    </row>
    <row r="399" spans="1:8" ht="14.25" customHeight="1" x14ac:dyDescent="0.3">
      <c r="A399" s="130">
        <v>3567</v>
      </c>
      <c r="B399" s="131">
        <v>8866787.3499800004</v>
      </c>
      <c r="C399" s="131">
        <v>10761787.34998</v>
      </c>
      <c r="D399" s="131">
        <v>79371.100000000006</v>
      </c>
      <c r="E399" s="2">
        <v>395</v>
      </c>
      <c r="G399" s="131">
        <f t="shared" si="2"/>
        <v>10761787.34998</v>
      </c>
      <c r="H399" s="130">
        <f t="shared" si="3"/>
        <v>3567</v>
      </c>
    </row>
    <row r="400" spans="1:8" ht="14.25" customHeight="1" x14ac:dyDescent="0.3">
      <c r="A400" s="130">
        <v>3567.5</v>
      </c>
      <c r="B400" s="131">
        <v>8906533.4399599992</v>
      </c>
      <c r="C400" s="131">
        <v>10801533.439959999</v>
      </c>
      <c r="D400" s="131">
        <v>79613.250000100001</v>
      </c>
      <c r="E400" s="2">
        <v>396</v>
      </c>
      <c r="G400" s="131">
        <f t="shared" si="2"/>
        <v>10801533.439959999</v>
      </c>
      <c r="H400" s="130">
        <f t="shared" si="3"/>
        <v>3567.5</v>
      </c>
    </row>
    <row r="401" spans="1:8" ht="14.25" customHeight="1" x14ac:dyDescent="0.3">
      <c r="A401" s="130">
        <v>3568</v>
      </c>
      <c r="B401" s="131">
        <v>8946400.5999800004</v>
      </c>
      <c r="C401" s="131">
        <v>10841400.59998</v>
      </c>
      <c r="D401" s="131">
        <v>79855.399999899993</v>
      </c>
      <c r="E401" s="2">
        <v>397</v>
      </c>
      <c r="G401" s="131">
        <f t="shared" si="2"/>
        <v>10841400.59998</v>
      </c>
      <c r="H401" s="130">
        <f t="shared" si="3"/>
        <v>3568</v>
      </c>
    </row>
    <row r="402" spans="1:8" ht="14.25" customHeight="1" x14ac:dyDescent="0.3">
      <c r="A402" s="130">
        <v>3568.5</v>
      </c>
      <c r="B402" s="131">
        <v>8986388.8400199991</v>
      </c>
      <c r="C402" s="131">
        <v>10881388.840019999</v>
      </c>
      <c r="D402" s="131">
        <v>80097.55</v>
      </c>
      <c r="E402" s="2">
        <v>398</v>
      </c>
      <c r="G402" s="131">
        <f t="shared" si="2"/>
        <v>10881388.840019999</v>
      </c>
      <c r="H402" s="130">
        <f t="shared" si="3"/>
        <v>3568.5</v>
      </c>
    </row>
    <row r="403" spans="1:8" ht="14.25" customHeight="1" x14ac:dyDescent="0.3">
      <c r="A403" s="130">
        <v>3569</v>
      </c>
      <c r="B403" s="131">
        <v>9026498.1500199996</v>
      </c>
      <c r="C403" s="131">
        <v>10921498.15002</v>
      </c>
      <c r="D403" s="131">
        <v>80339.700000099998</v>
      </c>
      <c r="E403" s="2">
        <v>399</v>
      </c>
      <c r="G403" s="131">
        <f t="shared" si="2"/>
        <v>10921498.15002</v>
      </c>
      <c r="H403" s="130">
        <f t="shared" si="3"/>
        <v>3569</v>
      </c>
    </row>
    <row r="404" spans="1:8" ht="14.25" customHeight="1" x14ac:dyDescent="0.3">
      <c r="A404" s="130">
        <v>3569.5</v>
      </c>
      <c r="B404" s="131">
        <v>9066728.5400300007</v>
      </c>
      <c r="C404" s="131">
        <v>10961728.540030001</v>
      </c>
      <c r="D404" s="131">
        <v>80581.849999900005</v>
      </c>
      <c r="E404" s="2">
        <v>400</v>
      </c>
      <c r="G404" s="131">
        <f t="shared" si="2"/>
        <v>10961728.540030001</v>
      </c>
      <c r="H404" s="130">
        <f t="shared" si="3"/>
        <v>3569.5</v>
      </c>
    </row>
    <row r="405" spans="1:8" ht="14.25" customHeight="1" x14ac:dyDescent="0.3">
      <c r="A405" s="130">
        <v>3570</v>
      </c>
      <c r="B405" s="131">
        <v>9107080.0000100005</v>
      </c>
      <c r="C405" s="131">
        <v>11002080.000010001</v>
      </c>
      <c r="D405" s="131">
        <v>80824</v>
      </c>
      <c r="E405" s="2">
        <v>401</v>
      </c>
      <c r="G405" s="131">
        <f t="shared" si="2"/>
        <v>11002080.000010001</v>
      </c>
      <c r="H405" s="130">
        <f t="shared" si="3"/>
        <v>3570</v>
      </c>
    </row>
    <row r="406" spans="1:8" ht="14.25" customHeight="1" x14ac:dyDescent="0.3">
      <c r="A406" s="130">
        <v>3570.5</v>
      </c>
      <c r="B406" s="131">
        <v>9147552.5399999991</v>
      </c>
      <c r="C406" s="131">
        <v>11042552.539999999</v>
      </c>
      <c r="D406" s="131">
        <v>81066.150000099995</v>
      </c>
      <c r="E406" s="2">
        <v>402</v>
      </c>
      <c r="G406" s="131">
        <f t="shared" si="2"/>
        <v>11042552.539999999</v>
      </c>
      <c r="H406" s="130">
        <f t="shared" si="3"/>
        <v>3570.5</v>
      </c>
    </row>
    <row r="407" spans="1:8" ht="14.25" customHeight="1" x14ac:dyDescent="0.3">
      <c r="A407" s="130">
        <v>3571</v>
      </c>
      <c r="B407" s="131">
        <v>9188146.1500300001</v>
      </c>
      <c r="C407" s="131">
        <v>11083146.15003</v>
      </c>
      <c r="D407" s="131">
        <v>81308.299999900002</v>
      </c>
      <c r="E407" s="2">
        <v>403</v>
      </c>
      <c r="G407" s="131">
        <f t="shared" si="2"/>
        <v>11083146.15003</v>
      </c>
      <c r="H407" s="130">
        <f t="shared" si="3"/>
        <v>3571</v>
      </c>
    </row>
    <row r="408" spans="1:8" ht="14.25" customHeight="1" x14ac:dyDescent="0.3">
      <c r="A408" s="130">
        <v>3571.5</v>
      </c>
      <c r="B408" s="131">
        <v>9228860.8400100004</v>
      </c>
      <c r="C408" s="131">
        <v>11123860.84001</v>
      </c>
      <c r="D408" s="131">
        <v>81550.45</v>
      </c>
      <c r="E408" s="2">
        <v>404</v>
      </c>
      <c r="G408" s="131">
        <f t="shared" si="2"/>
        <v>11123860.84001</v>
      </c>
      <c r="H408" s="130">
        <f t="shared" si="3"/>
        <v>3571.5</v>
      </c>
    </row>
    <row r="409" spans="1:8" ht="14.25" customHeight="1" x14ac:dyDescent="0.3">
      <c r="A409" s="130">
        <v>3572</v>
      </c>
      <c r="B409" s="131">
        <v>9269696.6000200007</v>
      </c>
      <c r="C409" s="131">
        <v>11164696.600020001</v>
      </c>
      <c r="D409" s="131">
        <v>81792.600000100007</v>
      </c>
      <c r="E409" s="2">
        <v>405</v>
      </c>
      <c r="G409" s="131">
        <f t="shared" si="2"/>
        <v>11164696.600020001</v>
      </c>
      <c r="H409" s="130">
        <f t="shared" si="3"/>
        <v>3572</v>
      </c>
    </row>
    <row r="410" spans="1:8" ht="14.25" customHeight="1" x14ac:dyDescent="0.3">
      <c r="A410" s="130">
        <v>3572.5</v>
      </c>
      <c r="B410" s="131">
        <v>9310653.4399699997</v>
      </c>
      <c r="C410" s="131">
        <v>11205653.43997</v>
      </c>
      <c r="D410" s="131">
        <v>82034.749999899999</v>
      </c>
      <c r="E410" s="2">
        <v>406</v>
      </c>
      <c r="G410" s="131">
        <f t="shared" si="2"/>
        <v>11205653.43997</v>
      </c>
      <c r="H410" s="130">
        <f t="shared" si="3"/>
        <v>3572.5</v>
      </c>
    </row>
    <row r="411" spans="1:8" ht="14.25" customHeight="1" x14ac:dyDescent="0.3">
      <c r="A411" s="130">
        <v>3573</v>
      </c>
      <c r="B411" s="131">
        <v>9351731.3499599993</v>
      </c>
      <c r="C411" s="131">
        <v>11246731.349959999</v>
      </c>
      <c r="D411" s="131">
        <v>82276.899999999994</v>
      </c>
      <c r="E411" s="2">
        <v>407</v>
      </c>
      <c r="G411" s="131">
        <f t="shared" si="2"/>
        <v>11246731.349959999</v>
      </c>
      <c r="H411" s="130">
        <f t="shared" si="3"/>
        <v>3573</v>
      </c>
    </row>
    <row r="412" spans="1:8" ht="14.25" customHeight="1" x14ac:dyDescent="0.3">
      <c r="A412" s="130">
        <v>3573.5</v>
      </c>
      <c r="B412" s="131">
        <v>9392930.3399700001</v>
      </c>
      <c r="C412" s="131">
        <v>11287930.33997</v>
      </c>
      <c r="D412" s="131">
        <v>82519.05</v>
      </c>
      <c r="E412" s="2">
        <v>408</v>
      </c>
      <c r="G412" s="131">
        <f t="shared" si="2"/>
        <v>11287930.33997</v>
      </c>
      <c r="H412" s="130">
        <f t="shared" si="3"/>
        <v>3573.5</v>
      </c>
    </row>
    <row r="413" spans="1:8" ht="14.25" customHeight="1" x14ac:dyDescent="0.3">
      <c r="A413" s="130">
        <v>3574</v>
      </c>
      <c r="B413" s="131">
        <v>9434250.4000199996</v>
      </c>
      <c r="C413" s="131">
        <v>11329250.40002</v>
      </c>
      <c r="D413" s="131">
        <v>82761.200000099998</v>
      </c>
      <c r="E413" s="2">
        <v>409</v>
      </c>
      <c r="G413" s="131">
        <f t="shared" si="2"/>
        <v>11329250.40002</v>
      </c>
      <c r="H413" s="130">
        <f t="shared" si="3"/>
        <v>3574</v>
      </c>
    </row>
    <row r="414" spans="1:8" ht="14.25" customHeight="1" x14ac:dyDescent="0.3">
      <c r="A414" s="130">
        <v>3574.5</v>
      </c>
      <c r="B414" s="131">
        <v>9475691.5400099996</v>
      </c>
      <c r="C414" s="131">
        <v>11370691.54001</v>
      </c>
      <c r="D414" s="131">
        <v>83003.349999900005</v>
      </c>
      <c r="E414" s="2">
        <v>410</v>
      </c>
      <c r="G414" s="131">
        <f t="shared" si="2"/>
        <v>11370691.54001</v>
      </c>
      <c r="H414" s="130">
        <f t="shared" si="3"/>
        <v>3574.5</v>
      </c>
    </row>
    <row r="415" spans="1:8" ht="14.25" customHeight="1" x14ac:dyDescent="0.3">
      <c r="A415" s="130">
        <v>3575</v>
      </c>
      <c r="B415" s="131">
        <v>9517253.7500400003</v>
      </c>
      <c r="C415" s="131">
        <v>11412253.75004</v>
      </c>
      <c r="D415" s="131">
        <v>83245.5</v>
      </c>
      <c r="E415" s="2">
        <v>411</v>
      </c>
      <c r="G415" s="131">
        <f t="shared" si="2"/>
        <v>11412253.75004</v>
      </c>
      <c r="H415" s="130">
        <f t="shared" si="3"/>
        <v>3575</v>
      </c>
    </row>
    <row r="416" spans="1:8" ht="14.25" customHeight="1" x14ac:dyDescent="0.3">
      <c r="A416" s="130">
        <v>3575.5</v>
      </c>
      <c r="B416" s="131">
        <v>9558937.0399999991</v>
      </c>
      <c r="C416" s="131">
        <v>11453937.039999999</v>
      </c>
      <c r="D416" s="131">
        <v>83487.650000099995</v>
      </c>
      <c r="E416" s="2">
        <v>412</v>
      </c>
      <c r="G416" s="131">
        <f t="shared" si="2"/>
        <v>11453937.039999999</v>
      </c>
      <c r="H416" s="130">
        <f t="shared" si="3"/>
        <v>3575.5</v>
      </c>
    </row>
    <row r="417" spans="1:8" ht="14.25" customHeight="1" x14ac:dyDescent="0.3">
      <c r="A417" s="130">
        <v>3576</v>
      </c>
      <c r="B417" s="131">
        <v>9600741.4000100009</v>
      </c>
      <c r="C417" s="131">
        <v>11495741.400010001</v>
      </c>
      <c r="D417" s="131">
        <v>83729.799999900002</v>
      </c>
      <c r="E417" s="2">
        <v>413</v>
      </c>
      <c r="G417" s="131">
        <f t="shared" si="2"/>
        <v>11495741.400010001</v>
      </c>
      <c r="H417" s="130">
        <f t="shared" si="3"/>
        <v>3576</v>
      </c>
    </row>
    <row r="418" spans="1:8" ht="14.25" customHeight="1" x14ac:dyDescent="0.3">
      <c r="A418" s="130">
        <v>3576.5</v>
      </c>
      <c r="B418" s="131">
        <v>9642666.8400299996</v>
      </c>
      <c r="C418" s="131">
        <v>11537666.84003</v>
      </c>
      <c r="D418" s="131">
        <v>83971.95</v>
      </c>
      <c r="E418" s="2">
        <v>414</v>
      </c>
      <c r="G418" s="131">
        <f t="shared" si="2"/>
        <v>11537666.84003</v>
      </c>
      <c r="H418" s="130">
        <f t="shared" si="3"/>
        <v>3576.5</v>
      </c>
    </row>
    <row r="419" spans="1:8" ht="14.25" customHeight="1" x14ac:dyDescent="0.3">
      <c r="A419" s="130">
        <v>3577</v>
      </c>
      <c r="B419" s="131">
        <v>9684713.3500200007</v>
      </c>
      <c r="C419" s="131">
        <v>11579713.350020001</v>
      </c>
      <c r="D419" s="131">
        <v>84214.100000100007</v>
      </c>
      <c r="E419" s="2">
        <v>415</v>
      </c>
      <c r="G419" s="131">
        <f t="shared" si="2"/>
        <v>11579713.350020001</v>
      </c>
      <c r="H419" s="130">
        <f t="shared" si="3"/>
        <v>3577</v>
      </c>
    </row>
    <row r="420" spans="1:8" ht="14.25" customHeight="1" x14ac:dyDescent="0.3">
      <c r="A420" s="130">
        <v>3577.5</v>
      </c>
      <c r="B420" s="131">
        <v>9726880.9400200006</v>
      </c>
      <c r="C420" s="131">
        <v>11621880.940020001</v>
      </c>
      <c r="D420" s="131">
        <v>84456.249999899999</v>
      </c>
      <c r="E420" s="2">
        <v>416</v>
      </c>
      <c r="G420" s="131">
        <f t="shared" si="2"/>
        <v>11621880.940020001</v>
      </c>
      <c r="H420" s="130">
        <f t="shared" si="3"/>
        <v>3577.5</v>
      </c>
    </row>
    <row r="421" spans="1:8" ht="14.25" customHeight="1" x14ac:dyDescent="0.3">
      <c r="A421" s="130">
        <v>3578</v>
      </c>
      <c r="B421" s="131">
        <v>9769169.5999800004</v>
      </c>
      <c r="C421" s="131">
        <v>11664169.59998</v>
      </c>
      <c r="D421" s="131">
        <v>84698.4</v>
      </c>
      <c r="E421" s="2">
        <v>417</v>
      </c>
      <c r="G421" s="131">
        <f t="shared" si="2"/>
        <v>11664169.59998</v>
      </c>
      <c r="H421" s="130">
        <f t="shared" si="3"/>
        <v>3578</v>
      </c>
    </row>
    <row r="422" spans="1:8" ht="14.25" customHeight="1" x14ac:dyDescent="0.3">
      <c r="A422" s="130">
        <v>3578.5</v>
      </c>
      <c r="B422" s="131">
        <v>9811579.3399599995</v>
      </c>
      <c r="C422" s="131">
        <v>11706579.33996</v>
      </c>
      <c r="D422" s="131">
        <v>84940.550000100004</v>
      </c>
      <c r="E422" s="2">
        <v>418</v>
      </c>
      <c r="G422" s="131">
        <f t="shared" si="2"/>
        <v>11706579.33996</v>
      </c>
      <c r="H422" s="130">
        <f t="shared" si="3"/>
        <v>3578.5</v>
      </c>
    </row>
    <row r="423" spans="1:8" ht="14.25" customHeight="1" x14ac:dyDescent="0.3">
      <c r="A423" s="130">
        <v>3579</v>
      </c>
      <c r="B423" s="131">
        <v>9854110.1499899998</v>
      </c>
      <c r="C423" s="131">
        <v>11749110.14999</v>
      </c>
      <c r="D423" s="131">
        <v>85182.699999899996</v>
      </c>
      <c r="E423" s="2">
        <v>419</v>
      </c>
      <c r="G423" s="131">
        <f t="shared" si="2"/>
        <v>11749110.14999</v>
      </c>
      <c r="H423" s="130">
        <f t="shared" si="3"/>
        <v>3579</v>
      </c>
    </row>
    <row r="424" spans="1:8" ht="14.25" customHeight="1" x14ac:dyDescent="0.3">
      <c r="A424" s="130">
        <v>3579.5</v>
      </c>
      <c r="B424" s="131">
        <v>9896762.0400200002</v>
      </c>
      <c r="C424" s="131">
        <v>11791762.04002</v>
      </c>
      <c r="D424" s="131">
        <v>85424.85</v>
      </c>
      <c r="E424" s="2">
        <v>420</v>
      </c>
      <c r="G424" s="131">
        <f t="shared" si="2"/>
        <v>11791762.04002</v>
      </c>
      <c r="H424" s="130">
        <f t="shared" si="3"/>
        <v>3579.5</v>
      </c>
    </row>
    <row r="425" spans="1:8" ht="14.25" customHeight="1" x14ac:dyDescent="0.3">
      <c r="A425" s="130">
        <v>3580</v>
      </c>
      <c r="B425" s="131">
        <v>9939535.0000299998</v>
      </c>
      <c r="C425" s="131">
        <v>11834535.00003</v>
      </c>
      <c r="D425" s="131">
        <v>85667.000000100001</v>
      </c>
      <c r="E425" s="2">
        <v>421</v>
      </c>
      <c r="G425" s="131">
        <f t="shared" si="2"/>
        <v>11834535.00003</v>
      </c>
      <c r="H425" s="130">
        <f t="shared" si="3"/>
        <v>3580</v>
      </c>
    </row>
    <row r="426" spans="1:8" ht="14.25" customHeight="1" x14ac:dyDescent="0.3">
      <c r="A426" s="130">
        <v>3580.5</v>
      </c>
      <c r="B426" s="131">
        <v>9982429.2500199992</v>
      </c>
      <c r="C426" s="131">
        <v>11877429.250019999</v>
      </c>
      <c r="D426" s="131">
        <v>85909.999999899999</v>
      </c>
      <c r="E426" s="2">
        <v>422</v>
      </c>
      <c r="G426" s="131">
        <f t="shared" si="2"/>
        <v>11877429.250019999</v>
      </c>
      <c r="H426" s="130">
        <f t="shared" si="3"/>
        <v>3580.5</v>
      </c>
    </row>
    <row r="427" spans="1:8" ht="14.25" customHeight="1" x14ac:dyDescent="0.3">
      <c r="A427" s="130">
        <v>3581</v>
      </c>
      <c r="B427" s="131">
        <v>10025445</v>
      </c>
      <c r="C427" s="131">
        <v>11920445</v>
      </c>
      <c r="D427" s="131">
        <v>86153</v>
      </c>
      <c r="E427" s="2">
        <v>423</v>
      </c>
      <c r="G427" s="131">
        <f t="shared" si="2"/>
        <v>11920445</v>
      </c>
      <c r="H427" s="130">
        <f t="shared" si="3"/>
        <v>3581</v>
      </c>
    </row>
    <row r="428" spans="1:8" ht="14.25" customHeight="1" x14ac:dyDescent="0.3">
      <c r="A428" s="130">
        <v>3581.5</v>
      </c>
      <c r="B428" s="131">
        <v>10068582.25</v>
      </c>
      <c r="C428" s="131">
        <v>11963582.25</v>
      </c>
      <c r="D428" s="131">
        <v>86396.000000100001</v>
      </c>
      <c r="E428" s="2">
        <v>424</v>
      </c>
      <c r="G428" s="131">
        <f t="shared" si="2"/>
        <v>11963582.25</v>
      </c>
      <c r="H428" s="130">
        <f t="shared" si="3"/>
        <v>3581.5</v>
      </c>
    </row>
    <row r="429" spans="1:8" ht="14.25" customHeight="1" x14ac:dyDescent="0.3">
      <c r="A429" s="130">
        <v>3582</v>
      </c>
      <c r="B429" s="131">
        <v>10111841</v>
      </c>
      <c r="C429" s="131">
        <v>12006841</v>
      </c>
      <c r="D429" s="131">
        <v>86638.999999899999</v>
      </c>
      <c r="E429" s="2">
        <v>425</v>
      </c>
      <c r="G429" s="131">
        <f t="shared" si="2"/>
        <v>12006841</v>
      </c>
      <c r="H429" s="130">
        <f t="shared" si="3"/>
        <v>3582</v>
      </c>
    </row>
    <row r="430" spans="1:8" ht="14.25" customHeight="1" x14ac:dyDescent="0.3">
      <c r="A430" s="130">
        <v>3582.5</v>
      </c>
      <c r="B430" s="131">
        <v>10155221.25</v>
      </c>
      <c r="C430" s="131">
        <v>12050221.25</v>
      </c>
      <c r="D430" s="131">
        <v>86882</v>
      </c>
      <c r="E430" s="2">
        <v>426</v>
      </c>
      <c r="G430" s="131">
        <f t="shared" si="2"/>
        <v>12050221.25</v>
      </c>
      <c r="H430" s="130">
        <f t="shared" si="3"/>
        <v>3582.5</v>
      </c>
    </row>
    <row r="431" spans="1:8" ht="14.25" customHeight="1" x14ac:dyDescent="0.3">
      <c r="A431" s="130">
        <v>3583</v>
      </c>
      <c r="B431" s="131">
        <v>10198723</v>
      </c>
      <c r="C431" s="131">
        <v>12093723</v>
      </c>
      <c r="D431" s="131">
        <v>87125.000000100001</v>
      </c>
      <c r="E431" s="2">
        <v>427</v>
      </c>
      <c r="G431" s="131">
        <f t="shared" si="2"/>
        <v>12093723</v>
      </c>
      <c r="H431" s="130">
        <f t="shared" si="3"/>
        <v>3583</v>
      </c>
    </row>
    <row r="432" spans="1:8" ht="14.25" customHeight="1" x14ac:dyDescent="0.3">
      <c r="A432" s="130">
        <v>3583.5</v>
      </c>
      <c r="B432" s="131">
        <v>10242346.25</v>
      </c>
      <c r="C432" s="131">
        <v>12137346.25</v>
      </c>
      <c r="D432" s="131">
        <v>87367.999999899999</v>
      </c>
      <c r="E432" s="2">
        <v>428</v>
      </c>
      <c r="G432" s="131">
        <f t="shared" si="2"/>
        <v>12137346.25</v>
      </c>
      <c r="H432" s="130">
        <f t="shared" si="3"/>
        <v>3583.5</v>
      </c>
    </row>
    <row r="433" spans="1:8" ht="14.25" customHeight="1" x14ac:dyDescent="0.3">
      <c r="A433" s="130">
        <v>3584</v>
      </c>
      <c r="B433" s="131">
        <v>10286091</v>
      </c>
      <c r="C433" s="131">
        <v>12181091</v>
      </c>
      <c r="D433" s="131">
        <v>87611</v>
      </c>
      <c r="E433" s="2">
        <v>429</v>
      </c>
      <c r="G433" s="131">
        <f t="shared" si="2"/>
        <v>12181091</v>
      </c>
      <c r="H433" s="130">
        <f t="shared" si="3"/>
        <v>3584</v>
      </c>
    </row>
    <row r="434" spans="1:8" ht="14.25" customHeight="1" x14ac:dyDescent="0.3">
      <c r="A434" s="130">
        <v>3584.5</v>
      </c>
      <c r="B434" s="131">
        <v>10329957.25</v>
      </c>
      <c r="C434" s="131">
        <v>12224957.25</v>
      </c>
      <c r="D434" s="131">
        <v>87854.000000100001</v>
      </c>
      <c r="E434" s="2">
        <v>430</v>
      </c>
      <c r="G434" s="131">
        <f t="shared" si="2"/>
        <v>12224957.25</v>
      </c>
      <c r="H434" s="130">
        <f t="shared" si="3"/>
        <v>3584.5</v>
      </c>
    </row>
    <row r="435" spans="1:8" ht="14.25" customHeight="1" x14ac:dyDescent="0.3">
      <c r="A435" s="130">
        <v>3585</v>
      </c>
      <c r="B435" s="131">
        <v>10373945</v>
      </c>
      <c r="C435" s="131">
        <v>12268945</v>
      </c>
      <c r="D435" s="131">
        <v>88097</v>
      </c>
      <c r="E435" s="2">
        <v>431</v>
      </c>
      <c r="G435" s="131">
        <f t="shared" si="2"/>
        <v>12268945</v>
      </c>
      <c r="H435" s="130">
        <f t="shared" si="3"/>
        <v>3585</v>
      </c>
    </row>
    <row r="436" spans="1:8" ht="14.25" customHeight="1" x14ac:dyDescent="0.3">
      <c r="A436" s="130">
        <v>3585.5</v>
      </c>
      <c r="B436" s="131">
        <v>10418054.25</v>
      </c>
      <c r="C436" s="131">
        <v>12313054.25</v>
      </c>
      <c r="D436" s="131">
        <v>88340</v>
      </c>
      <c r="E436" s="2">
        <v>432</v>
      </c>
      <c r="G436" s="131">
        <f t="shared" si="2"/>
        <v>12313054.25</v>
      </c>
      <c r="H436" s="130">
        <f t="shared" si="3"/>
        <v>3585.5</v>
      </c>
    </row>
    <row r="437" spans="1:8" ht="14.25" customHeight="1" x14ac:dyDescent="0.3">
      <c r="A437" s="130">
        <v>3586</v>
      </c>
      <c r="B437" s="131">
        <v>10462285</v>
      </c>
      <c r="C437" s="131">
        <v>12357285</v>
      </c>
      <c r="D437" s="131">
        <v>88582.999999899999</v>
      </c>
      <c r="E437" s="2">
        <v>433</v>
      </c>
      <c r="G437" s="131">
        <f t="shared" si="2"/>
        <v>12357285</v>
      </c>
      <c r="H437" s="130">
        <f t="shared" si="3"/>
        <v>3586</v>
      </c>
    </row>
    <row r="438" spans="1:8" ht="14.25" customHeight="1" x14ac:dyDescent="0.3">
      <c r="A438" s="130">
        <v>3586.5</v>
      </c>
      <c r="B438" s="131">
        <v>10506637.25</v>
      </c>
      <c r="C438" s="131">
        <v>12401637.25</v>
      </c>
      <c r="D438" s="131">
        <v>88826</v>
      </c>
      <c r="E438" s="2">
        <v>434</v>
      </c>
      <c r="G438" s="131">
        <f t="shared" si="2"/>
        <v>12401637.25</v>
      </c>
      <c r="H438" s="130">
        <f t="shared" si="3"/>
        <v>3586.5</v>
      </c>
    </row>
    <row r="439" spans="1:8" ht="14.25" customHeight="1" x14ac:dyDescent="0.3">
      <c r="A439" s="130">
        <v>3587</v>
      </c>
      <c r="B439" s="131">
        <v>10551111</v>
      </c>
      <c r="C439" s="131">
        <v>12446111</v>
      </c>
      <c r="D439" s="131">
        <v>89069.000000100001</v>
      </c>
      <c r="E439" s="2">
        <v>435</v>
      </c>
      <c r="G439" s="131">
        <f t="shared" si="2"/>
        <v>12446111</v>
      </c>
      <c r="H439" s="130">
        <f t="shared" si="3"/>
        <v>3587</v>
      </c>
    </row>
    <row r="440" spans="1:8" ht="14.25" customHeight="1" x14ac:dyDescent="0.3">
      <c r="A440" s="130">
        <v>3587.5</v>
      </c>
      <c r="B440" s="131">
        <v>10595706.25</v>
      </c>
      <c r="C440" s="131">
        <v>12490706.25</v>
      </c>
      <c r="D440" s="131">
        <v>89311.999999899999</v>
      </c>
      <c r="E440" s="2">
        <v>436</v>
      </c>
      <c r="G440" s="131">
        <f t="shared" si="2"/>
        <v>12490706.25</v>
      </c>
      <c r="H440" s="130">
        <f t="shared" si="3"/>
        <v>3587.5</v>
      </c>
    </row>
    <row r="441" spans="1:8" ht="14.25" customHeight="1" x14ac:dyDescent="0.3">
      <c r="A441" s="130">
        <v>3588</v>
      </c>
      <c r="B441" s="131">
        <v>10640423</v>
      </c>
      <c r="C441" s="131">
        <v>12535423</v>
      </c>
      <c r="D441" s="131">
        <v>89555</v>
      </c>
      <c r="E441" s="2">
        <v>437</v>
      </c>
      <c r="G441" s="131">
        <f t="shared" si="2"/>
        <v>12535423</v>
      </c>
      <c r="H441" s="130">
        <f t="shared" si="3"/>
        <v>3588</v>
      </c>
    </row>
    <row r="442" spans="1:8" ht="14.25" customHeight="1" x14ac:dyDescent="0.3">
      <c r="A442" s="130">
        <v>3588.5</v>
      </c>
      <c r="B442" s="131">
        <v>10685261.25</v>
      </c>
      <c r="C442" s="131">
        <v>12580261.25</v>
      </c>
      <c r="D442" s="131">
        <v>89798.000000100001</v>
      </c>
      <c r="E442" s="2">
        <v>438</v>
      </c>
      <c r="G442" s="131">
        <f t="shared" si="2"/>
        <v>12580261.25</v>
      </c>
      <c r="H442" s="130">
        <f t="shared" si="3"/>
        <v>3588.5</v>
      </c>
    </row>
    <row r="443" spans="1:8" ht="14.25" customHeight="1" x14ac:dyDescent="0.3">
      <c r="A443" s="130">
        <v>3589</v>
      </c>
      <c r="B443" s="131">
        <v>10730221</v>
      </c>
      <c r="C443" s="131">
        <v>12625221</v>
      </c>
      <c r="D443" s="131">
        <v>90040.999999899999</v>
      </c>
      <c r="E443" s="2">
        <v>439</v>
      </c>
      <c r="G443" s="131">
        <f t="shared" si="2"/>
        <v>12625221</v>
      </c>
      <c r="H443" s="130">
        <f t="shared" si="3"/>
        <v>3589</v>
      </c>
    </row>
    <row r="444" spans="1:8" ht="14.25" customHeight="1" x14ac:dyDescent="0.3">
      <c r="A444" s="130">
        <v>3589.5</v>
      </c>
      <c r="B444" s="131">
        <v>10775302.25</v>
      </c>
      <c r="C444" s="131">
        <v>12670302.25</v>
      </c>
      <c r="D444" s="131">
        <v>90284</v>
      </c>
      <c r="E444" s="2">
        <v>440</v>
      </c>
      <c r="G444" s="131">
        <f t="shared" si="2"/>
        <v>12670302.25</v>
      </c>
      <c r="H444" s="130">
        <f t="shared" si="3"/>
        <v>3589.5</v>
      </c>
    </row>
    <row r="445" spans="1:8" ht="14.25" customHeight="1" x14ac:dyDescent="0.3">
      <c r="A445" s="130">
        <v>3590</v>
      </c>
      <c r="B445" s="131">
        <v>10820505</v>
      </c>
      <c r="C445" s="131">
        <v>12715505</v>
      </c>
      <c r="D445" s="131">
        <v>90527.000000100001</v>
      </c>
      <c r="E445" s="2">
        <v>441</v>
      </c>
      <c r="G445" s="131">
        <f t="shared" si="2"/>
        <v>12715505</v>
      </c>
      <c r="H445" s="130">
        <f t="shared" si="3"/>
        <v>3590</v>
      </c>
    </row>
    <row r="446" spans="1:8" ht="14.25" customHeight="1" x14ac:dyDescent="0.3">
      <c r="A446" s="130">
        <v>3590.5</v>
      </c>
      <c r="B446" s="131">
        <v>10865829.25</v>
      </c>
      <c r="C446" s="131">
        <v>12760829.25</v>
      </c>
      <c r="D446" s="131">
        <v>90769.999999899999</v>
      </c>
      <c r="E446" s="2">
        <v>442</v>
      </c>
      <c r="G446" s="131">
        <f t="shared" si="2"/>
        <v>12760829.25</v>
      </c>
      <c r="H446" s="130">
        <f t="shared" si="3"/>
        <v>3590.5</v>
      </c>
    </row>
    <row r="447" spans="1:8" ht="14.25" customHeight="1" x14ac:dyDescent="0.3">
      <c r="A447" s="130">
        <v>3591</v>
      </c>
      <c r="B447" s="131">
        <v>10911275</v>
      </c>
      <c r="C447" s="131">
        <v>12806275</v>
      </c>
      <c r="D447" s="131">
        <v>91013</v>
      </c>
      <c r="E447" s="2">
        <v>443</v>
      </c>
      <c r="G447" s="131">
        <f t="shared" si="2"/>
        <v>12806275</v>
      </c>
      <c r="H447" s="130">
        <f t="shared" si="3"/>
        <v>3591</v>
      </c>
    </row>
    <row r="448" spans="1:8" ht="14.25" customHeight="1" x14ac:dyDescent="0.3">
      <c r="A448" s="130">
        <v>3591.5</v>
      </c>
      <c r="B448" s="131">
        <v>10956842.25</v>
      </c>
      <c r="C448" s="131">
        <v>12851842.25</v>
      </c>
      <c r="D448" s="131">
        <v>91256.000000100001</v>
      </c>
      <c r="E448" s="2">
        <v>444</v>
      </c>
      <c r="G448" s="131">
        <f t="shared" si="2"/>
        <v>12851842.25</v>
      </c>
      <c r="H448" s="130">
        <f t="shared" si="3"/>
        <v>3591.5</v>
      </c>
    </row>
    <row r="449" spans="1:8" ht="14.25" customHeight="1" x14ac:dyDescent="0.3">
      <c r="A449" s="130">
        <v>3592</v>
      </c>
      <c r="B449" s="131">
        <v>11002531</v>
      </c>
      <c r="C449" s="131">
        <v>12897531</v>
      </c>
      <c r="D449" s="131">
        <v>91499</v>
      </c>
      <c r="E449" s="2">
        <v>445</v>
      </c>
      <c r="G449" s="131">
        <f t="shared" si="2"/>
        <v>12897531</v>
      </c>
      <c r="H449" s="130">
        <f t="shared" si="3"/>
        <v>3592</v>
      </c>
    </row>
    <row r="450" spans="1:8" ht="14.25" customHeight="1" x14ac:dyDescent="0.3">
      <c r="A450" s="130">
        <v>3592.5</v>
      </c>
      <c r="B450" s="131">
        <v>11048341.25</v>
      </c>
      <c r="C450" s="131">
        <v>12943341.25</v>
      </c>
      <c r="D450" s="131">
        <v>91742</v>
      </c>
      <c r="E450" s="2">
        <v>446</v>
      </c>
      <c r="G450" s="131">
        <f t="shared" si="2"/>
        <v>12943341.25</v>
      </c>
      <c r="H450" s="130">
        <f t="shared" si="3"/>
        <v>3592.5</v>
      </c>
    </row>
    <row r="451" spans="1:8" ht="14.25" customHeight="1" x14ac:dyDescent="0.3">
      <c r="A451" s="130">
        <v>3593</v>
      </c>
      <c r="B451" s="131">
        <v>11094273</v>
      </c>
      <c r="C451" s="131">
        <v>12989273</v>
      </c>
      <c r="D451" s="131">
        <v>91984.999999899999</v>
      </c>
      <c r="E451" s="2">
        <v>447</v>
      </c>
      <c r="G451" s="131">
        <f t="shared" si="2"/>
        <v>12989273</v>
      </c>
      <c r="H451" s="130">
        <f t="shared" si="3"/>
        <v>3593</v>
      </c>
    </row>
    <row r="452" spans="1:8" ht="14.25" customHeight="1" x14ac:dyDescent="0.3">
      <c r="A452" s="130">
        <v>3593.5</v>
      </c>
      <c r="B452" s="131">
        <v>11140326.25</v>
      </c>
      <c r="C452" s="131">
        <v>13035326.25</v>
      </c>
      <c r="D452" s="131">
        <v>92228</v>
      </c>
      <c r="E452" s="2">
        <v>448</v>
      </c>
      <c r="G452" s="131">
        <f t="shared" si="2"/>
        <v>13035326.25</v>
      </c>
      <c r="H452" s="130">
        <f t="shared" si="3"/>
        <v>3593.5</v>
      </c>
    </row>
    <row r="453" spans="1:8" ht="14.25" customHeight="1" x14ac:dyDescent="0.3">
      <c r="A453" s="130">
        <v>3594</v>
      </c>
      <c r="B453" s="131">
        <v>11186501</v>
      </c>
      <c r="C453" s="131">
        <v>13081501</v>
      </c>
      <c r="D453" s="131">
        <v>92471.000000100001</v>
      </c>
      <c r="E453" s="2">
        <v>449</v>
      </c>
      <c r="G453" s="131">
        <f t="shared" si="2"/>
        <v>13081501</v>
      </c>
      <c r="H453" s="130">
        <f t="shared" si="3"/>
        <v>3594</v>
      </c>
    </row>
    <row r="454" spans="1:8" ht="14.25" customHeight="1" x14ac:dyDescent="0.3">
      <c r="A454" s="130">
        <v>3594.5</v>
      </c>
      <c r="B454" s="131">
        <v>11232797.25</v>
      </c>
      <c r="C454" s="131">
        <v>13127797.25</v>
      </c>
      <c r="D454" s="131">
        <v>92713.999999899999</v>
      </c>
      <c r="E454" s="2">
        <v>450</v>
      </c>
      <c r="G454" s="131">
        <f t="shared" si="2"/>
        <v>13127797.25</v>
      </c>
      <c r="H454" s="130">
        <f t="shared" si="3"/>
        <v>3594.5</v>
      </c>
    </row>
    <row r="455" spans="1:8" ht="14.25" customHeight="1" x14ac:dyDescent="0.3">
      <c r="A455" s="130">
        <v>3595</v>
      </c>
      <c r="B455" s="131">
        <v>11279215</v>
      </c>
      <c r="C455" s="131">
        <v>13174215</v>
      </c>
      <c r="D455" s="131">
        <v>92957</v>
      </c>
      <c r="E455" s="2">
        <v>451</v>
      </c>
      <c r="G455" s="131">
        <f t="shared" si="2"/>
        <v>13174215</v>
      </c>
      <c r="H455" s="130">
        <f t="shared" si="3"/>
        <v>3595</v>
      </c>
    </row>
    <row r="456" spans="1:8" ht="14.25" customHeight="1" x14ac:dyDescent="0.3">
      <c r="A456" s="130">
        <v>3595.5</v>
      </c>
      <c r="B456" s="131">
        <v>11325754.25</v>
      </c>
      <c r="C456" s="131">
        <v>13220754.25</v>
      </c>
      <c r="D456" s="131">
        <v>93200.000000100001</v>
      </c>
      <c r="E456" s="2">
        <v>452</v>
      </c>
      <c r="G456" s="131">
        <f t="shared" si="2"/>
        <v>13220754.25</v>
      </c>
      <c r="H456" s="130">
        <f t="shared" si="3"/>
        <v>3595.5</v>
      </c>
    </row>
    <row r="457" spans="1:8" ht="14.25" customHeight="1" x14ac:dyDescent="0.3">
      <c r="A457" s="130">
        <v>3596</v>
      </c>
      <c r="B457" s="131">
        <v>11372415</v>
      </c>
      <c r="C457" s="131">
        <v>13267415</v>
      </c>
      <c r="D457" s="131">
        <v>93442.999999899999</v>
      </c>
      <c r="E457" s="2">
        <v>453</v>
      </c>
      <c r="G457" s="131">
        <f t="shared" si="2"/>
        <v>13267415</v>
      </c>
      <c r="H457" s="130">
        <f t="shared" si="3"/>
        <v>3596</v>
      </c>
    </row>
    <row r="458" spans="1:8" ht="14.25" customHeight="1" x14ac:dyDescent="0.3">
      <c r="A458" s="130">
        <v>3596.5</v>
      </c>
      <c r="B458" s="131">
        <v>11419197.25</v>
      </c>
      <c r="C458" s="131">
        <v>13314197.25</v>
      </c>
      <c r="D458" s="131">
        <v>93686</v>
      </c>
      <c r="E458" s="2">
        <v>454</v>
      </c>
      <c r="G458" s="131">
        <f t="shared" si="2"/>
        <v>13314197.25</v>
      </c>
      <c r="H458" s="130">
        <f t="shared" si="3"/>
        <v>3596.5</v>
      </c>
    </row>
    <row r="459" spans="1:8" ht="14.25" customHeight="1" x14ac:dyDescent="0.3">
      <c r="A459" s="130">
        <v>3597</v>
      </c>
      <c r="B459" s="131">
        <v>11466101</v>
      </c>
      <c r="C459" s="131">
        <v>13361101</v>
      </c>
      <c r="D459" s="131">
        <v>93929.000000100001</v>
      </c>
      <c r="E459" s="2">
        <v>455</v>
      </c>
      <c r="G459" s="131">
        <f t="shared" si="2"/>
        <v>13361101</v>
      </c>
      <c r="H459" s="130">
        <f t="shared" si="3"/>
        <v>3597</v>
      </c>
    </row>
    <row r="460" spans="1:8" ht="14.25" customHeight="1" x14ac:dyDescent="0.3">
      <c r="A460" s="130">
        <v>3597.5</v>
      </c>
      <c r="B460" s="131">
        <v>11513126.25</v>
      </c>
      <c r="C460" s="131">
        <v>13408126.25</v>
      </c>
      <c r="D460" s="131">
        <v>94171.999999899999</v>
      </c>
      <c r="E460" s="2">
        <v>456</v>
      </c>
      <c r="G460" s="131">
        <f t="shared" si="2"/>
        <v>13408126.25</v>
      </c>
      <c r="H460" s="130">
        <f t="shared" si="3"/>
        <v>3597.5</v>
      </c>
    </row>
    <row r="461" spans="1:8" ht="14.25" customHeight="1" x14ac:dyDescent="0.3">
      <c r="A461" s="130">
        <v>3598</v>
      </c>
      <c r="B461" s="131">
        <v>11560273</v>
      </c>
      <c r="C461" s="131">
        <v>13455273</v>
      </c>
      <c r="D461" s="131">
        <v>94415</v>
      </c>
      <c r="E461" s="2">
        <v>457</v>
      </c>
      <c r="G461" s="131">
        <f t="shared" si="2"/>
        <v>13455273</v>
      </c>
      <c r="H461" s="130">
        <f t="shared" si="3"/>
        <v>3598</v>
      </c>
    </row>
    <row r="462" spans="1:8" ht="14.25" customHeight="1" x14ac:dyDescent="0.3">
      <c r="A462" s="130">
        <v>3598.5</v>
      </c>
      <c r="B462" s="131">
        <v>11607541.25</v>
      </c>
      <c r="C462" s="131">
        <v>13502541.25</v>
      </c>
      <c r="D462" s="131">
        <v>94658.000000100001</v>
      </c>
      <c r="E462" s="2">
        <v>458</v>
      </c>
      <c r="G462" s="131">
        <f t="shared" si="2"/>
        <v>13502541.25</v>
      </c>
      <c r="H462" s="130">
        <f t="shared" si="3"/>
        <v>3598.5</v>
      </c>
    </row>
    <row r="463" spans="1:8" ht="14.25" customHeight="1" x14ac:dyDescent="0.3">
      <c r="A463" s="130">
        <v>3599</v>
      </c>
      <c r="B463" s="131">
        <v>11654931</v>
      </c>
      <c r="C463" s="131">
        <v>13549931</v>
      </c>
      <c r="D463" s="131">
        <v>94901</v>
      </c>
      <c r="E463" s="2">
        <v>459</v>
      </c>
      <c r="G463" s="131">
        <f t="shared" si="2"/>
        <v>13549931</v>
      </c>
      <c r="H463" s="130">
        <f t="shared" si="3"/>
        <v>3599</v>
      </c>
    </row>
    <row r="464" spans="1:8" ht="14.25" customHeight="1" x14ac:dyDescent="0.3">
      <c r="A464" s="130">
        <v>3599.5</v>
      </c>
      <c r="B464" s="131">
        <v>11702442.25</v>
      </c>
      <c r="C464" s="131">
        <v>13597442.25</v>
      </c>
      <c r="D464" s="131">
        <v>95144</v>
      </c>
      <c r="E464" s="2">
        <v>460</v>
      </c>
      <c r="G464" s="131">
        <f t="shared" si="2"/>
        <v>13597442.25</v>
      </c>
      <c r="H464" s="130">
        <f t="shared" si="3"/>
        <v>3599.5</v>
      </c>
    </row>
    <row r="465" spans="1:8" ht="14.25" customHeight="1" x14ac:dyDescent="0.3">
      <c r="A465" s="130">
        <v>3600</v>
      </c>
      <c r="B465" s="131">
        <v>11750075</v>
      </c>
      <c r="C465" s="131">
        <v>13645075</v>
      </c>
      <c r="D465" s="131">
        <v>95386.999999899999</v>
      </c>
      <c r="E465" s="2">
        <v>461</v>
      </c>
      <c r="G465" s="131">
        <f t="shared" si="2"/>
        <v>13645075</v>
      </c>
      <c r="H465" s="130">
        <f t="shared" si="3"/>
        <v>3600</v>
      </c>
    </row>
    <row r="466" spans="1:8" ht="14.25" customHeight="1" x14ac:dyDescent="0.3">
      <c r="A466" s="130">
        <v>3600.5</v>
      </c>
      <c r="B466" s="131">
        <v>11797834.390000001</v>
      </c>
      <c r="C466" s="131">
        <v>13692834.390000001</v>
      </c>
      <c r="D466" s="131">
        <v>95650.550000100004</v>
      </c>
      <c r="E466" s="2">
        <v>462</v>
      </c>
      <c r="G466" s="131">
        <f t="shared" si="2"/>
        <v>13692834.390000001</v>
      </c>
      <c r="H466" s="130">
        <f t="shared" si="3"/>
        <v>3600.5</v>
      </c>
    </row>
    <row r="467" spans="1:8" ht="14.25" customHeight="1" x14ac:dyDescent="0.3">
      <c r="A467" s="130">
        <v>3601</v>
      </c>
      <c r="B467" s="131">
        <v>11845725.550000001</v>
      </c>
      <c r="C467" s="131">
        <v>13740725.550000001</v>
      </c>
      <c r="D467" s="131">
        <v>95914.100000100007</v>
      </c>
      <c r="E467" s="2">
        <v>463</v>
      </c>
      <c r="G467" s="131">
        <f t="shared" si="2"/>
        <v>13740725.550000001</v>
      </c>
      <c r="H467" s="130">
        <f t="shared" si="3"/>
        <v>3601</v>
      </c>
    </row>
    <row r="468" spans="1:8" ht="14.25" customHeight="1" x14ac:dyDescent="0.3">
      <c r="A468" s="130">
        <v>3601.5</v>
      </c>
      <c r="B468" s="131">
        <v>11893748.49</v>
      </c>
      <c r="C468" s="131">
        <v>13788748.49</v>
      </c>
      <c r="D468" s="131">
        <v>96177.65</v>
      </c>
      <c r="E468" s="2">
        <v>464</v>
      </c>
      <c r="G468" s="131">
        <f t="shared" si="2"/>
        <v>13788748.49</v>
      </c>
      <c r="H468" s="130">
        <f t="shared" si="3"/>
        <v>3601.5</v>
      </c>
    </row>
    <row r="469" spans="1:8" ht="14.25" customHeight="1" x14ac:dyDescent="0.3">
      <c r="A469" s="130">
        <v>3602</v>
      </c>
      <c r="B469" s="131">
        <v>11941903.199999999</v>
      </c>
      <c r="C469" s="131">
        <v>13836903.199999999</v>
      </c>
      <c r="D469" s="131">
        <v>96441.2</v>
      </c>
      <c r="E469" s="2">
        <v>465</v>
      </c>
      <c r="G469" s="131">
        <f t="shared" si="2"/>
        <v>13836903.199999999</v>
      </c>
      <c r="H469" s="130">
        <f t="shared" si="3"/>
        <v>3602</v>
      </c>
    </row>
    <row r="470" spans="1:8" ht="14.25" customHeight="1" x14ac:dyDescent="0.3">
      <c r="A470" s="130">
        <v>3602.5</v>
      </c>
      <c r="B470" s="131">
        <v>11990189.689999999</v>
      </c>
      <c r="C470" s="131">
        <v>13885189.689999999</v>
      </c>
      <c r="D470" s="131">
        <v>96704.75</v>
      </c>
      <c r="E470" s="2">
        <v>466</v>
      </c>
      <c r="G470" s="131">
        <f t="shared" si="2"/>
        <v>13885189.689999999</v>
      </c>
      <c r="H470" s="130">
        <f t="shared" si="3"/>
        <v>3602.5</v>
      </c>
    </row>
    <row r="471" spans="1:8" ht="14.25" customHeight="1" x14ac:dyDescent="0.3">
      <c r="A471" s="130">
        <v>3603</v>
      </c>
      <c r="B471" s="131">
        <v>12038607.949999999</v>
      </c>
      <c r="C471" s="131">
        <v>13933607.949999999</v>
      </c>
      <c r="D471" s="131">
        <v>96968.299999900002</v>
      </c>
      <c r="E471" s="2">
        <v>467</v>
      </c>
      <c r="G471" s="131">
        <f t="shared" si="2"/>
        <v>13933607.949999999</v>
      </c>
      <c r="H471" s="130">
        <f t="shared" si="3"/>
        <v>3603</v>
      </c>
    </row>
    <row r="472" spans="1:8" ht="14.25" customHeight="1" x14ac:dyDescent="0.3">
      <c r="A472" s="130">
        <v>3603.5</v>
      </c>
      <c r="B472" s="131">
        <v>12087157.99</v>
      </c>
      <c r="C472" s="131">
        <v>13982157.99</v>
      </c>
      <c r="D472" s="131">
        <v>97231.849999900005</v>
      </c>
      <c r="E472" s="2">
        <v>468</v>
      </c>
      <c r="G472" s="131">
        <f t="shared" si="2"/>
        <v>13982157.99</v>
      </c>
      <c r="H472" s="130">
        <f t="shared" si="3"/>
        <v>3603.5</v>
      </c>
    </row>
    <row r="473" spans="1:8" ht="14.25" customHeight="1" x14ac:dyDescent="0.3">
      <c r="A473" s="130">
        <v>3604</v>
      </c>
      <c r="B473" s="131">
        <v>12135839.800000001</v>
      </c>
      <c r="C473" s="131">
        <v>14030839.800000001</v>
      </c>
      <c r="D473" s="131">
        <v>97495.399999899993</v>
      </c>
      <c r="E473" s="2">
        <v>469</v>
      </c>
      <c r="G473" s="131">
        <f t="shared" si="2"/>
        <v>14030839.800000001</v>
      </c>
      <c r="H473" s="130">
        <f t="shared" si="3"/>
        <v>3604</v>
      </c>
    </row>
    <row r="474" spans="1:8" ht="14.25" customHeight="1" x14ac:dyDescent="0.3">
      <c r="A474" s="130">
        <v>3604.5</v>
      </c>
      <c r="B474" s="131">
        <v>12184653.390000001</v>
      </c>
      <c r="C474" s="131">
        <v>14079653.390000001</v>
      </c>
      <c r="D474" s="131">
        <v>97758.950000099998</v>
      </c>
      <c r="E474" s="2">
        <v>470</v>
      </c>
      <c r="G474" s="131">
        <f t="shared" si="2"/>
        <v>14079653.390000001</v>
      </c>
      <c r="H474" s="130">
        <f t="shared" si="3"/>
        <v>3604.5</v>
      </c>
    </row>
    <row r="475" spans="1:8" ht="14.25" customHeight="1" x14ac:dyDescent="0.3">
      <c r="A475" s="130">
        <v>3605</v>
      </c>
      <c r="B475" s="131">
        <v>12233598.75</v>
      </c>
      <c r="C475" s="131">
        <v>14128598.75</v>
      </c>
      <c r="D475" s="131">
        <v>98022.500000100001</v>
      </c>
      <c r="E475" s="2">
        <v>471</v>
      </c>
      <c r="G475" s="131">
        <f t="shared" si="2"/>
        <v>14128598.75</v>
      </c>
      <c r="H475" s="130">
        <f t="shared" si="3"/>
        <v>3605</v>
      </c>
    </row>
    <row r="476" spans="1:8" ht="14.25" customHeight="1" x14ac:dyDescent="0.3">
      <c r="A476" s="130">
        <v>3605.5</v>
      </c>
      <c r="B476" s="131">
        <v>12282675.890000001</v>
      </c>
      <c r="C476" s="131">
        <v>14177675.890000001</v>
      </c>
      <c r="D476" s="131">
        <v>98286.05</v>
      </c>
      <c r="E476" s="2">
        <v>472</v>
      </c>
      <c r="G476" s="131">
        <f t="shared" si="2"/>
        <v>14177675.890000001</v>
      </c>
      <c r="H476" s="130">
        <f t="shared" si="3"/>
        <v>3605.5</v>
      </c>
    </row>
    <row r="477" spans="1:8" ht="14.25" customHeight="1" x14ac:dyDescent="0.3">
      <c r="A477" s="130">
        <v>3606</v>
      </c>
      <c r="B477" s="131">
        <v>12331884.800000001</v>
      </c>
      <c r="C477" s="131">
        <v>14226884.800000001</v>
      </c>
      <c r="D477" s="131">
        <v>98549.6</v>
      </c>
      <c r="E477" s="2">
        <v>473</v>
      </c>
      <c r="G477" s="131">
        <f t="shared" si="2"/>
        <v>14226884.800000001</v>
      </c>
      <c r="H477" s="130">
        <f t="shared" si="3"/>
        <v>3606</v>
      </c>
    </row>
    <row r="478" spans="1:8" ht="14.25" customHeight="1" x14ac:dyDescent="0.3">
      <c r="A478" s="130">
        <v>3606.5</v>
      </c>
      <c r="B478" s="131">
        <v>12381225.49</v>
      </c>
      <c r="C478" s="131">
        <v>14276225.49</v>
      </c>
      <c r="D478" s="131">
        <v>98813.15</v>
      </c>
      <c r="E478" s="2">
        <v>474</v>
      </c>
      <c r="G478" s="131">
        <f t="shared" si="2"/>
        <v>14276225.49</v>
      </c>
      <c r="H478" s="130">
        <f t="shared" si="3"/>
        <v>3606.5</v>
      </c>
    </row>
    <row r="479" spans="1:8" ht="14.25" customHeight="1" x14ac:dyDescent="0.3">
      <c r="A479" s="130">
        <v>3607</v>
      </c>
      <c r="B479" s="131">
        <v>12430697.949999999</v>
      </c>
      <c r="C479" s="131">
        <v>14325697.949999999</v>
      </c>
      <c r="D479" s="131">
        <v>99076.7</v>
      </c>
      <c r="E479" s="2">
        <v>475</v>
      </c>
      <c r="G479" s="131">
        <f t="shared" si="2"/>
        <v>14325697.949999999</v>
      </c>
      <c r="H479" s="130">
        <f t="shared" si="3"/>
        <v>3607</v>
      </c>
    </row>
    <row r="480" spans="1:8" ht="14.25" customHeight="1" x14ac:dyDescent="0.3">
      <c r="A480" s="130">
        <v>3607.5</v>
      </c>
      <c r="B480" s="131">
        <v>12480302.189999999</v>
      </c>
      <c r="C480" s="131">
        <v>14375302.189999999</v>
      </c>
      <c r="D480" s="131">
        <v>99340.249999899999</v>
      </c>
      <c r="E480" s="2">
        <v>476</v>
      </c>
      <c r="G480" s="131">
        <f t="shared" si="2"/>
        <v>14375302.189999999</v>
      </c>
      <c r="H480" s="130">
        <f t="shared" si="3"/>
        <v>3607.5</v>
      </c>
    </row>
    <row r="481" spans="1:8" ht="14.25" customHeight="1" x14ac:dyDescent="0.3">
      <c r="A481" s="130">
        <v>3608</v>
      </c>
      <c r="B481" s="131">
        <v>12530038.199999999</v>
      </c>
      <c r="C481" s="131">
        <v>14425038.199999999</v>
      </c>
      <c r="D481" s="131">
        <v>99603.799999900002</v>
      </c>
      <c r="E481" s="2">
        <v>477</v>
      </c>
      <c r="G481" s="131">
        <f t="shared" si="2"/>
        <v>14425038.199999999</v>
      </c>
      <c r="H481" s="130">
        <f t="shared" si="3"/>
        <v>3608</v>
      </c>
    </row>
    <row r="482" spans="1:8" ht="14.25" customHeight="1" x14ac:dyDescent="0.3">
      <c r="A482" s="130">
        <v>3608.5</v>
      </c>
      <c r="B482" s="131">
        <v>12579905.99</v>
      </c>
      <c r="C482" s="131">
        <v>14474905.99</v>
      </c>
      <c r="D482" s="131">
        <v>99867.350000100007</v>
      </c>
      <c r="E482" s="2">
        <v>478</v>
      </c>
      <c r="G482" s="131">
        <f t="shared" si="2"/>
        <v>14474905.99</v>
      </c>
      <c r="H482" s="130">
        <f t="shared" si="3"/>
        <v>3608.5</v>
      </c>
    </row>
    <row r="483" spans="1:8" ht="14.25" customHeight="1" x14ac:dyDescent="0.3">
      <c r="A483" s="130">
        <v>3609</v>
      </c>
      <c r="B483" s="131">
        <v>12629905.550000001</v>
      </c>
      <c r="C483" s="131">
        <v>14524905.550000001</v>
      </c>
      <c r="D483" s="131">
        <v>100130.9</v>
      </c>
      <c r="E483" s="2">
        <v>479</v>
      </c>
      <c r="G483" s="131">
        <f t="shared" si="2"/>
        <v>14524905.550000001</v>
      </c>
      <c r="H483" s="130">
        <f t="shared" si="3"/>
        <v>3609</v>
      </c>
    </row>
    <row r="484" spans="1:8" ht="14.25" customHeight="1" x14ac:dyDescent="0.3">
      <c r="A484" s="130">
        <v>3609.5</v>
      </c>
      <c r="B484" s="131">
        <v>12680036.890000001</v>
      </c>
      <c r="C484" s="131">
        <v>14575036.890000001</v>
      </c>
      <c r="D484" s="131">
        <v>100394.45</v>
      </c>
      <c r="E484" s="2">
        <v>480</v>
      </c>
      <c r="G484" s="131">
        <f t="shared" si="2"/>
        <v>14575036.890000001</v>
      </c>
      <c r="H484" s="130">
        <f t="shared" si="3"/>
        <v>3609.5</v>
      </c>
    </row>
    <row r="485" spans="1:8" ht="14.25" customHeight="1" x14ac:dyDescent="0.3">
      <c r="A485" s="130">
        <v>3610</v>
      </c>
      <c r="B485" s="131">
        <v>12730300</v>
      </c>
      <c r="C485" s="131">
        <v>14625300</v>
      </c>
      <c r="D485" s="131">
        <v>100658</v>
      </c>
      <c r="E485" s="2">
        <v>481</v>
      </c>
      <c r="G485" s="131">
        <f t="shared" si="2"/>
        <v>14625300</v>
      </c>
      <c r="H485" s="130">
        <f t="shared" si="3"/>
        <v>3610</v>
      </c>
    </row>
    <row r="486" spans="1:8" ht="14.25" customHeight="1" x14ac:dyDescent="0.3">
      <c r="A486" s="130">
        <v>3610.5</v>
      </c>
      <c r="B486" s="131">
        <v>12780694.890000001</v>
      </c>
      <c r="C486" s="131">
        <v>14675694.890000001</v>
      </c>
      <c r="D486" s="131">
        <v>100921.55</v>
      </c>
      <c r="E486" s="2">
        <v>482</v>
      </c>
      <c r="G486" s="131">
        <f t="shared" si="2"/>
        <v>14675694.890000001</v>
      </c>
      <c r="H486" s="130">
        <f t="shared" si="3"/>
        <v>3610.5</v>
      </c>
    </row>
    <row r="487" spans="1:8" ht="14.25" customHeight="1" x14ac:dyDescent="0.3">
      <c r="A487" s="130">
        <v>3611</v>
      </c>
      <c r="B487" s="131">
        <v>12831221.550000001</v>
      </c>
      <c r="C487" s="131">
        <v>14726221.550000001</v>
      </c>
      <c r="D487" s="131">
        <v>101185.1</v>
      </c>
      <c r="E487" s="2">
        <v>483</v>
      </c>
      <c r="G487" s="131">
        <f t="shared" si="2"/>
        <v>14726221.550000001</v>
      </c>
      <c r="H487" s="130">
        <f t="shared" si="3"/>
        <v>3611</v>
      </c>
    </row>
    <row r="488" spans="1:8" ht="14.25" customHeight="1" x14ac:dyDescent="0.3">
      <c r="A488" s="130">
        <v>3611.5</v>
      </c>
      <c r="B488" s="131">
        <v>12881879.99</v>
      </c>
      <c r="C488" s="131">
        <v>14776879.99</v>
      </c>
      <c r="D488" s="131">
        <v>101448.65</v>
      </c>
      <c r="E488" s="2">
        <v>484</v>
      </c>
      <c r="G488" s="131">
        <f t="shared" si="2"/>
        <v>14776879.99</v>
      </c>
      <c r="H488" s="130">
        <f t="shared" si="3"/>
        <v>3611.5</v>
      </c>
    </row>
    <row r="489" spans="1:8" ht="14.25" customHeight="1" x14ac:dyDescent="0.3">
      <c r="A489" s="130">
        <v>3612</v>
      </c>
      <c r="B489" s="131">
        <v>12932670.199999999</v>
      </c>
      <c r="C489" s="131">
        <v>14827670.199999999</v>
      </c>
      <c r="D489" s="131">
        <v>101712.2</v>
      </c>
      <c r="E489" s="2">
        <v>485</v>
      </c>
      <c r="G489" s="131">
        <f t="shared" si="2"/>
        <v>14827670.199999999</v>
      </c>
      <c r="H489" s="130">
        <f t="shared" si="3"/>
        <v>3612</v>
      </c>
    </row>
    <row r="490" spans="1:8" ht="14.25" customHeight="1" x14ac:dyDescent="0.3">
      <c r="A490" s="130">
        <v>3612.5</v>
      </c>
      <c r="B490" s="131">
        <v>12983592.189999999</v>
      </c>
      <c r="C490" s="131">
        <v>14878592.189999999</v>
      </c>
      <c r="D490" s="131">
        <v>101975.75</v>
      </c>
      <c r="E490" s="2">
        <v>486</v>
      </c>
      <c r="G490" s="131">
        <f t="shared" si="2"/>
        <v>14878592.189999999</v>
      </c>
      <c r="H490" s="130">
        <f t="shared" si="3"/>
        <v>3612.5</v>
      </c>
    </row>
    <row r="491" spans="1:8" ht="14.25" customHeight="1" x14ac:dyDescent="0.3">
      <c r="A491" s="130">
        <v>3613</v>
      </c>
      <c r="B491" s="131">
        <v>13034645.949999999</v>
      </c>
      <c r="C491" s="131">
        <v>14929645.949999999</v>
      </c>
      <c r="D491" s="131">
        <v>102239.3</v>
      </c>
      <c r="E491" s="2">
        <v>487</v>
      </c>
      <c r="G491" s="131">
        <f t="shared" si="2"/>
        <v>14929645.949999999</v>
      </c>
      <c r="H491" s="130">
        <f t="shared" si="3"/>
        <v>3613</v>
      </c>
    </row>
    <row r="492" spans="1:8" ht="14.25" customHeight="1" x14ac:dyDescent="0.3">
      <c r="A492" s="130">
        <v>3613.5</v>
      </c>
      <c r="B492" s="131">
        <v>13085831.49</v>
      </c>
      <c r="C492" s="131">
        <v>14980831.49</v>
      </c>
      <c r="D492" s="131">
        <v>102502.85</v>
      </c>
      <c r="E492" s="2">
        <v>488</v>
      </c>
      <c r="G492" s="131">
        <f t="shared" si="2"/>
        <v>14980831.49</v>
      </c>
      <c r="H492" s="130">
        <f t="shared" si="3"/>
        <v>3613.5</v>
      </c>
    </row>
    <row r="493" spans="1:8" ht="14.25" customHeight="1" x14ac:dyDescent="0.3">
      <c r="A493" s="130">
        <v>3614</v>
      </c>
      <c r="B493" s="131">
        <v>13137148.800000001</v>
      </c>
      <c r="C493" s="131">
        <v>15032148.800000001</v>
      </c>
      <c r="D493" s="131">
        <v>102766.39999999999</v>
      </c>
      <c r="E493" s="2">
        <v>489</v>
      </c>
      <c r="G493" s="131">
        <f t="shared" si="2"/>
        <v>15032148.800000001</v>
      </c>
      <c r="H493" s="130">
        <f t="shared" si="3"/>
        <v>3614</v>
      </c>
    </row>
    <row r="494" spans="1:8" ht="14.25" customHeight="1" x14ac:dyDescent="0.3">
      <c r="A494" s="130">
        <v>3614.5</v>
      </c>
      <c r="B494" s="131">
        <v>13188597.890000001</v>
      </c>
      <c r="C494" s="131">
        <v>15083597.890000001</v>
      </c>
      <c r="D494" s="131">
        <v>103029.95</v>
      </c>
      <c r="E494" s="2">
        <v>490</v>
      </c>
      <c r="G494" s="131">
        <f t="shared" si="2"/>
        <v>15083597.890000001</v>
      </c>
      <c r="H494" s="130">
        <f t="shared" si="3"/>
        <v>3614.5</v>
      </c>
    </row>
    <row r="495" spans="1:8" ht="14.25" customHeight="1" x14ac:dyDescent="0.3">
      <c r="A495" s="130">
        <v>3615</v>
      </c>
      <c r="B495" s="131">
        <v>13240178.75</v>
      </c>
      <c r="C495" s="131">
        <v>15135178.75</v>
      </c>
      <c r="D495" s="131">
        <v>103293.5</v>
      </c>
      <c r="E495" s="2">
        <v>491</v>
      </c>
      <c r="G495" s="131">
        <f t="shared" si="2"/>
        <v>15135178.75</v>
      </c>
      <c r="H495" s="130">
        <f t="shared" si="3"/>
        <v>3615</v>
      </c>
    </row>
    <row r="496" spans="1:8" ht="14.25" customHeight="1" x14ac:dyDescent="0.3">
      <c r="A496" s="130">
        <v>3615.5</v>
      </c>
      <c r="B496" s="131">
        <v>13291891.390000001</v>
      </c>
      <c r="C496" s="131">
        <v>15186891.390000001</v>
      </c>
      <c r="D496" s="131">
        <v>103557.05</v>
      </c>
      <c r="E496" s="2">
        <v>492</v>
      </c>
      <c r="G496" s="131">
        <f t="shared" si="2"/>
        <v>15186891.390000001</v>
      </c>
      <c r="H496" s="130">
        <f t="shared" si="3"/>
        <v>3615.5</v>
      </c>
    </row>
    <row r="497" spans="1:8" ht="14.25" customHeight="1" x14ac:dyDescent="0.3">
      <c r="A497" s="130">
        <v>3616</v>
      </c>
      <c r="B497" s="131">
        <v>13343735.800000001</v>
      </c>
      <c r="C497" s="131">
        <v>15238735.800000001</v>
      </c>
      <c r="D497" s="131">
        <v>103820.6</v>
      </c>
      <c r="E497" s="2">
        <v>493</v>
      </c>
      <c r="G497" s="131">
        <f t="shared" si="2"/>
        <v>15238735.800000001</v>
      </c>
      <c r="H497" s="130">
        <f t="shared" si="3"/>
        <v>3616</v>
      </c>
    </row>
    <row r="498" spans="1:8" ht="14.25" customHeight="1" x14ac:dyDescent="0.3">
      <c r="A498" s="130">
        <v>3616.5</v>
      </c>
      <c r="B498" s="131">
        <v>13395711.99</v>
      </c>
      <c r="C498" s="131">
        <v>15290711.99</v>
      </c>
      <c r="D498" s="131">
        <v>104084.15</v>
      </c>
      <c r="E498" s="2">
        <v>494</v>
      </c>
      <c r="G498" s="131">
        <f t="shared" si="2"/>
        <v>15290711.99</v>
      </c>
      <c r="H498" s="130">
        <f t="shared" si="3"/>
        <v>3616.5</v>
      </c>
    </row>
    <row r="499" spans="1:8" ht="14.25" customHeight="1" x14ac:dyDescent="0.3">
      <c r="A499" s="130">
        <v>3617</v>
      </c>
      <c r="B499" s="131">
        <v>13447819.949999999</v>
      </c>
      <c r="C499" s="131">
        <v>15342819.949999999</v>
      </c>
      <c r="D499" s="131">
        <v>104347.7</v>
      </c>
      <c r="E499" s="2">
        <v>495</v>
      </c>
      <c r="G499" s="131">
        <f t="shared" si="2"/>
        <v>15342819.949999999</v>
      </c>
      <c r="H499" s="130">
        <f t="shared" si="3"/>
        <v>3617</v>
      </c>
    </row>
    <row r="500" spans="1:8" ht="14.25" customHeight="1" x14ac:dyDescent="0.3">
      <c r="A500" s="130">
        <v>3617.5</v>
      </c>
      <c r="B500" s="131">
        <v>13500059.689999999</v>
      </c>
      <c r="C500" s="131">
        <v>15395059.689999999</v>
      </c>
      <c r="D500" s="131">
        <v>104611.25</v>
      </c>
      <c r="E500" s="2">
        <v>496</v>
      </c>
      <c r="G500" s="131">
        <f t="shared" si="2"/>
        <v>15395059.689999999</v>
      </c>
      <c r="H500" s="130">
        <f t="shared" si="3"/>
        <v>3617.5</v>
      </c>
    </row>
    <row r="501" spans="1:8" ht="14.25" customHeight="1" x14ac:dyDescent="0.3">
      <c r="A501" s="130">
        <v>3618</v>
      </c>
      <c r="B501" s="131">
        <v>13552431.199999999</v>
      </c>
      <c r="C501" s="131">
        <v>15447431.199999999</v>
      </c>
      <c r="D501" s="131">
        <v>104874.8</v>
      </c>
      <c r="E501" s="2">
        <v>497</v>
      </c>
      <c r="G501" s="131">
        <f t="shared" si="2"/>
        <v>15447431.199999999</v>
      </c>
      <c r="H501" s="130">
        <f t="shared" si="3"/>
        <v>3618</v>
      </c>
    </row>
    <row r="502" spans="1:8" ht="14.25" customHeight="1" x14ac:dyDescent="0.3">
      <c r="A502" s="130">
        <v>3618.5</v>
      </c>
      <c r="B502" s="131">
        <v>13604934.49</v>
      </c>
      <c r="C502" s="131">
        <v>15499934.49</v>
      </c>
      <c r="D502" s="131">
        <v>105138.35</v>
      </c>
      <c r="E502" s="2">
        <v>498</v>
      </c>
      <c r="G502" s="131">
        <f t="shared" si="2"/>
        <v>15499934.49</v>
      </c>
      <c r="H502" s="130">
        <f t="shared" si="3"/>
        <v>3618.5</v>
      </c>
    </row>
    <row r="503" spans="1:8" ht="14.25" customHeight="1" x14ac:dyDescent="0.3">
      <c r="A503" s="130">
        <v>3619</v>
      </c>
      <c r="B503" s="131">
        <v>13657569.550000001</v>
      </c>
      <c r="C503" s="131">
        <v>15552569.550000001</v>
      </c>
      <c r="D503" s="131">
        <v>105401.9</v>
      </c>
      <c r="E503" s="2">
        <v>499</v>
      </c>
      <c r="G503" s="131">
        <f t="shared" si="2"/>
        <v>15552569.550000001</v>
      </c>
      <c r="H503" s="130">
        <f t="shared" si="3"/>
        <v>3619</v>
      </c>
    </row>
    <row r="504" spans="1:8" ht="14.25" customHeight="1" x14ac:dyDescent="0.3">
      <c r="A504" s="130">
        <v>3619.5</v>
      </c>
      <c r="B504" s="131">
        <v>13710336.390000001</v>
      </c>
      <c r="C504" s="131">
        <v>15605336.390000001</v>
      </c>
      <c r="D504" s="131">
        <v>105665.45</v>
      </c>
      <c r="E504" s="2">
        <v>500</v>
      </c>
      <c r="G504" s="131">
        <f t="shared" si="2"/>
        <v>15605336.390000001</v>
      </c>
      <c r="H504" s="130">
        <f t="shared" si="3"/>
        <v>3619.5</v>
      </c>
    </row>
    <row r="505" spans="1:8" ht="14.25" customHeight="1" x14ac:dyDescent="0.3">
      <c r="A505" s="130">
        <v>3620</v>
      </c>
      <c r="B505" s="131">
        <v>13763235</v>
      </c>
      <c r="C505" s="131">
        <v>15658235</v>
      </c>
      <c r="D505" s="131">
        <v>105929</v>
      </c>
      <c r="E505" s="2">
        <v>501</v>
      </c>
      <c r="G505" s="131">
        <f t="shared" si="2"/>
        <v>15658235</v>
      </c>
      <c r="H505" s="130">
        <f t="shared" si="3"/>
        <v>3620</v>
      </c>
    </row>
    <row r="506" spans="1:8" ht="14.25" customHeight="1" x14ac:dyDescent="0.3">
      <c r="A506" s="130">
        <v>3620.5</v>
      </c>
      <c r="B506" s="131">
        <v>13816275.279999999</v>
      </c>
      <c r="C506" s="131">
        <v>15711275.279999999</v>
      </c>
      <c r="D506" s="131">
        <v>106232.12</v>
      </c>
      <c r="E506" s="2">
        <v>502</v>
      </c>
      <c r="G506" s="131">
        <f t="shared" si="2"/>
        <v>15711275.279999999</v>
      </c>
      <c r="H506" s="130">
        <f t="shared" si="3"/>
        <v>3620.5</v>
      </c>
    </row>
    <row r="507" spans="1:8" ht="14.25" customHeight="1" x14ac:dyDescent="0.3">
      <c r="A507" s="130">
        <v>3621</v>
      </c>
      <c r="B507" s="131">
        <v>13869467.119999999</v>
      </c>
      <c r="C507" s="131">
        <v>15764467.119999999</v>
      </c>
      <c r="D507" s="131">
        <v>106535.25</v>
      </c>
      <c r="E507" s="2">
        <v>503</v>
      </c>
      <c r="G507" s="131">
        <f t="shared" si="2"/>
        <v>15764467.119999999</v>
      </c>
      <c r="H507" s="130">
        <f t="shared" si="3"/>
        <v>3621</v>
      </c>
    </row>
    <row r="508" spans="1:8" ht="14.25" customHeight="1" x14ac:dyDescent="0.3">
      <c r="A508" s="130">
        <v>3621.5</v>
      </c>
      <c r="B508" s="131">
        <v>13922810.529999999</v>
      </c>
      <c r="C508" s="131">
        <v>15817810.529999999</v>
      </c>
      <c r="D508" s="131">
        <v>106838.37</v>
      </c>
      <c r="E508" s="2">
        <v>504</v>
      </c>
      <c r="G508" s="131">
        <f t="shared" si="2"/>
        <v>15817810.529999999</v>
      </c>
      <c r="H508" s="130">
        <f t="shared" si="3"/>
        <v>3621.5</v>
      </c>
    </row>
    <row r="509" spans="1:8" ht="14.25" customHeight="1" x14ac:dyDescent="0.3">
      <c r="A509" s="130">
        <v>3622</v>
      </c>
      <c r="B509" s="131">
        <v>13976305.5</v>
      </c>
      <c r="C509" s="131">
        <v>15871305.5</v>
      </c>
      <c r="D509" s="131">
        <v>107141.5</v>
      </c>
      <c r="E509" s="2">
        <v>505</v>
      </c>
      <c r="G509" s="131">
        <f t="shared" si="2"/>
        <v>15871305.5</v>
      </c>
      <c r="H509" s="130">
        <f t="shared" si="3"/>
        <v>3622</v>
      </c>
    </row>
    <row r="510" spans="1:8" ht="14.25" customHeight="1" x14ac:dyDescent="0.3">
      <c r="A510" s="130">
        <v>3622.5</v>
      </c>
      <c r="B510" s="131">
        <v>14029952.029999999</v>
      </c>
      <c r="C510" s="131">
        <v>15924952.029999999</v>
      </c>
      <c r="D510" s="131">
        <v>107444.62</v>
      </c>
      <c r="E510" s="2">
        <v>506</v>
      </c>
      <c r="G510" s="131">
        <f t="shared" si="2"/>
        <v>15924952.029999999</v>
      </c>
      <c r="H510" s="130">
        <f t="shared" si="3"/>
        <v>3622.5</v>
      </c>
    </row>
    <row r="511" spans="1:8" ht="14.25" customHeight="1" x14ac:dyDescent="0.3">
      <c r="A511" s="130">
        <v>3623</v>
      </c>
      <c r="B511" s="131">
        <v>14083750.119999999</v>
      </c>
      <c r="C511" s="131">
        <v>15978750.119999999</v>
      </c>
      <c r="D511" s="131">
        <v>107747.75</v>
      </c>
      <c r="E511" s="2">
        <v>507</v>
      </c>
      <c r="G511" s="131">
        <f t="shared" si="2"/>
        <v>15978750.119999999</v>
      </c>
      <c r="H511" s="130">
        <f t="shared" si="3"/>
        <v>3623</v>
      </c>
    </row>
    <row r="512" spans="1:8" ht="14.25" customHeight="1" x14ac:dyDescent="0.3">
      <c r="A512" s="130">
        <v>3623.5</v>
      </c>
      <c r="B512" s="131">
        <v>14137699.779999999</v>
      </c>
      <c r="C512" s="131">
        <v>16032699.779999999</v>
      </c>
      <c r="D512" s="131">
        <v>108050.87</v>
      </c>
      <c r="E512" s="2">
        <v>508</v>
      </c>
      <c r="G512" s="131">
        <f t="shared" si="2"/>
        <v>16032699.779999999</v>
      </c>
      <c r="H512" s="130">
        <f t="shared" si="3"/>
        <v>3623.5</v>
      </c>
    </row>
    <row r="513" spans="1:8" ht="14.25" customHeight="1" x14ac:dyDescent="0.3">
      <c r="A513" s="130">
        <v>3624</v>
      </c>
      <c r="B513" s="131">
        <v>14191801</v>
      </c>
      <c r="C513" s="131">
        <v>16086801</v>
      </c>
      <c r="D513" s="131">
        <v>108354</v>
      </c>
      <c r="E513" s="2">
        <v>509</v>
      </c>
      <c r="G513" s="131">
        <f t="shared" si="2"/>
        <v>16086801</v>
      </c>
      <c r="H513" s="130">
        <f t="shared" si="3"/>
        <v>3624</v>
      </c>
    </row>
    <row r="514" spans="1:8" ht="14.25" customHeight="1" x14ac:dyDescent="0.3">
      <c r="A514" s="130">
        <v>3624.5</v>
      </c>
      <c r="B514" s="131">
        <v>14246053.779999999</v>
      </c>
      <c r="C514" s="131">
        <v>16141053.779999999</v>
      </c>
      <c r="D514" s="131">
        <v>108657.12</v>
      </c>
      <c r="E514" s="2">
        <v>510</v>
      </c>
      <c r="G514" s="131">
        <f t="shared" si="2"/>
        <v>16141053.779999999</v>
      </c>
      <c r="H514" s="130">
        <f t="shared" si="3"/>
        <v>3624.5</v>
      </c>
    </row>
    <row r="515" spans="1:8" ht="14.25" customHeight="1" x14ac:dyDescent="0.3">
      <c r="A515" s="130">
        <v>3625</v>
      </c>
      <c r="B515" s="131">
        <v>14300458.119999999</v>
      </c>
      <c r="C515" s="131">
        <v>16195458.119999999</v>
      </c>
      <c r="D515" s="131">
        <v>108960.25</v>
      </c>
      <c r="E515" s="2">
        <v>511</v>
      </c>
      <c r="G515" s="131">
        <f t="shared" ref="G515:G689" si="4">C515</f>
        <v>16195458.119999999</v>
      </c>
      <c r="H515" s="130">
        <f t="shared" ref="H515:H689" si="5">A515</f>
        <v>3625</v>
      </c>
    </row>
    <row r="516" spans="1:8" ht="14.25" customHeight="1" x14ac:dyDescent="0.3">
      <c r="A516" s="130">
        <v>3625.5</v>
      </c>
      <c r="B516" s="131">
        <v>14355014.029999999</v>
      </c>
      <c r="C516" s="131">
        <v>16250014.029999999</v>
      </c>
      <c r="D516" s="131">
        <v>109263.37</v>
      </c>
      <c r="E516" s="2">
        <v>512</v>
      </c>
      <c r="G516" s="131">
        <f t="shared" si="4"/>
        <v>16250014.029999999</v>
      </c>
      <c r="H516" s="130">
        <f t="shared" si="5"/>
        <v>3625.5</v>
      </c>
    </row>
    <row r="517" spans="1:8" ht="14.25" customHeight="1" x14ac:dyDescent="0.3">
      <c r="A517" s="130">
        <v>3626</v>
      </c>
      <c r="B517" s="131">
        <v>14409721.5</v>
      </c>
      <c r="C517" s="131">
        <v>16304721.5</v>
      </c>
      <c r="D517" s="131">
        <v>109566.5</v>
      </c>
      <c r="E517" s="2">
        <v>513</v>
      </c>
      <c r="G517" s="131">
        <f t="shared" si="4"/>
        <v>16304721.5</v>
      </c>
      <c r="H517" s="130">
        <f t="shared" si="5"/>
        <v>3626</v>
      </c>
    </row>
    <row r="518" spans="1:8" ht="14.25" customHeight="1" x14ac:dyDescent="0.3">
      <c r="A518" s="130">
        <v>3626.5</v>
      </c>
      <c r="B518" s="131">
        <v>14464580.529999999</v>
      </c>
      <c r="C518" s="131">
        <v>16359580.529999999</v>
      </c>
      <c r="D518" s="131">
        <v>109869.62</v>
      </c>
      <c r="E518" s="2">
        <v>514</v>
      </c>
      <c r="G518" s="131">
        <f t="shared" si="4"/>
        <v>16359580.529999999</v>
      </c>
      <c r="H518" s="130">
        <f t="shared" si="5"/>
        <v>3626.5</v>
      </c>
    </row>
    <row r="519" spans="1:8" ht="14.25" customHeight="1" x14ac:dyDescent="0.3">
      <c r="A519" s="130">
        <v>3627</v>
      </c>
      <c r="B519" s="131">
        <v>14519591.119999999</v>
      </c>
      <c r="C519" s="131">
        <v>16414591.119999999</v>
      </c>
      <c r="D519" s="131">
        <v>110172.75</v>
      </c>
      <c r="E519" s="2">
        <v>515</v>
      </c>
      <c r="G519" s="131">
        <f t="shared" si="4"/>
        <v>16414591.119999999</v>
      </c>
      <c r="H519" s="130">
        <f t="shared" si="5"/>
        <v>3627</v>
      </c>
    </row>
    <row r="520" spans="1:8" ht="14.25" customHeight="1" x14ac:dyDescent="0.3">
      <c r="A520" s="130">
        <v>3627.5</v>
      </c>
      <c r="B520" s="131">
        <v>14574753.279999999</v>
      </c>
      <c r="C520" s="131">
        <v>16469753.279999999</v>
      </c>
      <c r="D520" s="131">
        <v>110475.87</v>
      </c>
      <c r="E520" s="2">
        <v>516</v>
      </c>
      <c r="G520" s="131">
        <f t="shared" si="4"/>
        <v>16469753.279999999</v>
      </c>
      <c r="H520" s="130">
        <f t="shared" si="5"/>
        <v>3627.5</v>
      </c>
    </row>
    <row r="521" spans="1:8" ht="14.25" customHeight="1" x14ac:dyDescent="0.3">
      <c r="A521" s="130">
        <v>3628</v>
      </c>
      <c r="B521" s="131">
        <v>14630067</v>
      </c>
      <c r="C521" s="131">
        <v>16525067</v>
      </c>
      <c r="D521" s="131">
        <v>110779</v>
      </c>
      <c r="E521" s="2">
        <v>517</v>
      </c>
      <c r="G521" s="131">
        <f t="shared" si="4"/>
        <v>16525067</v>
      </c>
      <c r="H521" s="130">
        <f t="shared" si="5"/>
        <v>3628</v>
      </c>
    </row>
    <row r="522" spans="1:8" ht="14.25" customHeight="1" x14ac:dyDescent="0.3">
      <c r="A522" s="130">
        <v>3628.5</v>
      </c>
      <c r="B522" s="131">
        <v>14685532.279999999</v>
      </c>
      <c r="C522" s="131">
        <v>16580532.279999999</v>
      </c>
      <c r="D522" s="131">
        <v>111082.12</v>
      </c>
      <c r="E522" s="2">
        <v>518</v>
      </c>
      <c r="G522" s="131">
        <f t="shared" si="4"/>
        <v>16580532.279999999</v>
      </c>
      <c r="H522" s="130">
        <f t="shared" si="5"/>
        <v>3628.5</v>
      </c>
    </row>
    <row r="523" spans="1:8" ht="14.25" customHeight="1" x14ac:dyDescent="0.3">
      <c r="A523" s="130">
        <v>3629</v>
      </c>
      <c r="B523" s="131">
        <v>14741149.119999999</v>
      </c>
      <c r="C523" s="131">
        <v>16636149.119999999</v>
      </c>
      <c r="D523" s="131">
        <v>111385.25</v>
      </c>
      <c r="E523" s="2">
        <v>519</v>
      </c>
      <c r="G523" s="131">
        <f t="shared" si="4"/>
        <v>16636149.119999999</v>
      </c>
      <c r="H523" s="130">
        <f t="shared" si="5"/>
        <v>3629</v>
      </c>
    </row>
    <row r="524" spans="1:8" ht="14.25" customHeight="1" x14ac:dyDescent="0.3">
      <c r="A524" s="130">
        <v>3629.5</v>
      </c>
      <c r="B524" s="131">
        <v>14796917.529999999</v>
      </c>
      <c r="C524" s="131">
        <v>16691917.529999999</v>
      </c>
      <c r="D524" s="131">
        <v>111688.37</v>
      </c>
      <c r="E524" s="2">
        <v>520</v>
      </c>
      <c r="G524" s="131">
        <f t="shared" si="4"/>
        <v>16691917.529999999</v>
      </c>
      <c r="H524" s="130">
        <f t="shared" si="5"/>
        <v>3629.5</v>
      </c>
    </row>
    <row r="525" spans="1:8" ht="14.25" customHeight="1" x14ac:dyDescent="0.3">
      <c r="A525" s="130">
        <v>3630</v>
      </c>
      <c r="B525" s="131">
        <v>14852837.5</v>
      </c>
      <c r="C525" s="131">
        <v>16747837.5</v>
      </c>
      <c r="D525" s="131">
        <v>111991.5</v>
      </c>
      <c r="E525" s="2">
        <v>521</v>
      </c>
      <c r="G525" s="131">
        <f t="shared" si="4"/>
        <v>16747837.5</v>
      </c>
      <c r="H525" s="130">
        <f t="shared" si="5"/>
        <v>3630</v>
      </c>
    </row>
    <row r="526" spans="1:8" ht="14.25" customHeight="1" x14ac:dyDescent="0.3">
      <c r="A526" s="130">
        <v>3630.5</v>
      </c>
      <c r="B526" s="131">
        <v>14908909.029999999</v>
      </c>
      <c r="C526" s="131">
        <v>16803909.030000001</v>
      </c>
      <c r="D526" s="131">
        <v>112294.62</v>
      </c>
      <c r="E526" s="2">
        <v>522</v>
      </c>
      <c r="G526" s="131">
        <f t="shared" si="4"/>
        <v>16803909.030000001</v>
      </c>
      <c r="H526" s="130">
        <f t="shared" si="5"/>
        <v>3630.5</v>
      </c>
    </row>
    <row r="527" spans="1:8" ht="14.25" customHeight="1" x14ac:dyDescent="0.3">
      <c r="A527" s="130">
        <v>3631</v>
      </c>
      <c r="B527" s="131">
        <v>14965132.119999999</v>
      </c>
      <c r="C527" s="131">
        <v>16860132.119999997</v>
      </c>
      <c r="D527" s="131">
        <v>112597.75</v>
      </c>
      <c r="E527" s="2">
        <v>523</v>
      </c>
      <c r="G527" s="131">
        <f t="shared" si="4"/>
        <v>16860132.119999997</v>
      </c>
      <c r="H527" s="130">
        <f t="shared" si="5"/>
        <v>3631</v>
      </c>
    </row>
    <row r="528" spans="1:8" ht="14.25" customHeight="1" x14ac:dyDescent="0.3">
      <c r="A528" s="130">
        <v>3631.5</v>
      </c>
      <c r="B528" s="131">
        <v>15021506.779999999</v>
      </c>
      <c r="C528" s="131">
        <v>16916506.780000001</v>
      </c>
      <c r="D528" s="131">
        <v>112900.87</v>
      </c>
      <c r="E528" s="2">
        <v>524</v>
      </c>
      <c r="G528" s="131">
        <f t="shared" si="4"/>
        <v>16916506.780000001</v>
      </c>
      <c r="H528" s="130">
        <f t="shared" si="5"/>
        <v>3631.5</v>
      </c>
    </row>
    <row r="529" spans="1:8" ht="14.25" customHeight="1" x14ac:dyDescent="0.3">
      <c r="A529" s="130">
        <v>3632</v>
      </c>
      <c r="B529" s="131">
        <v>15078033</v>
      </c>
      <c r="C529" s="131">
        <v>16973033</v>
      </c>
      <c r="D529" s="131">
        <v>113204</v>
      </c>
      <c r="E529" s="2">
        <v>525</v>
      </c>
      <c r="G529" s="131">
        <f t="shared" si="4"/>
        <v>16973033</v>
      </c>
      <c r="H529" s="130">
        <f t="shared" si="5"/>
        <v>3632</v>
      </c>
    </row>
    <row r="530" spans="1:8" ht="14.25" customHeight="1" x14ac:dyDescent="0.3">
      <c r="A530" s="130">
        <v>3632.5</v>
      </c>
      <c r="B530" s="131">
        <v>15134710.779999999</v>
      </c>
      <c r="C530" s="131">
        <v>17029710.780000001</v>
      </c>
      <c r="D530" s="131">
        <v>113507.12</v>
      </c>
      <c r="E530" s="2">
        <v>526</v>
      </c>
      <c r="G530" s="131">
        <f t="shared" si="4"/>
        <v>17029710.780000001</v>
      </c>
      <c r="H530" s="130">
        <f t="shared" si="5"/>
        <v>3632.5</v>
      </c>
    </row>
    <row r="531" spans="1:8" ht="14.25" customHeight="1" x14ac:dyDescent="0.3">
      <c r="A531" s="130">
        <v>3633</v>
      </c>
      <c r="B531" s="131">
        <v>15191540.119999999</v>
      </c>
      <c r="C531" s="131">
        <v>17086540.119999997</v>
      </c>
      <c r="D531" s="131">
        <v>113810.25</v>
      </c>
      <c r="E531" s="2">
        <v>527</v>
      </c>
      <c r="G531" s="131">
        <f t="shared" si="4"/>
        <v>17086540.119999997</v>
      </c>
      <c r="H531" s="130">
        <f t="shared" si="5"/>
        <v>3633</v>
      </c>
    </row>
    <row r="532" spans="1:8" ht="14.25" customHeight="1" x14ac:dyDescent="0.3">
      <c r="A532" s="130">
        <v>3633.5</v>
      </c>
      <c r="B532" s="131">
        <v>15248521.029999999</v>
      </c>
      <c r="C532" s="131">
        <v>17143521.030000001</v>
      </c>
      <c r="D532" s="131">
        <v>114113.37</v>
      </c>
      <c r="E532" s="2">
        <v>528</v>
      </c>
      <c r="G532" s="131">
        <f t="shared" si="4"/>
        <v>17143521.030000001</v>
      </c>
      <c r="H532" s="130">
        <f t="shared" si="5"/>
        <v>3633.5</v>
      </c>
    </row>
    <row r="533" spans="1:8" ht="14.25" customHeight="1" x14ac:dyDescent="0.3">
      <c r="A533" s="130">
        <v>3634</v>
      </c>
      <c r="B533" s="131">
        <v>15305653.5</v>
      </c>
      <c r="C533" s="131">
        <v>17200653.5</v>
      </c>
      <c r="D533" s="131">
        <v>114416.5</v>
      </c>
      <c r="E533" s="2">
        <v>529</v>
      </c>
      <c r="G533" s="131">
        <f t="shared" si="4"/>
        <v>17200653.5</v>
      </c>
      <c r="H533" s="130">
        <f t="shared" si="5"/>
        <v>3634</v>
      </c>
    </row>
    <row r="534" spans="1:8" ht="14.25" customHeight="1" x14ac:dyDescent="0.3">
      <c r="A534" s="130">
        <v>3634.5</v>
      </c>
      <c r="B534" s="131">
        <v>15362937.529999999</v>
      </c>
      <c r="C534" s="131">
        <v>17257937.530000001</v>
      </c>
      <c r="D534" s="131">
        <v>114719.62</v>
      </c>
      <c r="E534" s="2">
        <v>530</v>
      </c>
      <c r="G534" s="131">
        <f t="shared" si="4"/>
        <v>17257937.530000001</v>
      </c>
      <c r="H534" s="130">
        <f t="shared" si="5"/>
        <v>3634.5</v>
      </c>
    </row>
    <row r="535" spans="1:8" ht="14.25" customHeight="1" x14ac:dyDescent="0.3">
      <c r="A535" s="130">
        <v>3635</v>
      </c>
      <c r="B535" s="131">
        <v>15420373.119999999</v>
      </c>
      <c r="C535" s="131">
        <v>17315373.119999997</v>
      </c>
      <c r="D535" s="131">
        <v>115022.75</v>
      </c>
      <c r="E535" s="2">
        <v>531</v>
      </c>
      <c r="G535" s="131">
        <f t="shared" si="4"/>
        <v>17315373.119999997</v>
      </c>
      <c r="H535" s="130">
        <f t="shared" si="5"/>
        <v>3635</v>
      </c>
    </row>
    <row r="536" spans="1:8" ht="14.25" customHeight="1" x14ac:dyDescent="0.3">
      <c r="A536" s="130">
        <v>3635.5</v>
      </c>
      <c r="B536" s="131">
        <v>15477960.279999999</v>
      </c>
      <c r="C536" s="131">
        <v>17372960.280000001</v>
      </c>
      <c r="D536" s="131">
        <v>115325.87</v>
      </c>
      <c r="E536" s="2">
        <v>532</v>
      </c>
      <c r="G536" s="131">
        <f t="shared" si="4"/>
        <v>17372960.280000001</v>
      </c>
      <c r="H536" s="130">
        <f t="shared" si="5"/>
        <v>3635.5</v>
      </c>
    </row>
    <row r="537" spans="1:8" ht="14.25" customHeight="1" x14ac:dyDescent="0.3">
      <c r="A537" s="130">
        <v>3636</v>
      </c>
      <c r="B537" s="131">
        <v>15535699</v>
      </c>
      <c r="C537" s="131">
        <v>17430699</v>
      </c>
      <c r="D537" s="131">
        <v>115629</v>
      </c>
      <c r="E537" s="2">
        <v>533</v>
      </c>
      <c r="G537" s="131">
        <f t="shared" si="4"/>
        <v>17430699</v>
      </c>
      <c r="H537" s="130">
        <f t="shared" si="5"/>
        <v>3636</v>
      </c>
    </row>
    <row r="538" spans="1:8" ht="14.25" customHeight="1" x14ac:dyDescent="0.3">
      <c r="A538" s="130">
        <v>3636.5</v>
      </c>
      <c r="B538" s="131">
        <v>15593589.279999999</v>
      </c>
      <c r="C538" s="131">
        <v>17488589.280000001</v>
      </c>
      <c r="D538" s="131">
        <v>115932.12</v>
      </c>
      <c r="E538" s="2">
        <v>534</v>
      </c>
      <c r="G538" s="131">
        <f t="shared" si="4"/>
        <v>17488589.280000001</v>
      </c>
      <c r="H538" s="130">
        <f t="shared" si="5"/>
        <v>3636.5</v>
      </c>
    </row>
    <row r="539" spans="1:8" ht="14.25" customHeight="1" x14ac:dyDescent="0.3">
      <c r="A539" s="130">
        <v>3637</v>
      </c>
      <c r="B539" s="131">
        <v>15651631.119999999</v>
      </c>
      <c r="C539" s="131">
        <v>17546631.119999997</v>
      </c>
      <c r="D539" s="131">
        <v>116235.25</v>
      </c>
      <c r="E539" s="2">
        <v>535</v>
      </c>
      <c r="G539" s="131">
        <f t="shared" si="4"/>
        <v>17546631.119999997</v>
      </c>
      <c r="H539" s="130">
        <f t="shared" si="5"/>
        <v>3637</v>
      </c>
    </row>
    <row r="540" spans="1:8" ht="14.25" customHeight="1" x14ac:dyDescent="0.3">
      <c r="A540" s="130">
        <v>3637.5</v>
      </c>
      <c r="B540" s="131">
        <v>15709824.529999999</v>
      </c>
      <c r="C540" s="131">
        <v>17604824.530000001</v>
      </c>
      <c r="D540" s="131">
        <v>116538.37</v>
      </c>
      <c r="E540" s="2">
        <v>536</v>
      </c>
      <c r="G540" s="131">
        <f t="shared" si="4"/>
        <v>17604824.530000001</v>
      </c>
      <c r="H540" s="130">
        <f t="shared" si="5"/>
        <v>3637.5</v>
      </c>
    </row>
    <row r="541" spans="1:8" ht="14.25" customHeight="1" x14ac:dyDescent="0.3">
      <c r="A541" s="130">
        <v>3638</v>
      </c>
      <c r="B541" s="131">
        <v>15768169.5</v>
      </c>
      <c r="C541" s="131">
        <v>17663169.5</v>
      </c>
      <c r="D541" s="131">
        <v>116841.5</v>
      </c>
      <c r="E541" s="2">
        <v>537</v>
      </c>
      <c r="G541" s="131">
        <f t="shared" si="4"/>
        <v>17663169.5</v>
      </c>
      <c r="H541" s="130">
        <f t="shared" si="5"/>
        <v>3638</v>
      </c>
    </row>
    <row r="542" spans="1:8" ht="14.25" customHeight="1" x14ac:dyDescent="0.3">
      <c r="A542" s="130">
        <v>3638.5</v>
      </c>
      <c r="B542" s="131">
        <v>15826666.029999999</v>
      </c>
      <c r="C542" s="131">
        <v>17721666.030000001</v>
      </c>
      <c r="D542" s="131">
        <v>117144.62</v>
      </c>
      <c r="E542" s="2">
        <v>538</v>
      </c>
      <c r="G542" s="131">
        <f t="shared" si="4"/>
        <v>17721666.030000001</v>
      </c>
      <c r="H542" s="130">
        <f t="shared" si="5"/>
        <v>3638.5</v>
      </c>
    </row>
    <row r="543" spans="1:8" ht="14.25" customHeight="1" x14ac:dyDescent="0.3">
      <c r="A543" s="130">
        <v>3639</v>
      </c>
      <c r="B543" s="131">
        <v>15885314.119999999</v>
      </c>
      <c r="C543" s="131">
        <v>17780314.119999997</v>
      </c>
      <c r="D543" s="131">
        <v>117447.75</v>
      </c>
      <c r="E543" s="2">
        <v>539</v>
      </c>
      <c r="G543" s="131">
        <f t="shared" si="4"/>
        <v>17780314.119999997</v>
      </c>
      <c r="H543" s="130">
        <f t="shared" si="5"/>
        <v>3639</v>
      </c>
    </row>
    <row r="544" spans="1:8" ht="14.25" customHeight="1" x14ac:dyDescent="0.3">
      <c r="A544" s="130">
        <v>3639.5</v>
      </c>
      <c r="B544" s="131">
        <v>15944113.779999999</v>
      </c>
      <c r="C544" s="131">
        <v>17839113.780000001</v>
      </c>
      <c r="D544" s="131">
        <v>117750.87</v>
      </c>
      <c r="E544" s="2">
        <v>540</v>
      </c>
      <c r="G544" s="131">
        <f t="shared" si="4"/>
        <v>17839113.780000001</v>
      </c>
      <c r="H544" s="130">
        <f t="shared" si="5"/>
        <v>3639.5</v>
      </c>
    </row>
    <row r="545" spans="1:8" ht="14.25" customHeight="1" x14ac:dyDescent="0.3">
      <c r="A545" s="130">
        <v>3640</v>
      </c>
      <c r="B545" s="131">
        <v>16003065</v>
      </c>
      <c r="C545" s="131">
        <v>17898065</v>
      </c>
      <c r="D545" s="131">
        <v>118054</v>
      </c>
      <c r="E545" s="2">
        <v>541</v>
      </c>
      <c r="G545" s="131">
        <f t="shared" si="4"/>
        <v>17898065</v>
      </c>
      <c r="H545" s="130">
        <f t="shared" si="5"/>
        <v>3640</v>
      </c>
    </row>
    <row r="546" spans="1:8" ht="14.25" customHeight="1" x14ac:dyDescent="0.3">
      <c r="A546" s="130">
        <v>3640.5</v>
      </c>
      <c r="B546" s="131">
        <v>16062172.279999999</v>
      </c>
      <c r="C546" s="131">
        <v>17957172.280000001</v>
      </c>
      <c r="D546" s="131">
        <v>118375.12</v>
      </c>
      <c r="E546" s="2">
        <v>542</v>
      </c>
      <c r="G546" s="131">
        <f t="shared" si="4"/>
        <v>17957172.280000001</v>
      </c>
      <c r="H546" s="130">
        <f t="shared" si="5"/>
        <v>3640.5</v>
      </c>
    </row>
    <row r="547" spans="1:8" ht="14.25" customHeight="1" x14ac:dyDescent="0.3">
      <c r="A547" s="130">
        <v>3641</v>
      </c>
      <c r="B547" s="131">
        <v>16121440.119999999</v>
      </c>
      <c r="C547" s="131">
        <v>18016440.119999997</v>
      </c>
      <c r="D547" s="131">
        <v>118696.25</v>
      </c>
      <c r="E547" s="2">
        <v>543</v>
      </c>
      <c r="G547" s="131">
        <f t="shared" si="4"/>
        <v>18016440.119999997</v>
      </c>
      <c r="H547" s="130">
        <f t="shared" si="5"/>
        <v>3641</v>
      </c>
    </row>
    <row r="548" spans="1:8" ht="14.25" customHeight="1" x14ac:dyDescent="0.3">
      <c r="A548" s="130">
        <v>3641.5</v>
      </c>
      <c r="B548" s="131">
        <v>16180868.529999999</v>
      </c>
      <c r="C548" s="131">
        <v>18075868.530000001</v>
      </c>
      <c r="D548" s="131">
        <v>119017.37</v>
      </c>
      <c r="E548" s="2">
        <v>544</v>
      </c>
      <c r="G548" s="131">
        <f t="shared" si="4"/>
        <v>18075868.530000001</v>
      </c>
      <c r="H548" s="130">
        <f t="shared" si="5"/>
        <v>3641.5</v>
      </c>
    </row>
    <row r="549" spans="1:8" ht="14.25" customHeight="1" x14ac:dyDescent="0.3">
      <c r="A549" s="130">
        <v>3642</v>
      </c>
      <c r="B549" s="131">
        <v>16240457.5</v>
      </c>
      <c r="C549" s="131">
        <v>18135457.5</v>
      </c>
      <c r="D549" s="131">
        <v>119338.5</v>
      </c>
      <c r="E549" s="2">
        <v>545</v>
      </c>
      <c r="G549" s="131">
        <f t="shared" si="4"/>
        <v>18135457.5</v>
      </c>
      <c r="H549" s="130">
        <f t="shared" si="5"/>
        <v>3642</v>
      </c>
    </row>
    <row r="550" spans="1:8" ht="14.25" customHeight="1" x14ac:dyDescent="0.3">
      <c r="A550" s="130">
        <v>3642.5</v>
      </c>
      <c r="B550" s="131">
        <v>16300207.029999999</v>
      </c>
      <c r="C550" s="131">
        <v>18195207.030000001</v>
      </c>
      <c r="D550" s="131">
        <v>119659.62</v>
      </c>
      <c r="E550" s="2">
        <v>546</v>
      </c>
      <c r="G550" s="131">
        <f t="shared" si="4"/>
        <v>18195207.030000001</v>
      </c>
      <c r="H550" s="130">
        <f t="shared" si="5"/>
        <v>3642.5</v>
      </c>
    </row>
    <row r="551" spans="1:8" ht="14.25" customHeight="1" x14ac:dyDescent="0.3">
      <c r="A551" s="130">
        <v>3643</v>
      </c>
      <c r="B551" s="131">
        <v>16360117.119999999</v>
      </c>
      <c r="C551" s="131">
        <v>18255117.119999997</v>
      </c>
      <c r="D551" s="131">
        <v>119980.75</v>
      </c>
      <c r="E551" s="2">
        <v>547</v>
      </c>
      <c r="G551" s="131">
        <f t="shared" si="4"/>
        <v>18255117.119999997</v>
      </c>
      <c r="H551" s="130">
        <f t="shared" si="5"/>
        <v>3643</v>
      </c>
    </row>
    <row r="552" spans="1:8" ht="14.25" customHeight="1" x14ac:dyDescent="0.3">
      <c r="A552" s="130">
        <v>3643.5</v>
      </c>
      <c r="B552" s="131">
        <v>16420187.779999999</v>
      </c>
      <c r="C552" s="131">
        <v>18315187.780000001</v>
      </c>
      <c r="D552" s="131">
        <v>120301.87</v>
      </c>
      <c r="E552" s="2">
        <v>548</v>
      </c>
      <c r="G552" s="131">
        <f t="shared" si="4"/>
        <v>18315187.780000001</v>
      </c>
      <c r="H552" s="130">
        <f t="shared" si="5"/>
        <v>3643.5</v>
      </c>
    </row>
    <row r="553" spans="1:8" ht="14.25" customHeight="1" x14ac:dyDescent="0.3">
      <c r="A553" s="130">
        <v>3644</v>
      </c>
      <c r="B553" s="131">
        <v>16480419</v>
      </c>
      <c r="C553" s="131">
        <v>18375419</v>
      </c>
      <c r="D553" s="131">
        <v>120623</v>
      </c>
      <c r="E553" s="2">
        <v>549</v>
      </c>
      <c r="G553" s="131">
        <f t="shared" si="4"/>
        <v>18375419</v>
      </c>
      <c r="H553" s="130">
        <f t="shared" si="5"/>
        <v>3644</v>
      </c>
    </row>
    <row r="554" spans="1:8" ht="14.25" customHeight="1" x14ac:dyDescent="0.3">
      <c r="A554" s="130">
        <v>3644.5</v>
      </c>
      <c r="B554" s="131">
        <v>16540810.779999999</v>
      </c>
      <c r="C554" s="131">
        <v>18435810.780000001</v>
      </c>
      <c r="D554" s="131">
        <v>120944.12</v>
      </c>
      <c r="E554" s="2">
        <v>550</v>
      </c>
      <c r="G554" s="131">
        <f t="shared" si="4"/>
        <v>18435810.780000001</v>
      </c>
      <c r="H554" s="130">
        <f t="shared" si="5"/>
        <v>3644.5</v>
      </c>
    </row>
    <row r="555" spans="1:8" ht="14.25" customHeight="1" x14ac:dyDescent="0.3">
      <c r="A555" s="130">
        <v>3645</v>
      </c>
      <c r="B555" s="131">
        <v>16601363.119999999</v>
      </c>
      <c r="C555" s="131">
        <v>18496363.119999997</v>
      </c>
      <c r="D555" s="131">
        <v>121265.25</v>
      </c>
      <c r="E555" s="2">
        <v>551</v>
      </c>
      <c r="G555" s="131">
        <f t="shared" si="4"/>
        <v>18496363.119999997</v>
      </c>
      <c r="H555" s="130">
        <f t="shared" si="5"/>
        <v>3645</v>
      </c>
    </row>
    <row r="556" spans="1:8" ht="14.25" customHeight="1" x14ac:dyDescent="0.3">
      <c r="A556" s="130">
        <v>3645.5</v>
      </c>
      <c r="B556" s="131">
        <v>16662076.029999999</v>
      </c>
      <c r="C556" s="131">
        <v>18557076.030000001</v>
      </c>
      <c r="D556" s="131">
        <v>121586.37</v>
      </c>
      <c r="E556" s="2">
        <v>552</v>
      </c>
      <c r="G556" s="131">
        <f t="shared" si="4"/>
        <v>18557076.030000001</v>
      </c>
      <c r="H556" s="130">
        <f t="shared" si="5"/>
        <v>3645.5</v>
      </c>
    </row>
    <row r="557" spans="1:8" ht="14.25" customHeight="1" x14ac:dyDescent="0.3">
      <c r="A557" s="130">
        <v>3646</v>
      </c>
      <c r="B557" s="131">
        <v>16722949.5</v>
      </c>
      <c r="C557" s="131">
        <v>18617949.5</v>
      </c>
      <c r="D557" s="131">
        <v>121907.5</v>
      </c>
      <c r="E557" s="2">
        <v>553</v>
      </c>
      <c r="G557" s="131">
        <f t="shared" si="4"/>
        <v>18617949.5</v>
      </c>
      <c r="H557" s="130">
        <f t="shared" si="5"/>
        <v>3646</v>
      </c>
    </row>
    <row r="558" spans="1:8" ht="14.25" customHeight="1" x14ac:dyDescent="0.3">
      <c r="A558" s="130">
        <v>3646.5</v>
      </c>
      <c r="B558" s="131">
        <v>16783983.530000001</v>
      </c>
      <c r="C558" s="131">
        <v>18678983.530000001</v>
      </c>
      <c r="D558" s="131">
        <v>122228.62</v>
      </c>
      <c r="E558" s="2">
        <v>554</v>
      </c>
      <c r="G558" s="131">
        <f t="shared" si="4"/>
        <v>18678983.530000001</v>
      </c>
      <c r="H558" s="130">
        <f t="shared" si="5"/>
        <v>3646.5</v>
      </c>
    </row>
    <row r="559" spans="1:8" ht="14.25" customHeight="1" x14ac:dyDescent="0.3">
      <c r="A559" s="130">
        <v>3647</v>
      </c>
      <c r="B559" s="131">
        <v>16845178.120000001</v>
      </c>
      <c r="C559" s="131">
        <v>18740178.120000001</v>
      </c>
      <c r="D559" s="131">
        <v>122549.75</v>
      </c>
      <c r="E559" s="2">
        <v>555</v>
      </c>
      <c r="G559" s="131">
        <f t="shared" si="4"/>
        <v>18740178.120000001</v>
      </c>
      <c r="H559" s="130">
        <f t="shared" si="5"/>
        <v>3647</v>
      </c>
    </row>
    <row r="560" spans="1:8" ht="14.25" customHeight="1" x14ac:dyDescent="0.3">
      <c r="A560" s="130">
        <v>3647.5</v>
      </c>
      <c r="B560" s="131">
        <v>16906533.280000001</v>
      </c>
      <c r="C560" s="131">
        <v>18801533.280000001</v>
      </c>
      <c r="D560" s="131">
        <v>122870.87</v>
      </c>
      <c r="E560" s="2">
        <v>556</v>
      </c>
      <c r="G560" s="131">
        <f t="shared" si="4"/>
        <v>18801533.280000001</v>
      </c>
      <c r="H560" s="130">
        <f t="shared" si="5"/>
        <v>3647.5</v>
      </c>
    </row>
    <row r="561" spans="1:8" ht="14.25" customHeight="1" x14ac:dyDescent="0.3">
      <c r="A561" s="130">
        <v>3648</v>
      </c>
      <c r="B561" s="131">
        <v>16968049</v>
      </c>
      <c r="C561" s="131">
        <v>18863049</v>
      </c>
      <c r="D561" s="131">
        <v>123192</v>
      </c>
      <c r="E561" s="2">
        <v>557</v>
      </c>
      <c r="G561" s="131">
        <f t="shared" si="4"/>
        <v>18863049</v>
      </c>
      <c r="H561" s="130">
        <f t="shared" si="5"/>
        <v>3648</v>
      </c>
    </row>
    <row r="562" spans="1:8" ht="14.25" customHeight="1" x14ac:dyDescent="0.3">
      <c r="A562" s="130">
        <v>3648.5</v>
      </c>
      <c r="B562" s="131">
        <v>17029725.280000001</v>
      </c>
      <c r="C562" s="131">
        <v>18924725.280000001</v>
      </c>
      <c r="D562" s="131">
        <v>123513.12</v>
      </c>
      <c r="E562" s="2">
        <v>558</v>
      </c>
      <c r="G562" s="131">
        <f t="shared" si="4"/>
        <v>18924725.280000001</v>
      </c>
      <c r="H562" s="130">
        <f t="shared" si="5"/>
        <v>3648.5</v>
      </c>
    </row>
    <row r="563" spans="1:8" ht="14.25" customHeight="1" x14ac:dyDescent="0.3">
      <c r="A563" s="130">
        <v>3649</v>
      </c>
      <c r="B563" s="131">
        <v>17091562.120000001</v>
      </c>
      <c r="C563" s="131">
        <v>18986562.120000001</v>
      </c>
      <c r="D563" s="131">
        <v>123834.25</v>
      </c>
      <c r="E563" s="2">
        <v>559</v>
      </c>
      <c r="G563" s="131">
        <f t="shared" si="4"/>
        <v>18986562.120000001</v>
      </c>
      <c r="H563" s="130">
        <f t="shared" si="5"/>
        <v>3649</v>
      </c>
    </row>
    <row r="564" spans="1:8" ht="14.25" customHeight="1" x14ac:dyDescent="0.3">
      <c r="A564" s="130">
        <v>3649.5</v>
      </c>
      <c r="B564" s="131">
        <v>17153559.530000001</v>
      </c>
      <c r="C564" s="131">
        <v>19048559.530000001</v>
      </c>
      <c r="D564" s="131">
        <v>124155.37</v>
      </c>
      <c r="E564" s="2">
        <v>560</v>
      </c>
      <c r="G564" s="131">
        <f t="shared" si="4"/>
        <v>19048559.530000001</v>
      </c>
      <c r="H564" s="130">
        <f t="shared" si="5"/>
        <v>3649.5</v>
      </c>
    </row>
    <row r="565" spans="1:8" ht="14.25" customHeight="1" x14ac:dyDescent="0.3">
      <c r="A565" s="130">
        <v>3650</v>
      </c>
      <c r="B565" s="131">
        <v>17215717.5</v>
      </c>
      <c r="C565" s="131">
        <v>19110717.5</v>
      </c>
      <c r="D565" s="131">
        <v>124476.5</v>
      </c>
      <c r="E565" s="2">
        <v>561</v>
      </c>
      <c r="G565" s="131">
        <f t="shared" si="4"/>
        <v>19110717.5</v>
      </c>
      <c r="H565" s="130">
        <f t="shared" si="5"/>
        <v>3650</v>
      </c>
    </row>
    <row r="566" spans="1:8" ht="14.25" customHeight="1" x14ac:dyDescent="0.3">
      <c r="A566" s="130">
        <v>3650.5</v>
      </c>
      <c r="B566" s="131">
        <v>17278036.030000001</v>
      </c>
      <c r="C566" s="131">
        <v>19173036.030000001</v>
      </c>
      <c r="D566" s="131">
        <v>124797.62</v>
      </c>
      <c r="E566" s="2">
        <v>562</v>
      </c>
      <c r="G566" s="131">
        <f t="shared" si="4"/>
        <v>19173036.030000001</v>
      </c>
      <c r="H566" s="130">
        <f t="shared" si="5"/>
        <v>3650.5</v>
      </c>
    </row>
    <row r="567" spans="1:8" ht="14.25" customHeight="1" x14ac:dyDescent="0.3">
      <c r="A567" s="130">
        <v>3651</v>
      </c>
      <c r="B567" s="131">
        <v>17340515.120000001</v>
      </c>
      <c r="C567" s="131">
        <v>19235515.120000001</v>
      </c>
      <c r="D567" s="131">
        <v>125118.75</v>
      </c>
      <c r="E567" s="2">
        <v>563</v>
      </c>
      <c r="G567" s="131">
        <f t="shared" si="4"/>
        <v>19235515.120000001</v>
      </c>
      <c r="H567" s="130">
        <f t="shared" si="5"/>
        <v>3651</v>
      </c>
    </row>
    <row r="568" spans="1:8" ht="14.25" customHeight="1" x14ac:dyDescent="0.3">
      <c r="A568" s="130">
        <v>3651.5</v>
      </c>
      <c r="B568" s="131">
        <v>17403154.780000001</v>
      </c>
      <c r="C568" s="131">
        <v>19298154.780000001</v>
      </c>
      <c r="D568" s="131">
        <v>125439.87</v>
      </c>
      <c r="E568" s="2">
        <v>564</v>
      </c>
      <c r="G568" s="131">
        <f t="shared" si="4"/>
        <v>19298154.780000001</v>
      </c>
      <c r="H568" s="130">
        <f t="shared" si="5"/>
        <v>3651.5</v>
      </c>
    </row>
    <row r="569" spans="1:8" ht="14.25" customHeight="1" x14ac:dyDescent="0.3">
      <c r="A569" s="130">
        <v>3652</v>
      </c>
      <c r="B569" s="131">
        <v>17465955</v>
      </c>
      <c r="C569" s="131">
        <v>19360955</v>
      </c>
      <c r="D569" s="131">
        <v>125761</v>
      </c>
      <c r="E569" s="2">
        <v>565</v>
      </c>
      <c r="G569" s="131">
        <f t="shared" si="4"/>
        <v>19360955</v>
      </c>
      <c r="H569" s="130">
        <f t="shared" si="5"/>
        <v>3652</v>
      </c>
    </row>
    <row r="570" spans="1:8" ht="14.25" customHeight="1" x14ac:dyDescent="0.3">
      <c r="A570" s="130">
        <v>3652.5</v>
      </c>
      <c r="B570" s="131">
        <v>17528915.780000001</v>
      </c>
      <c r="C570" s="131">
        <v>19423915.780000001</v>
      </c>
      <c r="D570" s="131">
        <v>126082.12</v>
      </c>
      <c r="E570" s="2">
        <v>566</v>
      </c>
      <c r="G570" s="131">
        <f t="shared" si="4"/>
        <v>19423915.780000001</v>
      </c>
      <c r="H570" s="130">
        <f t="shared" si="5"/>
        <v>3652.5</v>
      </c>
    </row>
    <row r="571" spans="1:8" ht="14.25" customHeight="1" x14ac:dyDescent="0.3">
      <c r="A571" s="130">
        <v>3653</v>
      </c>
      <c r="B571" s="131">
        <v>17592037.120000001</v>
      </c>
      <c r="C571" s="131">
        <v>19487037.120000001</v>
      </c>
      <c r="D571" s="131">
        <v>126403.25</v>
      </c>
      <c r="E571" s="2">
        <v>567</v>
      </c>
      <c r="G571" s="131">
        <f t="shared" si="4"/>
        <v>19487037.120000001</v>
      </c>
      <c r="H571" s="130">
        <f t="shared" si="5"/>
        <v>3653</v>
      </c>
    </row>
    <row r="572" spans="1:8" ht="14.25" customHeight="1" x14ac:dyDescent="0.3">
      <c r="A572" s="130">
        <v>3653.5</v>
      </c>
      <c r="B572" s="131">
        <v>17655319.030000001</v>
      </c>
      <c r="C572" s="131">
        <v>19550319.030000001</v>
      </c>
      <c r="D572" s="131">
        <v>126724.37</v>
      </c>
      <c r="E572" s="2">
        <v>568</v>
      </c>
      <c r="G572" s="131">
        <f t="shared" si="4"/>
        <v>19550319.030000001</v>
      </c>
      <c r="H572" s="130">
        <f t="shared" si="5"/>
        <v>3653.5</v>
      </c>
    </row>
    <row r="573" spans="1:8" ht="14.25" customHeight="1" x14ac:dyDescent="0.3">
      <c r="A573" s="130">
        <v>3654</v>
      </c>
      <c r="B573" s="131">
        <v>17718761.5</v>
      </c>
      <c r="C573" s="131">
        <v>19613761.5</v>
      </c>
      <c r="D573" s="131">
        <v>127045.5</v>
      </c>
      <c r="E573" s="2">
        <v>569</v>
      </c>
      <c r="G573" s="131">
        <f t="shared" si="4"/>
        <v>19613761.5</v>
      </c>
      <c r="H573" s="130">
        <f t="shared" si="5"/>
        <v>3654</v>
      </c>
    </row>
    <row r="574" spans="1:8" ht="14.25" customHeight="1" x14ac:dyDescent="0.3">
      <c r="A574" s="130">
        <v>3654.5</v>
      </c>
      <c r="B574" s="131">
        <v>17782364.530000001</v>
      </c>
      <c r="C574" s="131">
        <v>19677364.530000001</v>
      </c>
      <c r="D574" s="131">
        <v>127366.62</v>
      </c>
      <c r="E574" s="2">
        <v>570</v>
      </c>
      <c r="G574" s="131">
        <f t="shared" si="4"/>
        <v>19677364.530000001</v>
      </c>
      <c r="H574" s="130">
        <f t="shared" si="5"/>
        <v>3654.5</v>
      </c>
    </row>
    <row r="575" spans="1:8" ht="14.25" customHeight="1" x14ac:dyDescent="0.3">
      <c r="A575" s="130">
        <v>3655</v>
      </c>
      <c r="B575" s="131">
        <v>17846128.120000001</v>
      </c>
      <c r="C575" s="131">
        <v>19741128.120000001</v>
      </c>
      <c r="D575" s="131">
        <v>127687.75</v>
      </c>
      <c r="E575" s="2">
        <v>571</v>
      </c>
      <c r="G575" s="131">
        <f t="shared" si="4"/>
        <v>19741128.120000001</v>
      </c>
      <c r="H575" s="130">
        <f t="shared" si="5"/>
        <v>3655</v>
      </c>
    </row>
    <row r="576" spans="1:8" ht="14.25" customHeight="1" x14ac:dyDescent="0.3">
      <c r="A576" s="130">
        <v>3655.5</v>
      </c>
      <c r="B576" s="131">
        <v>17910052.280000001</v>
      </c>
      <c r="C576" s="131">
        <v>19805052.280000001</v>
      </c>
      <c r="D576" s="131">
        <v>128008.87</v>
      </c>
      <c r="E576" s="2">
        <v>572</v>
      </c>
      <c r="G576" s="131">
        <f t="shared" si="4"/>
        <v>19805052.280000001</v>
      </c>
      <c r="H576" s="130">
        <f t="shared" si="5"/>
        <v>3655.5</v>
      </c>
    </row>
    <row r="577" spans="1:8" ht="14.25" customHeight="1" x14ac:dyDescent="0.3">
      <c r="A577" s="130">
        <v>3656</v>
      </c>
      <c r="B577" s="131">
        <v>17974137</v>
      </c>
      <c r="C577" s="131">
        <v>19869137</v>
      </c>
      <c r="D577" s="131">
        <v>128330</v>
      </c>
      <c r="E577" s="2">
        <v>573</v>
      </c>
      <c r="G577" s="131">
        <f t="shared" si="4"/>
        <v>19869137</v>
      </c>
      <c r="H577" s="130">
        <f t="shared" si="5"/>
        <v>3656</v>
      </c>
    </row>
    <row r="578" spans="1:8" ht="14.25" customHeight="1" x14ac:dyDescent="0.3">
      <c r="A578" s="130">
        <v>3656.5</v>
      </c>
      <c r="B578" s="131">
        <v>18038382.280000001</v>
      </c>
      <c r="C578" s="131">
        <v>19933382.280000001</v>
      </c>
      <c r="D578" s="131">
        <v>128651.12</v>
      </c>
      <c r="E578" s="2">
        <v>574</v>
      </c>
      <c r="G578" s="131">
        <f t="shared" si="4"/>
        <v>19933382.280000001</v>
      </c>
      <c r="H578" s="130">
        <f t="shared" si="5"/>
        <v>3656.5</v>
      </c>
    </row>
    <row r="579" spans="1:8" ht="14.25" customHeight="1" x14ac:dyDescent="0.3">
      <c r="A579" s="130">
        <v>3657</v>
      </c>
      <c r="B579" s="131">
        <v>18102788.120000001</v>
      </c>
      <c r="C579" s="131">
        <v>19997788.120000001</v>
      </c>
      <c r="D579" s="131">
        <v>128972.25</v>
      </c>
      <c r="E579" s="2">
        <v>575</v>
      </c>
      <c r="G579" s="131">
        <f t="shared" si="4"/>
        <v>19997788.120000001</v>
      </c>
      <c r="H579" s="130">
        <f t="shared" si="5"/>
        <v>3657</v>
      </c>
    </row>
    <row r="580" spans="1:8" ht="14.25" customHeight="1" x14ac:dyDescent="0.3">
      <c r="A580" s="130">
        <v>3657.5</v>
      </c>
      <c r="B580" s="131">
        <v>18167354.530000001</v>
      </c>
      <c r="C580" s="131">
        <v>20062354.530000001</v>
      </c>
      <c r="D580" s="131">
        <v>129293.37</v>
      </c>
      <c r="E580" s="2">
        <v>576</v>
      </c>
      <c r="G580" s="131">
        <f t="shared" si="4"/>
        <v>20062354.530000001</v>
      </c>
      <c r="H580" s="130">
        <f t="shared" si="5"/>
        <v>3657.5</v>
      </c>
    </row>
    <row r="581" spans="1:8" ht="14.25" customHeight="1" x14ac:dyDescent="0.3">
      <c r="A581" s="130">
        <v>3658</v>
      </c>
      <c r="B581" s="131">
        <v>18232081.5</v>
      </c>
      <c r="C581" s="131">
        <v>20127081.5</v>
      </c>
      <c r="D581" s="131">
        <v>129614.5</v>
      </c>
      <c r="E581" s="2">
        <v>577</v>
      </c>
      <c r="G581" s="131">
        <f t="shared" si="4"/>
        <v>20127081.5</v>
      </c>
      <c r="H581" s="130">
        <f t="shared" si="5"/>
        <v>3658</v>
      </c>
    </row>
    <row r="582" spans="1:8" ht="14.25" customHeight="1" x14ac:dyDescent="0.3">
      <c r="A582" s="130">
        <v>3658.5</v>
      </c>
      <c r="B582" s="131">
        <v>18296969.030000001</v>
      </c>
      <c r="C582" s="131">
        <v>20191969.030000001</v>
      </c>
      <c r="D582" s="131">
        <v>129935.62</v>
      </c>
      <c r="E582" s="2">
        <v>578</v>
      </c>
      <c r="G582" s="131">
        <f t="shared" si="4"/>
        <v>20191969.030000001</v>
      </c>
      <c r="H582" s="130">
        <f t="shared" si="5"/>
        <v>3658.5</v>
      </c>
    </row>
    <row r="583" spans="1:8" ht="14.25" customHeight="1" x14ac:dyDescent="0.3">
      <c r="A583" s="130">
        <v>3659</v>
      </c>
      <c r="B583" s="131">
        <v>18362017.120000001</v>
      </c>
      <c r="C583" s="131">
        <v>20257017.120000001</v>
      </c>
      <c r="D583" s="131">
        <v>130256.75</v>
      </c>
      <c r="E583" s="2">
        <v>579</v>
      </c>
      <c r="G583" s="131">
        <f t="shared" si="4"/>
        <v>20257017.120000001</v>
      </c>
      <c r="H583" s="130">
        <f t="shared" si="5"/>
        <v>3659</v>
      </c>
    </row>
    <row r="584" spans="1:8" ht="14.25" customHeight="1" x14ac:dyDescent="0.3">
      <c r="A584" s="130">
        <v>3659.5</v>
      </c>
      <c r="B584" s="131">
        <v>18427225.780000001</v>
      </c>
      <c r="C584" s="131">
        <v>20322225.780000001</v>
      </c>
      <c r="D584" s="131">
        <v>130577.87</v>
      </c>
      <c r="E584" s="2">
        <v>580</v>
      </c>
      <c r="G584" s="131">
        <f t="shared" si="4"/>
        <v>20322225.780000001</v>
      </c>
      <c r="H584" s="130">
        <f t="shared" si="5"/>
        <v>3659.5</v>
      </c>
    </row>
    <row r="585" spans="1:8" ht="14.25" customHeight="1" x14ac:dyDescent="0.3">
      <c r="A585" s="130">
        <v>3660</v>
      </c>
      <c r="B585" s="131">
        <v>18492595</v>
      </c>
      <c r="C585" s="131">
        <v>20387595</v>
      </c>
      <c r="D585" s="131">
        <v>130899</v>
      </c>
      <c r="E585" s="2">
        <v>581</v>
      </c>
      <c r="G585" s="131">
        <f t="shared" si="4"/>
        <v>20387595</v>
      </c>
      <c r="H585" s="130">
        <f t="shared" si="5"/>
        <v>3660</v>
      </c>
    </row>
    <row r="586" spans="1:8" ht="14.25" customHeight="1" x14ac:dyDescent="0.3">
      <c r="A586" s="130">
        <v>3660.5</v>
      </c>
      <c r="B586" s="131">
        <v>18558136.670000002</v>
      </c>
      <c r="C586" s="131">
        <v>20453136.670000002</v>
      </c>
      <c r="D586" s="131">
        <v>131267.70000000001</v>
      </c>
      <c r="E586" s="2">
        <v>582</v>
      </c>
      <c r="G586" s="131">
        <f t="shared" si="4"/>
        <v>20453136.670000002</v>
      </c>
      <c r="H586" s="130">
        <f t="shared" si="5"/>
        <v>3660.5</v>
      </c>
    </row>
    <row r="587" spans="1:8" ht="14.25" customHeight="1" x14ac:dyDescent="0.3">
      <c r="A587" s="130">
        <v>3661</v>
      </c>
      <c r="B587" s="131">
        <v>18623862.699999999</v>
      </c>
      <c r="C587" s="131">
        <v>20518862.699999999</v>
      </c>
      <c r="D587" s="131">
        <v>131636.4</v>
      </c>
      <c r="E587" s="2">
        <v>583</v>
      </c>
      <c r="G587" s="131">
        <f t="shared" si="4"/>
        <v>20518862.699999999</v>
      </c>
      <c r="H587" s="130">
        <f t="shared" si="5"/>
        <v>3661</v>
      </c>
    </row>
    <row r="588" spans="1:8" ht="14.25" customHeight="1" x14ac:dyDescent="0.3">
      <c r="A588" s="130">
        <v>3661.5</v>
      </c>
      <c r="B588" s="131">
        <v>18689773.07</v>
      </c>
      <c r="C588" s="131">
        <v>20584773.07</v>
      </c>
      <c r="D588" s="131">
        <v>132005.1</v>
      </c>
      <c r="E588" s="2">
        <v>584</v>
      </c>
      <c r="G588" s="131">
        <f t="shared" si="4"/>
        <v>20584773.07</v>
      </c>
      <c r="H588" s="130">
        <f t="shared" si="5"/>
        <v>3661.5</v>
      </c>
    </row>
    <row r="589" spans="1:8" ht="14.25" customHeight="1" x14ac:dyDescent="0.3">
      <c r="A589" s="130">
        <v>3662</v>
      </c>
      <c r="B589" s="131">
        <v>18755867.800000001</v>
      </c>
      <c r="C589" s="131">
        <v>20650867.800000001</v>
      </c>
      <c r="D589" s="131">
        <v>132373.79999999999</v>
      </c>
      <c r="E589" s="2">
        <v>585</v>
      </c>
      <c r="G589" s="131">
        <f t="shared" si="4"/>
        <v>20650867.800000001</v>
      </c>
      <c r="H589" s="130">
        <f t="shared" si="5"/>
        <v>3662</v>
      </c>
    </row>
    <row r="590" spans="1:8" ht="14.25" customHeight="1" x14ac:dyDescent="0.3">
      <c r="A590" s="130">
        <v>3662.5</v>
      </c>
      <c r="B590" s="131">
        <v>18822146.870000001</v>
      </c>
      <c r="C590" s="131">
        <v>20717146.870000001</v>
      </c>
      <c r="D590" s="131">
        <v>132742.5</v>
      </c>
      <c r="E590" s="2">
        <v>586</v>
      </c>
      <c r="G590" s="131">
        <f t="shared" si="4"/>
        <v>20717146.870000001</v>
      </c>
      <c r="H590" s="130">
        <f t="shared" si="5"/>
        <v>3662.5</v>
      </c>
    </row>
    <row r="591" spans="1:8" ht="14.25" customHeight="1" x14ac:dyDescent="0.3">
      <c r="A591" s="130">
        <v>3663</v>
      </c>
      <c r="B591" s="131">
        <v>18888610.300000001</v>
      </c>
      <c r="C591" s="131">
        <v>20783610.300000001</v>
      </c>
      <c r="D591" s="131">
        <v>133111.20000000001</v>
      </c>
      <c r="E591" s="2">
        <v>587</v>
      </c>
      <c r="G591" s="131">
        <f t="shared" si="4"/>
        <v>20783610.300000001</v>
      </c>
      <c r="H591" s="130">
        <f t="shared" si="5"/>
        <v>3663</v>
      </c>
    </row>
    <row r="592" spans="1:8" ht="14.25" customHeight="1" x14ac:dyDescent="0.3">
      <c r="A592" s="130">
        <v>3663.5</v>
      </c>
      <c r="B592" s="131">
        <v>18955258.07</v>
      </c>
      <c r="C592" s="131">
        <v>20850258.07</v>
      </c>
      <c r="D592" s="131">
        <v>133479.9</v>
      </c>
      <c r="E592" s="2">
        <v>588</v>
      </c>
      <c r="G592" s="131">
        <f t="shared" si="4"/>
        <v>20850258.07</v>
      </c>
      <c r="H592" s="130">
        <f t="shared" si="5"/>
        <v>3663.5</v>
      </c>
    </row>
    <row r="593" spans="1:8" ht="14.25" customHeight="1" x14ac:dyDescent="0.3">
      <c r="A593" s="130">
        <v>3664</v>
      </c>
      <c r="B593" s="131">
        <v>19022090.199999999</v>
      </c>
      <c r="C593" s="131">
        <v>20917090.199999999</v>
      </c>
      <c r="D593" s="131">
        <v>133848.6</v>
      </c>
      <c r="E593" s="2">
        <v>589</v>
      </c>
      <c r="G593" s="131">
        <f t="shared" si="4"/>
        <v>20917090.199999999</v>
      </c>
      <c r="H593" s="130">
        <f t="shared" si="5"/>
        <v>3664</v>
      </c>
    </row>
    <row r="594" spans="1:8" ht="14.25" customHeight="1" x14ac:dyDescent="0.3">
      <c r="A594" s="130">
        <v>3664.5</v>
      </c>
      <c r="B594" s="131">
        <v>19089106.670000002</v>
      </c>
      <c r="C594" s="131">
        <v>20984106.670000002</v>
      </c>
      <c r="D594" s="131">
        <v>134217.29999999999</v>
      </c>
      <c r="E594" s="2">
        <v>590</v>
      </c>
      <c r="G594" s="131">
        <f t="shared" si="4"/>
        <v>20984106.670000002</v>
      </c>
      <c r="H594" s="130">
        <f t="shared" si="5"/>
        <v>3664.5</v>
      </c>
    </row>
    <row r="595" spans="1:8" ht="14.25" customHeight="1" x14ac:dyDescent="0.3">
      <c r="A595" s="130">
        <v>3665</v>
      </c>
      <c r="B595" s="131">
        <v>19156307.5</v>
      </c>
      <c r="C595" s="131">
        <v>21051307.5</v>
      </c>
      <c r="D595" s="131">
        <v>134586</v>
      </c>
      <c r="E595" s="2">
        <v>591</v>
      </c>
      <c r="G595" s="131">
        <f t="shared" si="4"/>
        <v>21051307.5</v>
      </c>
      <c r="H595" s="130">
        <f t="shared" si="5"/>
        <v>3665</v>
      </c>
    </row>
    <row r="596" spans="1:8" ht="14.25" customHeight="1" x14ac:dyDescent="0.3">
      <c r="A596" s="130">
        <v>3665.5</v>
      </c>
      <c r="B596" s="131">
        <v>19223692.670000002</v>
      </c>
      <c r="C596" s="131">
        <v>21118692.670000002</v>
      </c>
      <c r="D596" s="131">
        <v>134954.70000000001</v>
      </c>
      <c r="E596" s="2">
        <v>592</v>
      </c>
      <c r="G596" s="131">
        <f t="shared" si="4"/>
        <v>21118692.670000002</v>
      </c>
      <c r="H596" s="130">
        <f t="shared" si="5"/>
        <v>3665.5</v>
      </c>
    </row>
    <row r="597" spans="1:8" ht="14.25" customHeight="1" x14ac:dyDescent="0.3">
      <c r="A597" s="130">
        <v>3666</v>
      </c>
      <c r="B597" s="131">
        <v>19291262.199999999</v>
      </c>
      <c r="C597" s="131">
        <v>21186262.199999999</v>
      </c>
      <c r="D597" s="131">
        <v>135323.4</v>
      </c>
      <c r="E597" s="2">
        <v>593</v>
      </c>
      <c r="G597" s="131">
        <f t="shared" si="4"/>
        <v>21186262.199999999</v>
      </c>
      <c r="H597" s="130">
        <f t="shared" si="5"/>
        <v>3666</v>
      </c>
    </row>
    <row r="598" spans="1:8" ht="14.25" customHeight="1" x14ac:dyDescent="0.3">
      <c r="A598" s="130">
        <v>3666.5</v>
      </c>
      <c r="B598" s="131">
        <v>19359016.07</v>
      </c>
      <c r="C598" s="131">
        <v>21254016.07</v>
      </c>
      <c r="D598" s="131">
        <v>135692.1</v>
      </c>
      <c r="E598" s="2">
        <v>594</v>
      </c>
      <c r="G598" s="131">
        <f t="shared" si="4"/>
        <v>21254016.07</v>
      </c>
      <c r="H598" s="130">
        <f t="shared" si="5"/>
        <v>3666.5</v>
      </c>
    </row>
    <row r="599" spans="1:8" ht="14.25" customHeight="1" x14ac:dyDescent="0.3">
      <c r="A599" s="130">
        <v>3667</v>
      </c>
      <c r="B599" s="131">
        <v>19426954.300000001</v>
      </c>
      <c r="C599" s="131">
        <v>21321954.300000001</v>
      </c>
      <c r="D599" s="131">
        <v>136060.79999999999</v>
      </c>
      <c r="E599" s="2">
        <v>595</v>
      </c>
      <c r="G599" s="131">
        <f t="shared" si="4"/>
        <v>21321954.300000001</v>
      </c>
      <c r="H599" s="130">
        <f t="shared" si="5"/>
        <v>3667</v>
      </c>
    </row>
    <row r="600" spans="1:8" ht="14.25" customHeight="1" x14ac:dyDescent="0.3">
      <c r="A600" s="130">
        <v>3667.5</v>
      </c>
      <c r="B600" s="131">
        <v>19495076.870000001</v>
      </c>
      <c r="C600" s="131">
        <v>21390076.870000001</v>
      </c>
      <c r="D600" s="131">
        <v>136429.5</v>
      </c>
      <c r="E600" s="2">
        <v>596</v>
      </c>
      <c r="G600" s="131">
        <f t="shared" si="4"/>
        <v>21390076.870000001</v>
      </c>
      <c r="H600" s="130">
        <f t="shared" si="5"/>
        <v>3667.5</v>
      </c>
    </row>
    <row r="601" spans="1:8" ht="14.25" customHeight="1" x14ac:dyDescent="0.3">
      <c r="A601" s="130">
        <v>3668</v>
      </c>
      <c r="B601" s="131">
        <v>19563383.800000001</v>
      </c>
      <c r="C601" s="131">
        <v>21458383.800000001</v>
      </c>
      <c r="D601" s="131">
        <v>136798.20000000001</v>
      </c>
      <c r="E601" s="2">
        <v>597</v>
      </c>
      <c r="G601" s="131">
        <f t="shared" si="4"/>
        <v>21458383.800000001</v>
      </c>
      <c r="H601" s="130">
        <f t="shared" si="5"/>
        <v>3668</v>
      </c>
    </row>
    <row r="602" spans="1:8" ht="14.25" customHeight="1" x14ac:dyDescent="0.3">
      <c r="A602" s="130">
        <v>3668.5</v>
      </c>
      <c r="B602" s="131">
        <v>19631875.07</v>
      </c>
      <c r="C602" s="131">
        <v>21526875.07</v>
      </c>
      <c r="D602" s="131">
        <v>137166.9</v>
      </c>
      <c r="E602" s="2">
        <v>598</v>
      </c>
      <c r="G602" s="131">
        <f t="shared" si="4"/>
        <v>21526875.07</v>
      </c>
      <c r="H602" s="130">
        <f t="shared" si="5"/>
        <v>3668.5</v>
      </c>
    </row>
    <row r="603" spans="1:8" ht="14.25" customHeight="1" x14ac:dyDescent="0.3">
      <c r="A603" s="130">
        <v>3669</v>
      </c>
      <c r="B603" s="131">
        <v>19700550.699999999</v>
      </c>
      <c r="C603" s="131">
        <v>21595550.699999999</v>
      </c>
      <c r="D603" s="131">
        <v>137535.6</v>
      </c>
      <c r="E603" s="2">
        <v>599</v>
      </c>
      <c r="G603" s="131">
        <f t="shared" si="4"/>
        <v>21595550.699999999</v>
      </c>
      <c r="H603" s="130">
        <f t="shared" si="5"/>
        <v>3669</v>
      </c>
    </row>
    <row r="604" spans="1:8" ht="14.25" customHeight="1" x14ac:dyDescent="0.3">
      <c r="A604" s="130">
        <v>3669.5</v>
      </c>
      <c r="B604" s="131">
        <v>19769410.670000002</v>
      </c>
      <c r="C604" s="131">
        <v>21664410.670000002</v>
      </c>
      <c r="D604" s="131">
        <v>137904.29999999999</v>
      </c>
      <c r="E604" s="2">
        <v>600</v>
      </c>
      <c r="G604" s="131">
        <f t="shared" si="4"/>
        <v>21664410.670000002</v>
      </c>
      <c r="H604" s="130">
        <f t="shared" si="5"/>
        <v>3669.5</v>
      </c>
    </row>
    <row r="605" spans="1:8" ht="14.25" customHeight="1" x14ac:dyDescent="0.3">
      <c r="A605" s="130">
        <v>3670</v>
      </c>
      <c r="B605" s="131">
        <v>19838455</v>
      </c>
      <c r="C605" s="131">
        <v>21733455</v>
      </c>
      <c r="D605" s="131">
        <v>138273</v>
      </c>
      <c r="E605" s="2">
        <v>601</v>
      </c>
      <c r="G605" s="131">
        <f t="shared" si="4"/>
        <v>21733455</v>
      </c>
      <c r="H605" s="130">
        <f t="shared" si="5"/>
        <v>3670</v>
      </c>
    </row>
    <row r="606" spans="1:8" ht="14.25" customHeight="1" x14ac:dyDescent="0.3">
      <c r="A606" s="130">
        <v>3670.5</v>
      </c>
      <c r="B606" s="131">
        <v>19907683.670000002</v>
      </c>
      <c r="C606" s="131">
        <v>21802683.670000002</v>
      </c>
      <c r="D606" s="131">
        <v>138641.70000000001</v>
      </c>
      <c r="E606" s="2">
        <v>602</v>
      </c>
      <c r="G606" s="131">
        <f t="shared" si="4"/>
        <v>21802683.670000002</v>
      </c>
      <c r="H606" s="130">
        <f t="shared" si="5"/>
        <v>3670.5</v>
      </c>
    </row>
    <row r="607" spans="1:8" ht="14.25" customHeight="1" x14ac:dyDescent="0.3">
      <c r="A607" s="130">
        <v>3671</v>
      </c>
      <c r="B607" s="131">
        <v>19977096.699999999</v>
      </c>
      <c r="C607" s="131">
        <v>21872096.699999999</v>
      </c>
      <c r="D607" s="131">
        <v>139010.4</v>
      </c>
      <c r="E607" s="2">
        <v>603</v>
      </c>
      <c r="G607" s="131">
        <f t="shared" si="4"/>
        <v>21872096.699999999</v>
      </c>
      <c r="H607" s="130">
        <f t="shared" si="5"/>
        <v>3671</v>
      </c>
    </row>
    <row r="608" spans="1:8" ht="14.25" customHeight="1" x14ac:dyDescent="0.3">
      <c r="A608" s="130">
        <v>3671.5</v>
      </c>
      <c r="B608" s="131">
        <v>20046694.07</v>
      </c>
      <c r="C608" s="131">
        <v>21941694.07</v>
      </c>
      <c r="D608" s="131">
        <v>139379.1</v>
      </c>
      <c r="E608" s="2">
        <v>604</v>
      </c>
      <c r="G608" s="131">
        <f t="shared" si="4"/>
        <v>21941694.07</v>
      </c>
      <c r="H608" s="130">
        <f t="shared" si="5"/>
        <v>3671.5</v>
      </c>
    </row>
    <row r="609" spans="1:8" ht="14.25" customHeight="1" x14ac:dyDescent="0.3">
      <c r="A609" s="130">
        <v>3672</v>
      </c>
      <c r="B609" s="131">
        <v>20116475.800000001</v>
      </c>
      <c r="C609" s="131">
        <v>22011475.800000001</v>
      </c>
      <c r="D609" s="131">
        <v>139747.79999999999</v>
      </c>
      <c r="E609" s="2">
        <v>605</v>
      </c>
      <c r="G609" s="131">
        <f t="shared" si="4"/>
        <v>22011475.800000001</v>
      </c>
      <c r="H609" s="130">
        <f t="shared" si="5"/>
        <v>3672</v>
      </c>
    </row>
    <row r="610" spans="1:8" ht="14.25" customHeight="1" x14ac:dyDescent="0.3">
      <c r="A610" s="130">
        <v>3672.5</v>
      </c>
      <c r="B610" s="131">
        <v>20186441.870000001</v>
      </c>
      <c r="C610" s="131">
        <v>22081441.870000001</v>
      </c>
      <c r="D610" s="131">
        <v>140116.5</v>
      </c>
      <c r="E610" s="2">
        <v>606</v>
      </c>
      <c r="G610" s="131">
        <f t="shared" si="4"/>
        <v>22081441.870000001</v>
      </c>
      <c r="H610" s="130">
        <f t="shared" si="5"/>
        <v>3672.5</v>
      </c>
    </row>
    <row r="611" spans="1:8" ht="14.25" customHeight="1" x14ac:dyDescent="0.3">
      <c r="A611" s="130">
        <v>3673</v>
      </c>
      <c r="B611" s="131">
        <v>20256592.300000001</v>
      </c>
      <c r="C611" s="131">
        <v>22151592.300000001</v>
      </c>
      <c r="D611" s="131">
        <v>140485.20000000001</v>
      </c>
      <c r="E611" s="2">
        <v>607</v>
      </c>
      <c r="G611" s="131">
        <f t="shared" si="4"/>
        <v>22151592.300000001</v>
      </c>
      <c r="H611" s="130">
        <f t="shared" si="5"/>
        <v>3673</v>
      </c>
    </row>
    <row r="612" spans="1:8" ht="14.25" customHeight="1" x14ac:dyDescent="0.3">
      <c r="A612" s="130">
        <v>3673.5</v>
      </c>
      <c r="B612" s="131">
        <v>20326927.07</v>
      </c>
      <c r="C612" s="131">
        <v>22221927.07</v>
      </c>
      <c r="D612" s="131">
        <v>140853.9</v>
      </c>
      <c r="E612" s="2">
        <v>608</v>
      </c>
      <c r="G612" s="131">
        <f t="shared" si="4"/>
        <v>22221927.07</v>
      </c>
      <c r="H612" s="130">
        <f t="shared" si="5"/>
        <v>3673.5</v>
      </c>
    </row>
    <row r="613" spans="1:8" ht="14.25" customHeight="1" x14ac:dyDescent="0.3">
      <c r="A613" s="130">
        <v>3674</v>
      </c>
      <c r="B613" s="131">
        <v>20397446.199999999</v>
      </c>
      <c r="C613" s="131">
        <v>22292446.199999999</v>
      </c>
      <c r="D613" s="131">
        <v>141222.6</v>
      </c>
      <c r="E613" s="2">
        <v>609</v>
      </c>
      <c r="G613" s="131">
        <f t="shared" si="4"/>
        <v>22292446.199999999</v>
      </c>
      <c r="H613" s="130">
        <f t="shared" si="5"/>
        <v>3674</v>
      </c>
    </row>
    <row r="614" spans="1:8" ht="14.25" customHeight="1" x14ac:dyDescent="0.3">
      <c r="A614" s="130">
        <v>3674.5</v>
      </c>
      <c r="B614" s="131">
        <v>20468149.670000002</v>
      </c>
      <c r="C614" s="131">
        <v>22363149.670000002</v>
      </c>
      <c r="D614" s="131">
        <v>141591.29999999999</v>
      </c>
      <c r="E614" s="2">
        <v>610</v>
      </c>
      <c r="G614" s="131">
        <f t="shared" si="4"/>
        <v>22363149.670000002</v>
      </c>
      <c r="H614" s="130">
        <f t="shared" si="5"/>
        <v>3674.5</v>
      </c>
    </row>
    <row r="615" spans="1:8" ht="14.25" customHeight="1" x14ac:dyDescent="0.3">
      <c r="A615" s="130">
        <v>3675</v>
      </c>
      <c r="B615" s="131">
        <v>20539037.5</v>
      </c>
      <c r="C615" s="131">
        <v>22434037.5</v>
      </c>
      <c r="D615" s="131">
        <v>141960</v>
      </c>
      <c r="E615" s="2">
        <v>611</v>
      </c>
      <c r="G615" s="131">
        <f t="shared" si="4"/>
        <v>22434037.5</v>
      </c>
      <c r="H615" s="130">
        <f t="shared" si="5"/>
        <v>3675</v>
      </c>
    </row>
    <row r="616" spans="1:8" ht="14.25" customHeight="1" x14ac:dyDescent="0.3">
      <c r="A616" s="130">
        <v>3675.5</v>
      </c>
      <c r="B616" s="131">
        <v>20610109.670000002</v>
      </c>
      <c r="C616" s="131">
        <v>22505109.670000002</v>
      </c>
      <c r="D616" s="131">
        <v>142328.70000000001</v>
      </c>
      <c r="E616" s="2">
        <v>612</v>
      </c>
      <c r="G616" s="131">
        <f t="shared" si="4"/>
        <v>22505109.670000002</v>
      </c>
      <c r="H616" s="130">
        <f t="shared" si="5"/>
        <v>3675.5</v>
      </c>
    </row>
    <row r="617" spans="1:8" ht="14.25" customHeight="1" x14ac:dyDescent="0.3">
      <c r="A617" s="130">
        <v>3676</v>
      </c>
      <c r="B617" s="131">
        <v>20681366.199999999</v>
      </c>
      <c r="C617" s="131">
        <v>22576366.199999999</v>
      </c>
      <c r="D617" s="131">
        <v>142697.4</v>
      </c>
      <c r="E617" s="2">
        <v>613</v>
      </c>
      <c r="G617" s="131">
        <f t="shared" si="4"/>
        <v>22576366.199999999</v>
      </c>
      <c r="H617" s="130">
        <f t="shared" si="5"/>
        <v>3676</v>
      </c>
    </row>
    <row r="618" spans="1:8" ht="14.25" customHeight="1" x14ac:dyDescent="0.3">
      <c r="A618" s="130">
        <v>3676.5</v>
      </c>
      <c r="B618" s="131">
        <v>20752807.07</v>
      </c>
      <c r="C618" s="131">
        <v>22647807.07</v>
      </c>
      <c r="D618" s="131">
        <v>143066.1</v>
      </c>
      <c r="E618" s="2">
        <v>614</v>
      </c>
      <c r="G618" s="131">
        <f t="shared" si="4"/>
        <v>22647807.07</v>
      </c>
      <c r="H618" s="130">
        <f t="shared" si="5"/>
        <v>3676.5</v>
      </c>
    </row>
    <row r="619" spans="1:8" ht="14.25" customHeight="1" x14ac:dyDescent="0.3">
      <c r="A619" s="130">
        <v>3677</v>
      </c>
      <c r="B619" s="131">
        <v>20824432.300000001</v>
      </c>
      <c r="C619" s="131">
        <v>22719432.300000001</v>
      </c>
      <c r="D619" s="131">
        <v>143434.79999999999</v>
      </c>
      <c r="E619" s="2">
        <v>615</v>
      </c>
      <c r="G619" s="131">
        <f t="shared" si="4"/>
        <v>22719432.300000001</v>
      </c>
      <c r="H619" s="130">
        <f t="shared" si="5"/>
        <v>3677</v>
      </c>
    </row>
    <row r="620" spans="1:8" ht="14.25" customHeight="1" x14ac:dyDescent="0.3">
      <c r="A620" s="130">
        <v>3677.5</v>
      </c>
      <c r="B620" s="131">
        <v>20896241.870000001</v>
      </c>
      <c r="C620" s="131">
        <v>22791241.870000001</v>
      </c>
      <c r="D620" s="131">
        <v>143803.5</v>
      </c>
      <c r="E620" s="2">
        <v>616</v>
      </c>
      <c r="G620" s="131">
        <f t="shared" si="4"/>
        <v>22791241.870000001</v>
      </c>
      <c r="H620" s="130">
        <f t="shared" si="5"/>
        <v>3677.5</v>
      </c>
    </row>
    <row r="621" spans="1:8" ht="14.25" customHeight="1" x14ac:dyDescent="0.3">
      <c r="A621" s="130">
        <v>3678</v>
      </c>
      <c r="B621" s="131">
        <v>20968235.800000001</v>
      </c>
      <c r="C621" s="131">
        <v>22863235.800000001</v>
      </c>
      <c r="D621" s="131">
        <v>144172.20000000001</v>
      </c>
      <c r="E621" s="2">
        <v>617</v>
      </c>
      <c r="G621" s="131">
        <f t="shared" si="4"/>
        <v>22863235.800000001</v>
      </c>
      <c r="H621" s="130">
        <f t="shared" si="5"/>
        <v>3678</v>
      </c>
    </row>
    <row r="622" spans="1:8" ht="14.25" customHeight="1" x14ac:dyDescent="0.3">
      <c r="A622" s="130">
        <v>3678.5</v>
      </c>
      <c r="B622" s="131">
        <v>21040414.07</v>
      </c>
      <c r="C622" s="131">
        <v>22935414.07</v>
      </c>
      <c r="D622" s="131">
        <v>144540.9</v>
      </c>
      <c r="E622" s="2">
        <v>618</v>
      </c>
      <c r="G622" s="131">
        <f t="shared" si="4"/>
        <v>22935414.07</v>
      </c>
      <c r="H622" s="130">
        <f t="shared" si="5"/>
        <v>3678.5</v>
      </c>
    </row>
    <row r="623" spans="1:8" ht="14.25" customHeight="1" x14ac:dyDescent="0.3">
      <c r="A623" s="130">
        <v>3679</v>
      </c>
      <c r="B623" s="131">
        <v>21112776.699999999</v>
      </c>
      <c r="C623" s="131">
        <v>23007776.699999999</v>
      </c>
      <c r="D623" s="131">
        <v>144909.6</v>
      </c>
      <c r="E623" s="2">
        <v>619</v>
      </c>
      <c r="G623" s="131">
        <f t="shared" si="4"/>
        <v>23007776.699999999</v>
      </c>
      <c r="H623" s="130">
        <f t="shared" si="5"/>
        <v>3679</v>
      </c>
    </row>
    <row r="624" spans="1:8" ht="14.25" customHeight="1" x14ac:dyDescent="0.3">
      <c r="A624" s="130">
        <v>3679.5</v>
      </c>
      <c r="B624" s="131">
        <v>21185323.670000002</v>
      </c>
      <c r="C624" s="131">
        <v>23080323.670000002</v>
      </c>
      <c r="D624" s="131">
        <v>145278.29999999999</v>
      </c>
      <c r="E624" s="2">
        <v>620</v>
      </c>
      <c r="G624" s="131">
        <f t="shared" si="4"/>
        <v>23080323.670000002</v>
      </c>
      <c r="H624" s="130">
        <f t="shared" si="5"/>
        <v>3679.5</v>
      </c>
    </row>
    <row r="625" spans="1:8" ht="14.25" customHeight="1" x14ac:dyDescent="0.3">
      <c r="A625" s="130">
        <v>3680</v>
      </c>
      <c r="B625" s="131">
        <v>21258055</v>
      </c>
      <c r="C625" s="131">
        <v>23153055</v>
      </c>
      <c r="D625" s="131">
        <v>145647</v>
      </c>
      <c r="E625" s="2">
        <v>621</v>
      </c>
      <c r="G625" s="131">
        <f t="shared" si="4"/>
        <v>23153055</v>
      </c>
      <c r="H625" s="130">
        <f t="shared" si="5"/>
        <v>3680</v>
      </c>
    </row>
    <row r="626" spans="1:8" ht="14.25" customHeight="1" x14ac:dyDescent="0.3">
      <c r="A626" s="130">
        <v>3680.5</v>
      </c>
      <c r="B626" s="131">
        <v>21330973.109999999</v>
      </c>
      <c r="C626" s="131">
        <v>23225973.109999999</v>
      </c>
      <c r="D626" s="131">
        <v>146025.42000000001</v>
      </c>
      <c r="E626" s="2">
        <v>622</v>
      </c>
      <c r="G626" s="131">
        <f t="shared" si="4"/>
        <v>23225973.109999999</v>
      </c>
      <c r="H626" s="130">
        <f t="shared" si="5"/>
        <v>3680.5</v>
      </c>
    </row>
    <row r="627" spans="1:8" ht="14.25" customHeight="1" x14ac:dyDescent="0.3">
      <c r="A627" s="130">
        <v>3681</v>
      </c>
      <c r="B627" s="131">
        <v>21404080.420000002</v>
      </c>
      <c r="C627" s="131">
        <v>23299080.420000002</v>
      </c>
      <c r="D627" s="131">
        <v>146403.85</v>
      </c>
      <c r="E627" s="2">
        <v>623</v>
      </c>
      <c r="G627" s="131">
        <f t="shared" si="4"/>
        <v>23299080.420000002</v>
      </c>
      <c r="H627" s="130">
        <f t="shared" si="5"/>
        <v>3681</v>
      </c>
    </row>
    <row r="628" spans="1:8" ht="14.25" customHeight="1" x14ac:dyDescent="0.3">
      <c r="A628" s="130">
        <v>3681.5</v>
      </c>
      <c r="B628" s="131">
        <v>21477376.960000001</v>
      </c>
      <c r="C628" s="131">
        <v>23372376.960000001</v>
      </c>
      <c r="D628" s="131">
        <v>146782.26999999999</v>
      </c>
      <c r="E628" s="2">
        <v>624</v>
      </c>
      <c r="G628" s="131">
        <f t="shared" si="4"/>
        <v>23372376.960000001</v>
      </c>
      <c r="H628" s="130">
        <f t="shared" si="5"/>
        <v>3681.5</v>
      </c>
    </row>
    <row r="629" spans="1:8" ht="14.25" customHeight="1" x14ac:dyDescent="0.3">
      <c r="A629" s="130">
        <v>3682</v>
      </c>
      <c r="B629" s="131">
        <v>21550862.699999999</v>
      </c>
      <c r="C629" s="131">
        <v>23445862.699999999</v>
      </c>
      <c r="D629" s="131">
        <v>147160.70000000001</v>
      </c>
      <c r="E629" s="2">
        <v>625</v>
      </c>
      <c r="G629" s="131">
        <f t="shared" si="4"/>
        <v>23445862.699999999</v>
      </c>
      <c r="H629" s="130">
        <f t="shared" si="5"/>
        <v>3682</v>
      </c>
    </row>
    <row r="630" spans="1:8" ht="14.25" customHeight="1" x14ac:dyDescent="0.3">
      <c r="A630" s="130">
        <v>3682.5</v>
      </c>
      <c r="B630" s="131">
        <v>21624537.66</v>
      </c>
      <c r="C630" s="131">
        <v>23519537.66</v>
      </c>
      <c r="D630" s="131">
        <v>147539.12</v>
      </c>
      <c r="E630" s="2">
        <v>626</v>
      </c>
      <c r="G630" s="131">
        <f t="shared" si="4"/>
        <v>23519537.66</v>
      </c>
      <c r="H630" s="130">
        <f t="shared" si="5"/>
        <v>3682.5</v>
      </c>
    </row>
    <row r="631" spans="1:8" ht="14.25" customHeight="1" x14ac:dyDescent="0.3">
      <c r="A631" s="130">
        <v>3683</v>
      </c>
      <c r="B631" s="131">
        <v>21698401.82</v>
      </c>
      <c r="C631" s="131">
        <v>23593401.82</v>
      </c>
      <c r="D631" s="131">
        <v>147917.54999999999</v>
      </c>
      <c r="E631" s="2">
        <v>627</v>
      </c>
      <c r="G631" s="131">
        <f t="shared" si="4"/>
        <v>23593401.82</v>
      </c>
      <c r="H631" s="130">
        <f t="shared" si="5"/>
        <v>3683</v>
      </c>
    </row>
    <row r="632" spans="1:8" ht="14.25" customHeight="1" x14ac:dyDescent="0.3">
      <c r="A632" s="130">
        <v>3683.5</v>
      </c>
      <c r="B632" s="131">
        <v>21772455.210000001</v>
      </c>
      <c r="C632" s="131">
        <v>23667455.210000001</v>
      </c>
      <c r="D632" s="131">
        <v>148295.97</v>
      </c>
      <c r="E632" s="2">
        <v>628</v>
      </c>
      <c r="G632" s="131">
        <f t="shared" si="4"/>
        <v>23667455.210000001</v>
      </c>
      <c r="H632" s="130">
        <f t="shared" si="5"/>
        <v>3683.5</v>
      </c>
    </row>
    <row r="633" spans="1:8" ht="14.25" customHeight="1" x14ac:dyDescent="0.3">
      <c r="A633" s="130">
        <v>3684</v>
      </c>
      <c r="B633" s="131">
        <v>21846697.800000001</v>
      </c>
      <c r="C633" s="131">
        <v>23741697.800000001</v>
      </c>
      <c r="D633" s="131">
        <v>148674.4</v>
      </c>
      <c r="E633" s="2">
        <v>629</v>
      </c>
      <c r="G633" s="131">
        <f t="shared" si="4"/>
        <v>23741697.800000001</v>
      </c>
      <c r="H633" s="130">
        <f t="shared" si="5"/>
        <v>3684</v>
      </c>
    </row>
    <row r="634" spans="1:8" ht="14.25" customHeight="1" x14ac:dyDescent="0.3">
      <c r="A634" s="130">
        <v>3684.5</v>
      </c>
      <c r="B634" s="131">
        <v>21921129.609999999</v>
      </c>
      <c r="C634" s="131">
        <v>23816129.609999999</v>
      </c>
      <c r="D634" s="131">
        <v>149052.82</v>
      </c>
      <c r="E634" s="2">
        <v>630</v>
      </c>
      <c r="G634" s="131">
        <f t="shared" si="4"/>
        <v>23816129.609999999</v>
      </c>
      <c r="H634" s="130">
        <f t="shared" si="5"/>
        <v>3684.5</v>
      </c>
    </row>
    <row r="635" spans="1:8" ht="14.25" customHeight="1" x14ac:dyDescent="0.3">
      <c r="A635" s="130">
        <v>3685</v>
      </c>
      <c r="B635" s="131">
        <v>21995750.620000001</v>
      </c>
      <c r="C635" s="131">
        <v>23890750.620000001</v>
      </c>
      <c r="D635" s="131">
        <v>149431.25</v>
      </c>
      <c r="E635" s="2">
        <v>631</v>
      </c>
      <c r="G635" s="131">
        <f t="shared" si="4"/>
        <v>23890750.620000001</v>
      </c>
      <c r="H635" s="130">
        <f t="shared" si="5"/>
        <v>3685</v>
      </c>
    </row>
    <row r="636" spans="1:8" ht="14.25" customHeight="1" x14ac:dyDescent="0.3">
      <c r="A636" s="130">
        <v>3685.5</v>
      </c>
      <c r="B636" s="131">
        <v>22070560.859999999</v>
      </c>
      <c r="C636" s="131">
        <v>23965560.859999999</v>
      </c>
      <c r="D636" s="131">
        <v>149809.67000000001</v>
      </c>
      <c r="E636" s="2">
        <v>632</v>
      </c>
      <c r="G636" s="131">
        <f t="shared" si="4"/>
        <v>23965560.859999999</v>
      </c>
      <c r="H636" s="130">
        <f t="shared" si="5"/>
        <v>3685.5</v>
      </c>
    </row>
    <row r="637" spans="1:8" ht="14.25" customHeight="1" x14ac:dyDescent="0.3">
      <c r="A637" s="130">
        <v>3686</v>
      </c>
      <c r="B637" s="131">
        <v>22145560.300000001</v>
      </c>
      <c r="C637" s="131">
        <v>24040560.300000001</v>
      </c>
      <c r="D637" s="131">
        <v>150188.1</v>
      </c>
      <c r="E637" s="2">
        <v>633</v>
      </c>
      <c r="G637" s="131">
        <f t="shared" si="4"/>
        <v>24040560.300000001</v>
      </c>
      <c r="H637" s="130">
        <f t="shared" si="5"/>
        <v>3686</v>
      </c>
    </row>
    <row r="638" spans="1:8" ht="14.25" customHeight="1" x14ac:dyDescent="0.3">
      <c r="A638" s="130">
        <v>3686.5</v>
      </c>
      <c r="B638" s="131">
        <v>22220748.960000001</v>
      </c>
      <c r="C638" s="131">
        <v>24115748.960000001</v>
      </c>
      <c r="D638" s="131">
        <v>150566.51999999999</v>
      </c>
      <c r="E638" s="2">
        <v>634</v>
      </c>
      <c r="G638" s="131">
        <f t="shared" si="4"/>
        <v>24115748.960000001</v>
      </c>
      <c r="H638" s="130">
        <f t="shared" si="5"/>
        <v>3686.5</v>
      </c>
    </row>
    <row r="639" spans="1:8" ht="14.25" customHeight="1" x14ac:dyDescent="0.3">
      <c r="A639" s="130">
        <v>3687</v>
      </c>
      <c r="B639" s="131">
        <v>22296126.82</v>
      </c>
      <c r="C639" s="131">
        <v>24191126.82</v>
      </c>
      <c r="D639" s="131">
        <v>150944.95000000001</v>
      </c>
      <c r="E639" s="2">
        <v>635</v>
      </c>
      <c r="G639" s="131">
        <f t="shared" si="4"/>
        <v>24191126.82</v>
      </c>
      <c r="H639" s="130">
        <f t="shared" si="5"/>
        <v>3687</v>
      </c>
    </row>
    <row r="640" spans="1:8" ht="14.25" customHeight="1" x14ac:dyDescent="0.3">
      <c r="A640" s="130">
        <v>3687.5</v>
      </c>
      <c r="B640" s="131">
        <v>22371693.91</v>
      </c>
      <c r="C640" s="131">
        <v>24266693.91</v>
      </c>
      <c r="D640" s="131">
        <v>151323.37</v>
      </c>
      <c r="E640" s="2">
        <v>636</v>
      </c>
      <c r="G640" s="131">
        <f t="shared" si="4"/>
        <v>24266693.91</v>
      </c>
      <c r="H640" s="130">
        <f t="shared" si="5"/>
        <v>3687.5</v>
      </c>
    </row>
    <row r="641" spans="1:8" ht="14.25" customHeight="1" x14ac:dyDescent="0.3">
      <c r="A641" s="130">
        <v>3688</v>
      </c>
      <c r="B641" s="131">
        <v>22447450.199999999</v>
      </c>
      <c r="C641" s="131">
        <v>24342450.199999999</v>
      </c>
      <c r="D641" s="131">
        <v>151701.79999999999</v>
      </c>
      <c r="E641" s="2">
        <v>637</v>
      </c>
      <c r="G641" s="131">
        <f t="shared" si="4"/>
        <v>24342450.199999999</v>
      </c>
      <c r="H641" s="130">
        <f t="shared" si="5"/>
        <v>3688</v>
      </c>
    </row>
    <row r="642" spans="1:8" ht="14.25" customHeight="1" x14ac:dyDescent="0.3">
      <c r="A642" s="130">
        <v>3688.5</v>
      </c>
      <c r="B642" s="131">
        <v>22523395.710000001</v>
      </c>
      <c r="C642" s="131">
        <v>24418395.710000001</v>
      </c>
      <c r="D642" s="131">
        <v>152080.22</v>
      </c>
      <c r="E642" s="2">
        <v>638</v>
      </c>
      <c r="G642" s="131">
        <f t="shared" si="4"/>
        <v>24418395.710000001</v>
      </c>
      <c r="H642" s="130">
        <f t="shared" si="5"/>
        <v>3688.5</v>
      </c>
    </row>
    <row r="643" spans="1:8" ht="14.25" customHeight="1" x14ac:dyDescent="0.3">
      <c r="A643" s="130">
        <v>3689</v>
      </c>
      <c r="B643" s="131">
        <v>22599530.420000002</v>
      </c>
      <c r="C643" s="131">
        <v>24494530.420000002</v>
      </c>
      <c r="D643" s="131">
        <v>152458.65</v>
      </c>
      <c r="E643" s="2">
        <v>639</v>
      </c>
      <c r="G643" s="131">
        <f t="shared" si="4"/>
        <v>24494530.420000002</v>
      </c>
      <c r="H643" s="130">
        <f t="shared" si="5"/>
        <v>3689</v>
      </c>
    </row>
    <row r="644" spans="1:8" ht="14.25" customHeight="1" x14ac:dyDescent="0.3">
      <c r="A644" s="130">
        <v>3689.5</v>
      </c>
      <c r="B644" s="131">
        <v>22675854.359999999</v>
      </c>
      <c r="C644" s="131">
        <v>24570854.359999999</v>
      </c>
      <c r="D644" s="131">
        <v>152837.07</v>
      </c>
      <c r="E644" s="2">
        <v>640</v>
      </c>
      <c r="G644" s="131">
        <f t="shared" si="4"/>
        <v>24570854.359999999</v>
      </c>
      <c r="H644" s="130">
        <f t="shared" si="5"/>
        <v>3689.5</v>
      </c>
    </row>
    <row r="645" spans="1:8" ht="14.25" customHeight="1" x14ac:dyDescent="0.3">
      <c r="A645" s="130">
        <v>3690</v>
      </c>
      <c r="B645" s="131">
        <v>22752367.5</v>
      </c>
      <c r="C645" s="131">
        <v>24647367.5</v>
      </c>
      <c r="D645" s="131">
        <v>153215.5</v>
      </c>
      <c r="E645" s="2">
        <v>641</v>
      </c>
      <c r="G645" s="131">
        <f t="shared" si="4"/>
        <v>24647367.5</v>
      </c>
      <c r="H645" s="130">
        <f t="shared" si="5"/>
        <v>3690</v>
      </c>
    </row>
    <row r="646" spans="1:8" ht="14.25" customHeight="1" x14ac:dyDescent="0.3">
      <c r="A646" s="130">
        <v>3690.5</v>
      </c>
      <c r="B646" s="131">
        <v>22829069.859999999</v>
      </c>
      <c r="C646" s="131">
        <v>24724069.859999999</v>
      </c>
      <c r="D646" s="131">
        <v>153593.92000000001</v>
      </c>
      <c r="E646" s="2">
        <v>642</v>
      </c>
      <c r="G646" s="131">
        <f t="shared" si="4"/>
        <v>24724069.859999999</v>
      </c>
      <c r="H646" s="130">
        <f t="shared" si="5"/>
        <v>3690.5</v>
      </c>
    </row>
    <row r="647" spans="1:8" ht="14.25" customHeight="1" x14ac:dyDescent="0.3">
      <c r="A647" s="130">
        <v>3691</v>
      </c>
      <c r="B647" s="131">
        <v>22905961.420000002</v>
      </c>
      <c r="C647" s="131">
        <v>24800961.420000002</v>
      </c>
      <c r="D647" s="131">
        <v>153972.35</v>
      </c>
      <c r="E647" s="2">
        <v>643</v>
      </c>
      <c r="G647" s="131">
        <f t="shared" si="4"/>
        <v>24800961.420000002</v>
      </c>
      <c r="H647" s="130">
        <f t="shared" si="5"/>
        <v>3691</v>
      </c>
    </row>
    <row r="648" spans="1:8" ht="14.25" customHeight="1" x14ac:dyDescent="0.3">
      <c r="A648" s="130">
        <v>3691.5</v>
      </c>
      <c r="B648" s="131">
        <v>22983042.210000001</v>
      </c>
      <c r="C648" s="131">
        <v>24878042.210000001</v>
      </c>
      <c r="D648" s="131">
        <v>154350.76999999999</v>
      </c>
      <c r="E648" s="2">
        <v>644</v>
      </c>
      <c r="G648" s="131">
        <f t="shared" si="4"/>
        <v>24878042.210000001</v>
      </c>
      <c r="H648" s="130">
        <f t="shared" si="5"/>
        <v>3691.5</v>
      </c>
    </row>
    <row r="649" spans="1:8" ht="14.25" customHeight="1" x14ac:dyDescent="0.3">
      <c r="A649" s="130">
        <v>3692</v>
      </c>
      <c r="B649" s="131">
        <v>23060312.199999999</v>
      </c>
      <c r="C649" s="131">
        <v>24955312.199999999</v>
      </c>
      <c r="D649" s="131">
        <v>154729.20000000001</v>
      </c>
      <c r="E649" s="2">
        <v>645</v>
      </c>
      <c r="G649" s="131">
        <f t="shared" si="4"/>
        <v>24955312.199999999</v>
      </c>
      <c r="H649" s="130">
        <f t="shared" si="5"/>
        <v>3692</v>
      </c>
    </row>
    <row r="650" spans="1:8" ht="14.25" customHeight="1" x14ac:dyDescent="0.3">
      <c r="A650" s="130">
        <v>3692.5</v>
      </c>
      <c r="B650" s="131">
        <v>23137771.41</v>
      </c>
      <c r="C650" s="131">
        <v>25032771.41</v>
      </c>
      <c r="D650" s="131">
        <v>155107.62</v>
      </c>
      <c r="E650" s="2">
        <v>646</v>
      </c>
      <c r="G650" s="131">
        <f t="shared" si="4"/>
        <v>25032771.41</v>
      </c>
      <c r="H650" s="130">
        <f t="shared" si="5"/>
        <v>3692.5</v>
      </c>
    </row>
    <row r="651" spans="1:8" ht="14.25" customHeight="1" x14ac:dyDescent="0.3">
      <c r="A651" s="130">
        <v>3693</v>
      </c>
      <c r="B651" s="131">
        <v>23215419.82</v>
      </c>
      <c r="C651" s="131">
        <v>25110419.82</v>
      </c>
      <c r="D651" s="131">
        <v>155486.04999999999</v>
      </c>
      <c r="E651" s="2">
        <v>647</v>
      </c>
      <c r="G651" s="131">
        <f t="shared" si="4"/>
        <v>25110419.82</v>
      </c>
      <c r="H651" s="130">
        <f t="shared" si="5"/>
        <v>3693</v>
      </c>
    </row>
    <row r="652" spans="1:8" ht="14.25" customHeight="1" x14ac:dyDescent="0.3">
      <c r="A652" s="130">
        <v>3693.5</v>
      </c>
      <c r="B652" s="131">
        <v>23293257.460000001</v>
      </c>
      <c r="C652" s="131">
        <v>25188257.460000001</v>
      </c>
      <c r="D652" s="131">
        <v>155864.47</v>
      </c>
      <c r="E652" s="2">
        <v>648</v>
      </c>
      <c r="G652" s="131">
        <f t="shared" si="4"/>
        <v>25188257.460000001</v>
      </c>
      <c r="H652" s="130">
        <f t="shared" si="5"/>
        <v>3693.5</v>
      </c>
    </row>
    <row r="653" spans="1:8" ht="14.25" customHeight="1" x14ac:dyDescent="0.3">
      <c r="A653" s="130">
        <v>3694</v>
      </c>
      <c r="B653" s="131">
        <v>23371284.300000001</v>
      </c>
      <c r="C653" s="131">
        <v>25266284.300000001</v>
      </c>
      <c r="D653" s="131">
        <v>156242.9</v>
      </c>
      <c r="E653" s="2">
        <v>649</v>
      </c>
      <c r="G653" s="131">
        <f t="shared" si="4"/>
        <v>25266284.300000001</v>
      </c>
      <c r="H653" s="130">
        <f t="shared" si="5"/>
        <v>3694</v>
      </c>
    </row>
    <row r="654" spans="1:8" ht="14.25" customHeight="1" x14ac:dyDescent="0.3">
      <c r="A654" s="130">
        <v>3694.5</v>
      </c>
      <c r="B654" s="131">
        <v>23449500.359999999</v>
      </c>
      <c r="C654" s="131">
        <v>25344500.359999999</v>
      </c>
      <c r="D654" s="131">
        <v>156621.32</v>
      </c>
      <c r="E654" s="2">
        <v>650</v>
      </c>
      <c r="G654" s="131">
        <f t="shared" si="4"/>
        <v>25344500.359999999</v>
      </c>
      <c r="H654" s="130">
        <f t="shared" si="5"/>
        <v>3694.5</v>
      </c>
    </row>
    <row r="655" spans="1:8" ht="14.25" customHeight="1" x14ac:dyDescent="0.3">
      <c r="A655" s="130">
        <v>3695</v>
      </c>
      <c r="B655" s="131">
        <v>23527905.620000001</v>
      </c>
      <c r="C655" s="131">
        <v>25422905.620000001</v>
      </c>
      <c r="D655" s="131">
        <v>156999.75</v>
      </c>
      <c r="E655" s="2">
        <v>651</v>
      </c>
      <c r="G655" s="131">
        <f t="shared" si="4"/>
        <v>25422905.620000001</v>
      </c>
      <c r="H655" s="130">
        <f t="shared" si="5"/>
        <v>3695</v>
      </c>
    </row>
    <row r="656" spans="1:8" ht="14.25" customHeight="1" x14ac:dyDescent="0.3">
      <c r="A656" s="130">
        <v>3695.5</v>
      </c>
      <c r="B656" s="131">
        <v>23606500.109999999</v>
      </c>
      <c r="C656" s="131">
        <v>25501500.109999999</v>
      </c>
      <c r="D656" s="131">
        <v>157378.17000000001</v>
      </c>
      <c r="E656" s="2">
        <v>652</v>
      </c>
      <c r="G656" s="131">
        <f t="shared" si="4"/>
        <v>25501500.109999999</v>
      </c>
      <c r="H656" s="130">
        <f t="shared" si="5"/>
        <v>3695.5</v>
      </c>
    </row>
    <row r="657" spans="1:8" ht="14.25" customHeight="1" x14ac:dyDescent="0.3">
      <c r="A657" s="130">
        <v>3696</v>
      </c>
      <c r="B657" s="131">
        <v>23685283.800000001</v>
      </c>
      <c r="C657" s="131">
        <v>25580283.800000001</v>
      </c>
      <c r="D657" s="131">
        <v>157756.6</v>
      </c>
      <c r="E657" s="2">
        <v>653</v>
      </c>
      <c r="G657" s="131">
        <f t="shared" si="4"/>
        <v>25580283.800000001</v>
      </c>
      <c r="H657" s="130">
        <f t="shared" si="5"/>
        <v>3696</v>
      </c>
    </row>
    <row r="658" spans="1:8" ht="14.25" customHeight="1" x14ac:dyDescent="0.3">
      <c r="A658" s="130">
        <v>3696.5</v>
      </c>
      <c r="B658" s="131">
        <v>23764256.710000001</v>
      </c>
      <c r="C658" s="131">
        <v>25659256.710000001</v>
      </c>
      <c r="D658" s="131">
        <v>158135.01999999999</v>
      </c>
      <c r="E658" s="2">
        <v>654</v>
      </c>
      <c r="G658" s="131">
        <f t="shared" si="4"/>
        <v>25659256.710000001</v>
      </c>
      <c r="H658" s="130">
        <f t="shared" si="5"/>
        <v>3696.5</v>
      </c>
    </row>
    <row r="659" spans="1:8" ht="14.25" customHeight="1" x14ac:dyDescent="0.3">
      <c r="A659" s="130">
        <v>3697</v>
      </c>
      <c r="B659" s="131">
        <v>23843418.82</v>
      </c>
      <c r="C659" s="131">
        <v>25738418.82</v>
      </c>
      <c r="D659" s="131">
        <v>158513.45000000001</v>
      </c>
      <c r="E659" s="2">
        <v>655</v>
      </c>
      <c r="G659" s="131">
        <f t="shared" si="4"/>
        <v>25738418.82</v>
      </c>
      <c r="H659" s="130">
        <f t="shared" si="5"/>
        <v>3697</v>
      </c>
    </row>
    <row r="660" spans="1:8" ht="14.25" customHeight="1" x14ac:dyDescent="0.3">
      <c r="A660" s="130">
        <v>3697.5</v>
      </c>
      <c r="B660" s="131">
        <v>23922770.16</v>
      </c>
      <c r="C660" s="131">
        <v>25817770.16</v>
      </c>
      <c r="D660" s="131">
        <v>158891.87</v>
      </c>
      <c r="E660" s="2">
        <v>656</v>
      </c>
      <c r="G660" s="131">
        <f t="shared" si="4"/>
        <v>25817770.16</v>
      </c>
      <c r="H660" s="130">
        <f t="shared" si="5"/>
        <v>3697.5</v>
      </c>
    </row>
    <row r="661" spans="1:8" ht="14.25" customHeight="1" x14ac:dyDescent="0.3">
      <c r="A661" s="130">
        <v>3698</v>
      </c>
      <c r="B661" s="131">
        <v>24002310.699999999</v>
      </c>
      <c r="C661" s="131">
        <v>25897310.699999999</v>
      </c>
      <c r="D661" s="131">
        <v>159270.29999999999</v>
      </c>
      <c r="E661" s="2">
        <v>657</v>
      </c>
      <c r="G661" s="131">
        <f t="shared" si="4"/>
        <v>25897310.699999999</v>
      </c>
      <c r="H661" s="130">
        <f t="shared" si="5"/>
        <v>3698</v>
      </c>
    </row>
    <row r="662" spans="1:8" ht="14.25" customHeight="1" x14ac:dyDescent="0.3">
      <c r="A662" s="130">
        <v>3698.5</v>
      </c>
      <c r="B662" s="131">
        <v>24082040.460000001</v>
      </c>
      <c r="C662" s="131">
        <v>25977040.460000001</v>
      </c>
      <c r="D662" s="131">
        <v>159648.72</v>
      </c>
      <c r="E662" s="2">
        <v>658</v>
      </c>
      <c r="G662" s="131">
        <f t="shared" si="4"/>
        <v>25977040.460000001</v>
      </c>
      <c r="H662" s="130">
        <f t="shared" si="5"/>
        <v>3698.5</v>
      </c>
    </row>
    <row r="663" spans="1:8" ht="14.25" customHeight="1" x14ac:dyDescent="0.3">
      <c r="A663" s="130">
        <v>3699</v>
      </c>
      <c r="B663" s="131">
        <v>24161959.420000002</v>
      </c>
      <c r="C663" s="131">
        <v>26056959.420000002</v>
      </c>
      <c r="D663" s="131">
        <v>160027.15</v>
      </c>
      <c r="E663" s="2">
        <v>659</v>
      </c>
      <c r="G663" s="131">
        <f t="shared" si="4"/>
        <v>26056959.420000002</v>
      </c>
      <c r="H663" s="130">
        <f t="shared" si="5"/>
        <v>3699</v>
      </c>
    </row>
    <row r="664" spans="1:8" ht="14.25" customHeight="1" x14ac:dyDescent="0.3">
      <c r="A664" s="130">
        <v>3699.5</v>
      </c>
      <c r="B664" s="131">
        <v>24242067.609999999</v>
      </c>
      <c r="C664" s="131">
        <v>26137067.609999999</v>
      </c>
      <c r="D664" s="131">
        <v>160405.57</v>
      </c>
      <c r="E664" s="2">
        <v>660</v>
      </c>
      <c r="G664" s="131">
        <f t="shared" si="4"/>
        <v>26137067.609999999</v>
      </c>
      <c r="H664" s="130">
        <f t="shared" si="5"/>
        <v>3699.5</v>
      </c>
    </row>
    <row r="665" spans="1:8" ht="14.25" customHeight="1" x14ac:dyDescent="0.3">
      <c r="A665" s="130">
        <v>3700</v>
      </c>
      <c r="B665" s="131">
        <v>24322365</v>
      </c>
      <c r="C665" s="131">
        <v>26217365</v>
      </c>
      <c r="D665" s="131">
        <v>160784</v>
      </c>
      <c r="E665" s="2">
        <v>661</v>
      </c>
      <c r="G665" s="131">
        <f t="shared" si="4"/>
        <v>26217365</v>
      </c>
      <c r="H665" s="130">
        <f t="shared" si="5"/>
        <v>3700</v>
      </c>
    </row>
    <row r="666" spans="1:8" ht="14.25" customHeight="1" x14ac:dyDescent="0.3">
      <c r="A666" s="130">
        <v>3700.5</v>
      </c>
      <c r="B666" s="131">
        <v>24402858.780000001</v>
      </c>
      <c r="C666" s="131">
        <v>26297858.780000001</v>
      </c>
      <c r="D666" s="131">
        <v>161191.12</v>
      </c>
      <c r="E666" s="2">
        <v>662</v>
      </c>
      <c r="G666" s="131">
        <f t="shared" si="4"/>
        <v>26297858.780000001</v>
      </c>
      <c r="H666" s="130">
        <f t="shared" si="5"/>
        <v>3700.5</v>
      </c>
    </row>
    <row r="667" spans="1:8" ht="14.25" customHeight="1" x14ac:dyDescent="0.3">
      <c r="A667" s="130">
        <v>3701</v>
      </c>
      <c r="B667" s="131">
        <v>24483556.120000001</v>
      </c>
      <c r="C667" s="131">
        <v>26378556.120000001</v>
      </c>
      <c r="D667" s="131">
        <v>161598.25</v>
      </c>
      <c r="E667" s="2">
        <v>663</v>
      </c>
      <c r="G667" s="131">
        <f t="shared" si="4"/>
        <v>26378556.120000001</v>
      </c>
      <c r="H667" s="130">
        <f t="shared" si="5"/>
        <v>3701</v>
      </c>
    </row>
    <row r="668" spans="1:8" ht="14.25" customHeight="1" x14ac:dyDescent="0.3">
      <c r="A668" s="130">
        <v>3701.5</v>
      </c>
      <c r="B668" s="131">
        <v>24564457.030000001</v>
      </c>
      <c r="C668" s="131">
        <v>26459457.030000001</v>
      </c>
      <c r="D668" s="131">
        <v>162005.37</v>
      </c>
      <c r="E668" s="2">
        <v>664</v>
      </c>
      <c r="G668" s="131">
        <f t="shared" si="4"/>
        <v>26459457.030000001</v>
      </c>
      <c r="H668" s="130">
        <f t="shared" si="5"/>
        <v>3701.5</v>
      </c>
    </row>
    <row r="669" spans="1:8" ht="14.25" customHeight="1" x14ac:dyDescent="0.3">
      <c r="A669" s="130">
        <v>3702</v>
      </c>
      <c r="B669" s="131">
        <v>24645561.5</v>
      </c>
      <c r="C669" s="131">
        <v>26540561.5</v>
      </c>
      <c r="D669" s="131">
        <v>162412.5</v>
      </c>
      <c r="E669" s="2">
        <v>665</v>
      </c>
      <c r="G669" s="131">
        <f t="shared" si="4"/>
        <v>26540561.5</v>
      </c>
      <c r="H669" s="130">
        <f t="shared" si="5"/>
        <v>3702</v>
      </c>
    </row>
    <row r="670" spans="1:8" ht="14.25" customHeight="1" x14ac:dyDescent="0.3">
      <c r="A670" s="130">
        <v>3702.5</v>
      </c>
      <c r="B670" s="131">
        <v>24726869.530000001</v>
      </c>
      <c r="C670" s="131">
        <v>26621869.530000001</v>
      </c>
      <c r="D670" s="131">
        <v>162819.62</v>
      </c>
      <c r="E670" s="2">
        <v>666</v>
      </c>
      <c r="G670" s="131">
        <f t="shared" si="4"/>
        <v>26621869.530000001</v>
      </c>
      <c r="H670" s="130">
        <f t="shared" si="5"/>
        <v>3702.5</v>
      </c>
    </row>
    <row r="671" spans="1:8" ht="14.25" customHeight="1" x14ac:dyDescent="0.3">
      <c r="A671" s="130">
        <v>3703</v>
      </c>
      <c r="B671" s="131">
        <v>24808381.120000001</v>
      </c>
      <c r="C671" s="131">
        <v>26703381.120000001</v>
      </c>
      <c r="D671" s="131">
        <v>163226.75</v>
      </c>
      <c r="E671" s="2">
        <v>667</v>
      </c>
      <c r="G671" s="131">
        <f t="shared" si="4"/>
        <v>26703381.120000001</v>
      </c>
      <c r="H671" s="130">
        <f t="shared" si="5"/>
        <v>3703</v>
      </c>
    </row>
    <row r="672" spans="1:8" ht="14.25" customHeight="1" x14ac:dyDescent="0.3">
      <c r="A672" s="130">
        <v>3703.5</v>
      </c>
      <c r="B672" s="131">
        <v>24890096.280000001</v>
      </c>
      <c r="C672" s="131">
        <v>26785096.280000001</v>
      </c>
      <c r="D672" s="131">
        <v>163633.87</v>
      </c>
      <c r="E672" s="2">
        <v>668</v>
      </c>
      <c r="G672" s="131">
        <f t="shared" si="4"/>
        <v>26785096.280000001</v>
      </c>
      <c r="H672" s="130">
        <f t="shared" si="5"/>
        <v>3703.5</v>
      </c>
    </row>
    <row r="673" spans="1:8" ht="14.25" customHeight="1" x14ac:dyDescent="0.3">
      <c r="A673" s="130">
        <v>3704</v>
      </c>
      <c r="B673" s="131">
        <v>24972015</v>
      </c>
      <c r="C673" s="131">
        <v>26867015</v>
      </c>
      <c r="D673" s="131">
        <v>164041</v>
      </c>
      <c r="E673" s="2">
        <v>669</v>
      </c>
      <c r="G673" s="131">
        <f t="shared" si="4"/>
        <v>26867015</v>
      </c>
      <c r="H673" s="130">
        <f t="shared" si="5"/>
        <v>3704</v>
      </c>
    </row>
    <row r="674" spans="1:8" ht="14.25" customHeight="1" x14ac:dyDescent="0.3">
      <c r="A674" s="130">
        <v>3704.5</v>
      </c>
      <c r="B674" s="131">
        <v>25054137.280000001</v>
      </c>
      <c r="C674" s="131">
        <v>26949137.280000001</v>
      </c>
      <c r="D674" s="131">
        <v>164448.12</v>
      </c>
      <c r="E674" s="2">
        <v>670</v>
      </c>
      <c r="G674" s="131">
        <f t="shared" si="4"/>
        <v>26949137.280000001</v>
      </c>
      <c r="H674" s="130">
        <f t="shared" si="5"/>
        <v>3704.5</v>
      </c>
    </row>
    <row r="675" spans="1:8" ht="14.25" customHeight="1" x14ac:dyDescent="0.3">
      <c r="A675" s="130">
        <v>3705</v>
      </c>
      <c r="B675" s="131">
        <v>25136463.120000001</v>
      </c>
      <c r="C675" s="131">
        <v>27031463.120000001</v>
      </c>
      <c r="D675" s="131">
        <v>164855.25</v>
      </c>
      <c r="E675" s="2">
        <v>671</v>
      </c>
      <c r="G675" s="131">
        <f t="shared" si="4"/>
        <v>27031463.120000001</v>
      </c>
      <c r="H675" s="130">
        <f t="shared" si="5"/>
        <v>3705</v>
      </c>
    </row>
    <row r="676" spans="1:8" ht="14.25" customHeight="1" x14ac:dyDescent="0.3">
      <c r="A676" s="130">
        <v>3705.5</v>
      </c>
      <c r="B676" s="131">
        <v>25218992.530000001</v>
      </c>
      <c r="C676" s="131">
        <v>27113992.530000001</v>
      </c>
      <c r="D676" s="131">
        <v>165262.37</v>
      </c>
      <c r="E676" s="2">
        <v>672</v>
      </c>
      <c r="G676" s="131">
        <f t="shared" si="4"/>
        <v>27113992.530000001</v>
      </c>
      <c r="H676" s="130">
        <f t="shared" si="5"/>
        <v>3705.5</v>
      </c>
    </row>
    <row r="677" spans="1:8" ht="14.25" customHeight="1" x14ac:dyDescent="0.3">
      <c r="A677" s="130">
        <v>3706</v>
      </c>
      <c r="B677" s="131">
        <v>25301725.5</v>
      </c>
      <c r="C677" s="131">
        <v>27196725.5</v>
      </c>
      <c r="D677" s="131">
        <v>165669.5</v>
      </c>
      <c r="E677" s="2">
        <v>673</v>
      </c>
      <c r="G677" s="131">
        <f t="shared" si="4"/>
        <v>27196725.5</v>
      </c>
      <c r="H677" s="130">
        <f t="shared" si="5"/>
        <v>3706</v>
      </c>
    </row>
    <row r="678" spans="1:8" ht="14.25" customHeight="1" x14ac:dyDescent="0.3">
      <c r="A678" s="130">
        <v>3706.5</v>
      </c>
      <c r="B678" s="131">
        <v>25384662.030000001</v>
      </c>
      <c r="C678" s="131">
        <v>27279662.030000001</v>
      </c>
      <c r="D678" s="131">
        <v>166076.62</v>
      </c>
      <c r="E678" s="2">
        <v>674</v>
      </c>
      <c r="G678" s="131">
        <f t="shared" si="4"/>
        <v>27279662.030000001</v>
      </c>
      <c r="H678" s="130">
        <f t="shared" si="5"/>
        <v>3706.5</v>
      </c>
    </row>
    <row r="679" spans="1:8" ht="14.25" customHeight="1" x14ac:dyDescent="0.3">
      <c r="A679" s="130">
        <v>3707</v>
      </c>
      <c r="B679" s="131">
        <v>25467802.120000001</v>
      </c>
      <c r="C679" s="131">
        <v>27362802.120000001</v>
      </c>
      <c r="D679" s="131">
        <v>166483.75</v>
      </c>
      <c r="E679" s="2">
        <v>675</v>
      </c>
      <c r="G679" s="131">
        <f t="shared" si="4"/>
        <v>27362802.120000001</v>
      </c>
      <c r="H679" s="130">
        <f t="shared" si="5"/>
        <v>3707</v>
      </c>
    </row>
    <row r="680" spans="1:8" ht="14.25" customHeight="1" x14ac:dyDescent="0.3">
      <c r="A680" s="130">
        <v>3707.5</v>
      </c>
      <c r="B680" s="131">
        <v>25551145.780000001</v>
      </c>
      <c r="C680" s="131">
        <v>27446145.780000001</v>
      </c>
      <c r="D680" s="131">
        <v>166890.87</v>
      </c>
      <c r="E680" s="2">
        <v>676</v>
      </c>
      <c r="G680" s="131">
        <f t="shared" si="4"/>
        <v>27446145.780000001</v>
      </c>
      <c r="H680" s="130">
        <f t="shared" si="5"/>
        <v>3707.5</v>
      </c>
    </row>
    <row r="681" spans="1:8" ht="14.25" customHeight="1" x14ac:dyDescent="0.3">
      <c r="A681" s="130">
        <v>3708</v>
      </c>
      <c r="B681" s="131">
        <v>25634693</v>
      </c>
      <c r="C681" s="131">
        <v>27529693</v>
      </c>
      <c r="D681" s="131">
        <v>167298</v>
      </c>
      <c r="E681" s="2">
        <v>677</v>
      </c>
      <c r="G681" s="131">
        <f t="shared" si="4"/>
        <v>27529693</v>
      </c>
      <c r="H681" s="130">
        <f t="shared" si="5"/>
        <v>3708</v>
      </c>
    </row>
    <row r="682" spans="1:8" ht="14.25" customHeight="1" x14ac:dyDescent="0.3">
      <c r="A682" s="130">
        <v>3708.5</v>
      </c>
      <c r="B682" s="131">
        <v>25718443.780000001</v>
      </c>
      <c r="C682" s="131">
        <v>27613443.780000001</v>
      </c>
      <c r="D682" s="131">
        <v>167705.12</v>
      </c>
      <c r="E682" s="2">
        <v>678</v>
      </c>
      <c r="G682" s="131">
        <f t="shared" si="4"/>
        <v>27613443.780000001</v>
      </c>
      <c r="H682" s="130">
        <f t="shared" si="5"/>
        <v>3708.5</v>
      </c>
    </row>
    <row r="683" spans="1:8" ht="14.25" customHeight="1" x14ac:dyDescent="0.3">
      <c r="A683" s="130">
        <v>3709</v>
      </c>
      <c r="B683" s="131">
        <v>25802398.120000001</v>
      </c>
      <c r="C683" s="131">
        <v>27697398.120000001</v>
      </c>
      <c r="D683" s="131">
        <v>168112.25</v>
      </c>
      <c r="E683" s="2">
        <v>679</v>
      </c>
      <c r="G683" s="131">
        <f t="shared" si="4"/>
        <v>27697398.120000001</v>
      </c>
      <c r="H683" s="130">
        <f t="shared" si="5"/>
        <v>3709</v>
      </c>
    </row>
    <row r="684" spans="1:8" ht="14.25" customHeight="1" x14ac:dyDescent="0.3">
      <c r="A684" s="130">
        <v>3709.5</v>
      </c>
      <c r="B684" s="131">
        <v>25886556.030000001</v>
      </c>
      <c r="C684" s="131">
        <v>27781556.030000001</v>
      </c>
      <c r="D684" s="131">
        <v>168519.37</v>
      </c>
      <c r="E684" s="2">
        <v>680</v>
      </c>
      <c r="G684" s="131">
        <f t="shared" si="4"/>
        <v>27781556.030000001</v>
      </c>
      <c r="H684" s="130">
        <f t="shared" si="5"/>
        <v>3709.5</v>
      </c>
    </row>
    <row r="685" spans="1:8" ht="14.25" customHeight="1" x14ac:dyDescent="0.3">
      <c r="A685" s="130">
        <v>3710</v>
      </c>
      <c r="B685" s="131">
        <v>25970917.5</v>
      </c>
      <c r="C685" s="131">
        <v>27865917.5</v>
      </c>
      <c r="D685" s="131">
        <v>168926.5</v>
      </c>
      <c r="E685" s="2">
        <v>681</v>
      </c>
      <c r="G685" s="131">
        <f t="shared" si="4"/>
        <v>27865917.5</v>
      </c>
      <c r="H685" s="130">
        <f t="shared" si="5"/>
        <v>3710</v>
      </c>
    </row>
    <row r="686" spans="1:8" ht="14.25" customHeight="1" x14ac:dyDescent="0.3">
      <c r="A686" s="130">
        <v>3710.5</v>
      </c>
      <c r="B686" s="131">
        <v>26055482.530000001</v>
      </c>
      <c r="C686" s="131">
        <v>27950482.530000001</v>
      </c>
      <c r="D686" s="131">
        <v>169333.62</v>
      </c>
      <c r="E686" s="2">
        <v>682</v>
      </c>
      <c r="G686" s="131">
        <f t="shared" si="4"/>
        <v>27950482.530000001</v>
      </c>
      <c r="H686" s="130">
        <f t="shared" si="5"/>
        <v>3710.5</v>
      </c>
    </row>
    <row r="687" spans="1:8" ht="14.25" customHeight="1" x14ac:dyDescent="0.3">
      <c r="A687" s="130">
        <v>3711</v>
      </c>
      <c r="B687" s="131">
        <v>26140251.120000001</v>
      </c>
      <c r="C687" s="131">
        <v>28035251.120000001</v>
      </c>
      <c r="D687" s="131">
        <v>169740.75</v>
      </c>
      <c r="E687" s="2">
        <v>683</v>
      </c>
      <c r="G687" s="131">
        <f t="shared" si="4"/>
        <v>28035251.120000001</v>
      </c>
      <c r="H687" s="130">
        <f t="shared" si="5"/>
        <v>3711</v>
      </c>
    </row>
    <row r="688" spans="1:8" ht="14.25" customHeight="1" x14ac:dyDescent="0.3">
      <c r="A688" s="130">
        <v>3711.5</v>
      </c>
      <c r="B688" s="131">
        <v>26225223.280000001</v>
      </c>
      <c r="C688" s="131">
        <v>28120223.280000001</v>
      </c>
      <c r="D688" s="131">
        <v>170147.87</v>
      </c>
      <c r="E688" s="2">
        <v>684</v>
      </c>
      <c r="G688" s="131">
        <f t="shared" si="4"/>
        <v>28120223.280000001</v>
      </c>
      <c r="H688" s="130">
        <f t="shared" si="5"/>
        <v>3711.5</v>
      </c>
    </row>
    <row r="689" spans="1:8" ht="14.25" customHeight="1" x14ac:dyDescent="0.3">
      <c r="A689" s="130">
        <v>3800</v>
      </c>
      <c r="B689" s="131">
        <v>1000000000</v>
      </c>
      <c r="C689" s="131">
        <v>1001895000</v>
      </c>
      <c r="D689" s="131">
        <v>250000</v>
      </c>
      <c r="E689" s="2">
        <v>685</v>
      </c>
      <c r="G689" s="131">
        <f t="shared" si="4"/>
        <v>1001895000</v>
      </c>
      <c r="H689" s="130">
        <f t="shared" si="5"/>
        <v>3800</v>
      </c>
    </row>
    <row r="690" spans="1:8" ht="14.25" customHeight="1" x14ac:dyDescent="0.3"/>
    <row r="691" spans="1:8" ht="14.25" customHeight="1" x14ac:dyDescent="0.3"/>
    <row r="692" spans="1:8" ht="14.25" customHeight="1" x14ac:dyDescent="0.3"/>
    <row r="693" spans="1:8" ht="14.25" customHeight="1" x14ac:dyDescent="0.3"/>
    <row r="694" spans="1:8" ht="14.25" customHeight="1" x14ac:dyDescent="0.3"/>
    <row r="695" spans="1:8" ht="14.25" customHeight="1" x14ac:dyDescent="0.3"/>
    <row r="696" spans="1:8" ht="14.25" customHeight="1" x14ac:dyDescent="0.3"/>
    <row r="697" spans="1:8" ht="14.25" customHeight="1" x14ac:dyDescent="0.3"/>
    <row r="698" spans="1:8" ht="14.25" customHeight="1" x14ac:dyDescent="0.3"/>
    <row r="699" spans="1:8" ht="14.25" customHeight="1" x14ac:dyDescent="0.3"/>
    <row r="700" spans="1:8" ht="14.25" customHeight="1" x14ac:dyDescent="0.3"/>
    <row r="701" spans="1:8" ht="14.25" customHeight="1" x14ac:dyDescent="0.3"/>
    <row r="702" spans="1:8" ht="14.25" customHeight="1" x14ac:dyDescent="0.3"/>
    <row r="703" spans="1:8" ht="14.25" customHeight="1" x14ac:dyDescent="0.3"/>
    <row r="704" spans="1:8"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Sheet1</vt:lpstr>
      <vt:lpstr>Copy of Master</vt:lpstr>
      <vt:lpstr>ag data</vt:lpstr>
      <vt:lpstr>SplitInflow</vt:lpstr>
      <vt:lpstr>MandatoryConservation</vt:lpstr>
      <vt:lpstr>HydrologicScenarios</vt:lpstr>
      <vt:lpstr>PowellReleaseTemperature</vt:lpstr>
      <vt:lpstr>Powell-Elevation-Area</vt:lpstr>
      <vt:lpstr>Mead-Elevation-Area</vt:lpstr>
      <vt:lpstr>CellType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matthew fugal</cp:lastModifiedBy>
  <cp:revision/>
  <cp:lastPrinted>2024-11-19T20:59:41Z</cp:lastPrinted>
  <dcterms:created xsi:type="dcterms:W3CDTF">2021-03-26T20:44:10Z</dcterms:created>
  <dcterms:modified xsi:type="dcterms:W3CDTF">2024-11-19T21:19:55Z</dcterms:modified>
  <cp:category/>
  <cp:contentStatus/>
</cp:coreProperties>
</file>