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Web\prehoa\需求文档\"/>
    </mc:Choice>
  </mc:AlternateContent>
  <bookViews>
    <workbookView xWindow="2595" yWindow="465" windowWidth="32175" windowHeight="20535"/>
  </bookViews>
  <sheets>
    <sheet name="方案面积变更对比 (20191208)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" i="1" l="1"/>
  <c r="S18" i="1"/>
  <c r="S22" i="1"/>
  <c r="R22" i="1"/>
  <c r="Q22" i="1"/>
  <c r="P22" i="1"/>
  <c r="O22" i="1"/>
  <c r="M22" i="1"/>
  <c r="N22" i="1"/>
  <c r="L22" i="1"/>
  <c r="T10" i="1"/>
  <c r="T11" i="1"/>
  <c r="T13" i="1"/>
  <c r="S13" i="1"/>
  <c r="R13" i="1"/>
  <c r="Q13" i="1"/>
  <c r="P13" i="1"/>
  <c r="O13" i="1"/>
  <c r="M8" i="1"/>
  <c r="M13" i="1"/>
  <c r="N8" i="1"/>
  <c r="N13" i="1"/>
  <c r="L13" i="1"/>
  <c r="E26" i="1"/>
  <c r="G26" i="1"/>
  <c r="F26" i="1"/>
  <c r="H26" i="1"/>
  <c r="M27" i="1"/>
  <c r="P27" i="1"/>
  <c r="S27" i="1"/>
  <c r="E27" i="1"/>
  <c r="C27" i="1"/>
  <c r="G27" i="1"/>
  <c r="N27" i="1"/>
  <c r="Q27" i="1"/>
  <c r="T27" i="1"/>
  <c r="F27" i="1"/>
  <c r="H27" i="1"/>
  <c r="F25" i="1"/>
  <c r="H25" i="1"/>
  <c r="E25" i="1"/>
  <c r="G25" i="1"/>
  <c r="F17" i="1"/>
  <c r="H17" i="1"/>
  <c r="F16" i="1"/>
  <c r="H16" i="1"/>
  <c r="E17" i="1"/>
  <c r="G17" i="1"/>
  <c r="E16" i="1"/>
  <c r="G16" i="1"/>
  <c r="F18" i="1"/>
  <c r="F19" i="1"/>
  <c r="F20" i="1"/>
  <c r="F21" i="1"/>
  <c r="H18" i="1"/>
  <c r="E18" i="1"/>
  <c r="E19" i="1"/>
  <c r="E20" i="1"/>
  <c r="E21" i="1"/>
  <c r="G18" i="1"/>
  <c r="D18" i="1"/>
  <c r="I18" i="1"/>
  <c r="J18" i="1"/>
  <c r="D19" i="1"/>
  <c r="I19" i="1"/>
  <c r="J19" i="1"/>
  <c r="D20" i="1"/>
  <c r="I20" i="1"/>
  <c r="J20" i="1"/>
  <c r="D21" i="1"/>
  <c r="I21" i="1"/>
  <c r="J21" i="1"/>
  <c r="F7" i="1"/>
  <c r="F8" i="1"/>
  <c r="F9" i="1"/>
  <c r="F10" i="1"/>
  <c r="F11" i="1"/>
  <c r="F12" i="1"/>
  <c r="F13" i="1"/>
  <c r="F22" i="1"/>
  <c r="F29" i="1"/>
  <c r="D7" i="1"/>
  <c r="D8" i="1"/>
  <c r="D9" i="1"/>
  <c r="D10" i="1"/>
  <c r="D11" i="1"/>
  <c r="D12" i="1"/>
  <c r="D13" i="1"/>
  <c r="D16" i="1"/>
  <c r="D17" i="1"/>
  <c r="D22" i="1"/>
  <c r="D29" i="1"/>
  <c r="J29" i="1"/>
  <c r="E7" i="1"/>
  <c r="E8" i="1"/>
  <c r="E9" i="1"/>
  <c r="E10" i="1"/>
  <c r="E11" i="1"/>
  <c r="E12" i="1"/>
  <c r="E13" i="1"/>
  <c r="E22" i="1"/>
  <c r="E29" i="1"/>
  <c r="I29" i="1"/>
  <c r="D26" i="1"/>
  <c r="J26" i="1"/>
  <c r="L27" i="1"/>
  <c r="O27" i="1"/>
  <c r="R27" i="1"/>
  <c r="D27" i="1"/>
  <c r="J27" i="1"/>
  <c r="D25" i="1"/>
  <c r="J25" i="1"/>
  <c r="I26" i="1"/>
  <c r="I27" i="1"/>
  <c r="I25" i="1"/>
  <c r="J17" i="1"/>
  <c r="J22" i="1"/>
  <c r="J16" i="1"/>
  <c r="I17" i="1"/>
  <c r="I22" i="1"/>
  <c r="I16" i="1"/>
  <c r="J8" i="1"/>
  <c r="J9" i="1"/>
  <c r="J10" i="1"/>
  <c r="J11" i="1"/>
  <c r="J12" i="1"/>
  <c r="J13" i="1"/>
  <c r="J7" i="1"/>
  <c r="I8" i="1"/>
  <c r="I9" i="1"/>
  <c r="I10" i="1"/>
  <c r="I11" i="1"/>
  <c r="I12" i="1"/>
  <c r="I13" i="1"/>
  <c r="I7" i="1"/>
  <c r="C13" i="1"/>
  <c r="H13" i="1"/>
  <c r="G13" i="1"/>
  <c r="H22" i="1"/>
  <c r="G22" i="1"/>
  <c r="C29" i="1"/>
  <c r="G29" i="1"/>
  <c r="H29" i="1"/>
  <c r="G7" i="1"/>
  <c r="H7" i="1"/>
  <c r="G8" i="1"/>
  <c r="H8" i="1"/>
  <c r="G9" i="1"/>
  <c r="H9" i="1"/>
  <c r="G10" i="1"/>
  <c r="H10" i="1"/>
  <c r="G11" i="1"/>
  <c r="H11" i="1"/>
  <c r="G12" i="1"/>
  <c r="H12" i="1"/>
  <c r="L29" i="1"/>
  <c r="M29" i="1"/>
  <c r="N29" i="1"/>
  <c r="O29" i="1"/>
  <c r="P29" i="1"/>
  <c r="Q29" i="1"/>
  <c r="R29" i="1"/>
  <c r="S29" i="1"/>
  <c r="T29" i="1"/>
</calcChain>
</file>

<file path=xl/comments1.xml><?xml version="1.0" encoding="utf-8"?>
<comments xmlns="http://schemas.openxmlformats.org/spreadsheetml/2006/main">
  <authors>
    <author>作者</author>
    <author>lenovo</author>
    <author>Windows 用户</author>
  </authors>
  <commentList>
    <comment ref="M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含650妇儿医院</t>
        </r>
      </text>
    </comment>
    <comment ref="F17" authorId="1" shape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预留商业面积。现为地下车库。补地价，需后改。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预留商业</t>
        </r>
      </text>
    </comment>
    <comment ref="T18" authorId="2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lenovo:
</t>
        </r>
        <r>
          <rPr>
            <sz val="9"/>
            <color indexed="81"/>
            <rFont val="宋体"/>
            <family val="3"/>
            <charset val="134"/>
          </rPr>
          <t xml:space="preserve">分项还在核算，总地下面积已出
</t>
        </r>
      </text>
    </comment>
    <comment ref="M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酒管要求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358辆即可，预留约100辆给人防</t>
        </r>
      </text>
    </comment>
  </commentList>
</comments>
</file>

<file path=xl/sharedStrings.xml><?xml version="1.0" encoding="utf-8"?>
<sst xmlns="http://schemas.openxmlformats.org/spreadsheetml/2006/main" count="86" uniqueCount="66">
  <si>
    <t>总建筑面积</t>
    <phoneticPr fontId="1" type="noConversion"/>
  </si>
  <si>
    <t>机动车总停车位</t>
    <phoneticPr fontId="1" type="noConversion"/>
  </si>
  <si>
    <t>地下机动车停车位</t>
    <phoneticPr fontId="1" type="noConversion"/>
  </si>
  <si>
    <t>地上机动车停车位</t>
    <phoneticPr fontId="1" type="noConversion"/>
  </si>
  <si>
    <t>车位</t>
    <phoneticPr fontId="1" type="noConversion"/>
  </si>
  <si>
    <t>地下层数</t>
  </si>
  <si>
    <t>Basement No.</t>
  </si>
  <si>
    <t>地下汇总</t>
    <phoneticPr fontId="1" type="noConversion"/>
  </si>
  <si>
    <t>Total</t>
  </si>
  <si>
    <t>酒店后场</t>
    <phoneticPr fontId="1" type="noConversion"/>
  </si>
  <si>
    <t>设备用房(库房)</t>
  </si>
  <si>
    <t>M&amp;E</t>
  </si>
  <si>
    <t>车库（非机动车库）</t>
    <phoneticPr fontId="1" type="noConversion"/>
  </si>
  <si>
    <t>车库（机动车库）</t>
    <phoneticPr fontId="1" type="noConversion"/>
  </si>
  <si>
    <t>Carpark</t>
  </si>
  <si>
    <t>商业</t>
  </si>
  <si>
    <t>Retail</t>
  </si>
  <si>
    <t>医院</t>
  </si>
  <si>
    <t>Medical</t>
  </si>
  <si>
    <t>Belowground GFA 地下建筑面积</t>
  </si>
  <si>
    <t>地上汇总</t>
    <phoneticPr fontId="1" type="noConversion"/>
  </si>
  <si>
    <t>连廊</t>
    <phoneticPr fontId="1" type="noConversion"/>
  </si>
  <si>
    <t>养老公寓</t>
  </si>
  <si>
    <t>Eldercare Apt</t>
  </si>
  <si>
    <t>长租公寓</t>
  </si>
  <si>
    <t>Long Lease Apt</t>
  </si>
  <si>
    <t>酒店</t>
  </si>
  <si>
    <t>Hotel</t>
  </si>
  <si>
    <t>Aboveground GFA 地上建筑面积</t>
  </si>
  <si>
    <t>2019年12月8日第三版方案面积</t>
    <phoneticPr fontId="1" type="noConversion"/>
  </si>
  <si>
    <t>2019年12月8日扩初面积</t>
    <phoneticPr fontId="1" type="noConversion"/>
  </si>
  <si>
    <t>2019年10月29日图审面积</t>
    <phoneticPr fontId="1" type="noConversion"/>
  </si>
  <si>
    <t>(m2)</t>
  </si>
  <si>
    <t>(m2)</t>
    <phoneticPr fontId="1" type="noConversion"/>
  </si>
  <si>
    <t>PLOT 1-11</t>
  </si>
  <si>
    <t>PLOT 1-9</t>
  </si>
  <si>
    <t>PLOT 1-8</t>
  </si>
  <si>
    <t>(m2)</t>
    <phoneticPr fontId="1" type="noConversion"/>
  </si>
  <si>
    <t>2018年投资部历次面积</t>
    <phoneticPr fontId="1" type="noConversion"/>
  </si>
  <si>
    <t>2019年设计部新面积</t>
    <phoneticPr fontId="1" type="noConversion"/>
  </si>
  <si>
    <t>备注</t>
    <phoneticPr fontId="1" type="noConversion"/>
  </si>
  <si>
    <t>1-8#地下商业为预留，现为地下车库。因需补地价，需要后改</t>
    <phoneticPr fontId="1" type="noConversion"/>
  </si>
  <si>
    <t>分项</t>
    <phoneticPr fontId="1" type="noConversion"/>
  </si>
  <si>
    <t>汇总</t>
    <phoneticPr fontId="1" type="noConversion"/>
  </si>
  <si>
    <t>1-9#为扩初面积、1-11#地块面积目前为方案面积，后续深化中会有调整</t>
    <phoneticPr fontId="1" type="noConversion"/>
  </si>
  <si>
    <t>IC Paper 
(2018.05.29)</t>
  </si>
  <si>
    <t>FY2020 预算 
(2019.11.30)</t>
  </si>
  <si>
    <t>A</t>
  </si>
  <si>
    <t>B</t>
  </si>
  <si>
    <t>C</t>
  </si>
  <si>
    <t>D</t>
  </si>
  <si>
    <t xml:space="preserve">C -A </t>
  </si>
  <si>
    <t>D - A</t>
  </si>
  <si>
    <t>C - B</t>
  </si>
  <si>
    <t>D- B</t>
  </si>
  <si>
    <r>
      <t>2019.12.8 面积
(</t>
    </r>
    <r>
      <rPr>
        <sz val="9"/>
        <color theme="1"/>
        <rFont val="宋体"/>
        <family val="2"/>
        <scheme val="minor"/>
      </rPr>
      <t>1-8图审、1-9扩初、1-11方案)</t>
    </r>
  </si>
  <si>
    <t>面积差异</t>
  </si>
  <si>
    <t>FY2020 预算  vs. IC Paper</t>
  </si>
  <si>
    <t>2019.12.8 面积  vs. IC Paper</t>
  </si>
  <si>
    <t>FY2020 预算  vs.FY2019 预算</t>
  </si>
  <si>
    <t>2019.12.8 面积  vs.FY2019 预算</t>
  </si>
  <si>
    <t>FY2019 预算
(2018.12.18)</t>
  </si>
  <si>
    <t>FY2020 预算 
(2019年6月6日工规面积)</t>
  </si>
  <si>
    <t>FY2020 预算 
(2019年7月31日工规证面积)</t>
  </si>
  <si>
    <t>FY2020 预算 
(2019年10月29日方案面积)</t>
  </si>
  <si>
    <t>Total GFA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</si>
</sst>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\(#,##0\);\-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5" borderId="18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176" fontId="0" fillId="5" borderId="39" xfId="0" applyNumberForma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0" xfId="0" applyBorder="1" applyAlignment="1">
      <alignment vertical="center"/>
    </xf>
    <xf numFmtId="176" fontId="0" fillId="0" borderId="8" xfId="0" applyNumberFormat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19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5" borderId="27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5" borderId="28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5" fillId="2" borderId="11" xfId="0" applyFont="1" applyFill="1" applyBorder="1">
      <alignment vertical="center"/>
    </xf>
    <xf numFmtId="0" fontId="5" fillId="2" borderId="5" xfId="0" applyFont="1" applyFill="1" applyBorder="1">
      <alignment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2" borderId="12" xfId="0" applyFont="1" applyFill="1" applyBorder="1">
      <alignment vertical="center"/>
    </xf>
    <xf numFmtId="0" fontId="5" fillId="2" borderId="1" xfId="0" applyFont="1" applyFill="1" applyBorder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18" xfId="0" applyNumberFormat="1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0" fontId="5" fillId="2" borderId="29" xfId="0" applyFont="1" applyFill="1" applyBorder="1">
      <alignment vertical="center"/>
    </xf>
    <xf numFmtId="176" fontId="5" fillId="2" borderId="30" xfId="0" applyNumberFormat="1" applyFont="1" applyFill="1" applyBorder="1" applyAlignment="1">
      <alignment horizontal="center" vertical="center"/>
    </xf>
    <xf numFmtId="176" fontId="5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0" fillId="0" borderId="43" xfId="0" applyNumberFormat="1" applyFill="1" applyBorder="1" applyAlignment="1">
      <alignment horizontal="center" vertical="center"/>
    </xf>
    <xf numFmtId="176" fontId="5" fillId="2" borderId="39" xfId="0" applyNumberFormat="1" applyFont="1" applyFill="1" applyBorder="1" applyAlignment="1">
      <alignment horizontal="center" vertical="center"/>
    </xf>
    <xf numFmtId="176" fontId="5" fillId="2" borderId="29" xfId="0" applyNumberFormat="1" applyFont="1" applyFill="1" applyBorder="1" applyAlignment="1">
      <alignment horizontal="center" vertical="center"/>
    </xf>
    <xf numFmtId="0" fontId="0" fillId="0" borderId="36" xfId="0" applyFill="1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6" fillId="0" borderId="12" xfId="0" applyFont="1" applyFill="1" applyBorder="1" applyAlignment="1">
      <alignment horizontal="center" vertical="center" wrapText="1"/>
    </xf>
    <xf numFmtId="176" fontId="0" fillId="0" borderId="12" xfId="0" applyNumberFormat="1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45" xfId="0" applyNumberFormat="1" applyFill="1" applyBorder="1" applyAlignment="1">
      <alignment horizontal="center" vertical="center"/>
    </xf>
    <xf numFmtId="176" fontId="0" fillId="0" borderId="39" xfId="0" applyNumberForma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176" fontId="0" fillId="0" borderId="17" xfId="0" applyNumberFormat="1" applyFill="1" applyBorder="1" applyAlignment="1">
      <alignment horizontal="center" vertical="center"/>
    </xf>
    <xf numFmtId="176" fontId="0" fillId="0" borderId="25" xfId="0" applyNumberFormat="1" applyFill="1" applyBorder="1" applyAlignment="1">
      <alignment horizontal="center" vertical="center"/>
    </xf>
    <xf numFmtId="176" fontId="0" fillId="0" borderId="40" xfId="0" applyNumberFormat="1" applyFill="1" applyBorder="1" applyAlignment="1">
      <alignment horizontal="center" vertical="center"/>
    </xf>
    <xf numFmtId="176" fontId="0" fillId="0" borderId="20" xfId="0" applyNumberFormat="1" applyFill="1" applyBorder="1" applyAlignment="1">
      <alignment horizontal="center" vertical="center"/>
    </xf>
    <xf numFmtId="176" fontId="0" fillId="0" borderId="32" xfId="0" applyNumberForma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 wrapText="1"/>
    </xf>
    <xf numFmtId="176" fontId="0" fillId="5" borderId="25" xfId="0" applyNumberFormat="1" applyFill="1" applyBorder="1" applyAlignment="1">
      <alignment horizontal="center" vertical="center"/>
    </xf>
    <xf numFmtId="176" fontId="0" fillId="5" borderId="3" xfId="0" applyNumberFormat="1" applyFill="1" applyBorder="1" applyAlignment="1">
      <alignment horizontal="center" vertical="center"/>
    </xf>
    <xf numFmtId="176" fontId="0" fillId="5" borderId="40" xfId="0" applyNumberFormat="1" applyFill="1" applyBorder="1" applyAlignment="1">
      <alignment horizontal="center" vertical="center"/>
    </xf>
    <xf numFmtId="176" fontId="0" fillId="0" borderId="49" xfId="0" applyNumberFormat="1" applyFill="1" applyBorder="1" applyAlignment="1">
      <alignment horizontal="center" vertical="center"/>
    </xf>
    <xf numFmtId="0" fontId="5" fillId="2" borderId="30" xfId="0" applyFont="1" applyFill="1" applyBorder="1">
      <alignment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0" fillId="0" borderId="46" xfId="0" applyFill="1" applyBorder="1" applyAlignment="1">
      <alignment horizontal="left" vertical="center" wrapText="1"/>
    </xf>
    <xf numFmtId="0" fontId="0" fillId="0" borderId="47" xfId="0" applyFill="1" applyBorder="1" applyAlignment="1">
      <alignment horizontal="left" vertical="center" wrapText="1"/>
    </xf>
    <xf numFmtId="0" fontId="0" fillId="0" borderId="48" xfId="0" applyFill="1" applyBorder="1" applyAlignment="1">
      <alignment horizontal="left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6" fillId="0" borderId="46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42" xfId="0" applyNumberFormat="1" applyFill="1" applyBorder="1" applyAlignment="1">
      <alignment horizontal="center" vertical="center"/>
    </xf>
    <xf numFmtId="176" fontId="0" fillId="0" borderId="43" xfId="0" applyNumberFormat="1" applyFill="1" applyBorder="1" applyAlignment="1">
      <alignment horizontal="center" vertical="center"/>
    </xf>
    <xf numFmtId="176" fontId="0" fillId="0" borderId="44" xfId="0" applyNumberFormat="1" applyFill="1" applyBorder="1" applyAlignment="1">
      <alignment horizontal="center" vertical="center"/>
    </xf>
    <xf numFmtId="176" fontId="0" fillId="0" borderId="23" xfId="0" applyNumberFormat="1" applyFill="1" applyBorder="1" applyAlignment="1">
      <alignment horizontal="center" vertical="center"/>
    </xf>
    <xf numFmtId="176" fontId="0" fillId="0" borderId="24" xfId="0" applyNumberFormat="1" applyFill="1" applyBorder="1" applyAlignment="1">
      <alignment horizontal="center" vertical="center"/>
    </xf>
    <xf numFmtId="176" fontId="0" fillId="0" borderId="13" xfId="0" applyNumberForma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E15" sqref="E15"/>
    </sheetView>
  </sheetViews>
  <sheetFormatPr defaultColWidth="8.875" defaultRowHeight="13.5" x14ac:dyDescent="0.15"/>
  <cols>
    <col min="1" max="1" width="15" customWidth="1"/>
    <col min="2" max="2" width="19.625" customWidth="1"/>
    <col min="3" max="3" width="13.5" customWidth="1"/>
    <col min="4" max="10" width="13.5" style="1" customWidth="1"/>
    <col min="11" max="11" width="11.375" style="12" customWidth="1"/>
    <col min="12" max="15" width="13.5" style="1" customWidth="1"/>
    <col min="16" max="16" width="14.5" style="1" customWidth="1"/>
    <col min="17" max="18" width="13.5" style="1" customWidth="1"/>
    <col min="19" max="19" width="14.5" style="1" customWidth="1"/>
    <col min="20" max="20" width="13.5" style="1" customWidth="1"/>
    <col min="21" max="21" width="19.625" customWidth="1"/>
  </cols>
  <sheetData>
    <row r="1" spans="1:21" ht="14.25" thickBot="1" x14ac:dyDescent="0.2">
      <c r="A1" s="18"/>
      <c r="B1" s="19"/>
      <c r="C1" s="96" t="s">
        <v>43</v>
      </c>
      <c r="D1" s="97"/>
      <c r="E1" s="97"/>
      <c r="F1" s="97"/>
      <c r="G1" s="97"/>
      <c r="H1" s="97"/>
      <c r="I1" s="97"/>
      <c r="J1" s="98"/>
      <c r="L1" s="96" t="s">
        <v>42</v>
      </c>
      <c r="M1" s="97"/>
      <c r="N1" s="97"/>
      <c r="O1" s="97"/>
      <c r="P1" s="97"/>
      <c r="Q1" s="97"/>
      <c r="R1" s="97"/>
      <c r="S1" s="97"/>
      <c r="T1" s="97"/>
      <c r="U1" s="98"/>
    </row>
    <row r="2" spans="1:21" x14ac:dyDescent="0.15">
      <c r="A2" s="10"/>
      <c r="B2" s="6"/>
      <c r="C2" s="109" t="s">
        <v>38</v>
      </c>
      <c r="D2" s="110"/>
      <c r="E2" s="109" t="s">
        <v>39</v>
      </c>
      <c r="F2" s="110"/>
      <c r="G2" s="109" t="s">
        <v>56</v>
      </c>
      <c r="H2" s="133"/>
      <c r="I2" s="133"/>
      <c r="J2" s="134"/>
      <c r="L2" s="116" t="s">
        <v>36</v>
      </c>
      <c r="M2" s="117"/>
      <c r="N2" s="118"/>
      <c r="O2" s="116" t="s">
        <v>35</v>
      </c>
      <c r="P2" s="117"/>
      <c r="Q2" s="118"/>
      <c r="R2" s="117" t="s">
        <v>34</v>
      </c>
      <c r="S2" s="117"/>
      <c r="T2" s="117"/>
      <c r="U2" s="104" t="s">
        <v>40</v>
      </c>
    </row>
    <row r="3" spans="1:21" x14ac:dyDescent="0.15">
      <c r="A3" s="9"/>
      <c r="B3" s="3"/>
      <c r="C3" s="111" t="s">
        <v>33</v>
      </c>
      <c r="D3" s="112"/>
      <c r="E3" s="111" t="s">
        <v>37</v>
      </c>
      <c r="F3" s="112"/>
      <c r="G3" s="111" t="s">
        <v>33</v>
      </c>
      <c r="H3" s="135"/>
      <c r="I3" s="135"/>
      <c r="J3" s="136"/>
      <c r="L3" s="113" t="s">
        <v>32</v>
      </c>
      <c r="M3" s="114"/>
      <c r="N3" s="115"/>
      <c r="O3" s="113" t="s">
        <v>32</v>
      </c>
      <c r="P3" s="114"/>
      <c r="Q3" s="115"/>
      <c r="R3" s="114" t="s">
        <v>32</v>
      </c>
      <c r="S3" s="114"/>
      <c r="T3" s="114"/>
      <c r="U3" s="105"/>
    </row>
    <row r="4" spans="1:21" s="41" customFormat="1" ht="59.1" customHeight="1" x14ac:dyDescent="0.15">
      <c r="A4" s="39"/>
      <c r="B4" s="40"/>
      <c r="C4" s="62" t="s">
        <v>45</v>
      </c>
      <c r="D4" s="42" t="s">
        <v>61</v>
      </c>
      <c r="E4" s="44" t="s">
        <v>46</v>
      </c>
      <c r="F4" s="43" t="s">
        <v>55</v>
      </c>
      <c r="G4" s="45" t="s">
        <v>57</v>
      </c>
      <c r="H4" s="45" t="s">
        <v>58</v>
      </c>
      <c r="I4" s="46" t="s">
        <v>59</v>
      </c>
      <c r="J4" s="47" t="s">
        <v>60</v>
      </c>
      <c r="K4" s="72"/>
      <c r="L4" s="75" t="s">
        <v>61</v>
      </c>
      <c r="M4" s="44" t="s">
        <v>62</v>
      </c>
      <c r="N4" s="82" t="s">
        <v>31</v>
      </c>
      <c r="O4" s="75" t="s">
        <v>61</v>
      </c>
      <c r="P4" s="44" t="s">
        <v>63</v>
      </c>
      <c r="Q4" s="82" t="s">
        <v>30</v>
      </c>
      <c r="R4" s="83" t="s">
        <v>61</v>
      </c>
      <c r="S4" s="44" t="s">
        <v>64</v>
      </c>
      <c r="T4" s="84" t="s">
        <v>29</v>
      </c>
      <c r="U4" s="105"/>
    </row>
    <row r="5" spans="1:21" s="41" customFormat="1" ht="15" customHeight="1" x14ac:dyDescent="0.15">
      <c r="A5" s="39"/>
      <c r="B5" s="40"/>
      <c r="C5" s="62" t="s">
        <v>47</v>
      </c>
      <c r="D5" s="42" t="s">
        <v>48</v>
      </c>
      <c r="E5" s="44" t="s">
        <v>49</v>
      </c>
      <c r="F5" s="43" t="s">
        <v>50</v>
      </c>
      <c r="G5" s="45" t="s">
        <v>51</v>
      </c>
      <c r="H5" s="45" t="s">
        <v>52</v>
      </c>
      <c r="I5" s="46" t="s">
        <v>53</v>
      </c>
      <c r="J5" s="47" t="s">
        <v>54</v>
      </c>
      <c r="K5" s="72"/>
      <c r="L5" s="76" t="s">
        <v>48</v>
      </c>
      <c r="M5" s="44" t="s">
        <v>49</v>
      </c>
      <c r="N5" s="81" t="s">
        <v>50</v>
      </c>
      <c r="O5" s="76" t="s">
        <v>48</v>
      </c>
      <c r="P5" s="44" t="s">
        <v>49</v>
      </c>
      <c r="Q5" s="81" t="s">
        <v>50</v>
      </c>
      <c r="R5" s="76" t="s">
        <v>48</v>
      </c>
      <c r="S5" s="44" t="s">
        <v>49</v>
      </c>
      <c r="T5" s="81" t="s">
        <v>50</v>
      </c>
      <c r="U5" s="90"/>
    </row>
    <row r="6" spans="1:21" x14ac:dyDescent="0.15">
      <c r="A6" s="9" t="s">
        <v>28</v>
      </c>
      <c r="B6" s="3"/>
      <c r="C6" s="31"/>
      <c r="D6" s="17"/>
      <c r="E6" s="14"/>
      <c r="F6" s="13"/>
      <c r="G6" s="13"/>
      <c r="H6" s="13"/>
      <c r="I6" s="15"/>
      <c r="J6" s="20"/>
      <c r="K6" s="35"/>
      <c r="L6" s="76"/>
      <c r="M6" s="14"/>
      <c r="N6" s="81"/>
      <c r="O6" s="76"/>
      <c r="P6" s="14"/>
      <c r="Q6" s="81"/>
      <c r="R6" s="37"/>
      <c r="S6" s="14"/>
      <c r="T6" s="85"/>
      <c r="U6" s="102" t="s">
        <v>44</v>
      </c>
    </row>
    <row r="7" spans="1:21" x14ac:dyDescent="0.15">
      <c r="A7" s="9" t="s">
        <v>18</v>
      </c>
      <c r="B7" s="3" t="s">
        <v>17</v>
      </c>
      <c r="C7" s="31">
        <v>119278</v>
      </c>
      <c r="D7" s="17">
        <f t="shared" ref="D7:F12" si="0">L7+O7+R7</f>
        <v>65145</v>
      </c>
      <c r="E7" s="14">
        <f t="shared" si="0"/>
        <v>66827</v>
      </c>
      <c r="F7" s="13">
        <f t="shared" si="0"/>
        <v>66827</v>
      </c>
      <c r="G7" s="13">
        <f t="shared" ref="G7:G13" si="1">E7-C7</f>
        <v>-52451</v>
      </c>
      <c r="H7" s="13">
        <f t="shared" ref="H7:H13" si="2">F7-C7</f>
        <v>-52451</v>
      </c>
      <c r="I7" s="15">
        <f>E7-D7</f>
        <v>1682</v>
      </c>
      <c r="J7" s="20">
        <f>F7-D7</f>
        <v>1682</v>
      </c>
      <c r="K7" s="35"/>
      <c r="L7" s="76"/>
      <c r="M7" s="14"/>
      <c r="N7" s="81"/>
      <c r="O7" s="76">
        <v>65145</v>
      </c>
      <c r="P7" s="14">
        <v>66827</v>
      </c>
      <c r="Q7" s="81">
        <v>66827</v>
      </c>
      <c r="R7" s="37"/>
      <c r="S7" s="14"/>
      <c r="T7" s="85"/>
      <c r="U7" s="102"/>
    </row>
    <row r="8" spans="1:21" x14ac:dyDescent="0.15">
      <c r="A8" s="9" t="s">
        <v>16</v>
      </c>
      <c r="B8" s="3" t="s">
        <v>15</v>
      </c>
      <c r="C8" s="31">
        <v>24000</v>
      </c>
      <c r="D8" s="17">
        <f t="shared" si="0"/>
        <v>15401.9</v>
      </c>
      <c r="E8" s="14">
        <f t="shared" si="0"/>
        <v>14493.25</v>
      </c>
      <c r="F8" s="13">
        <f t="shared" si="0"/>
        <v>14541.800000000001</v>
      </c>
      <c r="G8" s="13">
        <f t="shared" si="1"/>
        <v>-9506.75</v>
      </c>
      <c r="H8" s="13">
        <f t="shared" si="2"/>
        <v>-9458.1999999999989</v>
      </c>
      <c r="I8" s="15">
        <f t="shared" ref="I8:I13" si="3">E8-D8</f>
        <v>-908.64999999999964</v>
      </c>
      <c r="J8" s="20">
        <f t="shared" ref="J8:J13" si="4">F8-D8</f>
        <v>-860.09999999999854</v>
      </c>
      <c r="K8" s="35"/>
      <c r="L8" s="76">
        <v>9125</v>
      </c>
      <c r="M8" s="14">
        <f>10808.65+650</f>
        <v>11458.65</v>
      </c>
      <c r="N8" s="81">
        <f>10752.2+650</f>
        <v>11402.2</v>
      </c>
      <c r="O8" s="76">
        <v>3099.9</v>
      </c>
      <c r="P8" s="14">
        <v>1244.5999999999999</v>
      </c>
      <c r="Q8" s="81">
        <v>1244.5999999999999</v>
      </c>
      <c r="R8" s="37">
        <v>3177</v>
      </c>
      <c r="S8" s="14">
        <v>1790</v>
      </c>
      <c r="T8" s="85">
        <v>1895</v>
      </c>
      <c r="U8" s="102"/>
    </row>
    <row r="9" spans="1:21" x14ac:dyDescent="0.15">
      <c r="A9" s="9" t="s">
        <v>27</v>
      </c>
      <c r="B9" s="3" t="s">
        <v>26</v>
      </c>
      <c r="C9" s="31">
        <v>37839</v>
      </c>
      <c r="D9" s="17">
        <f t="shared" si="0"/>
        <v>61264.6</v>
      </c>
      <c r="E9" s="14">
        <f t="shared" si="0"/>
        <v>58784.68</v>
      </c>
      <c r="F9" s="13">
        <f t="shared" si="0"/>
        <v>58841.13</v>
      </c>
      <c r="G9" s="13">
        <f t="shared" si="1"/>
        <v>20945.68</v>
      </c>
      <c r="H9" s="13">
        <f t="shared" si="2"/>
        <v>21002.129999999997</v>
      </c>
      <c r="I9" s="15">
        <f t="shared" si="3"/>
        <v>-2479.9199999999983</v>
      </c>
      <c r="J9" s="20">
        <f t="shared" si="4"/>
        <v>-2423.4700000000012</v>
      </c>
      <c r="K9" s="35"/>
      <c r="L9" s="76">
        <v>61264.6</v>
      </c>
      <c r="M9" s="14">
        <v>58784.68</v>
      </c>
      <c r="N9" s="81">
        <v>58841.13</v>
      </c>
      <c r="O9" s="76"/>
      <c r="P9" s="14"/>
      <c r="Q9" s="81"/>
      <c r="R9" s="37"/>
      <c r="S9" s="14"/>
      <c r="T9" s="85"/>
      <c r="U9" s="102"/>
    </row>
    <row r="10" spans="1:21" x14ac:dyDescent="0.15">
      <c r="A10" s="9" t="s">
        <v>25</v>
      </c>
      <c r="B10" s="3" t="s">
        <v>24</v>
      </c>
      <c r="C10" s="31"/>
      <c r="D10" s="17">
        <f t="shared" si="0"/>
        <v>29666</v>
      </c>
      <c r="E10" s="14">
        <f t="shared" si="0"/>
        <v>22760</v>
      </c>
      <c r="F10" s="13">
        <f t="shared" si="0"/>
        <v>21792.3</v>
      </c>
      <c r="G10" s="13">
        <f t="shared" si="1"/>
        <v>22760</v>
      </c>
      <c r="H10" s="13">
        <f t="shared" si="2"/>
        <v>21792.3</v>
      </c>
      <c r="I10" s="15">
        <f t="shared" si="3"/>
        <v>-6906</v>
      </c>
      <c r="J10" s="20">
        <f t="shared" si="4"/>
        <v>-7873.7000000000007</v>
      </c>
      <c r="K10" s="35"/>
      <c r="L10" s="76"/>
      <c r="M10" s="14"/>
      <c r="N10" s="81"/>
      <c r="O10" s="76"/>
      <c r="P10" s="14"/>
      <c r="Q10" s="81"/>
      <c r="R10" s="37">
        <v>29666</v>
      </c>
      <c r="S10" s="14">
        <v>22760</v>
      </c>
      <c r="T10" s="85">
        <f>10478.99+11313.31</f>
        <v>21792.3</v>
      </c>
      <c r="U10" s="102"/>
    </row>
    <row r="11" spans="1:21" x14ac:dyDescent="0.15">
      <c r="A11" s="9" t="s">
        <v>23</v>
      </c>
      <c r="B11" s="3" t="s">
        <v>22</v>
      </c>
      <c r="C11" s="31">
        <v>44800</v>
      </c>
      <c r="D11" s="17">
        <f t="shared" si="0"/>
        <v>40441</v>
      </c>
      <c r="E11" s="14">
        <f t="shared" si="0"/>
        <v>48404</v>
      </c>
      <c r="F11" s="13">
        <f t="shared" si="0"/>
        <v>49266.7</v>
      </c>
      <c r="G11" s="13">
        <f t="shared" si="1"/>
        <v>3604</v>
      </c>
      <c r="H11" s="13">
        <f t="shared" si="2"/>
        <v>4466.6999999999971</v>
      </c>
      <c r="I11" s="15">
        <f t="shared" si="3"/>
        <v>7963</v>
      </c>
      <c r="J11" s="20">
        <f t="shared" si="4"/>
        <v>8825.6999999999971</v>
      </c>
      <c r="K11" s="35"/>
      <c r="L11" s="76"/>
      <c r="M11" s="14"/>
      <c r="N11" s="81"/>
      <c r="O11" s="76"/>
      <c r="P11" s="14"/>
      <c r="Q11" s="81"/>
      <c r="R11" s="37">
        <v>40441</v>
      </c>
      <c r="S11" s="14">
        <v>48404</v>
      </c>
      <c r="T11" s="85">
        <f>6441.01+13685.02+12037.2+17103.47</f>
        <v>49266.7</v>
      </c>
      <c r="U11" s="102"/>
    </row>
    <row r="12" spans="1:21" x14ac:dyDescent="0.15">
      <c r="A12" s="9"/>
      <c r="B12" s="3" t="s">
        <v>21</v>
      </c>
      <c r="C12" s="31"/>
      <c r="D12" s="17">
        <f t="shared" si="0"/>
        <v>0</v>
      </c>
      <c r="E12" s="14">
        <f t="shared" si="0"/>
        <v>649.57000000000005</v>
      </c>
      <c r="F12" s="13">
        <f t="shared" si="0"/>
        <v>649.57000000000005</v>
      </c>
      <c r="G12" s="13">
        <f t="shared" si="1"/>
        <v>649.57000000000005</v>
      </c>
      <c r="H12" s="13">
        <f t="shared" si="2"/>
        <v>649.57000000000005</v>
      </c>
      <c r="I12" s="15">
        <f t="shared" si="3"/>
        <v>649.57000000000005</v>
      </c>
      <c r="J12" s="20">
        <f t="shared" si="4"/>
        <v>649.57000000000005</v>
      </c>
      <c r="K12" s="35"/>
      <c r="L12" s="76"/>
      <c r="M12" s="14">
        <v>146.27000000000001</v>
      </c>
      <c r="N12" s="81">
        <v>146.27000000000001</v>
      </c>
      <c r="O12" s="76"/>
      <c r="P12" s="14">
        <v>173.3</v>
      </c>
      <c r="Q12" s="81">
        <v>173.3</v>
      </c>
      <c r="R12" s="37"/>
      <c r="S12" s="14">
        <v>330</v>
      </c>
      <c r="T12" s="85">
        <v>330</v>
      </c>
      <c r="U12" s="102"/>
    </row>
    <row r="13" spans="1:21" s="53" customFormat="1" ht="14.25" thickBot="1" x14ac:dyDescent="0.2">
      <c r="A13" s="48" t="s">
        <v>8</v>
      </c>
      <c r="B13" s="49" t="s">
        <v>20</v>
      </c>
      <c r="C13" s="50">
        <f>SUM(C7:C12)</f>
        <v>225917</v>
      </c>
      <c r="D13" s="50">
        <f>SUM(D7:D12)</f>
        <v>211918.5</v>
      </c>
      <c r="E13" s="50">
        <f>SUM(E7:E12)</f>
        <v>211918.5</v>
      </c>
      <c r="F13" s="50">
        <f>SUM(F7:F12)</f>
        <v>211918.5</v>
      </c>
      <c r="G13" s="50">
        <f t="shared" si="1"/>
        <v>-13998.5</v>
      </c>
      <c r="H13" s="50">
        <f t="shared" si="2"/>
        <v>-13998.5</v>
      </c>
      <c r="I13" s="50">
        <f t="shared" si="3"/>
        <v>0</v>
      </c>
      <c r="J13" s="51">
        <f t="shared" si="4"/>
        <v>0</v>
      </c>
      <c r="K13" s="73"/>
      <c r="L13" s="52">
        <f>SUM(L6:L12)</f>
        <v>70389.600000000006</v>
      </c>
      <c r="M13" s="50">
        <f t="shared" ref="M13:N13" si="5">SUM(M6:M12)</f>
        <v>70389.600000000006</v>
      </c>
      <c r="N13" s="51">
        <f t="shared" si="5"/>
        <v>70389.600000000006</v>
      </c>
      <c r="O13" s="52">
        <f>SUM(O6:O12)</f>
        <v>68244.899999999994</v>
      </c>
      <c r="P13" s="50">
        <f t="shared" ref="P13" si="6">SUM(P6:P12)</f>
        <v>68244.900000000009</v>
      </c>
      <c r="Q13" s="51">
        <f t="shared" ref="Q13" si="7">SUM(Q6:Q12)</f>
        <v>68244.900000000009</v>
      </c>
      <c r="R13" s="52">
        <f>SUM(R6:R12)</f>
        <v>73284</v>
      </c>
      <c r="S13" s="50">
        <f t="shared" ref="S13" si="8">SUM(S6:S12)</f>
        <v>73284</v>
      </c>
      <c r="T13" s="51">
        <f t="shared" ref="T13" si="9">SUM(T6:T12)</f>
        <v>73284</v>
      </c>
      <c r="U13" s="103"/>
    </row>
    <row r="14" spans="1:21" ht="15" thickBot="1" x14ac:dyDescent="0.2">
      <c r="A14" s="21"/>
      <c r="B14" s="22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1" x14ac:dyDescent="0.15">
      <c r="A15" s="10" t="s">
        <v>19</v>
      </c>
      <c r="B15" s="6"/>
      <c r="C15" s="64"/>
      <c r="D15" s="27"/>
      <c r="E15" s="24"/>
      <c r="F15" s="23"/>
      <c r="G15" s="23"/>
      <c r="H15" s="23"/>
      <c r="I15" s="25"/>
      <c r="J15" s="26"/>
      <c r="K15" s="35"/>
      <c r="L15" s="77"/>
      <c r="M15" s="24"/>
      <c r="N15" s="80"/>
      <c r="O15" s="86"/>
      <c r="P15" s="24"/>
      <c r="Q15" s="80"/>
      <c r="R15" s="86"/>
      <c r="S15" s="24"/>
      <c r="T15" s="88"/>
      <c r="U15" s="99" t="s">
        <v>41</v>
      </c>
    </row>
    <row r="16" spans="1:21" x14ac:dyDescent="0.15">
      <c r="A16" s="9" t="s">
        <v>18</v>
      </c>
      <c r="B16" s="3" t="s">
        <v>17</v>
      </c>
      <c r="C16" s="31"/>
      <c r="D16" s="17">
        <f t="shared" ref="D16:E21" si="10">L16+O16+R16</f>
        <v>12000</v>
      </c>
      <c r="E16" s="14">
        <f t="shared" si="10"/>
        <v>9480</v>
      </c>
      <c r="F16" s="13">
        <f>N16+Q16++T16</f>
        <v>10982</v>
      </c>
      <c r="G16" s="13">
        <f>E16-C16</f>
        <v>9480</v>
      </c>
      <c r="H16" s="13">
        <f>F16-C16</f>
        <v>10982</v>
      </c>
      <c r="I16" s="15">
        <f t="shared" ref="I16:I22" si="11">E16-D16</f>
        <v>-2520</v>
      </c>
      <c r="J16" s="16">
        <f t="shared" ref="J16:J22" si="12">F16-D16</f>
        <v>-1018</v>
      </c>
      <c r="K16" s="35"/>
      <c r="L16" s="76"/>
      <c r="M16" s="14"/>
      <c r="N16" s="81"/>
      <c r="O16" s="37">
        <v>12000</v>
      </c>
      <c r="P16" s="14">
        <v>9480</v>
      </c>
      <c r="Q16" s="81">
        <v>10982</v>
      </c>
      <c r="R16" s="37"/>
      <c r="S16" s="14"/>
      <c r="T16" s="85"/>
      <c r="U16" s="100"/>
    </row>
    <row r="17" spans="1:21" x14ac:dyDescent="0.15">
      <c r="A17" s="9" t="s">
        <v>16</v>
      </c>
      <c r="B17" s="3" t="s">
        <v>15</v>
      </c>
      <c r="C17" s="31"/>
      <c r="D17" s="17">
        <f t="shared" si="10"/>
        <v>2820.66</v>
      </c>
      <c r="E17" s="14">
        <f t="shared" si="10"/>
        <v>2728</v>
      </c>
      <c r="F17" s="13">
        <f>N17+Q17++T17</f>
        <v>2728</v>
      </c>
      <c r="G17" s="13">
        <f>E17-C17</f>
        <v>2728</v>
      </c>
      <c r="H17" s="13">
        <f>F17-C17</f>
        <v>2728</v>
      </c>
      <c r="I17" s="15">
        <f t="shared" si="11"/>
        <v>-92.659999999999854</v>
      </c>
      <c r="J17" s="16">
        <f t="shared" si="12"/>
        <v>-92.659999999999854</v>
      </c>
      <c r="K17" s="35"/>
      <c r="L17" s="76">
        <v>2820.66</v>
      </c>
      <c r="M17" s="14">
        <v>2728</v>
      </c>
      <c r="N17" s="81">
        <v>2728</v>
      </c>
      <c r="O17" s="37"/>
      <c r="P17" s="14"/>
      <c r="Q17" s="81"/>
      <c r="R17" s="37"/>
      <c r="S17" s="14"/>
      <c r="T17" s="85"/>
      <c r="U17" s="100"/>
    </row>
    <row r="18" spans="1:21" x14ac:dyDescent="0.15">
      <c r="A18" s="9" t="s">
        <v>14</v>
      </c>
      <c r="B18" s="3" t="s">
        <v>13</v>
      </c>
      <c r="C18" s="127">
        <v>81597</v>
      </c>
      <c r="D18" s="17">
        <f t="shared" si="10"/>
        <v>64551.3</v>
      </c>
      <c r="E18" s="14">
        <f t="shared" si="10"/>
        <v>83091</v>
      </c>
      <c r="F18" s="13">
        <f t="shared" ref="F18:F21" si="13">N18+Q18++T18</f>
        <v>79688</v>
      </c>
      <c r="G18" s="130">
        <f>SUM(E18:E21)-C18</f>
        <v>24495</v>
      </c>
      <c r="H18" s="130">
        <f>SUM(F18:F21)-C18</f>
        <v>16189</v>
      </c>
      <c r="I18" s="15">
        <f t="shared" ref="I18:I21" si="14">E18-D18</f>
        <v>18539.699999999997</v>
      </c>
      <c r="J18" s="16">
        <f t="shared" ref="J18:J21" si="15">F18-D18</f>
        <v>15136.699999999997</v>
      </c>
      <c r="K18" s="35"/>
      <c r="L18" s="76">
        <v>22820.3</v>
      </c>
      <c r="M18" s="14">
        <v>17081</v>
      </c>
      <c r="N18" s="81">
        <v>16311</v>
      </c>
      <c r="O18" s="122">
        <v>26450</v>
      </c>
      <c r="P18" s="14">
        <v>41985</v>
      </c>
      <c r="Q18" s="81">
        <v>37980</v>
      </c>
      <c r="R18" s="37">
        <v>15281</v>
      </c>
      <c r="S18" s="14">
        <f>24425-400</f>
        <v>24025</v>
      </c>
      <c r="T18" s="85">
        <v>25397</v>
      </c>
      <c r="U18" s="100"/>
    </row>
    <row r="19" spans="1:21" x14ac:dyDescent="0.15">
      <c r="A19" s="9"/>
      <c r="B19" s="3" t="s">
        <v>12</v>
      </c>
      <c r="C19" s="128"/>
      <c r="D19" s="17">
        <f t="shared" si="10"/>
        <v>0</v>
      </c>
      <c r="E19" s="14">
        <f t="shared" si="10"/>
        <v>2046</v>
      </c>
      <c r="F19" s="13">
        <f t="shared" si="13"/>
        <v>1344</v>
      </c>
      <c r="G19" s="131"/>
      <c r="H19" s="131"/>
      <c r="I19" s="15">
        <f t="shared" si="14"/>
        <v>2046</v>
      </c>
      <c r="J19" s="16">
        <f t="shared" si="15"/>
        <v>1344</v>
      </c>
      <c r="K19" s="35"/>
      <c r="L19" s="76"/>
      <c r="M19" s="14">
        <v>796</v>
      </c>
      <c r="N19" s="81">
        <v>796</v>
      </c>
      <c r="O19" s="123"/>
      <c r="P19" s="14">
        <v>500</v>
      </c>
      <c r="Q19" s="81">
        <v>548</v>
      </c>
      <c r="R19" s="37"/>
      <c r="S19" s="14">
        <v>750</v>
      </c>
      <c r="T19" s="85"/>
      <c r="U19" s="100"/>
    </row>
    <row r="20" spans="1:21" x14ac:dyDescent="0.15">
      <c r="A20" s="9" t="s">
        <v>11</v>
      </c>
      <c r="B20" s="3" t="s">
        <v>10</v>
      </c>
      <c r="C20" s="128"/>
      <c r="D20" s="17">
        <f t="shared" si="10"/>
        <v>12844.279999999999</v>
      </c>
      <c r="E20" s="14">
        <f t="shared" si="10"/>
        <v>16143</v>
      </c>
      <c r="F20" s="13">
        <f t="shared" si="13"/>
        <v>11942</v>
      </c>
      <c r="G20" s="131"/>
      <c r="H20" s="131"/>
      <c r="I20" s="15">
        <f t="shared" si="14"/>
        <v>3298.7200000000012</v>
      </c>
      <c r="J20" s="16">
        <f t="shared" si="15"/>
        <v>-902.27999999999884</v>
      </c>
      <c r="K20" s="35"/>
      <c r="L20" s="125">
        <v>7435.28</v>
      </c>
      <c r="M20" s="14">
        <v>3983</v>
      </c>
      <c r="N20" s="81">
        <v>3983</v>
      </c>
      <c r="O20" s="124"/>
      <c r="P20" s="14">
        <v>7535</v>
      </c>
      <c r="Q20" s="81">
        <v>7959</v>
      </c>
      <c r="R20" s="37">
        <v>5409</v>
      </c>
      <c r="S20" s="14">
        <v>4625</v>
      </c>
      <c r="T20" s="85"/>
      <c r="U20" s="100"/>
    </row>
    <row r="21" spans="1:21" x14ac:dyDescent="0.15">
      <c r="A21" s="9"/>
      <c r="B21" s="3" t="s">
        <v>9</v>
      </c>
      <c r="C21" s="129"/>
      <c r="D21" s="38">
        <f t="shared" si="10"/>
        <v>0</v>
      </c>
      <c r="E21" s="14">
        <f t="shared" si="10"/>
        <v>4812</v>
      </c>
      <c r="F21" s="13">
        <f t="shared" si="13"/>
        <v>4812</v>
      </c>
      <c r="G21" s="132"/>
      <c r="H21" s="132"/>
      <c r="I21" s="15">
        <f t="shared" si="14"/>
        <v>4812</v>
      </c>
      <c r="J21" s="16">
        <f t="shared" si="15"/>
        <v>4812</v>
      </c>
      <c r="K21" s="35"/>
      <c r="L21" s="126"/>
      <c r="M21" s="14">
        <v>4812</v>
      </c>
      <c r="N21" s="81">
        <v>4812</v>
      </c>
      <c r="O21" s="37"/>
      <c r="P21" s="14"/>
      <c r="Q21" s="81"/>
      <c r="R21" s="37"/>
      <c r="S21" s="14"/>
      <c r="T21" s="85"/>
      <c r="U21" s="100"/>
    </row>
    <row r="22" spans="1:21" s="53" customFormat="1" x14ac:dyDescent="0.15">
      <c r="A22" s="54" t="s">
        <v>8</v>
      </c>
      <c r="B22" s="55" t="s">
        <v>7</v>
      </c>
      <c r="C22" s="56">
        <v>81597</v>
      </c>
      <c r="D22" s="56">
        <f>SUM(D16:D21)</f>
        <v>92216.24</v>
      </c>
      <c r="E22" s="56">
        <f>SUM(E16:E21)</f>
        <v>118300</v>
      </c>
      <c r="F22" s="56">
        <f>N22+Q22+T22</f>
        <v>111496</v>
      </c>
      <c r="G22" s="56">
        <f>E22-C22</f>
        <v>36703</v>
      </c>
      <c r="H22" s="56">
        <f>F22-C22</f>
        <v>29899</v>
      </c>
      <c r="I22" s="56">
        <f t="shared" si="11"/>
        <v>26083.759999999995</v>
      </c>
      <c r="J22" s="57">
        <f t="shared" si="12"/>
        <v>19279.759999999995</v>
      </c>
      <c r="K22" s="73"/>
      <c r="L22" s="58">
        <f>SUM(L16:L21)</f>
        <v>33076.239999999998</v>
      </c>
      <c r="M22" s="56">
        <f t="shared" ref="M22:N22" si="16">SUM(M16:M21)</f>
        <v>29400</v>
      </c>
      <c r="N22" s="68">
        <f t="shared" si="16"/>
        <v>28630</v>
      </c>
      <c r="O22" s="66">
        <f>SUM(O16:O21)</f>
        <v>38450</v>
      </c>
      <c r="P22" s="56">
        <f t="shared" ref="P22" si="17">SUM(P16:P21)</f>
        <v>59500</v>
      </c>
      <c r="Q22" s="68">
        <f t="shared" ref="Q22" si="18">SUM(Q16:Q21)</f>
        <v>57469</v>
      </c>
      <c r="R22" s="66">
        <f>SUM(R16:R21)</f>
        <v>20690</v>
      </c>
      <c r="S22" s="56">
        <f t="shared" ref="S22" si="19">SUM(S16:S21)</f>
        <v>29400</v>
      </c>
      <c r="T22" s="68">
        <f t="shared" ref="T22" si="20">SUM(T16:T21)</f>
        <v>25397</v>
      </c>
      <c r="U22" s="100"/>
    </row>
    <row r="23" spans="1:21" ht="14.25" thickBot="1" x14ac:dyDescent="0.2">
      <c r="A23" s="8" t="s">
        <v>6</v>
      </c>
      <c r="B23" s="7" t="s">
        <v>5</v>
      </c>
      <c r="C23" s="28"/>
      <c r="D23" s="28"/>
      <c r="E23" s="28"/>
      <c r="F23" s="28"/>
      <c r="G23" s="28"/>
      <c r="H23" s="28"/>
      <c r="I23" s="28"/>
      <c r="J23" s="29"/>
      <c r="K23" s="35"/>
      <c r="L23" s="78">
        <v>2</v>
      </c>
      <c r="M23" s="28">
        <v>2</v>
      </c>
      <c r="N23" s="79">
        <v>2</v>
      </c>
      <c r="O23" s="87">
        <v>2</v>
      </c>
      <c r="P23" s="28">
        <v>3</v>
      </c>
      <c r="Q23" s="79">
        <v>3</v>
      </c>
      <c r="R23" s="87">
        <v>1</v>
      </c>
      <c r="S23" s="28">
        <v>1</v>
      </c>
      <c r="T23" s="89">
        <v>1</v>
      </c>
      <c r="U23" s="101"/>
    </row>
    <row r="24" spans="1:21" s="71" customFormat="1" ht="15" thickBot="1" x14ac:dyDescent="0.2">
      <c r="A24" s="74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pans="1:21" x14ac:dyDescent="0.15">
      <c r="A25" s="119" t="s">
        <v>4</v>
      </c>
      <c r="B25" s="6" t="s">
        <v>3</v>
      </c>
      <c r="C25" s="64">
        <v>0</v>
      </c>
      <c r="D25" s="27">
        <f t="shared" ref="D25:F27" si="21">L25+O25+R25</f>
        <v>0</v>
      </c>
      <c r="E25" s="24">
        <f t="shared" si="21"/>
        <v>7</v>
      </c>
      <c r="F25" s="23">
        <f t="shared" si="21"/>
        <v>18</v>
      </c>
      <c r="G25" s="64">
        <f>E25-C25</f>
        <v>7</v>
      </c>
      <c r="H25" s="64">
        <f>F25-C25</f>
        <v>18</v>
      </c>
      <c r="I25" s="91">
        <f t="shared" ref="I25:I29" si="22">E25-D25</f>
        <v>7</v>
      </c>
      <c r="J25" s="26">
        <f t="shared" ref="J25:J29" si="23">F25-D25</f>
        <v>18</v>
      </c>
      <c r="K25" s="35"/>
      <c r="L25" s="77"/>
      <c r="M25" s="24">
        <v>7</v>
      </c>
      <c r="N25" s="80">
        <v>8</v>
      </c>
      <c r="O25" s="86"/>
      <c r="P25" s="24"/>
      <c r="Q25" s="80"/>
      <c r="R25" s="86"/>
      <c r="S25" s="24"/>
      <c r="T25" s="88">
        <v>10</v>
      </c>
      <c r="U25" s="106"/>
    </row>
    <row r="26" spans="1:21" x14ac:dyDescent="0.15">
      <c r="A26" s="120"/>
      <c r="B26" s="5" t="s">
        <v>2</v>
      </c>
      <c r="C26" s="31">
        <v>1930</v>
      </c>
      <c r="D26" s="17">
        <f t="shared" si="21"/>
        <v>1555</v>
      </c>
      <c r="E26" s="14">
        <f t="shared" si="21"/>
        <v>1418</v>
      </c>
      <c r="F26" s="13">
        <f t="shared" si="21"/>
        <v>1303</v>
      </c>
      <c r="G26" s="31">
        <f t="shared" ref="G26:G27" si="24">E26-C26</f>
        <v>-512</v>
      </c>
      <c r="H26" s="36">
        <f t="shared" ref="H26:H27" si="25">F26-C26</f>
        <v>-627</v>
      </c>
      <c r="I26" s="92">
        <f t="shared" si="22"/>
        <v>-137</v>
      </c>
      <c r="J26" s="32">
        <f t="shared" si="23"/>
        <v>-252</v>
      </c>
      <c r="K26" s="35"/>
      <c r="L26" s="76">
        <v>463</v>
      </c>
      <c r="M26" s="14">
        <v>309</v>
      </c>
      <c r="N26" s="81">
        <v>308</v>
      </c>
      <c r="O26" s="37">
        <v>619</v>
      </c>
      <c r="P26" s="14">
        <v>636</v>
      </c>
      <c r="Q26" s="81">
        <v>645</v>
      </c>
      <c r="R26" s="37">
        <v>473</v>
      </c>
      <c r="S26" s="14">
        <v>473</v>
      </c>
      <c r="T26" s="85">
        <v>350</v>
      </c>
      <c r="U26" s="107"/>
    </row>
    <row r="27" spans="1:21" ht="14.25" thickBot="1" x14ac:dyDescent="0.2">
      <c r="A27" s="121"/>
      <c r="B27" s="4" t="s">
        <v>1</v>
      </c>
      <c r="C27" s="65">
        <f>SUM(C25:C26)</f>
        <v>1930</v>
      </c>
      <c r="D27" s="30">
        <f t="shared" si="21"/>
        <v>1555</v>
      </c>
      <c r="E27" s="33">
        <f t="shared" si="21"/>
        <v>1425</v>
      </c>
      <c r="F27" s="28">
        <f t="shared" si="21"/>
        <v>1321</v>
      </c>
      <c r="G27" s="65">
        <f t="shared" si="24"/>
        <v>-505</v>
      </c>
      <c r="H27" s="94">
        <f t="shared" si="25"/>
        <v>-609</v>
      </c>
      <c r="I27" s="93">
        <f t="shared" si="22"/>
        <v>-130</v>
      </c>
      <c r="J27" s="34">
        <f t="shared" si="23"/>
        <v>-234</v>
      </c>
      <c r="K27" s="35"/>
      <c r="L27" s="78">
        <f t="shared" ref="L27:T27" si="26">SUM(L25:L26)</f>
        <v>463</v>
      </c>
      <c r="M27" s="33">
        <f t="shared" si="26"/>
        <v>316</v>
      </c>
      <c r="N27" s="79">
        <f t="shared" si="26"/>
        <v>316</v>
      </c>
      <c r="O27" s="87">
        <f t="shared" si="26"/>
        <v>619</v>
      </c>
      <c r="P27" s="33">
        <f t="shared" si="26"/>
        <v>636</v>
      </c>
      <c r="Q27" s="79">
        <f t="shared" si="26"/>
        <v>645</v>
      </c>
      <c r="R27" s="87">
        <f t="shared" si="26"/>
        <v>473</v>
      </c>
      <c r="S27" s="33">
        <f t="shared" si="26"/>
        <v>473</v>
      </c>
      <c r="T27" s="89">
        <f t="shared" si="26"/>
        <v>360</v>
      </c>
      <c r="U27" s="108"/>
    </row>
    <row r="28" spans="1:21" s="11" customFormat="1" ht="15" thickBot="1" x14ac:dyDescent="0.2">
      <c r="A28" s="70"/>
      <c r="B28" s="71"/>
      <c r="C28" s="63"/>
      <c r="D28" s="63"/>
      <c r="E28" s="63"/>
      <c r="F28" s="63"/>
      <c r="G28" s="63"/>
      <c r="H28" s="63"/>
      <c r="I28" s="35"/>
      <c r="J28" s="35"/>
      <c r="K28" s="63"/>
      <c r="L28" s="63"/>
      <c r="M28" s="63"/>
      <c r="N28" s="63"/>
      <c r="O28" s="63"/>
      <c r="P28" s="63"/>
      <c r="Q28" s="63"/>
      <c r="R28" s="63"/>
      <c r="S28" s="63"/>
      <c r="T28" s="67"/>
    </row>
    <row r="29" spans="1:21" s="53" customFormat="1" ht="14.25" thickBot="1" x14ac:dyDescent="0.2">
      <c r="A29" s="59" t="s">
        <v>65</v>
      </c>
      <c r="B29" s="95" t="s">
        <v>0</v>
      </c>
      <c r="C29" s="60">
        <f>C13+C22</f>
        <v>307514</v>
      </c>
      <c r="D29" s="60">
        <f>D13+D22</f>
        <v>304134.74</v>
      </c>
      <c r="E29" s="60">
        <f>E13+E22</f>
        <v>330218.5</v>
      </c>
      <c r="F29" s="60">
        <f>F13+F22</f>
        <v>323414.5</v>
      </c>
      <c r="G29" s="60">
        <f>E29-C29</f>
        <v>22704.5</v>
      </c>
      <c r="H29" s="60">
        <f>F29-C29</f>
        <v>15900.5</v>
      </c>
      <c r="I29" s="60">
        <f t="shared" si="22"/>
        <v>26083.760000000009</v>
      </c>
      <c r="J29" s="61">
        <f t="shared" si="23"/>
        <v>19279.760000000009</v>
      </c>
      <c r="K29" s="73"/>
      <c r="L29" s="69">
        <f t="shared" ref="L29:T29" si="27">L13+L22</f>
        <v>103465.84</v>
      </c>
      <c r="M29" s="60">
        <f t="shared" si="27"/>
        <v>99789.6</v>
      </c>
      <c r="N29" s="61">
        <f t="shared" si="27"/>
        <v>99019.6</v>
      </c>
      <c r="O29" s="69">
        <f t="shared" si="27"/>
        <v>106694.9</v>
      </c>
      <c r="P29" s="60">
        <f t="shared" si="27"/>
        <v>127744.90000000001</v>
      </c>
      <c r="Q29" s="61">
        <f t="shared" si="27"/>
        <v>125713.90000000001</v>
      </c>
      <c r="R29" s="69">
        <f t="shared" si="27"/>
        <v>93974</v>
      </c>
      <c r="S29" s="60">
        <f t="shared" si="27"/>
        <v>102684</v>
      </c>
      <c r="T29" s="61">
        <f t="shared" si="27"/>
        <v>98681</v>
      </c>
    </row>
    <row r="33" spans="13:17" ht="14.1" x14ac:dyDescent="0.15">
      <c r="M33" s="2"/>
      <c r="N33" s="2"/>
      <c r="O33" s="2"/>
      <c r="P33" s="2"/>
      <c r="Q33" s="2"/>
    </row>
    <row r="34" spans="13:17" ht="14.1" x14ac:dyDescent="0.15">
      <c r="M34" s="2"/>
      <c r="N34" s="2"/>
      <c r="O34" s="2"/>
      <c r="P34" s="2"/>
      <c r="Q34" s="2"/>
    </row>
    <row r="35" spans="13:17" ht="14.1" x14ac:dyDescent="0.15">
      <c r="M35" s="2"/>
      <c r="N35" s="2"/>
      <c r="Q35" s="2"/>
    </row>
    <row r="36" spans="13:17" ht="14.1" x14ac:dyDescent="0.15">
      <c r="M36" s="2"/>
      <c r="N36" s="2"/>
      <c r="Q36" s="2"/>
    </row>
    <row r="37" spans="13:17" ht="14.1" x14ac:dyDescent="0.15">
      <c r="M37" s="2"/>
      <c r="N37" s="2"/>
      <c r="Q37" s="2"/>
    </row>
    <row r="38" spans="13:17" ht="14.1" x14ac:dyDescent="0.15">
      <c r="M38" s="2"/>
      <c r="N38" s="2"/>
      <c r="Q38" s="2"/>
    </row>
    <row r="39" spans="13:17" ht="14.1" x14ac:dyDescent="0.15">
      <c r="M39" s="2"/>
      <c r="N39" s="2"/>
      <c r="Q39" s="2"/>
    </row>
  </sheetData>
  <mergeCells count="24">
    <mergeCell ref="A25:A27"/>
    <mergeCell ref="O18:O20"/>
    <mergeCell ref="L20:L21"/>
    <mergeCell ref="O2:Q2"/>
    <mergeCell ref="O3:Q3"/>
    <mergeCell ref="C18:C21"/>
    <mergeCell ref="G18:G21"/>
    <mergeCell ref="H18:H21"/>
    <mergeCell ref="G2:J2"/>
    <mergeCell ref="G3:J3"/>
    <mergeCell ref="C1:J1"/>
    <mergeCell ref="U15:U23"/>
    <mergeCell ref="U6:U13"/>
    <mergeCell ref="U2:U4"/>
    <mergeCell ref="U25:U27"/>
    <mergeCell ref="L1:U1"/>
    <mergeCell ref="C2:D2"/>
    <mergeCell ref="C3:D3"/>
    <mergeCell ref="L3:N3"/>
    <mergeCell ref="E2:F2"/>
    <mergeCell ref="E3:F3"/>
    <mergeCell ref="L2:N2"/>
    <mergeCell ref="R2:T2"/>
    <mergeCell ref="R3:T3"/>
  </mergeCells>
  <phoneticPr fontId="1" type="noConversion"/>
  <pageMargins left="0.45" right="0.51" top="0.75" bottom="0.75" header="0.3" footer="0.3"/>
  <pageSetup paperSize="9" scale="45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方案面积变更对比 (20191208)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傅化炫</cp:lastModifiedBy>
  <cp:lastPrinted>2019-12-09T04:03:31Z</cp:lastPrinted>
  <dcterms:created xsi:type="dcterms:W3CDTF">2019-12-08T12:53:37Z</dcterms:created>
  <dcterms:modified xsi:type="dcterms:W3CDTF">2020-01-05T12:47:45Z</dcterms:modified>
</cp:coreProperties>
</file>