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naling\nl_files\日常工作\2022-10-07\"/>
    </mc:Choice>
  </mc:AlternateContent>
  <xr:revisionPtr revIDLastSave="0" documentId="13_ncr:1_{5F13762B-19F5-4C53-A748-14670C4482E8}" xr6:coauthVersionLast="47" xr6:coauthVersionMax="47" xr10:uidLastSave="{00000000-0000-0000-0000-000000000000}"/>
  <bookViews>
    <workbookView xWindow="-108" yWindow="-108" windowWidth="23256" windowHeight="13896" xr2:uid="{752BAC88-3D22-6345-9E5D-6A586CA68B77}"/>
  </bookViews>
  <sheets>
    <sheet name="运营中心及超级管家奖励计算表_2022.09.21.00.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6" i="1" l="1"/>
  <c r="G96" i="1"/>
  <c r="H96" i="1"/>
  <c r="E9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H2" i="1"/>
  <c r="G2" i="1"/>
  <c r="F74" i="1"/>
  <c r="F94" i="1"/>
  <c r="E94" i="1"/>
  <c r="F92" i="1"/>
  <c r="F89" i="1" s="1"/>
  <c r="F88" i="1" s="1"/>
  <c r="E92" i="1"/>
  <c r="F91" i="1"/>
  <c r="E91" i="1"/>
  <c r="F90" i="1"/>
  <c r="F75" i="1" s="1"/>
  <c r="F71" i="1" s="1"/>
  <c r="F70" i="1" s="1"/>
  <c r="F36" i="1" s="1"/>
  <c r="E90" i="1"/>
  <c r="E75" i="1" s="1"/>
  <c r="E71" i="1" s="1"/>
  <c r="E70" i="1" s="1"/>
  <c r="F87" i="1"/>
  <c r="E87" i="1"/>
  <c r="F86" i="1"/>
  <c r="E86" i="1"/>
  <c r="E89" i="1" s="1"/>
  <c r="E88" i="1" s="1"/>
  <c r="F85" i="1"/>
  <c r="F63" i="1" s="1"/>
  <c r="F11" i="1" s="1"/>
  <c r="F7" i="1" s="1"/>
  <c r="E85" i="1"/>
  <c r="E63" i="1" s="1"/>
  <c r="E11" i="1" s="1"/>
  <c r="E7" i="1" s="1"/>
  <c r="F83" i="1"/>
  <c r="E83" i="1"/>
  <c r="F81" i="1"/>
  <c r="E81" i="1"/>
  <c r="F80" i="1"/>
  <c r="F82" i="1" s="1"/>
  <c r="F77" i="1" s="1"/>
  <c r="E80" i="1"/>
  <c r="E82" i="1" s="1"/>
  <c r="E77" i="1" s="1"/>
  <c r="F79" i="1"/>
  <c r="E79" i="1"/>
  <c r="F78" i="1"/>
  <c r="E78" i="1"/>
  <c r="F76" i="1"/>
  <c r="E76" i="1"/>
  <c r="E74" i="1"/>
  <c r="F73" i="1"/>
  <c r="E73" i="1"/>
  <c r="F72" i="1"/>
  <c r="E72" i="1"/>
  <c r="F69" i="1"/>
  <c r="E69" i="1"/>
  <c r="F68" i="1"/>
  <c r="E68" i="1"/>
  <c r="F66" i="1"/>
  <c r="E66" i="1"/>
  <c r="F64" i="1"/>
  <c r="F43" i="1" s="1"/>
  <c r="F48" i="1" s="1"/>
  <c r="F38" i="1" s="1"/>
  <c r="F45" i="1" s="1"/>
  <c r="F20" i="1" s="1"/>
  <c r="E64" i="1"/>
  <c r="F62" i="1"/>
  <c r="E62" i="1"/>
  <c r="F61" i="1"/>
  <c r="E61" i="1"/>
  <c r="F60" i="1"/>
  <c r="E60" i="1"/>
  <c r="F58" i="1"/>
  <c r="F59" i="1" s="1"/>
  <c r="E58" i="1"/>
  <c r="E59" i="1" s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7" i="1"/>
  <c r="E47" i="1"/>
  <c r="F46" i="1"/>
  <c r="F39" i="1" s="1"/>
  <c r="F4" i="1" s="1"/>
  <c r="E46" i="1"/>
  <c r="E39" i="1" s="1"/>
  <c r="F44" i="1"/>
  <c r="E44" i="1"/>
  <c r="F42" i="1"/>
  <c r="E42" i="1"/>
  <c r="F41" i="1"/>
  <c r="E41" i="1"/>
  <c r="F40" i="1"/>
  <c r="E40" i="1"/>
  <c r="F37" i="1"/>
  <c r="E37" i="1"/>
  <c r="F35" i="1"/>
  <c r="E35" i="1"/>
  <c r="F33" i="1"/>
  <c r="F27" i="1" s="1"/>
  <c r="E33" i="1"/>
  <c r="E27" i="1" s="1"/>
  <c r="F32" i="1"/>
  <c r="E32" i="1"/>
  <c r="F31" i="1"/>
  <c r="F9" i="1" s="1"/>
  <c r="E31" i="1"/>
  <c r="E9" i="1" s="1"/>
  <c r="F30" i="1"/>
  <c r="E30" i="1"/>
  <c r="F28" i="1"/>
  <c r="E28" i="1"/>
  <c r="F25" i="1"/>
  <c r="F26" i="1" s="1"/>
  <c r="F29" i="1" s="1"/>
  <c r="E25" i="1"/>
  <c r="E26" i="1" s="1"/>
  <c r="E29" i="1" s="1"/>
  <c r="F24" i="1"/>
  <c r="E24" i="1"/>
  <c r="F23" i="1"/>
  <c r="E23" i="1"/>
  <c r="F22" i="1"/>
  <c r="E22" i="1"/>
  <c r="F21" i="1"/>
  <c r="E21" i="1"/>
  <c r="F19" i="1"/>
  <c r="E19" i="1"/>
  <c r="F18" i="1"/>
  <c r="E18" i="1"/>
  <c r="F17" i="1"/>
  <c r="E17" i="1"/>
  <c r="F16" i="1"/>
  <c r="E16" i="1"/>
  <c r="F14" i="1"/>
  <c r="E14" i="1"/>
  <c r="F13" i="1"/>
  <c r="E13" i="1"/>
  <c r="E15" i="1" s="1"/>
  <c r="F12" i="1"/>
  <c r="F15" i="1" s="1"/>
  <c r="E12" i="1"/>
  <c r="F10" i="1"/>
  <c r="E10" i="1"/>
  <c r="F6" i="1"/>
  <c r="E6" i="1"/>
  <c r="F5" i="1"/>
  <c r="E5" i="1"/>
  <c r="F3" i="1"/>
  <c r="E3" i="1"/>
  <c r="F67" i="1" l="1"/>
  <c r="F65" i="1" s="1"/>
  <c r="F93" i="1"/>
  <c r="F95" i="1" s="1"/>
  <c r="F84" i="1" s="1"/>
  <c r="E8" i="1"/>
  <c r="E2" i="1" s="1"/>
  <c r="E4" i="1"/>
  <c r="E93" i="1" s="1"/>
  <c r="E95" i="1" s="1"/>
  <c r="E84" i="1" s="1"/>
  <c r="F8" i="1"/>
  <c r="F2" i="1" s="1"/>
  <c r="F34" i="1"/>
  <c r="E43" i="1"/>
  <c r="E48" i="1" s="1"/>
  <c r="E38" i="1" s="1"/>
  <c r="E45" i="1" s="1"/>
  <c r="E20" i="1" s="1"/>
  <c r="E36" i="1"/>
  <c r="E67" i="1" s="1"/>
  <c r="E65" i="1" s="1"/>
  <c r="E34" i="1"/>
</calcChain>
</file>

<file path=xl/sharedStrings.xml><?xml version="1.0" encoding="utf-8"?>
<sst xmlns="http://schemas.openxmlformats.org/spreadsheetml/2006/main" count="102" uniqueCount="10">
  <si>
    <t>UID</t>
  </si>
  <si>
    <t>手机号</t>
  </si>
  <si>
    <t>等级</t>
  </si>
  <si>
    <t>新增团队业绩</t>
  </si>
  <si>
    <t>排除下属超级管家及运营中心后的新增团队业绩</t>
  </si>
  <si>
    <t>应发积分</t>
  </si>
  <si>
    <t>运营中心</t>
  </si>
  <si>
    <t>超级管家</t>
  </si>
  <si>
    <t>复购积分</t>
    <phoneticPr fontId="1" type="noConversion"/>
  </si>
  <si>
    <t>现金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</si>
</sst>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:H96"/>
  <sheetViews>
    <sheetView tabSelected="1" topLeftCell="A76" workbookViewId="0">
      <selection activeCell="H99" sqref="H99"/>
    </sheetView>
  </sheetViews>
  <sheetFormatPr defaultColWidth="10.81640625" defaultRowHeight="16.05" customHeight="1" x14ac:dyDescent="0.3"/>
  <cols>
    <col min="1" max="1" width="5.26953125" bestFit="1" customWidth="1"/>
    <col min="2" max="2" width="12.453125" style="1" bestFit="1" customWidth="1"/>
    <col min="3" max="3" width="8.54296875" bestFit="1" customWidth="1"/>
    <col min="4" max="4" width="12.36328125" bestFit="1" customWidth="1"/>
    <col min="5" max="5" width="41.81640625" bestFit="1" customWidth="1"/>
    <col min="6" max="6" width="8.54296875" bestFit="1" customWidth="1"/>
  </cols>
  <sheetData>
    <row r="1" spans="1:8" ht="16.0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8</v>
      </c>
      <c r="H1" s="2" t="s">
        <v>9</v>
      </c>
    </row>
    <row r="2" spans="1:8" ht="16.05" customHeight="1" x14ac:dyDescent="0.3">
      <c r="A2" s="1">
        <v>9</v>
      </c>
      <c r="B2" s="1">
        <v>13002887777</v>
      </c>
      <c r="C2" s="1" t="s">
        <v>6</v>
      </c>
      <c r="D2" s="1">
        <v>112399</v>
      </c>
      <c r="E2" s="2">
        <f>D2-E15-E65-E8-E76-E12-E67-E5-E13-E14-E29-E30-E26-E25-E24-E36-E66-E34-E70-E74-E88-E71-E73-E89-E75-E90-E86-E87-E92</f>
        <v>1100</v>
      </c>
      <c r="F2" s="2">
        <f>ROUNDDOWN(D2*0.05,0)-F15-F65-F8-F76-F12-F67-F5-F13-F14-F29-F30-F26-F25-F24-F36-F66-F34-F70-F74-F88-F71-F73-F89-F75-F90-F86-F87-F92</f>
        <v>55</v>
      </c>
      <c r="G2">
        <f>ROUNDDOWN(F2*0.15,0)</f>
        <v>8</v>
      </c>
      <c r="H2">
        <f>F2-G2</f>
        <v>47</v>
      </c>
    </row>
    <row r="3" spans="1:8" ht="16.05" customHeight="1" x14ac:dyDescent="0.3">
      <c r="A3" s="1">
        <v>19</v>
      </c>
      <c r="B3" s="1">
        <v>13534296976</v>
      </c>
      <c r="C3" s="1" t="s">
        <v>6</v>
      </c>
      <c r="D3" s="1">
        <v>0</v>
      </c>
      <c r="E3" s="2">
        <f>D3</f>
        <v>0</v>
      </c>
      <c r="F3" s="2">
        <f>ROUNDDOWN(D3*0.05,0)</f>
        <v>0</v>
      </c>
      <c r="G3">
        <f t="shared" ref="G3:G66" si="0">ROUNDDOWN(F3*0.15,0)</f>
        <v>0</v>
      </c>
      <c r="H3">
        <f t="shared" ref="H3:H66" si="1">F3-G3</f>
        <v>0</v>
      </c>
    </row>
    <row r="4" spans="1:8" ht="16.05" customHeight="1" x14ac:dyDescent="0.3">
      <c r="A4" s="1">
        <v>31</v>
      </c>
      <c r="B4" s="1">
        <v>13804160654</v>
      </c>
      <c r="C4" s="1" t="s">
        <v>6</v>
      </c>
      <c r="D4" s="1">
        <v>0</v>
      </c>
      <c r="E4" s="2">
        <f>D4-E44-E21-E46-E55-E51-E47-E62-E39</f>
        <v>0</v>
      </c>
      <c r="F4" s="2">
        <f>ROUNDDOWN(D4*0.05,0)-F44-F21-F46-F55-F51-F47-F62-F39</f>
        <v>0</v>
      </c>
      <c r="G4">
        <f t="shared" si="0"/>
        <v>0</v>
      </c>
      <c r="H4">
        <f t="shared" si="1"/>
        <v>0</v>
      </c>
    </row>
    <row r="5" spans="1:8" ht="16.05" customHeight="1" x14ac:dyDescent="0.3">
      <c r="A5" s="1">
        <v>85</v>
      </c>
      <c r="B5" s="1">
        <v>13817765889</v>
      </c>
      <c r="C5" s="1" t="s">
        <v>6</v>
      </c>
      <c r="D5" s="1">
        <v>0</v>
      </c>
      <c r="E5" s="2">
        <f>D5</f>
        <v>0</v>
      </c>
      <c r="F5" s="2">
        <f>ROUNDDOWN(D5*0.05,0)</f>
        <v>0</v>
      </c>
      <c r="G5">
        <f t="shared" si="0"/>
        <v>0</v>
      </c>
      <c r="H5">
        <f t="shared" si="1"/>
        <v>0</v>
      </c>
    </row>
    <row r="6" spans="1:8" ht="16.05" customHeight="1" x14ac:dyDescent="0.3">
      <c r="A6" s="1">
        <v>13</v>
      </c>
      <c r="B6" s="1">
        <v>15223051501</v>
      </c>
      <c r="C6" s="1" t="s">
        <v>6</v>
      </c>
      <c r="D6" s="1">
        <v>0</v>
      </c>
      <c r="E6" s="2">
        <f>D6-E18-E16-E3-E19-E17</f>
        <v>0</v>
      </c>
      <c r="F6" s="2">
        <f>ROUNDDOWN(D6*0.05,0)-F18-F16-F3-F19-F17</f>
        <v>0</v>
      </c>
      <c r="G6">
        <f t="shared" si="0"/>
        <v>0</v>
      </c>
      <c r="H6">
        <f t="shared" si="1"/>
        <v>0</v>
      </c>
    </row>
    <row r="7" spans="1:8" ht="16.05" customHeight="1" x14ac:dyDescent="0.3">
      <c r="A7" s="1">
        <v>8</v>
      </c>
      <c r="B7" s="1">
        <v>15828228994</v>
      </c>
      <c r="C7" s="1" t="s">
        <v>6</v>
      </c>
      <c r="D7" s="1">
        <v>16500</v>
      </c>
      <c r="E7" s="2">
        <f>D7-E10-E11-E63-E41-E32-E85</f>
        <v>0</v>
      </c>
      <c r="F7" s="2">
        <f>ROUNDDOWN(D7*0.05,0)-F10-F11-F63-F41-F32-F85</f>
        <v>0</v>
      </c>
      <c r="G7">
        <f t="shared" si="0"/>
        <v>0</v>
      </c>
      <c r="H7">
        <f t="shared" si="1"/>
        <v>0</v>
      </c>
    </row>
    <row r="8" spans="1:8" ht="16.05" customHeight="1" x14ac:dyDescent="0.3">
      <c r="A8" s="1">
        <v>69</v>
      </c>
      <c r="B8" s="1">
        <v>17689831367</v>
      </c>
      <c r="C8" s="1" t="s">
        <v>6</v>
      </c>
      <c r="D8" s="1">
        <v>19800</v>
      </c>
      <c r="E8" s="2">
        <f>D8-E5-E29-E30-E26-E25-E73</f>
        <v>1100</v>
      </c>
      <c r="F8" s="2">
        <f>ROUNDDOWN(D8*0.05,0)-F5-F29-F30-F26-F25-F73</f>
        <v>55</v>
      </c>
      <c r="G8">
        <f t="shared" si="0"/>
        <v>8</v>
      </c>
      <c r="H8">
        <f t="shared" si="1"/>
        <v>47</v>
      </c>
    </row>
    <row r="9" spans="1:8" ht="16.05" customHeight="1" x14ac:dyDescent="0.3">
      <c r="A9" s="1">
        <v>11</v>
      </c>
      <c r="B9" s="1">
        <v>18190945958</v>
      </c>
      <c r="C9" s="1" t="s">
        <v>6</v>
      </c>
      <c r="D9" s="1">
        <v>1100</v>
      </c>
      <c r="E9" s="2">
        <f>D9-E31</f>
        <v>0</v>
      </c>
      <c r="F9" s="2">
        <f>ROUNDDOWN(D9*0.05,0)-F31</f>
        <v>0</v>
      </c>
      <c r="G9">
        <f t="shared" si="0"/>
        <v>0</v>
      </c>
      <c r="H9">
        <f t="shared" si="1"/>
        <v>0</v>
      </c>
    </row>
    <row r="10" spans="1:8" ht="16.05" customHeight="1" x14ac:dyDescent="0.3">
      <c r="A10" s="1">
        <v>21</v>
      </c>
      <c r="B10" s="1">
        <v>18981764757</v>
      </c>
      <c r="C10" s="1" t="s">
        <v>6</v>
      </c>
      <c r="D10" s="1">
        <v>0</v>
      </c>
      <c r="E10" s="2">
        <f>D10</f>
        <v>0</v>
      </c>
      <c r="F10" s="2">
        <f>ROUNDDOWN(D10*0.05,0)</f>
        <v>0</v>
      </c>
      <c r="G10">
        <f t="shared" si="0"/>
        <v>0</v>
      </c>
      <c r="H10">
        <f t="shared" si="1"/>
        <v>0</v>
      </c>
    </row>
    <row r="11" spans="1:8" ht="16.05" customHeight="1" x14ac:dyDescent="0.3">
      <c r="A11" s="1">
        <v>25</v>
      </c>
      <c r="B11" s="1">
        <v>19908118261</v>
      </c>
      <c r="C11" s="1" t="s">
        <v>6</v>
      </c>
      <c r="D11" s="1">
        <v>16500</v>
      </c>
      <c r="E11" s="2">
        <f>D11-E63-E41-E32-E85</f>
        <v>0</v>
      </c>
      <c r="F11" s="2">
        <f>ROUNDDOWN(D11*0.05,0)-F63-F41-F32-F85</f>
        <v>0</v>
      </c>
      <c r="G11">
        <f t="shared" si="0"/>
        <v>0</v>
      </c>
      <c r="H11">
        <f t="shared" si="1"/>
        <v>0</v>
      </c>
    </row>
    <row r="12" spans="1:8" ht="16.05" customHeight="1" x14ac:dyDescent="0.3">
      <c r="A12" s="1">
        <v>83</v>
      </c>
      <c r="B12" s="1">
        <v>13071393386</v>
      </c>
      <c r="C12" s="1" t="s">
        <v>6</v>
      </c>
      <c r="D12" s="1">
        <v>0</v>
      </c>
      <c r="E12" s="2">
        <f>D12</f>
        <v>0</v>
      </c>
      <c r="F12" s="2">
        <f>ROUNDDOWN(D12*0.05,0)</f>
        <v>0</v>
      </c>
      <c r="G12">
        <f t="shared" si="0"/>
        <v>0</v>
      </c>
      <c r="H12">
        <f t="shared" si="1"/>
        <v>0</v>
      </c>
    </row>
    <row r="13" spans="1:8" ht="16.05" customHeight="1" x14ac:dyDescent="0.3">
      <c r="A13" s="1">
        <v>133</v>
      </c>
      <c r="B13" s="1">
        <v>13302613188</v>
      </c>
      <c r="C13" s="1" t="s">
        <v>6</v>
      </c>
      <c r="D13" s="1">
        <v>0</v>
      </c>
      <c r="E13" s="2">
        <f>D13</f>
        <v>0</v>
      </c>
      <c r="F13" s="2">
        <f>ROUNDDOWN(D13*0.05,0)</f>
        <v>0</v>
      </c>
      <c r="G13">
        <f t="shared" si="0"/>
        <v>0</v>
      </c>
      <c r="H13">
        <f t="shared" si="1"/>
        <v>0</v>
      </c>
    </row>
    <row r="14" spans="1:8" ht="16.05" customHeight="1" x14ac:dyDescent="0.3">
      <c r="A14" s="1">
        <v>134</v>
      </c>
      <c r="B14" s="1">
        <v>13926878827</v>
      </c>
      <c r="C14" s="1" t="s">
        <v>6</v>
      </c>
      <c r="D14" s="1">
        <v>0</v>
      </c>
      <c r="E14" s="2">
        <f>D14</f>
        <v>0</v>
      </c>
      <c r="F14" s="2">
        <f>ROUNDDOWN(D14*0.05,0)</f>
        <v>0</v>
      </c>
      <c r="G14">
        <f t="shared" si="0"/>
        <v>0</v>
      </c>
      <c r="H14">
        <f t="shared" si="1"/>
        <v>0</v>
      </c>
    </row>
    <row r="15" spans="1:8" ht="16.05" customHeight="1" x14ac:dyDescent="0.3">
      <c r="A15" s="1">
        <v>44</v>
      </c>
      <c r="B15" s="1">
        <v>15338823455</v>
      </c>
      <c r="C15" s="1" t="s">
        <v>6</v>
      </c>
      <c r="D15" s="1">
        <v>12100</v>
      </c>
      <c r="E15" s="2">
        <f>D15-E12-E13-E14</f>
        <v>12100</v>
      </c>
      <c r="F15" s="2">
        <f>ROUNDDOWN(D15*0.05,0)-F12-F13-F14</f>
        <v>605</v>
      </c>
      <c r="G15">
        <f t="shared" si="0"/>
        <v>90</v>
      </c>
      <c r="H15">
        <f t="shared" si="1"/>
        <v>515</v>
      </c>
    </row>
    <row r="16" spans="1:8" ht="16.05" customHeight="1" x14ac:dyDescent="0.3">
      <c r="A16" s="1">
        <v>18</v>
      </c>
      <c r="B16" s="1">
        <v>13251111688</v>
      </c>
      <c r="C16" s="1" t="s">
        <v>6</v>
      </c>
      <c r="D16" s="1">
        <v>0</v>
      </c>
      <c r="E16" s="2">
        <f>D16</f>
        <v>0</v>
      </c>
      <c r="F16" s="2">
        <f>ROUNDDOWN(D16*0.05,0)</f>
        <v>0</v>
      </c>
      <c r="G16">
        <f t="shared" si="0"/>
        <v>0</v>
      </c>
      <c r="H16">
        <f t="shared" si="1"/>
        <v>0</v>
      </c>
    </row>
    <row r="17" spans="1:8" ht="16.05" customHeight="1" x14ac:dyDescent="0.3">
      <c r="A17" s="1">
        <v>41</v>
      </c>
      <c r="B17" s="1">
        <v>13452325511</v>
      </c>
      <c r="C17" s="1" t="s">
        <v>6</v>
      </c>
      <c r="D17" s="1">
        <v>0</v>
      </c>
      <c r="E17" s="2">
        <f>D17</f>
        <v>0</v>
      </c>
      <c r="F17" s="2">
        <f>ROUNDDOWN(D17*0.05,0)</f>
        <v>0</v>
      </c>
      <c r="G17">
        <f t="shared" si="0"/>
        <v>0</v>
      </c>
      <c r="H17">
        <f t="shared" si="1"/>
        <v>0</v>
      </c>
    </row>
    <row r="18" spans="1:8" ht="16.05" customHeight="1" x14ac:dyDescent="0.3">
      <c r="A18" s="1">
        <v>16</v>
      </c>
      <c r="B18" s="1">
        <v>18223129951</v>
      </c>
      <c r="C18" s="1" t="s">
        <v>6</v>
      </c>
      <c r="D18" s="1">
        <v>0</v>
      </c>
      <c r="E18" s="2">
        <f>D18-E3</f>
        <v>0</v>
      </c>
      <c r="F18" s="2">
        <f>ROUNDDOWN(D18*0.05,0)-F3</f>
        <v>0</v>
      </c>
      <c r="G18">
        <f t="shared" si="0"/>
        <v>0</v>
      </c>
      <c r="H18">
        <f t="shared" si="1"/>
        <v>0</v>
      </c>
    </row>
    <row r="19" spans="1:8" ht="16.05" customHeight="1" x14ac:dyDescent="0.3">
      <c r="A19" s="1">
        <v>20</v>
      </c>
      <c r="B19" s="1">
        <v>18696720309</v>
      </c>
      <c r="C19" s="1" t="s">
        <v>6</v>
      </c>
      <c r="D19" s="1">
        <v>0</v>
      </c>
      <c r="E19" s="2">
        <f>D19</f>
        <v>0</v>
      </c>
      <c r="F19" s="2">
        <f>ROUNDDOWN(D19*0.05,0)</f>
        <v>0</v>
      </c>
      <c r="G19">
        <f t="shared" si="0"/>
        <v>0</v>
      </c>
      <c r="H19">
        <f t="shared" si="1"/>
        <v>0</v>
      </c>
    </row>
    <row r="20" spans="1:8" ht="16.05" customHeight="1" x14ac:dyDescent="0.3">
      <c r="A20" s="1">
        <v>38</v>
      </c>
      <c r="B20" s="1">
        <v>13040056310</v>
      </c>
      <c r="C20" s="1" t="s">
        <v>6</v>
      </c>
      <c r="D20" s="1">
        <v>757900</v>
      </c>
      <c r="E20" s="2">
        <f>D20-E45-E38-E48-E77-E43-E64-E59-E58-E60-E56-E54-E69-E68-E72-E57-E52-E53-E49-E50-E82-E79-E83-E80-E81-E94-E91</f>
        <v>13200</v>
      </c>
      <c r="F20" s="2">
        <f>ROUNDDOWN(D20*0.05,0)-F45-F38-F48-F77-F43-F64-F59-F58-F60-F56-F54-F69-F68-F72-F57-F52-F53-F49-F50-F82-F79-F83-F80-F81-F94-F91</f>
        <v>660</v>
      </c>
      <c r="G20">
        <f t="shared" si="0"/>
        <v>99</v>
      </c>
      <c r="H20">
        <f t="shared" si="1"/>
        <v>561</v>
      </c>
    </row>
    <row r="21" spans="1:8" ht="16.05" customHeight="1" x14ac:dyDescent="0.3">
      <c r="A21" s="1">
        <v>191</v>
      </c>
      <c r="B21" s="1">
        <v>13149739838</v>
      </c>
      <c r="C21" s="1" t="s">
        <v>6</v>
      </c>
      <c r="D21" s="1">
        <v>0</v>
      </c>
      <c r="E21" s="2">
        <f>D21</f>
        <v>0</v>
      </c>
      <c r="F21" s="2">
        <f>ROUNDDOWN(D21*0.05,0)</f>
        <v>0</v>
      </c>
      <c r="G21">
        <f t="shared" si="0"/>
        <v>0</v>
      </c>
      <c r="H21">
        <f t="shared" si="1"/>
        <v>0</v>
      </c>
    </row>
    <row r="22" spans="1:8" ht="16.05" customHeight="1" x14ac:dyDescent="0.3">
      <c r="A22" s="1">
        <v>27</v>
      </c>
      <c r="B22" s="1">
        <v>13688132067</v>
      </c>
      <c r="C22" s="1" t="s">
        <v>6</v>
      </c>
      <c r="D22" s="1">
        <v>0</v>
      </c>
      <c r="E22" s="2">
        <f>D22</f>
        <v>0</v>
      </c>
      <c r="F22" s="2">
        <f>ROUNDDOWN(D22*0.05,0)</f>
        <v>0</v>
      </c>
      <c r="G22">
        <f t="shared" si="0"/>
        <v>0</v>
      </c>
      <c r="H22">
        <f t="shared" si="1"/>
        <v>0</v>
      </c>
    </row>
    <row r="23" spans="1:8" ht="16.05" customHeight="1" x14ac:dyDescent="0.3">
      <c r="A23" s="1">
        <v>28</v>
      </c>
      <c r="B23" s="1">
        <v>19182261949</v>
      </c>
      <c r="C23" s="1" t="s">
        <v>6</v>
      </c>
      <c r="D23" s="1">
        <v>0</v>
      </c>
      <c r="E23" s="2">
        <f>D23</f>
        <v>0</v>
      </c>
      <c r="F23" s="2">
        <f>ROUNDDOWN(D23*0.05,0)</f>
        <v>0</v>
      </c>
      <c r="G23">
        <f t="shared" si="0"/>
        <v>0</v>
      </c>
      <c r="H23">
        <f t="shared" si="1"/>
        <v>0</v>
      </c>
    </row>
    <row r="24" spans="1:8" ht="16.05" customHeight="1" x14ac:dyDescent="0.3">
      <c r="A24" s="1">
        <v>246</v>
      </c>
      <c r="B24" s="1">
        <v>19960077767</v>
      </c>
      <c r="C24" s="1" t="s">
        <v>6</v>
      </c>
      <c r="D24" s="1">
        <v>2200</v>
      </c>
      <c r="E24" s="2">
        <f>D24</f>
        <v>2200</v>
      </c>
      <c r="F24" s="2">
        <f>ROUNDDOWN(D24*0.05,0)</f>
        <v>110</v>
      </c>
      <c r="G24">
        <f t="shared" si="0"/>
        <v>16</v>
      </c>
      <c r="H24">
        <f t="shared" si="1"/>
        <v>94</v>
      </c>
    </row>
    <row r="25" spans="1:8" ht="16.05" customHeight="1" x14ac:dyDescent="0.3">
      <c r="A25" s="1">
        <v>239</v>
      </c>
      <c r="B25" s="1">
        <v>13523439119</v>
      </c>
      <c r="C25" s="1" t="s">
        <v>6</v>
      </c>
      <c r="D25" s="1">
        <v>1100</v>
      </c>
      <c r="E25" s="2">
        <f>D25-E73</f>
        <v>1100</v>
      </c>
      <c r="F25" s="2">
        <f>ROUNDDOWN(D25*0.05,0)-F73</f>
        <v>55</v>
      </c>
      <c r="G25">
        <f t="shared" si="0"/>
        <v>8</v>
      </c>
      <c r="H25">
        <f t="shared" si="1"/>
        <v>47</v>
      </c>
    </row>
    <row r="26" spans="1:8" ht="16.05" customHeight="1" x14ac:dyDescent="0.3">
      <c r="A26" s="1">
        <v>238</v>
      </c>
      <c r="B26" s="1">
        <v>18479412281</v>
      </c>
      <c r="C26" s="1" t="s">
        <v>6</v>
      </c>
      <c r="D26" s="1">
        <v>1100</v>
      </c>
      <c r="E26" s="2">
        <f>D26-E25-E73</f>
        <v>0</v>
      </c>
      <c r="F26" s="2">
        <f>ROUNDDOWN(D26*0.05,0)-F25-F73</f>
        <v>0</v>
      </c>
      <c r="G26">
        <f t="shared" si="0"/>
        <v>0</v>
      </c>
      <c r="H26">
        <f t="shared" si="1"/>
        <v>0</v>
      </c>
    </row>
    <row r="27" spans="1:8" ht="16.05" customHeight="1" x14ac:dyDescent="0.3">
      <c r="A27" s="1">
        <v>32</v>
      </c>
      <c r="B27" s="1">
        <v>13905315279</v>
      </c>
      <c r="C27" s="1" t="s">
        <v>6</v>
      </c>
      <c r="D27" s="1">
        <v>0</v>
      </c>
      <c r="E27" s="2">
        <f>D27-E33</f>
        <v>0</v>
      </c>
      <c r="F27" s="2">
        <f>ROUNDDOWN(D27*0.05,0)-F33</f>
        <v>0</v>
      </c>
      <c r="G27">
        <f t="shared" si="0"/>
        <v>0</v>
      </c>
      <c r="H27">
        <f t="shared" si="1"/>
        <v>0</v>
      </c>
    </row>
    <row r="28" spans="1:8" ht="16.05" customHeight="1" x14ac:dyDescent="0.3">
      <c r="A28" s="1">
        <v>258</v>
      </c>
      <c r="B28" s="1">
        <v>15689738333</v>
      </c>
      <c r="C28" s="1" t="s">
        <v>6</v>
      </c>
      <c r="D28" s="1">
        <v>0</v>
      </c>
      <c r="E28" s="2">
        <f>D28</f>
        <v>0</v>
      </c>
      <c r="F28" s="2">
        <f>ROUNDDOWN(D28*0.05,0)</f>
        <v>0</v>
      </c>
      <c r="G28">
        <f t="shared" si="0"/>
        <v>0</v>
      </c>
      <c r="H28">
        <f t="shared" si="1"/>
        <v>0</v>
      </c>
    </row>
    <row r="29" spans="1:8" ht="16.05" customHeight="1" x14ac:dyDescent="0.3">
      <c r="A29" s="1">
        <v>153</v>
      </c>
      <c r="B29" s="1">
        <v>13846669466</v>
      </c>
      <c r="C29" s="1" t="s">
        <v>6</v>
      </c>
      <c r="D29" s="1">
        <v>18700</v>
      </c>
      <c r="E29" s="2">
        <f>D29-E30-E26-E25-E73</f>
        <v>0</v>
      </c>
      <c r="F29" s="2">
        <f>ROUNDDOWN(D29*0.05,0)-F30-F26-F25-F73</f>
        <v>0</v>
      </c>
      <c r="G29">
        <f t="shared" si="0"/>
        <v>0</v>
      </c>
      <c r="H29">
        <f t="shared" si="1"/>
        <v>0</v>
      </c>
    </row>
    <row r="30" spans="1:8" ht="16.05" customHeight="1" x14ac:dyDescent="0.3">
      <c r="A30" s="1">
        <v>237</v>
      </c>
      <c r="B30" s="1">
        <v>18664389343</v>
      </c>
      <c r="C30" s="1" t="s">
        <v>6</v>
      </c>
      <c r="D30" s="1">
        <v>17600</v>
      </c>
      <c r="E30" s="2">
        <f>D30</f>
        <v>17600</v>
      </c>
      <c r="F30" s="2">
        <f>ROUNDDOWN(D30*0.05,0)</f>
        <v>880</v>
      </c>
      <c r="G30">
        <f t="shared" si="0"/>
        <v>132</v>
      </c>
      <c r="H30">
        <f t="shared" si="1"/>
        <v>748</v>
      </c>
    </row>
    <row r="31" spans="1:8" ht="16.05" customHeight="1" x14ac:dyDescent="0.3">
      <c r="A31" s="1">
        <v>149</v>
      </c>
      <c r="B31" s="1">
        <v>13548186722</v>
      </c>
      <c r="C31" s="1" t="s">
        <v>6</v>
      </c>
      <c r="D31" s="1">
        <v>1100</v>
      </c>
      <c r="E31" s="2">
        <f>D31</f>
        <v>1100</v>
      </c>
      <c r="F31" s="2">
        <f>ROUNDDOWN(D31*0.05,0)</f>
        <v>55</v>
      </c>
      <c r="G31">
        <f t="shared" si="0"/>
        <v>8</v>
      </c>
      <c r="H31">
        <f t="shared" si="1"/>
        <v>47</v>
      </c>
    </row>
    <row r="32" spans="1:8" ht="16.05" customHeight="1" x14ac:dyDescent="0.3">
      <c r="A32" s="1">
        <v>337</v>
      </c>
      <c r="B32" s="1">
        <v>13036502188</v>
      </c>
      <c r="C32" s="1" t="s">
        <v>6</v>
      </c>
      <c r="D32" s="1">
        <v>0</v>
      </c>
      <c r="E32" s="2">
        <f>D32</f>
        <v>0</v>
      </c>
      <c r="F32" s="2">
        <f>ROUNDDOWN(D32*0.05,0)</f>
        <v>0</v>
      </c>
      <c r="G32">
        <f t="shared" si="0"/>
        <v>0</v>
      </c>
      <c r="H32">
        <f t="shared" si="1"/>
        <v>0</v>
      </c>
    </row>
    <row r="33" spans="1:8" ht="16.05" customHeight="1" x14ac:dyDescent="0.3">
      <c r="A33" s="1">
        <v>393</v>
      </c>
      <c r="B33" s="1">
        <v>18678872844</v>
      </c>
      <c r="C33" s="1" t="s">
        <v>6</v>
      </c>
      <c r="D33" s="1">
        <v>0</v>
      </c>
      <c r="E33" s="2">
        <f>D33</f>
        <v>0</v>
      </c>
      <c r="F33" s="2">
        <f>ROUNDDOWN(D33*0.05,0)</f>
        <v>0</v>
      </c>
      <c r="G33">
        <f t="shared" si="0"/>
        <v>0</v>
      </c>
      <c r="H33">
        <f t="shared" si="1"/>
        <v>0</v>
      </c>
    </row>
    <row r="34" spans="1:8" ht="16.05" customHeight="1" x14ac:dyDescent="0.3">
      <c r="A34" s="1">
        <v>325</v>
      </c>
      <c r="B34" s="1">
        <v>18280260351</v>
      </c>
      <c r="C34" s="1" t="s">
        <v>6</v>
      </c>
      <c r="D34" s="1">
        <v>18700</v>
      </c>
      <c r="E34" s="2">
        <f>D34-E15-E12-E13-E14</f>
        <v>6600</v>
      </c>
      <c r="F34" s="2">
        <f>ROUNDDOWN(D34*0.05,0)-F15-F12-F13-F14</f>
        <v>330</v>
      </c>
      <c r="G34">
        <f t="shared" si="0"/>
        <v>49</v>
      </c>
      <c r="H34">
        <f t="shared" si="1"/>
        <v>281</v>
      </c>
    </row>
    <row r="35" spans="1:8" ht="16.05" customHeight="1" x14ac:dyDescent="0.3">
      <c r="A35" s="1">
        <v>240</v>
      </c>
      <c r="B35" s="1">
        <v>15588880883</v>
      </c>
      <c r="C35" s="1" t="s">
        <v>6</v>
      </c>
      <c r="D35" s="1">
        <v>0</v>
      </c>
      <c r="E35" s="2">
        <f>D35</f>
        <v>0</v>
      </c>
      <c r="F35" s="2">
        <f>ROUNDDOWN(D35*0.05,0)</f>
        <v>0</v>
      </c>
      <c r="G35">
        <f t="shared" si="0"/>
        <v>0</v>
      </c>
      <c r="H35">
        <f t="shared" si="1"/>
        <v>0</v>
      </c>
    </row>
    <row r="36" spans="1:8" ht="16.05" customHeight="1" x14ac:dyDescent="0.3">
      <c r="A36" s="1">
        <v>251</v>
      </c>
      <c r="B36" s="1">
        <v>18140241601</v>
      </c>
      <c r="C36" s="1" t="s">
        <v>6</v>
      </c>
      <c r="D36" s="1">
        <v>57399</v>
      </c>
      <c r="E36" s="2">
        <f>D36-E70-E88-E71-E89-E75-E90-E86-E87-E92</f>
        <v>1100</v>
      </c>
      <c r="F36" s="2">
        <f>ROUNDDOWN(D36*0.05,0)-F70-F88-F71-F89-F75-F90-F86-F87-F92</f>
        <v>55</v>
      </c>
      <c r="G36">
        <f t="shared" si="0"/>
        <v>8</v>
      </c>
      <c r="H36">
        <f t="shared" si="1"/>
        <v>47</v>
      </c>
    </row>
    <row r="37" spans="1:8" ht="16.05" customHeight="1" x14ac:dyDescent="0.3">
      <c r="A37" s="1">
        <v>37</v>
      </c>
      <c r="B37" s="1">
        <v>15764131913</v>
      </c>
      <c r="C37" s="1" t="s">
        <v>6</v>
      </c>
      <c r="D37" s="1">
        <v>0</v>
      </c>
      <c r="E37" s="2">
        <f>D37</f>
        <v>0</v>
      </c>
      <c r="F37" s="2">
        <f>ROUNDDOWN(D37*0.05,0)</f>
        <v>0</v>
      </c>
      <c r="G37">
        <f t="shared" si="0"/>
        <v>0</v>
      </c>
      <c r="H37">
        <f t="shared" si="1"/>
        <v>0</v>
      </c>
    </row>
    <row r="38" spans="1:8" ht="16.05" customHeight="1" x14ac:dyDescent="0.3">
      <c r="A38" s="1">
        <v>448</v>
      </c>
      <c r="B38" s="1">
        <v>15833471113</v>
      </c>
      <c r="C38" s="1" t="s">
        <v>6</v>
      </c>
      <c r="D38" s="1">
        <v>346500</v>
      </c>
      <c r="E38" s="2">
        <f>D38-E48-E43-E64-E59-E58-E60-E56-E54-E69-E68-E72-E57-E52-E53-E49-E50-E81-E94</f>
        <v>13200</v>
      </c>
      <c r="F38" s="2">
        <f>ROUNDDOWN(D38*0.05,0)-F48-F43-F64-F59-F58-F60-F56-F54-F69-F68-F72-F57-F52-F53-F49-F50-F81-F94</f>
        <v>660</v>
      </c>
      <c r="G38">
        <f t="shared" si="0"/>
        <v>99</v>
      </c>
      <c r="H38">
        <f t="shared" si="1"/>
        <v>561</v>
      </c>
    </row>
    <row r="39" spans="1:8" ht="16.05" customHeight="1" x14ac:dyDescent="0.3">
      <c r="A39" s="1">
        <v>164</v>
      </c>
      <c r="B39" s="1">
        <v>13831425291</v>
      </c>
      <c r="C39" s="1" t="s">
        <v>6</v>
      </c>
      <c r="D39" s="1">
        <v>0</v>
      </c>
      <c r="E39" s="2">
        <f>D39-E46-E55-E51-E47-E62</f>
        <v>0</v>
      </c>
      <c r="F39" s="2">
        <f>ROUNDDOWN(D39*0.05,0)-F46-F55-F51-F47-F62</f>
        <v>0</v>
      </c>
      <c r="G39">
        <f t="shared" si="0"/>
        <v>0</v>
      </c>
      <c r="H39">
        <f t="shared" si="1"/>
        <v>0</v>
      </c>
    </row>
    <row r="40" spans="1:8" ht="16.05" customHeight="1" x14ac:dyDescent="0.3">
      <c r="A40" s="1">
        <v>221</v>
      </c>
      <c r="B40" s="1">
        <v>18105571419</v>
      </c>
      <c r="C40" s="1" t="s">
        <v>6</v>
      </c>
      <c r="D40" s="1">
        <v>1100</v>
      </c>
      <c r="E40" s="2">
        <f>D40</f>
        <v>1100</v>
      </c>
      <c r="F40" s="2">
        <f>ROUNDDOWN(D40*0.05,0)</f>
        <v>55</v>
      </c>
      <c r="G40">
        <f t="shared" si="0"/>
        <v>8</v>
      </c>
      <c r="H40">
        <f t="shared" si="1"/>
        <v>47</v>
      </c>
    </row>
    <row r="41" spans="1:8" ht="16.05" customHeight="1" x14ac:dyDescent="0.3">
      <c r="A41" s="1">
        <v>102</v>
      </c>
      <c r="B41" s="1">
        <v>18582898391</v>
      </c>
      <c r="C41" s="1" t="s">
        <v>6</v>
      </c>
      <c r="D41" s="1">
        <v>0</v>
      </c>
      <c r="E41" s="2">
        <f>D41</f>
        <v>0</v>
      </c>
      <c r="F41" s="2">
        <f>ROUNDDOWN(D41*0.05,0)</f>
        <v>0</v>
      </c>
      <c r="G41">
        <f t="shared" si="0"/>
        <v>0</v>
      </c>
      <c r="H41">
        <f t="shared" si="1"/>
        <v>0</v>
      </c>
    </row>
    <row r="42" spans="1:8" ht="16.05" customHeight="1" x14ac:dyDescent="0.3">
      <c r="A42" s="1">
        <v>46</v>
      </c>
      <c r="B42" s="1">
        <v>18626789935</v>
      </c>
      <c r="C42" s="1" t="s">
        <v>6</v>
      </c>
      <c r="D42" s="1">
        <v>0</v>
      </c>
      <c r="E42" s="2">
        <f>D42</f>
        <v>0</v>
      </c>
      <c r="F42" s="2">
        <f>ROUNDDOWN(D42*0.05,0)</f>
        <v>0</v>
      </c>
      <c r="G42">
        <f t="shared" si="0"/>
        <v>0</v>
      </c>
      <c r="H42">
        <f t="shared" si="1"/>
        <v>0</v>
      </c>
    </row>
    <row r="43" spans="1:8" ht="16.05" customHeight="1" x14ac:dyDescent="0.3">
      <c r="A43" s="1">
        <v>577</v>
      </c>
      <c r="B43" s="1">
        <v>18617538750</v>
      </c>
      <c r="C43" s="1" t="s">
        <v>6</v>
      </c>
      <c r="D43" s="1">
        <v>316800</v>
      </c>
      <c r="E43" s="2">
        <f>D43-E64-E59-E58-E60-E56-E54-E69-E68-E72-E57-E52-E53-E49-E50-E81-E94</f>
        <v>77000</v>
      </c>
      <c r="F43" s="2">
        <f>ROUNDDOWN(D43*0.05,0)-F64-F59-F58-F60-F56-F54-F69-F68-F72-F57-F52-F53-F49-F50-F81-F94</f>
        <v>3850</v>
      </c>
      <c r="G43">
        <f t="shared" si="0"/>
        <v>577</v>
      </c>
      <c r="H43">
        <f t="shared" si="1"/>
        <v>3273</v>
      </c>
    </row>
    <row r="44" spans="1:8" ht="16.05" customHeight="1" x14ac:dyDescent="0.3">
      <c r="A44" s="1">
        <v>268</v>
      </c>
      <c r="B44" s="1">
        <v>13190316748</v>
      </c>
      <c r="C44" s="1" t="s">
        <v>6</v>
      </c>
      <c r="D44" s="1">
        <v>0</v>
      </c>
      <c r="E44" s="2">
        <f>D44</f>
        <v>0</v>
      </c>
      <c r="F44" s="2">
        <f>ROUNDDOWN(D44*0.05,0)</f>
        <v>0</v>
      </c>
      <c r="G44">
        <f t="shared" si="0"/>
        <v>0</v>
      </c>
      <c r="H44">
        <f t="shared" si="1"/>
        <v>0</v>
      </c>
    </row>
    <row r="45" spans="1:8" ht="16.05" customHeight="1" x14ac:dyDescent="0.3">
      <c r="A45" s="1">
        <v>428</v>
      </c>
      <c r="B45" s="1">
        <v>13343292893</v>
      </c>
      <c r="C45" s="1" t="s">
        <v>6</v>
      </c>
      <c r="D45" s="1">
        <v>744700</v>
      </c>
      <c r="E45" s="2">
        <f>D45-E38-E48-E77-E43-E64-E59-E58-E60-E56-E54-E69-E68-E72-E57-E52-E53-E49-E50-E82-E79-E83-E80-E81-E94-E91</f>
        <v>40700</v>
      </c>
      <c r="F45" s="2">
        <f>ROUNDDOWN(D45*0.05,0)-F38-F48-F77-F43-F64-F59-F58-F60-F56-F54-F69-F68-F72-F57-F52-F53-F49-F50-F82-F79-F83-F80-F81-F94-F91</f>
        <v>2035</v>
      </c>
      <c r="G45">
        <f t="shared" si="0"/>
        <v>305</v>
      </c>
      <c r="H45">
        <f t="shared" si="1"/>
        <v>1730</v>
      </c>
    </row>
    <row r="46" spans="1:8" ht="16.05" customHeight="1" x14ac:dyDescent="0.3">
      <c r="A46" s="1">
        <v>433</v>
      </c>
      <c r="B46" s="1">
        <v>13932497368</v>
      </c>
      <c r="C46" s="1" t="s">
        <v>6</v>
      </c>
      <c r="D46" s="1">
        <v>0</v>
      </c>
      <c r="E46" s="2">
        <f>D46</f>
        <v>0</v>
      </c>
      <c r="F46" s="2">
        <f>ROUNDDOWN(D46*0.05,0)</f>
        <v>0</v>
      </c>
      <c r="G46">
        <f t="shared" si="0"/>
        <v>0</v>
      </c>
      <c r="H46">
        <f t="shared" si="1"/>
        <v>0</v>
      </c>
    </row>
    <row r="47" spans="1:8" ht="16.05" customHeight="1" x14ac:dyDescent="0.3">
      <c r="A47" s="1">
        <v>646</v>
      </c>
      <c r="B47" s="1">
        <v>18631435616</v>
      </c>
      <c r="C47" s="1" t="s">
        <v>6</v>
      </c>
      <c r="D47" s="1">
        <v>0</v>
      </c>
      <c r="E47" s="2">
        <f>D47</f>
        <v>0</v>
      </c>
      <c r="F47" s="2">
        <f>ROUNDDOWN(D47*0.05,0)</f>
        <v>0</v>
      </c>
      <c r="G47">
        <f t="shared" si="0"/>
        <v>0</v>
      </c>
      <c r="H47">
        <f t="shared" si="1"/>
        <v>0</v>
      </c>
    </row>
    <row r="48" spans="1:8" ht="16.05" customHeight="1" x14ac:dyDescent="0.3">
      <c r="A48" s="1">
        <v>565</v>
      </c>
      <c r="B48" s="1">
        <v>15732539259</v>
      </c>
      <c r="C48" s="1" t="s">
        <v>6</v>
      </c>
      <c r="D48" s="1">
        <v>333300</v>
      </c>
      <c r="E48" s="2">
        <f>D48-E43-E64-E59-E58-E60-E56-E54-E69-E68-E72-E57-E52-E53-E49-E50-E81-E94</f>
        <v>16500</v>
      </c>
      <c r="F48" s="2">
        <f>ROUNDDOWN(D48*0.05,0)-F43-F64-F59-F58-F60-F56-F54-F69-F68-F72-F57-F52-F53-F49-F50-F81-F94</f>
        <v>825</v>
      </c>
      <c r="G48">
        <f t="shared" si="0"/>
        <v>123</v>
      </c>
      <c r="H48">
        <f t="shared" si="1"/>
        <v>702</v>
      </c>
    </row>
    <row r="49" spans="1:8" ht="16.05" customHeight="1" x14ac:dyDescent="0.3">
      <c r="A49" s="1">
        <v>783</v>
      </c>
      <c r="B49" s="1">
        <v>13111477275</v>
      </c>
      <c r="C49" s="1" t="s">
        <v>6</v>
      </c>
      <c r="D49" s="1">
        <v>0</v>
      </c>
      <c r="E49" s="2">
        <f t="shared" ref="E49:E58" si="2">D49</f>
        <v>0</v>
      </c>
      <c r="F49" s="2">
        <f t="shared" ref="F49:F58" si="3">ROUNDDOWN(D49*0.05,0)</f>
        <v>0</v>
      </c>
      <c r="G49">
        <f t="shared" si="0"/>
        <v>0</v>
      </c>
      <c r="H49">
        <f t="shared" si="1"/>
        <v>0</v>
      </c>
    </row>
    <row r="50" spans="1:8" ht="16.05" customHeight="1" x14ac:dyDescent="0.3">
      <c r="A50" s="1">
        <v>792</v>
      </c>
      <c r="B50" s="1">
        <v>13393259075</v>
      </c>
      <c r="C50" s="1" t="s">
        <v>6</v>
      </c>
      <c r="D50" s="1">
        <v>0</v>
      </c>
      <c r="E50" s="2">
        <f t="shared" si="2"/>
        <v>0</v>
      </c>
      <c r="F50" s="2">
        <f t="shared" si="3"/>
        <v>0</v>
      </c>
      <c r="G50">
        <f t="shared" si="0"/>
        <v>0</v>
      </c>
      <c r="H50">
        <f t="shared" si="1"/>
        <v>0</v>
      </c>
    </row>
    <row r="51" spans="1:8" ht="16.05" customHeight="1" x14ac:dyDescent="0.3">
      <c r="A51" s="1">
        <v>645</v>
      </c>
      <c r="B51" s="1">
        <v>13503143619</v>
      </c>
      <c r="C51" s="1" t="s">
        <v>6</v>
      </c>
      <c r="D51" s="1">
        <v>0</v>
      </c>
      <c r="E51" s="2">
        <f t="shared" si="2"/>
        <v>0</v>
      </c>
      <c r="F51" s="2">
        <f t="shared" si="3"/>
        <v>0</v>
      </c>
      <c r="G51">
        <f t="shared" si="0"/>
        <v>0</v>
      </c>
      <c r="H51">
        <f t="shared" si="1"/>
        <v>0</v>
      </c>
    </row>
    <row r="52" spans="1:8" ht="16.05" customHeight="1" x14ac:dyDescent="0.3">
      <c r="A52" s="1">
        <v>780</v>
      </c>
      <c r="B52" s="1">
        <v>13831571372</v>
      </c>
      <c r="C52" s="1" t="s">
        <v>6</v>
      </c>
      <c r="D52" s="1">
        <v>0</v>
      </c>
      <c r="E52" s="2">
        <f t="shared" si="2"/>
        <v>0</v>
      </c>
      <c r="F52" s="2">
        <f t="shared" si="3"/>
        <v>0</v>
      </c>
      <c r="G52">
        <f t="shared" si="0"/>
        <v>0</v>
      </c>
      <c r="H52">
        <f t="shared" si="1"/>
        <v>0</v>
      </c>
    </row>
    <row r="53" spans="1:8" ht="16.05" customHeight="1" x14ac:dyDescent="0.3">
      <c r="A53" s="1">
        <v>782</v>
      </c>
      <c r="B53" s="1">
        <v>15031572687</v>
      </c>
      <c r="C53" s="1" t="s">
        <v>6</v>
      </c>
      <c r="D53" s="1">
        <v>0</v>
      </c>
      <c r="E53" s="2">
        <f t="shared" si="2"/>
        <v>0</v>
      </c>
      <c r="F53" s="2">
        <f t="shared" si="3"/>
        <v>0</v>
      </c>
      <c r="G53">
        <f t="shared" si="0"/>
        <v>0</v>
      </c>
      <c r="H53">
        <f t="shared" si="1"/>
        <v>0</v>
      </c>
    </row>
    <row r="54" spans="1:8" ht="16.05" customHeight="1" x14ac:dyDescent="0.3">
      <c r="A54" s="1">
        <v>740</v>
      </c>
      <c r="B54" s="1">
        <v>15176506369</v>
      </c>
      <c r="C54" s="1" t="s">
        <v>6</v>
      </c>
      <c r="D54" s="1">
        <v>0</v>
      </c>
      <c r="E54" s="2">
        <f t="shared" si="2"/>
        <v>0</v>
      </c>
      <c r="F54" s="2">
        <f t="shared" si="3"/>
        <v>0</v>
      </c>
      <c r="G54">
        <f t="shared" si="0"/>
        <v>0</v>
      </c>
      <c r="H54">
        <f t="shared" si="1"/>
        <v>0</v>
      </c>
    </row>
    <row r="55" spans="1:8" ht="16.05" customHeight="1" x14ac:dyDescent="0.3">
      <c r="A55" s="1">
        <v>642</v>
      </c>
      <c r="B55" s="1">
        <v>15983790420</v>
      </c>
      <c r="C55" s="1" t="s">
        <v>6</v>
      </c>
      <c r="D55" s="1">
        <v>0</v>
      </c>
      <c r="E55" s="2">
        <f t="shared" si="2"/>
        <v>0</v>
      </c>
      <c r="F55" s="2">
        <f t="shared" si="3"/>
        <v>0</v>
      </c>
      <c r="G55">
        <f t="shared" si="0"/>
        <v>0</v>
      </c>
      <c r="H55">
        <f t="shared" si="1"/>
        <v>0</v>
      </c>
    </row>
    <row r="56" spans="1:8" ht="16.05" customHeight="1" x14ac:dyDescent="0.3">
      <c r="A56" s="1">
        <v>722</v>
      </c>
      <c r="B56" s="1">
        <v>17633156920</v>
      </c>
      <c r="C56" s="1" t="s">
        <v>6</v>
      </c>
      <c r="D56" s="1">
        <v>0</v>
      </c>
      <c r="E56" s="2">
        <f t="shared" si="2"/>
        <v>0</v>
      </c>
      <c r="F56" s="2">
        <f t="shared" si="3"/>
        <v>0</v>
      </c>
      <c r="G56">
        <f t="shared" si="0"/>
        <v>0</v>
      </c>
      <c r="H56">
        <f t="shared" si="1"/>
        <v>0</v>
      </c>
    </row>
    <row r="57" spans="1:8" ht="16.05" customHeight="1" x14ac:dyDescent="0.3">
      <c r="A57" s="1">
        <v>771</v>
      </c>
      <c r="B57" s="1">
        <v>18032546735</v>
      </c>
      <c r="C57" s="1" t="s">
        <v>6</v>
      </c>
      <c r="D57" s="1">
        <v>0</v>
      </c>
      <c r="E57" s="2">
        <f t="shared" si="2"/>
        <v>0</v>
      </c>
      <c r="F57" s="2">
        <f t="shared" si="3"/>
        <v>0</v>
      </c>
      <c r="G57">
        <f t="shared" si="0"/>
        <v>0</v>
      </c>
      <c r="H57">
        <f t="shared" si="1"/>
        <v>0</v>
      </c>
    </row>
    <row r="58" spans="1:8" ht="16.05" customHeight="1" x14ac:dyDescent="0.3">
      <c r="A58" s="1">
        <v>713</v>
      </c>
      <c r="B58" s="1">
        <v>18310816672</v>
      </c>
      <c r="C58" s="1" t="s">
        <v>6</v>
      </c>
      <c r="D58" s="1">
        <v>1100</v>
      </c>
      <c r="E58" s="2">
        <f t="shared" si="2"/>
        <v>1100</v>
      </c>
      <c r="F58" s="2">
        <f t="shared" si="3"/>
        <v>55</v>
      </c>
      <c r="G58">
        <f t="shared" si="0"/>
        <v>8</v>
      </c>
      <c r="H58">
        <f t="shared" si="1"/>
        <v>47</v>
      </c>
    </row>
    <row r="59" spans="1:8" ht="16.05" customHeight="1" x14ac:dyDescent="0.3">
      <c r="A59" s="1">
        <v>712</v>
      </c>
      <c r="B59" s="1">
        <v>18634012174</v>
      </c>
      <c r="C59" s="1" t="s">
        <v>6</v>
      </c>
      <c r="D59" s="1">
        <v>2200</v>
      </c>
      <c r="E59" s="2">
        <f>D59-E58-E60-E56-E54-E69-E68-E72-E57-E52-E53-E49-E50</f>
        <v>0</v>
      </c>
      <c r="F59" s="2">
        <f>ROUNDDOWN(D59*0.05,0)-F58-F60-F56-F54-F69-F68-F72-F57-F52-F53-F49-F50</f>
        <v>0</v>
      </c>
      <c r="G59">
        <f t="shared" si="0"/>
        <v>0</v>
      </c>
      <c r="H59">
        <f t="shared" si="1"/>
        <v>0</v>
      </c>
    </row>
    <row r="60" spans="1:8" ht="16.05" customHeight="1" x14ac:dyDescent="0.3">
      <c r="A60" s="1">
        <v>714</v>
      </c>
      <c r="B60" s="1">
        <v>18730509738</v>
      </c>
      <c r="C60" s="1" t="s">
        <v>6</v>
      </c>
      <c r="D60" s="1">
        <v>1100</v>
      </c>
      <c r="E60" s="2">
        <f>D60</f>
        <v>1100</v>
      </c>
      <c r="F60" s="2">
        <f>ROUNDDOWN(D60*0.05,0)</f>
        <v>55</v>
      </c>
      <c r="G60">
        <f t="shared" si="0"/>
        <v>8</v>
      </c>
      <c r="H60">
        <f t="shared" si="1"/>
        <v>47</v>
      </c>
    </row>
    <row r="61" spans="1:8" ht="16.05" customHeight="1" x14ac:dyDescent="0.3">
      <c r="A61" s="1">
        <v>192</v>
      </c>
      <c r="B61" s="1">
        <v>13533333341</v>
      </c>
      <c r="C61" s="1" t="s">
        <v>6</v>
      </c>
      <c r="D61" s="1">
        <v>0</v>
      </c>
      <c r="E61" s="2">
        <f>D61</f>
        <v>0</v>
      </c>
      <c r="F61" s="2">
        <f>ROUNDDOWN(D61*0.05,0)</f>
        <v>0</v>
      </c>
      <c r="G61">
        <f t="shared" si="0"/>
        <v>0</v>
      </c>
      <c r="H61">
        <f t="shared" si="1"/>
        <v>0</v>
      </c>
    </row>
    <row r="62" spans="1:8" ht="16.05" customHeight="1" x14ac:dyDescent="0.3">
      <c r="A62" s="1">
        <v>661</v>
      </c>
      <c r="B62" s="1">
        <v>15832890023</v>
      </c>
      <c r="C62" s="1" t="s">
        <v>6</v>
      </c>
      <c r="D62" s="1">
        <v>0</v>
      </c>
      <c r="E62" s="2">
        <f>D62</f>
        <v>0</v>
      </c>
      <c r="F62" s="2">
        <f>ROUNDDOWN(D62*0.05,0)</f>
        <v>0</v>
      </c>
      <c r="G62">
        <f t="shared" si="0"/>
        <v>0</v>
      </c>
      <c r="H62">
        <f t="shared" si="1"/>
        <v>0</v>
      </c>
    </row>
    <row r="63" spans="1:8" ht="16.05" customHeight="1" x14ac:dyDescent="0.3">
      <c r="A63" s="1">
        <v>88</v>
      </c>
      <c r="B63" s="1">
        <v>18990952106</v>
      </c>
      <c r="C63" s="1" t="s">
        <v>6</v>
      </c>
      <c r="D63" s="1">
        <v>16500</v>
      </c>
      <c r="E63" s="2">
        <f>D63-E32-E85</f>
        <v>11000</v>
      </c>
      <c r="F63" s="2">
        <f>ROUNDDOWN(D63*0.05,0)-F32-F85</f>
        <v>550</v>
      </c>
      <c r="G63">
        <f t="shared" si="0"/>
        <v>82</v>
      </c>
      <c r="H63">
        <f t="shared" si="1"/>
        <v>468</v>
      </c>
    </row>
    <row r="64" spans="1:8" ht="16.05" customHeight="1" x14ac:dyDescent="0.3">
      <c r="A64" s="1">
        <v>668</v>
      </c>
      <c r="B64" s="1">
        <v>13703240262</v>
      </c>
      <c r="C64" s="1" t="s">
        <v>6</v>
      </c>
      <c r="D64" s="1">
        <v>0</v>
      </c>
      <c r="E64" s="2">
        <f>D64</f>
        <v>0</v>
      </c>
      <c r="F64" s="2">
        <f>ROUNDDOWN(D64*0.05,0)</f>
        <v>0</v>
      </c>
      <c r="G64">
        <f t="shared" si="0"/>
        <v>0</v>
      </c>
      <c r="H64">
        <f t="shared" si="1"/>
        <v>0</v>
      </c>
    </row>
    <row r="65" spans="1:8" ht="16.05" customHeight="1" x14ac:dyDescent="0.3">
      <c r="A65" s="1">
        <v>66</v>
      </c>
      <c r="B65" s="1">
        <v>15979006950</v>
      </c>
      <c r="C65" s="1" t="s">
        <v>6</v>
      </c>
      <c r="D65" s="1">
        <v>62899</v>
      </c>
      <c r="E65" s="2">
        <f>D65-E67-E36-E66-E70-E74-E88-E71-E89-E75-E90-E86-E87-E92</f>
        <v>1100</v>
      </c>
      <c r="F65" s="2">
        <f>ROUNDDOWN(D65*0.05,0)-F67-F36-F66-F70-F74-F88-F71-F89-F75-F90-F86-F87-F92</f>
        <v>55</v>
      </c>
      <c r="G65">
        <f t="shared" si="0"/>
        <v>8</v>
      </c>
      <c r="H65">
        <f t="shared" si="1"/>
        <v>47</v>
      </c>
    </row>
    <row r="66" spans="1:8" ht="16.05" customHeight="1" x14ac:dyDescent="0.3">
      <c r="A66" s="1">
        <v>316</v>
      </c>
      <c r="B66" s="1">
        <v>13281028138</v>
      </c>
      <c r="C66" s="1" t="s">
        <v>6</v>
      </c>
      <c r="D66" s="1">
        <v>0</v>
      </c>
      <c r="E66" s="2">
        <f>D66</f>
        <v>0</v>
      </c>
      <c r="F66" s="2">
        <f>ROUNDDOWN(D66*0.05,0)</f>
        <v>0</v>
      </c>
      <c r="G66">
        <f t="shared" si="0"/>
        <v>0</v>
      </c>
      <c r="H66">
        <f t="shared" si="1"/>
        <v>0</v>
      </c>
    </row>
    <row r="67" spans="1:8" ht="16.05" customHeight="1" x14ac:dyDescent="0.3">
      <c r="A67" s="1">
        <v>84</v>
      </c>
      <c r="B67" s="1">
        <v>13281172018</v>
      </c>
      <c r="C67" s="1" t="s">
        <v>6</v>
      </c>
      <c r="D67" s="1">
        <v>61799</v>
      </c>
      <c r="E67" s="2">
        <f>D67-E36-E66-E70-E74-E88-E71-E89-E75-E90-E86-E87-E92</f>
        <v>0</v>
      </c>
      <c r="F67" s="2">
        <f>ROUNDDOWN(D67*0.05,0)-F36-F66-F70-F74-F88-F71-F89-F75-F90-F86-F87-F92</f>
        <v>0</v>
      </c>
      <c r="G67">
        <f t="shared" ref="G67:G95" si="4">ROUNDDOWN(F67*0.15,0)</f>
        <v>0</v>
      </c>
      <c r="H67">
        <f t="shared" ref="H67:H95" si="5">F67-G67</f>
        <v>0</v>
      </c>
    </row>
    <row r="68" spans="1:8" ht="16.05" customHeight="1" x14ac:dyDescent="0.3">
      <c r="A68" s="1">
        <v>751</v>
      </c>
      <c r="B68" s="1">
        <v>13333151038</v>
      </c>
      <c r="C68" s="1" t="s">
        <v>6</v>
      </c>
      <c r="D68" s="1">
        <v>0</v>
      </c>
      <c r="E68" s="2">
        <f>D68</f>
        <v>0</v>
      </c>
      <c r="F68" s="2">
        <f>ROUNDDOWN(D68*0.05,0)</f>
        <v>0</v>
      </c>
      <c r="G68">
        <f t="shared" si="4"/>
        <v>0</v>
      </c>
      <c r="H68">
        <f t="shared" si="5"/>
        <v>0</v>
      </c>
    </row>
    <row r="69" spans="1:8" ht="16.05" customHeight="1" x14ac:dyDescent="0.3">
      <c r="A69" s="1">
        <v>750</v>
      </c>
      <c r="B69" s="1">
        <v>13731431665</v>
      </c>
      <c r="C69" s="1" t="s">
        <v>6</v>
      </c>
      <c r="D69" s="1">
        <v>0</v>
      </c>
      <c r="E69" s="2">
        <f>D69</f>
        <v>0</v>
      </c>
      <c r="F69" s="2">
        <f>ROUNDDOWN(D69*0.05,0)</f>
        <v>0</v>
      </c>
      <c r="G69">
        <f t="shared" si="4"/>
        <v>0</v>
      </c>
      <c r="H69">
        <f t="shared" si="5"/>
        <v>0</v>
      </c>
    </row>
    <row r="70" spans="1:8" ht="16.05" customHeight="1" x14ac:dyDescent="0.3">
      <c r="A70" s="1">
        <v>353</v>
      </c>
      <c r="B70" s="1">
        <v>15583142222</v>
      </c>
      <c r="C70" s="1" t="s">
        <v>6</v>
      </c>
      <c r="D70" s="1">
        <v>22199</v>
      </c>
      <c r="E70" s="2">
        <f>D70-E71-E75-E90-E87</f>
        <v>14300</v>
      </c>
      <c r="F70" s="2">
        <f>ROUNDDOWN(D70*0.05,0)-F71-F75-F90-F87</f>
        <v>715</v>
      </c>
      <c r="G70">
        <f t="shared" si="4"/>
        <v>107</v>
      </c>
      <c r="H70">
        <f t="shared" si="5"/>
        <v>608</v>
      </c>
    </row>
    <row r="71" spans="1:8" ht="16.05" customHeight="1" x14ac:dyDescent="0.3">
      <c r="A71" s="1">
        <v>589</v>
      </c>
      <c r="B71" s="1">
        <v>18989206477</v>
      </c>
      <c r="C71" s="1" t="s">
        <v>6</v>
      </c>
      <c r="D71" s="1">
        <v>199</v>
      </c>
      <c r="E71" s="2">
        <f>D71-E75-E90</f>
        <v>0</v>
      </c>
      <c r="F71" s="2">
        <f>ROUNDDOWN(D71*0.05,0)-F75-F90</f>
        <v>0</v>
      </c>
      <c r="G71">
        <f t="shared" si="4"/>
        <v>0</v>
      </c>
      <c r="H71">
        <f t="shared" si="5"/>
        <v>0</v>
      </c>
    </row>
    <row r="72" spans="1:8" ht="16.05" customHeight="1" x14ac:dyDescent="0.3">
      <c r="A72" s="1">
        <v>752</v>
      </c>
      <c r="B72" s="1">
        <v>13463509001</v>
      </c>
      <c r="C72" s="1" t="s">
        <v>6</v>
      </c>
      <c r="D72" s="1">
        <v>0</v>
      </c>
      <c r="E72" s="2">
        <f>D72</f>
        <v>0</v>
      </c>
      <c r="F72" s="2">
        <f>ROUNDDOWN(D72*0.05,0)</f>
        <v>0</v>
      </c>
      <c r="G72">
        <f t="shared" si="4"/>
        <v>0</v>
      </c>
      <c r="H72">
        <f t="shared" si="5"/>
        <v>0</v>
      </c>
    </row>
    <row r="73" spans="1:8" ht="16.05" customHeight="1" x14ac:dyDescent="0.3">
      <c r="A73" s="1">
        <v>816</v>
      </c>
      <c r="B73" s="1">
        <v>15988715630</v>
      </c>
      <c r="C73" s="1" t="s">
        <v>6</v>
      </c>
      <c r="D73" s="1">
        <v>0</v>
      </c>
      <c r="E73" s="2">
        <f>D73</f>
        <v>0</v>
      </c>
      <c r="F73" s="2">
        <f>ROUNDDOWN(D73*0.05,0)</f>
        <v>0</v>
      </c>
      <c r="G73">
        <f t="shared" si="4"/>
        <v>0</v>
      </c>
      <c r="H73">
        <f t="shared" si="5"/>
        <v>0</v>
      </c>
    </row>
    <row r="74" spans="1:8" ht="16.05" customHeight="1" x14ac:dyDescent="0.3">
      <c r="A74" s="1">
        <v>354</v>
      </c>
      <c r="B74" s="1">
        <v>18008127550</v>
      </c>
      <c r="C74" s="1" t="s">
        <v>6</v>
      </c>
      <c r="D74" s="1">
        <v>4400</v>
      </c>
      <c r="E74" s="2">
        <f>D74</f>
        <v>4400</v>
      </c>
      <c r="F74" s="2">
        <f>ROUNDDOWN(D74*0.05,0)</f>
        <v>220</v>
      </c>
      <c r="G74">
        <f t="shared" si="4"/>
        <v>33</v>
      </c>
      <c r="H74">
        <f t="shared" si="5"/>
        <v>187</v>
      </c>
    </row>
    <row r="75" spans="1:8" ht="16.05" customHeight="1" x14ac:dyDescent="0.3">
      <c r="A75" s="1">
        <v>986</v>
      </c>
      <c r="B75" s="1">
        <v>13378273827</v>
      </c>
      <c r="C75" s="1" t="s">
        <v>6</v>
      </c>
      <c r="D75" s="1">
        <v>199</v>
      </c>
      <c r="E75" s="2">
        <f>D75-E90</f>
        <v>199</v>
      </c>
      <c r="F75" s="2">
        <f>ROUNDDOWN(D75*0.05,0)-F90</f>
        <v>9</v>
      </c>
      <c r="G75">
        <f t="shared" si="4"/>
        <v>1</v>
      </c>
      <c r="H75">
        <f t="shared" si="5"/>
        <v>8</v>
      </c>
    </row>
    <row r="76" spans="1:8" ht="16.05" customHeight="1" x14ac:dyDescent="0.3">
      <c r="A76" s="1">
        <v>71</v>
      </c>
      <c r="B76" s="1">
        <v>13350177111</v>
      </c>
      <c r="C76" s="1" t="s">
        <v>6</v>
      </c>
      <c r="D76" s="1">
        <v>7700</v>
      </c>
      <c r="E76" s="2">
        <f>D76</f>
        <v>7700</v>
      </c>
      <c r="F76" s="2">
        <f>ROUNDDOWN(D76*0.05,0)</f>
        <v>385</v>
      </c>
      <c r="G76">
        <f t="shared" si="4"/>
        <v>57</v>
      </c>
      <c r="H76">
        <f t="shared" si="5"/>
        <v>328</v>
      </c>
    </row>
    <row r="77" spans="1:8" ht="16.05" customHeight="1" x14ac:dyDescent="0.3">
      <c r="A77" s="1">
        <v>573</v>
      </c>
      <c r="B77" s="1">
        <v>13858890007</v>
      </c>
      <c r="C77" s="1" t="s">
        <v>6</v>
      </c>
      <c r="D77" s="1">
        <v>357500</v>
      </c>
      <c r="E77" s="2">
        <f>D77-E82-E79-E83-E80-E91</f>
        <v>55000</v>
      </c>
      <c r="F77" s="2">
        <f>ROUNDDOWN(D77*0.05,0)-F82-F79-F83-F80-F91</f>
        <v>2750</v>
      </c>
      <c r="G77">
        <f t="shared" si="4"/>
        <v>412</v>
      </c>
      <c r="H77">
        <f t="shared" si="5"/>
        <v>2338</v>
      </c>
    </row>
    <row r="78" spans="1:8" ht="16.05" customHeight="1" x14ac:dyDescent="0.3">
      <c r="A78" s="1">
        <v>672</v>
      </c>
      <c r="B78" s="1">
        <v>17332739413</v>
      </c>
      <c r="C78" s="1" t="s">
        <v>6</v>
      </c>
      <c r="D78" s="1">
        <v>0</v>
      </c>
      <c r="E78" s="2">
        <f>D78</f>
        <v>0</v>
      </c>
      <c r="F78" s="2">
        <f>ROUNDDOWN(D78*0.05,0)</f>
        <v>0</v>
      </c>
      <c r="G78">
        <f t="shared" si="4"/>
        <v>0</v>
      </c>
      <c r="H78">
        <f t="shared" si="5"/>
        <v>0</v>
      </c>
    </row>
    <row r="79" spans="1:8" ht="16.05" customHeight="1" x14ac:dyDescent="0.3">
      <c r="A79" s="1">
        <v>1308</v>
      </c>
      <c r="B79" s="1">
        <v>15658343193</v>
      </c>
      <c r="C79" s="1" t="s">
        <v>6</v>
      </c>
      <c r="D79" s="1">
        <v>226600</v>
      </c>
      <c r="E79" s="2">
        <f>D79-E83</f>
        <v>26400</v>
      </c>
      <c r="F79" s="2">
        <f>ROUNDDOWN(D79*0.05,0)-F83</f>
        <v>1320</v>
      </c>
      <c r="G79">
        <f t="shared" si="4"/>
        <v>198</v>
      </c>
      <c r="H79">
        <f t="shared" si="5"/>
        <v>1122</v>
      </c>
    </row>
    <row r="80" spans="1:8" ht="16.05" customHeight="1" x14ac:dyDescent="0.3">
      <c r="A80" s="1">
        <v>1341</v>
      </c>
      <c r="B80" s="1">
        <v>18658446315</v>
      </c>
      <c r="C80" s="1" t="s">
        <v>6</v>
      </c>
      <c r="D80" s="1">
        <v>0</v>
      </c>
      <c r="E80" s="2">
        <f>D80</f>
        <v>0</v>
      </c>
      <c r="F80" s="2">
        <f>ROUNDDOWN(D80*0.05,0)</f>
        <v>0</v>
      </c>
      <c r="G80">
        <f t="shared" si="4"/>
        <v>0</v>
      </c>
      <c r="H80">
        <f t="shared" si="5"/>
        <v>0</v>
      </c>
    </row>
    <row r="81" spans="1:8" ht="16.05" customHeight="1" x14ac:dyDescent="0.3">
      <c r="A81" s="1">
        <v>1400</v>
      </c>
      <c r="B81" s="1">
        <v>13503152688</v>
      </c>
      <c r="C81" s="1" t="s">
        <v>6</v>
      </c>
      <c r="D81" s="1">
        <v>16500</v>
      </c>
      <c r="E81" s="2">
        <f>D81</f>
        <v>16500</v>
      </c>
      <c r="F81" s="2">
        <f>ROUNDDOWN(D81*0.05,0)</f>
        <v>825</v>
      </c>
      <c r="G81">
        <f t="shared" si="4"/>
        <v>123</v>
      </c>
      <c r="H81">
        <f t="shared" si="5"/>
        <v>702</v>
      </c>
    </row>
    <row r="82" spans="1:8" ht="16.05" customHeight="1" x14ac:dyDescent="0.3">
      <c r="A82" s="1">
        <v>1121</v>
      </c>
      <c r="B82" s="1">
        <v>15658486862</v>
      </c>
      <c r="C82" s="1" t="s">
        <v>6</v>
      </c>
      <c r="D82" s="1">
        <v>75900</v>
      </c>
      <c r="E82" s="2">
        <f>D82-E80-E91</f>
        <v>75900</v>
      </c>
      <c r="F82" s="2">
        <f>ROUNDDOWN(D82*0.05,0)-F80-F91</f>
        <v>3795</v>
      </c>
      <c r="G82">
        <f t="shared" si="4"/>
        <v>569</v>
      </c>
      <c r="H82">
        <f t="shared" si="5"/>
        <v>3226</v>
      </c>
    </row>
    <row r="83" spans="1:8" ht="16.05" customHeight="1" x14ac:dyDescent="0.3">
      <c r="A83" s="1">
        <v>1321</v>
      </c>
      <c r="B83" s="1">
        <v>13736099249</v>
      </c>
      <c r="C83" s="1" t="s">
        <v>6</v>
      </c>
      <c r="D83" s="1">
        <v>200200</v>
      </c>
      <c r="E83" s="2">
        <f>D83</f>
        <v>200200</v>
      </c>
      <c r="F83" s="2">
        <f>ROUNDDOWN(D83*0.05,0)</f>
        <v>10010</v>
      </c>
      <c r="G83">
        <f t="shared" si="4"/>
        <v>1501</v>
      </c>
      <c r="H83">
        <f t="shared" si="5"/>
        <v>8509</v>
      </c>
    </row>
    <row r="84" spans="1:8" ht="16.05" customHeight="1" x14ac:dyDescent="0.3">
      <c r="A84" s="1">
        <v>6</v>
      </c>
      <c r="B84" s="1">
        <v>15397399991</v>
      </c>
      <c r="C84" s="1" t="s">
        <v>7</v>
      </c>
      <c r="D84" s="1">
        <v>820807</v>
      </c>
      <c r="E84" s="2">
        <f>D84-E95-E7-E6-E93-E18-E16-E3-E19-E10-E11-E22-E23-E4-E27-E37-E20-E17-E42-E63-E41-E39-E21-E61-E40-E35-E28-E44-E32-E85-E33-E45-E46-E38-E48-E77-E43-E55-E51-E47-E62-E64-E78-E59-E58-E60-E56-E54-E69-E68-E72-E57-E52-E53-E49-E50-E82-E79-E83-E80-E81-E94-E91</f>
        <v>26607</v>
      </c>
      <c r="F84" s="2">
        <f>ROUNDDOWN(D84*0.1,0)-F95-F7-F6-F93-F18-F16-F3-F19-F10-F11-F22-F23-F4-F27-F37-F20-F17-F42-F63-F41-F39-F21-F61-F40-F35-F28-F44-F32-F85-F33-F45-F46-F38-F48-F77-F43-F55-F51-F47-F62-F64-F78-F59-F58-F60-F56-F54-F69-F68-F72-F57-F52-F53-F49-F50-F82-F79-F83-F80-F81-F94-F91</f>
        <v>3485</v>
      </c>
      <c r="G84">
        <f t="shared" si="4"/>
        <v>522</v>
      </c>
      <c r="H84">
        <f t="shared" si="5"/>
        <v>2963</v>
      </c>
    </row>
    <row r="85" spans="1:8" ht="16.05" customHeight="1" x14ac:dyDescent="0.3">
      <c r="A85" s="1">
        <v>387</v>
      </c>
      <c r="B85" s="1">
        <v>19113208639</v>
      </c>
      <c r="C85" s="1" t="s">
        <v>6</v>
      </c>
      <c r="D85" s="1">
        <v>5500</v>
      </c>
      <c r="E85" s="2">
        <f>D85</f>
        <v>5500</v>
      </c>
      <c r="F85" s="2">
        <f>ROUNDDOWN(D85*0.05,0)</f>
        <v>275</v>
      </c>
      <c r="G85">
        <f t="shared" si="4"/>
        <v>41</v>
      </c>
      <c r="H85">
        <f t="shared" si="5"/>
        <v>234</v>
      </c>
    </row>
    <row r="86" spans="1:8" ht="16.05" customHeight="1" x14ac:dyDescent="0.3">
      <c r="A86" s="1">
        <v>1082</v>
      </c>
      <c r="B86" s="1">
        <v>13890919835</v>
      </c>
      <c r="C86" s="1" t="s">
        <v>6</v>
      </c>
      <c r="D86" s="1">
        <v>6600</v>
      </c>
      <c r="E86" s="2">
        <f>D86</f>
        <v>6600</v>
      </c>
      <c r="F86" s="2">
        <f>ROUNDDOWN(D86*0.05,0)</f>
        <v>330</v>
      </c>
      <c r="G86">
        <f t="shared" si="4"/>
        <v>49</v>
      </c>
      <c r="H86">
        <f t="shared" si="5"/>
        <v>281</v>
      </c>
    </row>
    <row r="87" spans="1:8" ht="16.05" customHeight="1" x14ac:dyDescent="0.3">
      <c r="A87" s="1">
        <v>1386</v>
      </c>
      <c r="B87" s="1">
        <v>15883182566</v>
      </c>
      <c r="C87" s="1" t="s">
        <v>6</v>
      </c>
      <c r="D87" s="1">
        <v>7700</v>
      </c>
      <c r="E87" s="2">
        <f>D87</f>
        <v>7700</v>
      </c>
      <c r="F87" s="2">
        <f>ROUNDDOWN(D87*0.05,0)</f>
        <v>385</v>
      </c>
      <c r="G87">
        <f t="shared" si="4"/>
        <v>57</v>
      </c>
      <c r="H87">
        <f t="shared" si="5"/>
        <v>328</v>
      </c>
    </row>
    <row r="88" spans="1:8" ht="16.05" customHeight="1" x14ac:dyDescent="0.3">
      <c r="A88" s="1">
        <v>364</v>
      </c>
      <c r="B88" s="1">
        <v>18084826046</v>
      </c>
      <c r="C88" s="1" t="s">
        <v>6</v>
      </c>
      <c r="D88" s="1">
        <v>34100</v>
      </c>
      <c r="E88" s="2">
        <f>D88-E89-E86-E92</f>
        <v>3300</v>
      </c>
      <c r="F88" s="2">
        <f>ROUNDDOWN(D88*0.05,0)-F89-F86-F92</f>
        <v>165</v>
      </c>
      <c r="G88">
        <f t="shared" si="4"/>
        <v>24</v>
      </c>
      <c r="H88">
        <f t="shared" si="5"/>
        <v>141</v>
      </c>
    </row>
    <row r="89" spans="1:8" ht="16.05" customHeight="1" x14ac:dyDescent="0.3">
      <c r="A89" s="1">
        <v>890</v>
      </c>
      <c r="B89" s="1">
        <v>18090983927</v>
      </c>
      <c r="C89" s="1" t="s">
        <v>6</v>
      </c>
      <c r="D89" s="1">
        <v>30800</v>
      </c>
      <c r="E89" s="2">
        <f>D89-E86-E92</f>
        <v>14300</v>
      </c>
      <c r="F89" s="2">
        <f>ROUNDDOWN(D89*0.05,0)-F86-F92</f>
        <v>715</v>
      </c>
      <c r="G89">
        <f t="shared" si="4"/>
        <v>107</v>
      </c>
      <c r="H89">
        <f t="shared" si="5"/>
        <v>608</v>
      </c>
    </row>
    <row r="90" spans="1:8" ht="16.05" customHeight="1" x14ac:dyDescent="0.3">
      <c r="A90" s="1">
        <v>1055</v>
      </c>
      <c r="B90" s="1">
        <v>18483115613</v>
      </c>
      <c r="C90" s="1" t="s">
        <v>6</v>
      </c>
      <c r="D90" s="1">
        <v>0</v>
      </c>
      <c r="E90" s="2">
        <f>D90</f>
        <v>0</v>
      </c>
      <c r="F90" s="2">
        <f>ROUNDDOWN(D90*0.05,0)</f>
        <v>0</v>
      </c>
      <c r="G90">
        <f t="shared" si="4"/>
        <v>0</v>
      </c>
      <c r="H90">
        <f t="shared" si="5"/>
        <v>0</v>
      </c>
    </row>
    <row r="91" spans="1:8" ht="16.05" customHeight="1" x14ac:dyDescent="0.3">
      <c r="A91" s="1">
        <v>1493</v>
      </c>
      <c r="B91" s="1">
        <v>13967868686</v>
      </c>
      <c r="C91" s="1" t="s">
        <v>6</v>
      </c>
      <c r="D91" s="1">
        <v>0</v>
      </c>
      <c r="E91" s="2">
        <f>D91</f>
        <v>0</v>
      </c>
      <c r="F91" s="2">
        <f>ROUNDDOWN(D91*0.05,0)</f>
        <v>0</v>
      </c>
      <c r="G91">
        <f t="shared" si="4"/>
        <v>0</v>
      </c>
      <c r="H91">
        <f t="shared" si="5"/>
        <v>0</v>
      </c>
    </row>
    <row r="92" spans="1:8" ht="16.05" customHeight="1" x14ac:dyDescent="0.3">
      <c r="A92" s="1">
        <v>1436</v>
      </c>
      <c r="B92" s="1">
        <v>13458831617</v>
      </c>
      <c r="C92" s="1" t="s">
        <v>6</v>
      </c>
      <c r="D92" s="1">
        <v>9900</v>
      </c>
      <c r="E92" s="2">
        <f>D92</f>
        <v>9900</v>
      </c>
      <c r="F92" s="2">
        <f>ROUNDDOWN(D92*0.05,0)</f>
        <v>495</v>
      </c>
      <c r="G92">
        <f t="shared" si="4"/>
        <v>74</v>
      </c>
      <c r="H92">
        <f t="shared" si="5"/>
        <v>421</v>
      </c>
    </row>
    <row r="93" spans="1:8" ht="16.05" customHeight="1" x14ac:dyDescent="0.3">
      <c r="A93" s="1">
        <v>15</v>
      </c>
      <c r="B93" s="1">
        <v>18553119881</v>
      </c>
      <c r="C93" s="1" t="s">
        <v>7</v>
      </c>
      <c r="D93" s="1">
        <v>774400</v>
      </c>
      <c r="E93" s="2">
        <f>D93-E4-E27-E37-E20-E42-E39-E21-E61-E40-E35-E28-E44-E33-E45-E46-E38-E48-E77-E43-E55-E51-E47-E62-E64-E78-E59-E58-E60-E56-E54-E69-E68-E72-E57-E52-E53-E49-E50-E82-E79-E83-E80-E81-E94-E91</f>
        <v>15400</v>
      </c>
      <c r="F93" s="2">
        <f>ROUNDDOWN(D93*0.1,0)-F4-F27-F37-F20-F42-F39-F21-F61-F40-F35-F28-F44-F33-F45-F46-F38-F48-F77-F43-F55-F51-F47-F62-F64-F78-F59-F58-F60-F56-F54-F69-F68-F72-F57-F52-F53-F49-F50-F82-F79-F83-F80-F81-F94-F91</f>
        <v>39490</v>
      </c>
      <c r="G93">
        <f t="shared" si="4"/>
        <v>5923</v>
      </c>
      <c r="H93">
        <f t="shared" si="5"/>
        <v>33567</v>
      </c>
    </row>
    <row r="94" spans="1:8" ht="16.05" customHeight="1" x14ac:dyDescent="0.3">
      <c r="A94" s="1">
        <v>1420</v>
      </c>
      <c r="B94" s="1">
        <v>13513150980</v>
      </c>
      <c r="C94" s="1" t="s">
        <v>6</v>
      </c>
      <c r="D94" s="1">
        <v>221100</v>
      </c>
      <c r="E94" s="2">
        <f>D94</f>
        <v>221100</v>
      </c>
      <c r="F94" s="2">
        <f>ROUNDDOWN(D94*0.05,0)</f>
        <v>11055</v>
      </c>
      <c r="G94">
        <f t="shared" si="4"/>
        <v>1658</v>
      </c>
      <c r="H94">
        <f t="shared" si="5"/>
        <v>9397</v>
      </c>
    </row>
    <row r="95" spans="1:8" ht="16.05" customHeight="1" x14ac:dyDescent="0.3">
      <c r="A95" s="1">
        <v>7</v>
      </c>
      <c r="B95" s="1">
        <v>13393419414</v>
      </c>
      <c r="C95" s="1" t="s">
        <v>7</v>
      </c>
      <c r="D95" s="1">
        <v>777700</v>
      </c>
      <c r="E95" s="2">
        <f>D95-E93-E4-E27-E37-E20-E42-E39-E21-E61-E40-E35-E28-E44-E33-E45-E46-E38-E48-E77-E43-E55-E51-E47-E62-E64-E78-E59-E58-E60-E56-E54-E69-E68-E72-E57-E52-E53-E49-E50-E82-E79-E83-E80-E81-E94-E91</f>
        <v>3300</v>
      </c>
      <c r="F95" s="2">
        <f>ROUNDDOWN(D95*0.1,0)-F93-F4-F27-F37-F20-F42-F39-F21-F61-F40-F35-F28-F44-F33-F45-F46-F38-F48-F77-F43-F55-F51-F47-F62-F64-F78-F59-F58-F60-F56-F54-F69-F68-F72-F57-F52-F53-F49-F50-F82-F79-F83-F80-F81-F94-F91</f>
        <v>330</v>
      </c>
      <c r="G95">
        <f t="shared" si="4"/>
        <v>49</v>
      </c>
      <c r="H95">
        <f t="shared" si="5"/>
        <v>281</v>
      </c>
    </row>
    <row r="96" spans="1:8" ht="16.05" customHeight="1" x14ac:dyDescent="0.3">
      <c r="A96" s="1"/>
      <c r="E96">
        <f>SUM(E2:E95)</f>
        <v>934306</v>
      </c>
      <c r="F96">
        <f t="shared" ref="F96:H96" si="6">SUM(F2:F95)</f>
        <v>87754</v>
      </c>
      <c r="G96">
        <f t="shared" si="6"/>
        <v>13149</v>
      </c>
      <c r="H96">
        <f t="shared" si="6"/>
        <v>74605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运营中心及超级管家奖励计算表_2022.09.21.00.00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付亮</cp:lastModifiedBy>
  <dcterms:created xsi:type="dcterms:W3CDTF">2006-09-16T00:00:00Z</dcterms:created>
  <dcterms:modified xsi:type="dcterms:W3CDTF">2022-10-07T10:14:00Z</dcterms:modified>
</cp:coreProperties>
</file>