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9.xml" ContentType="application/vnd.openxmlformats-officedocument.spreadsheetml.comments+xml"/>
  <Override PartName="/xl/workbook.xml" ContentType="application/vnd.openxmlformats-officedocument.spreadsheetml.sheet.main+xml"/>
  <Override PartName="/xl/comments2.xml" ContentType="application/vnd.openxmlformats-officedocument.spreadsheetml.comments+xml"/>
  <Override PartName="/xl/drawings/vmlDrawing6.vml" ContentType="application/vnd.openxmlformats-officedocument.vmlDrawing"/>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tyles.xml" ContentType="application/vnd.openxmlformats-officedocument.spreadsheetml.styles+xml"/>
  <Override PartName="/xl/comments3.xml" ContentType="application/vnd.openxmlformats-officedocument.spreadsheetml.comments+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5.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 Me" sheetId="1" state="visible" r:id="rId2"/>
    <sheet name="IGRF" sheetId="2" state="visible" r:id="rId3"/>
    <sheet name="Score" sheetId="3" state="visible" r:id="rId4"/>
    <sheet name="Penalties" sheetId="4" state="visible" r:id="rId5"/>
    <sheet name="Lineups" sheetId="5" state="visible" r:id="rId6"/>
    <sheet name="Expulsion-Suspension Form" sheetId="6" state="visible" r:id="rId7"/>
    <sheet name="Game Summary" sheetId="7" state="visible" r:id="rId8"/>
    <sheet name="Penalty Summary" sheetId="8" state="visible" r:id="rId9"/>
    <sheet name="OS Offset" sheetId="9" state="visible" r:id="rId10"/>
    <sheet name="Official Reviews" sheetId="10" state="visible" r:id="rId11"/>
    <sheet name="Game Clock" sheetId="11" state="visible" r:id="rId12"/>
    <sheet name="Penalty Box" sheetId="12" state="visible" r:id="rId13"/>
    <sheet name="Whiteboards" sheetId="13" state="visible" r:id="rId14"/>
    <sheet name="LU" sheetId="14" state="visible" r:id="rId15"/>
    <sheet name="PT" sheetId="15" state="visible" r:id="rId16"/>
    <sheet name="SK" sheetId="16" state="visible" r:id="rId17"/>
    <sheet name="Credits" sheetId="17" state="visible" r:id="rId18"/>
    <sheet name="Colophon" sheetId="18" state="visible" r:id="rId19"/>
  </sheets>
  <definedNames>
    <definedName function="false" hidden="false" localSheetId="5" name="_xlnm.Print_Area" vbProcedure="false">'Expulsion-Suspension Form'!$A$1:$E$36</definedName>
    <definedName function="false" hidden="false" localSheetId="10" name="_xlnm.Print_Area" vbProcedure="false">'Game Clock'!$A$1:$J$102</definedName>
    <definedName function="false" hidden="false" localSheetId="6" name="_xlnm.Print_Area" vbProcedure="false">'Game Summary'!$A$1:$AI$48</definedName>
    <definedName function="false" hidden="false" localSheetId="1" name="_xlnm.Print_Area" vbProcedure="false">IGRF!$A$1:$L$90</definedName>
    <definedName function="false" hidden="false" localSheetId="4" name="_xlnm.Print_Area" vbProcedure="false">Lineups!$A$1:$AZ$84</definedName>
    <definedName function="false" hidden="false" localSheetId="9" name="_xlnm.Print_Area" vbProcedure="false">'Official Reviews'!$A$1:$I$32</definedName>
    <definedName function="false" hidden="false" localSheetId="8" name="_xlnm.Print_Area" vbProcedure="false">'OS Offset'!$A$1:$K$84</definedName>
    <definedName function="false" hidden="false" localSheetId="3" name="_xlnm.Print_Area" vbProcedure="false">Penalties!$A$1:$BD$45</definedName>
    <definedName function="false" hidden="false" localSheetId="11" name="_xlnm.Print_Area" vbProcedure="false">'Penalty Box'!$A$1:$AH$86</definedName>
    <definedName function="false" hidden="false" localSheetId="7" name="_xlnm.Print_Area" vbProcedure="false">'Penalty Summary'!$A$1:$X$58</definedName>
    <definedName function="false" hidden="false" localSheetId="0" name="_xlnm.Print_Area" vbProcedure="false">'Read Me'!$A$1:$K$84</definedName>
    <definedName function="false" hidden="false" localSheetId="2" name="_xlnm.Print_Area" vbProcedure="false">Score!$A$1:$AK$84</definedName>
    <definedName function="false" hidden="false" name="a0" vbProcedure="false">#REF!</definedName>
    <definedName function="false" hidden="false" name="ao" vbProcedure="false">#REF!</definedName>
    <definedName function="false" hidden="false" name="Flooring" vbProcedure="false">#N/A</definedName>
    <definedName function="false" hidden="false" name="Flooring_1" vbProcedure="false">#N/A</definedName>
    <definedName function="false" hidden="false" name="Flooring_2" vbProcedure="false">#N/A</definedName>
    <definedName function="false" hidden="false" name="Flooring_3" vbProcedure="false">#N/A</definedName>
    <definedName function="false" hidden="false" name="Flooring_4" vbProcedure="false">#N/A</definedName>
    <definedName function="false" hidden="false" name="Flooring_5" vbProcedure="false">#N/A</definedName>
    <definedName function="false" hidden="false" name="Flooring_6" vbProcedure="false">#N/A</definedName>
    <definedName function="false" hidden="false" name="_ao" vbProcedure="false">#REF!</definedName>
    <definedName function="false" hidden="false" name="____W.O.R.K.B.O.O.K..C.O.N.T.E.N.T.S____" vbProcedure="false">#REF!</definedName>
    <definedName function="false" hidden="false" localSheetId="0" name="_xlnm.Print_Area" vbProcedure="false">'Read Me'!$A$1:$K$84</definedName>
    <definedName function="false" hidden="false" localSheetId="1" name="_xlnm.Print_Area" vbProcedure="false">IGRF!$A$1:$L$90</definedName>
    <definedName function="false" hidden="false" localSheetId="2" name="a0" vbProcedure="false">score!#ref!</definedName>
    <definedName function="false" hidden="false" localSheetId="2" name="ao" vbProcedure="false">Score!$H$4</definedName>
    <definedName function="false" hidden="false" localSheetId="2" name="_xlnm.Print_Area" vbProcedure="false">Score!$A$1:$AK$84</definedName>
    <definedName function="false" hidden="false" localSheetId="3" name="ao" vbProcedure="false">#REF!</definedName>
    <definedName function="false" hidden="false" localSheetId="3" name="_xlnm.Print_Area" vbProcedure="false">Penalties!$A$1:$BD$45</definedName>
    <definedName function="false" hidden="false" localSheetId="3" name="____W.O.R.K.B.O.O.K..C.O.N.T.E.N.T.S____" vbProcedure="false">#REF!</definedName>
    <definedName function="false" hidden="false" localSheetId="4" name="a0" vbProcedure="false">#REF!</definedName>
    <definedName function="false" hidden="false" localSheetId="4" name="ao" vbProcedure="false">#REF!</definedName>
    <definedName function="false" hidden="false" localSheetId="4" name="_xlnm.Print_Area" vbProcedure="false">Lineups!$A$1:$AZ$84</definedName>
    <definedName function="false" hidden="false" localSheetId="4" name="____W.O.R.K.B.O.O.K..C.O.N.T.E.N.T.S____" vbProcedure="false">#REF!</definedName>
    <definedName function="false" hidden="false" localSheetId="5" name="_xlnm.Print_Area" vbProcedure="false">'Expulsion-Suspension Form'!$A$1:$E$36</definedName>
    <definedName function="false" hidden="false" localSheetId="6" name="_xlnm.Print_Area" vbProcedure="false">'Game Summary'!$A$1:$AI$48</definedName>
    <definedName function="false" hidden="false" localSheetId="7" name="ao" vbProcedure="false">#REF!</definedName>
    <definedName function="false" hidden="false" localSheetId="7" name="_xlnm.Print_Area" vbProcedure="false">'Penalty Summary'!$A$1:$X$58</definedName>
    <definedName function="false" hidden="false" localSheetId="7" name="____W.O.R.K.B.O.O.K..C.O.N.T.E.N.T.S____" vbProcedure="false">#REF!</definedName>
    <definedName function="false" hidden="false" localSheetId="8" name="_xlnm.Print_Area" vbProcedure="false">'OS Offset'!$A$1:$K$84</definedName>
    <definedName function="false" hidden="false" localSheetId="9" name="_xlnm.Print_Area" vbProcedure="false">'Official Reviews'!$A$1:$I$32</definedName>
    <definedName function="false" hidden="false" localSheetId="10" name="_xlnm.Print_Area" vbProcedure="false">'Game Clock'!$A$1:$J$102</definedName>
    <definedName function="false" hidden="false" localSheetId="11" name="_xlnm.Print_Area" vbProcedure="false">'Penalty Box'!$A$1:$AH$86</definedName>
    <definedName function="false" hidden="false" localSheetId="14" name="ao" vbProcedure="false">#REF!</definedName>
    <definedName function="false" hidden="false" localSheetId="14" name="____W.O.R.K.B.O.O.K..C.O.N.T.E.N.T.S____"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B7" authorId="0">
      <text>
        <r>
          <rPr>
            <sz val="10"/>
            <rFont val="Arial"/>
            <family val="2"/>
            <charset val="1"/>
          </rPr>
          <t xml:space="preserve">Hint:
Enter date here in yyyy-mm-dd format, and it will be displayed on all pages.</t>
        </r>
      </text>
    </comment>
    <comment ref="B14" authorId="0">
      <text>
        <r>
          <rPr>
            <sz val="10"/>
            <rFont val="Arial"/>
            <family val="2"/>
            <charset val="1"/>
          </rPr>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0">
      <text>
        <r>
          <rPr>
            <sz val="9"/>
            <color rgb="FF000000"/>
            <rFont val="Arial"/>
            <family val="2"/>
            <charset val="1"/>
          </rPr>
          <t xml:space="preserve">Total penalties must include any Non-Skater Expulsions, too.</t>
        </r>
      </text>
    </comment>
    <comment ref="D39" authorId="0">
      <text>
        <r>
          <rPr>
            <sz val="9"/>
            <color rgb="FF000000"/>
            <rFont val="Tahoma"/>
            <family val="2"/>
            <charset val="1"/>
          </rPr>
          <t xml:space="preserve">Enter "yes" if an adjustment was made to the Official Score of this game.</t>
        </r>
      </text>
    </comment>
    <comment ref="J36" authorId="0">
      <text>
        <r>
          <rPr>
            <sz val="9"/>
            <color rgb="FF000000"/>
            <rFont val="Arial"/>
            <family val="2"/>
            <charset val="1"/>
          </rPr>
          <t xml:space="preserve">Total penalties must include any Non-Skater Expulsions, too.</t>
        </r>
      </text>
    </comment>
    <comment ref="J59" authorId="0">
      <text>
        <r>
          <rPr>
            <sz val="9"/>
            <color rgb="FF000000"/>
            <rFont val="Tahoma"/>
            <family val="2"/>
            <charset val="1"/>
          </rPr>
          <t xml:space="preserve">Leave blank if Official is not certified.</t>
        </r>
      </text>
    </comment>
    <comment ref="K3" authorId="0">
      <text>
        <r>
          <rPr>
            <sz val="10"/>
            <rFont val="Arial"/>
            <family val="2"/>
            <charset val="1"/>
          </rPr>
          <t xml:space="preserve">Hint:
Use this for doubleheaders or multi-game events. It will print on other sheets. 
Does not have to be entered as "A" or "B"; alphanumeric and multiple characters are honored.</t>
        </r>
      </text>
    </comment>
    <comment ref="K7" authorId="0">
      <text>
        <r>
          <rPr>
            <sz val="9"/>
            <color rgb="FF000000"/>
            <rFont val="Tahoma"/>
            <family val="2"/>
            <charset val="1"/>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K41" authorId="0">
      <text>
        <r>
          <rPr>
            <sz val="9"/>
            <color rgb="FF000000"/>
            <rFont val="Tahoma"/>
            <family val="2"/>
            <charset val="1"/>
          </rPr>
          <t xml:space="preserve">Mark YES if there was an Expulsion </t>
        </r>
        <r>
          <rPr>
            <i val="true"/>
            <sz val="9"/>
            <color rgb="FF000000"/>
            <rFont val="Tahoma"/>
            <family val="2"/>
            <charset val="1"/>
          </rPr>
          <t xml:space="preserve">and</t>
        </r>
        <r>
          <rPr>
            <sz val="9"/>
            <color rgb="FF000000"/>
            <rFont val="Tahoma"/>
            <family val="2"/>
            <charset val="1"/>
          </rPr>
          <t xml:space="preserve"> a suspension was recommended.
Mark YES if there was any suspension recommended.
Mark NO if there was an Expulsion </t>
        </r>
        <r>
          <rPr>
            <i val="true"/>
            <sz val="9"/>
            <color rgb="FF000000"/>
            <rFont val="Tahoma"/>
            <family val="2"/>
            <charset val="1"/>
          </rPr>
          <t xml:space="preserve">and</t>
        </r>
        <r>
          <rPr>
            <sz val="9"/>
            <color rgb="FF000000"/>
            <rFont val="Tahoma"/>
            <family val="2"/>
            <charset val="1"/>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
  </authors>
  <commentList>
    <comment ref="A4" authorId="0">
      <text>
        <r>
          <rPr>
            <sz val="10"/>
            <rFont val="Arial"/>
            <family val="2"/>
            <charset val="1"/>
          </rPr>
          <t xml:space="preserve">Hint:
Write in jam number as you go, and make sure to add SP or SP* for star pass lines.</t>
        </r>
      </text>
    </comment>
    <comment ref="B4" authorId="0">
      <text>
        <r>
          <rPr>
            <sz val="10"/>
            <rFont val="Arial"/>
            <family val="2"/>
            <charset val="1"/>
          </rPr>
          <t xml:space="preserve">Hint:
Skater roster NUMBER, not name.</t>
        </r>
      </text>
    </comment>
    <comment ref="C4" authorId="0">
      <text>
        <r>
          <rPr>
            <sz val="10"/>
            <rFont val="Arial"/>
            <family val="2"/>
            <charset val="1"/>
          </rPr>
          <t xml:space="preserve">Hint:
Mark with an "X" if jammer lost eligibility for lead jammer, first pass or afterward.</t>
        </r>
      </text>
    </comment>
    <comment ref="D4" authorId="0">
      <text>
        <r>
          <rPr>
            <sz val="10"/>
            <rFont val="Arial"/>
            <family val="2"/>
            <charset val="1"/>
          </rPr>
          <t xml:space="preserve">Hint:
Use "X" rather than 1. If the jammer isn't Lead, leave blank.. </t>
        </r>
      </text>
    </comment>
    <comment ref="E4" authorId="0">
      <text>
        <r>
          <rPr>
            <sz val="10"/>
            <rFont val="Arial"/>
            <family val="2"/>
            <charset val="1"/>
          </rPr>
          <t xml:space="preserve">Hint:
Mark with "X" if when the listed jammer successfully calls off the jam before jam time runs out, legal call off or not.</t>
        </r>
      </text>
    </comment>
    <comment ref="F4" authorId="0">
      <text>
        <r>
          <rPr>
            <sz val="10"/>
            <rFont val="Arial"/>
            <family val="2"/>
            <charset val="1"/>
          </rPr>
          <t xml:space="preserve">Hint:
Mark with an "X" if jam ended for injury to anyone.</t>
        </r>
      </text>
    </comment>
    <comment ref="G4" authorId="0">
      <text>
        <r>
          <rPr>
            <sz val="10"/>
            <rFont val="Arial"/>
            <family val="2"/>
            <charset val="1"/>
          </rPr>
          <t xml:space="preserve">Hint:
Mark with an "X" if jammer never completed inital pass.</t>
        </r>
      </text>
    </comment>
  </commentList>
</comments>
</file>

<file path=xl/comments5.xml><?xml version="1.0" encoding="utf-8"?>
<comments xmlns="http://schemas.openxmlformats.org/spreadsheetml/2006/main" xmlns:xdr="http://schemas.openxmlformats.org/drawingml/2006/spreadsheetDrawing">
  <authors>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W4" authorId="0">
      <text>
        <r>
          <rPr>
            <sz val="9"/>
            <color rgb="FF000000"/>
            <rFont val="Tahoma"/>
            <family val="2"/>
            <charset val="1"/>
          </rPr>
          <t xml:space="preserve">This column exists to allow blocker/pivot +/- data to be calculated</t>
        </r>
      </text>
    </comment>
    <comment ref="AW4" authorId="0">
      <text>
        <r>
          <rPr>
            <sz val="9"/>
            <color rgb="FF000000"/>
            <rFont val="Tahoma"/>
            <family val="2"/>
            <charset val="1"/>
          </rPr>
          <t xml:space="preserve">This column exists to allow blocker/pivot +/- data to be calculated</t>
        </r>
      </text>
    </comment>
  </commentList>
</comments>
</file>

<file path=xl/comments7.xml><?xml version="1.0" encoding="utf-8"?>
<comments xmlns="http://schemas.openxmlformats.org/spreadsheetml/2006/main" xmlns:xdr="http://schemas.openxmlformats.org/drawingml/2006/spreadsheetDrawing">
  <authors>
    <author/>
  </authors>
  <commentList>
    <comment ref="AA4" authorId="0">
      <text>
        <r>
          <rPr>
            <sz val="10"/>
            <rFont val="Arial"/>
            <family val="2"/>
            <charset val="1"/>
          </rPr>
          <t xml:space="preserve">VTAR: "Versus Team Average Rating"
Skater's stats as compared to their team's average in that category.
Team's average is the average of each skater's average.</t>
        </r>
      </text>
    </comment>
    <comment ref="AA5" authorId="0">
      <text>
        <r>
          <rPr>
            <sz val="9"/>
            <color rgb="FF000000"/>
            <rFont val="Tahoma"/>
            <family val="2"/>
            <charset val="1"/>
          </rPr>
          <t xml:space="preserve">How the team did offensively (higher being better)while this skater was playing.</t>
        </r>
      </text>
    </comment>
    <comment ref="AA27" authorId="0">
      <text>
        <r>
          <rPr>
            <sz val="9"/>
            <color rgb="FF000000"/>
            <rFont val="Tahoma"/>
            <family val="2"/>
            <charset val="1"/>
          </rPr>
          <t xml:space="preserve">How the team did offensively (higher being better)while this skater was playing.</t>
        </r>
      </text>
    </comment>
    <comment ref="AB5" authorId="0">
      <text>
        <r>
          <rPr>
            <sz val="9"/>
            <color rgb="FF000000"/>
            <rFont val="Tahoma"/>
            <family val="2"/>
            <charset val="1"/>
          </rPr>
          <t xml:space="preserve">How the team did defensively (lower being better) while this skater was playing.</t>
        </r>
      </text>
    </comment>
    <comment ref="AB27" authorId="0">
      <text>
        <r>
          <rPr>
            <sz val="9"/>
            <color rgb="FF000000"/>
            <rFont val="Tahoma"/>
            <family val="2"/>
            <charset val="1"/>
          </rPr>
          <t xml:space="preserve">How the team did defensively (lower being better) while this skater was playing.</t>
        </r>
      </text>
    </comment>
    <comment ref="AC5" authorId="0">
      <text>
        <r>
          <rPr>
            <sz val="9"/>
            <color rgb="FF000000"/>
            <rFont val="Tahoma"/>
            <family val="2"/>
            <charset val="1"/>
          </rPr>
          <t xml:space="preserve">Total number of VTAR points scored for (+ number) or against (- number) the team when this skater was playing.
May vary wildy due to power jams.</t>
        </r>
      </text>
    </comment>
    <comment ref="AC27" authorId="0">
      <text>
        <r>
          <rPr>
            <sz val="9"/>
            <color rgb="FF000000"/>
            <rFont val="Tahoma"/>
            <family val="2"/>
            <charset val="1"/>
          </rPr>
          <t xml:space="preserve">Total number of VTAR points scored for (+ number) or against (- number) the team when this skater was playing.</t>
        </r>
      </text>
    </comment>
    <comment ref="AD5" authorId="0">
      <text>
        <r>
          <rPr>
            <sz val="10"/>
            <rFont val="Arial"/>
            <family val="2"/>
            <charset val="1"/>
          </rPr>
          <t xml:space="preserve">Hint:
Performance in comparison to own team's other jammers</t>
        </r>
      </text>
    </comment>
    <comment ref="AD27" authorId="0">
      <text>
        <r>
          <rPr>
            <sz val="10"/>
            <rFont val="Arial"/>
            <family val="2"/>
            <charset val="1"/>
          </rPr>
          <t xml:space="preserve">Hint:
Performance in comparison to own team's other jammers</t>
        </r>
      </text>
    </comment>
    <comment ref="AE5" authorId="0">
      <text>
        <r>
          <rPr>
            <sz val="10"/>
            <rFont val="Arial"/>
            <family val="2"/>
            <charset val="1"/>
          </rPr>
          <t xml:space="preserve">Hint:
Performance in comparison to own team's other pivots.</t>
        </r>
      </text>
    </comment>
    <comment ref="AE27" authorId="0">
      <text>
        <r>
          <rPr>
            <sz val="10"/>
            <rFont val="Arial"/>
            <family val="2"/>
            <charset val="1"/>
          </rPr>
          <t xml:space="preserve">Hint:
Performance in comparison to own team's other pivots.</t>
        </r>
      </text>
    </comment>
    <comment ref="AF5" authorId="0">
      <text>
        <r>
          <rPr>
            <sz val="10"/>
            <rFont val="Arial"/>
            <family val="2"/>
            <charset val="1"/>
          </rPr>
          <t xml:space="preserve">Hint:
Performance in comparison to own team's other blockers.</t>
        </r>
      </text>
    </comment>
    <comment ref="AF27" authorId="0">
      <text>
        <r>
          <rPr>
            <sz val="10"/>
            <rFont val="Arial"/>
            <family val="2"/>
            <charset val="1"/>
          </rPr>
          <t xml:space="preserve">Hint:
Performance in comparison to own team's other blockers.</t>
        </r>
      </text>
    </comment>
    <comment ref="AG5" authorId="0">
      <text>
        <r>
          <rPr>
            <sz val="9"/>
            <color rgb="FF000000"/>
            <rFont val="Tahoma"/>
            <family val="2"/>
            <charset val="1"/>
          </rPr>
          <t xml:space="preserve">Average number of VTAR points scored for (+ number) or against (- number) the team when this skater was playing.</t>
        </r>
      </text>
    </comment>
    <comment ref="AG27" authorId="0">
      <text>
        <r>
          <rPr>
            <sz val="9"/>
            <color rgb="FF000000"/>
            <rFont val="Tahoma"/>
            <family val="2"/>
            <charset val="1"/>
          </rPr>
          <t xml:space="preserve">Average number of VTAR points scored for (+ number) or against (- number) the team when this skater was playing.</t>
        </r>
      </text>
    </comment>
  </commentList>
</comments>
</file>

<file path=xl/comments8.xml><?xml version="1.0" encoding="utf-8"?>
<comments xmlns="http://schemas.openxmlformats.org/spreadsheetml/2006/main" xmlns:xdr="http://schemas.openxmlformats.org/drawingml/2006/spreadsheetDrawing">
  <authors>
    <author/>
  </authors>
  <commentList>
    <comment ref="V25" authorId="0">
      <text>
        <r>
          <rPr>
            <sz val="9"/>
            <color rgb="FF000000"/>
            <rFont val="Arial"/>
            <family val="2"/>
            <charset val="1"/>
          </rPr>
          <t xml:space="preserve">This total includes bench staff expulsions.
</t>
        </r>
      </text>
    </comment>
    <comment ref="V27" authorId="0">
      <text>
        <r>
          <rPr>
            <sz val="9"/>
            <color rgb="FF000000"/>
            <rFont val="Arial"/>
            <family val="2"/>
            <charset val="1"/>
          </rPr>
          <t xml:space="preserve">This total includes bench staff expulsions.</t>
        </r>
      </text>
    </comment>
    <comment ref="V54" authorId="0">
      <text>
        <r>
          <rPr>
            <sz val="9"/>
            <color rgb="FF000000"/>
            <rFont val="Arial"/>
            <family val="2"/>
            <charset val="1"/>
          </rPr>
          <t xml:space="preserve">This total includes bench staff expulsions.
</t>
        </r>
      </text>
    </comment>
    <comment ref="X3" authorId="0">
      <text>
        <r>
          <rPr>
            <sz val="10"/>
            <rFont val="Arial"/>
            <family val="2"/>
            <charset val="1"/>
          </rPr>
          <t xml:space="preserve">Hint:
Smaller is better</t>
        </r>
      </text>
    </comment>
    <comment ref="X32" authorId="0">
      <text>
        <r>
          <rPr>
            <sz val="10"/>
            <rFont val="Arial"/>
            <family val="2"/>
            <charset val="1"/>
          </rPr>
          <t xml:space="preserve">Hint:
Smaller is better</t>
        </r>
      </text>
    </comment>
  </commentList>
</comments>
</file>

<file path=xl/comments9.xml><?xml version="1.0" encoding="utf-8"?>
<comments xmlns="http://schemas.openxmlformats.org/spreadsheetml/2006/main" xmlns:xdr="http://schemas.openxmlformats.org/drawingml/2006/spreadsheetDrawing">
  <authors>
    <author/>
  </authors>
  <commentList>
    <comment ref="B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B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C3" authorId="0">
      <text>
        <r>
          <rPr>
            <sz val="9"/>
            <color rgb="FF000000"/>
            <rFont val="Tahoma"/>
            <family val="2"/>
            <charset val="1"/>
          </rPr>
          <t xml:space="preserve">Enter a description of the reason for the offset change to the Official Score.</t>
        </r>
      </text>
    </comment>
    <comment ref="C45" authorId="0">
      <text>
        <r>
          <rPr>
            <sz val="9"/>
            <color rgb="FF000000"/>
            <rFont val="Tahoma"/>
            <family val="2"/>
            <charset val="1"/>
          </rPr>
          <t xml:space="preserve">Enter a description of the reason for the offset change to the Official Score.</t>
        </r>
      </text>
    </comment>
    <comment ref="I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I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J3" authorId="0">
      <text>
        <r>
          <rPr>
            <sz val="9"/>
            <color rgb="FF000000"/>
            <rFont val="Tahoma"/>
            <family val="2"/>
            <charset val="1"/>
          </rPr>
          <t xml:space="preserve">Enter a description of the reason for the offset change to the Official Score.</t>
        </r>
      </text>
    </comment>
    <comment ref="J45" authorId="0">
      <text>
        <r>
          <rPr>
            <sz val="9"/>
            <color rgb="FF000000"/>
            <rFont val="Tahoma"/>
            <family val="2"/>
            <charset val="1"/>
          </rPr>
          <t xml:space="preserve">Enter a description of the reason for the offset change to the Official Score.</t>
        </r>
      </text>
    </comment>
  </commentList>
</comments>
</file>

<file path=xl/sharedStrings.xml><?xml version="1.0" encoding="utf-8"?>
<sst xmlns="http://schemas.openxmlformats.org/spreadsheetml/2006/main" count="2730" uniqueCount="643">
  <si>
    <t xml:space="preserve">Women's Flat Track Derby Association</t>
  </si>
  <si>
    <t xml:space="preserve">IGRF &amp; Standardized Stats Calculator</t>
  </si>
  <si>
    <t xml:space="preserve">Official January 2015 Release</t>
  </si>
  <si>
    <t xml:space="preserve">For use with Dec 1, 2014 rules</t>
  </si>
  <si>
    <t xml:space="preserve">Published by the Women's Flat Track Derby Association (WFTDA), P.O. Box 14100, Austin, Texas, 78761,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</si>
  <si>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</si>
  <si>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1.</t>
  </si>
  <si>
    <t xml:space="preserve">The Game Summary and sheets in Pink are the only required stats forms.</t>
  </si>
  <si>
    <t xml:space="preserve">2.</t>
  </si>
  <si>
    <t xml:space="preserve">Sheets in Pink will populate the gray Game Summary form.</t>
  </si>
  <si>
    <t xml:space="preserve">3.</t>
  </si>
  <si>
    <t xml:space="preserve">Sheets in Aqua are not required, but their use is strongly encouraged.</t>
  </si>
  <si>
    <r>
      <rPr>
        <b val="true"/>
        <sz val="10"/>
        <rFont val="Calibri"/>
        <family val="2"/>
        <charset val="1"/>
      </rPr>
      <t xml:space="preserve">For Sanctioned games only: </t>
    </r>
    <r>
      <rPr>
        <sz val="10"/>
        <rFont val="Calibri"/>
        <family val="2"/>
        <charset val="1"/>
      </rPr>
      <t xml:space="preserve">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</si>
  <si>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 xml:space="preserve">Instructions</t>
  </si>
  <si>
    <t xml:space="preserve">Naming Convention</t>
  </si>
  <si>
    <r>
      <rPr>
        <sz val="10"/>
        <rFont val="Calibri"/>
        <family val="2"/>
        <charset val="1"/>
      </rPr>
      <t xml:space="preserve">Please name your Stats doc: </t>
    </r>
    <r>
      <rPr>
        <b val="true"/>
        <sz val="10"/>
        <rFont val="Calibri"/>
        <family val="2"/>
        <charset val="1"/>
      </rPr>
      <t xml:space="preserve">STATS-YYYY-MM-DD_HostLeague_vs_VisitorLeague.</t>
    </r>
  </si>
  <si>
    <t xml:space="preserve">Example: "STATS-2015-02-16_TucsonRollerDerby_vs_TexasRollergirls.xlsx"</t>
  </si>
  <si>
    <t xml:space="preserve">Please name your scanned IGRF: IGRF-YYYY-MM-DD_HostLeague_vs_VisitorLeague.</t>
  </si>
  <si>
    <t xml:space="preserve">Example: "IGRF-2015-02-16_TucsonRollerDerby_vs_TexasRollergirls.pdf"</t>
  </si>
  <si>
    <r>
      <rPr>
        <b val="true"/>
        <sz val="10"/>
        <rFont val="Calibri"/>
        <family val="2"/>
        <charset val="1"/>
      </rPr>
      <t xml:space="preserve">DUE: </t>
    </r>
    <r>
      <rPr>
        <sz val="10"/>
        <rFont val="Calibri"/>
        <family val="2"/>
        <charset val="1"/>
      </rPr>
      <t xml:space="preserve">2 weeks after game date</t>
    </r>
  </si>
  <si>
    <t xml:space="preserve">Game Summary</t>
  </si>
  <si>
    <t xml:space="preserve">Game Summary and sheets in pink &amp; red (listed below) are the mandatory pieces of the StatsBook required for Sanctioning.  </t>
  </si>
  <si>
    <t xml:space="preserve">DO NO MANUAL ENTRY on the Game Summary; it is populated by other sheets in the workbook.</t>
  </si>
  <si>
    <t xml:space="preserve">Workbook Instructions</t>
  </si>
  <si>
    <t xml:space="preserve">IGRF usage:</t>
  </si>
  <si>
    <t xml:space="preserve">Fill out the Roster, in order (0-9, a-z) before printing sheets. It will populate the entire workbook. </t>
  </si>
  <si>
    <t xml:space="preserve">Enter the game date and the team names before printing, to populate the other sheets for game</t>
  </si>
  <si>
    <t xml:space="preserve">usage; otherwise the forms will print out as "Home Team vs Away Team" with no dates (so the </t>
  </si>
  <si>
    <t xml:space="preserve">sheets may be used for scrimmages).</t>
  </si>
  <si>
    <t xml:space="preserve">Fill in the Score sheet first. Jam numbers (and SP/SP*) entered on the Score sheet automatically
</t>
  </si>
  <si>
    <t xml:space="preserve">populate on the Lineups sheet.</t>
  </si>
  <si>
    <t xml:space="preserve">All data should be entered on the pink sheets, whether or not you use the Aqua "Extra Credit" sheets.</t>
  </si>
  <si>
    <t xml:space="preserve">You don't need to print Read Me, Game Summary, or Penalty Summary sheets before the game.</t>
  </si>
  <si>
    <t xml:space="preserve">*NOTE: THERE ARE INSTRUCTIONAL COMMENTS IN CELLS OF SOME SHEETS*</t>
  </si>
  <si>
    <t xml:space="preserve">Note: The directions on what pages to print may not be needed if you use Excel or viewer to print.</t>
  </si>
  <si>
    <t xml:space="preserve">Print out the following sheets (PINK) for use DURING the game:</t>
  </si>
  <si>
    <t xml:space="preserve">IGRF</t>
  </si>
  <si>
    <t xml:space="preserve">(one sheet as two pages)</t>
  </si>
  <si>
    <t xml:space="preserve">Score</t>
  </si>
  <si>
    <t xml:space="preserve">(four pages, two for each team)</t>
  </si>
  <si>
    <t xml:space="preserve">Penalties</t>
  </si>
  <si>
    <t xml:space="preserve">(two pages, one for each period)</t>
  </si>
  <si>
    <t xml:space="preserve">4.</t>
  </si>
  <si>
    <t xml:space="preserve">Lineup</t>
  </si>
  <si>
    <t xml:space="preserve">5.</t>
  </si>
  <si>
    <t xml:space="preserve">Expulsion-</t>
  </si>
  <si>
    <t xml:space="preserve">(Print a few to be on hand during the game in case of Expulsion/Suspension).</t>
  </si>
  <si>
    <t xml:space="preserve">Suspension form</t>
  </si>
  <si>
    <t xml:space="preserve">Print out the following "Extra Credit" sheets (AQUA &amp; BLUE) for use DURING the game (if staffing permits):</t>
  </si>
  <si>
    <t xml:space="preserve">Penalty Box</t>
  </si>
  <si>
    <t xml:space="preserve">Official Reviews</t>
  </si>
  <si>
    <t xml:space="preserve">(one sheet, two pages)</t>
  </si>
  <si>
    <t xml:space="preserve">Whiteboards</t>
  </si>
  <si>
    <t xml:space="preserve">(two pages)</t>
  </si>
  <si>
    <t xml:space="preserve">Game Clock</t>
  </si>
  <si>
    <t xml:space="preserve">(two pages, for use by Period Timer)</t>
  </si>
  <si>
    <t xml:space="preserve">After the game, transcribe the information from the paper sheets IN THIS ORDER:</t>
  </si>
  <si>
    <t xml:space="preserve">Score P.1 &amp; 2</t>
  </si>
  <si>
    <t xml:space="preserve">Penalties P.1 &amp; 2</t>
  </si>
  <si>
    <t xml:space="preserve">Lineup P.1 &amp; 2</t>
  </si>
  <si>
    <t xml:space="preserve">(Jammer numbers are populated from Score; double-check them.)</t>
  </si>
  <si>
    <t xml:space="preserve">OS Offset P.1 &amp; P.2</t>
  </si>
  <si>
    <t xml:space="preserve"> (If corrections for Offical Score must be recorded.)</t>
  </si>
  <si>
    <t xml:space="preserve">Game Clock P.1 &amp; P.2 (if used)</t>
  </si>
  <si>
    <r>
      <rPr>
        <b val="true"/>
        <sz val="10"/>
        <rFont val="Calibri"/>
        <family val="2"/>
        <charset val="1"/>
      </rPr>
      <t xml:space="preserve">Official Score Offset (</t>
    </r>
    <r>
      <rPr>
        <b val="true"/>
        <sz val="10"/>
        <color rgb="FFFF0000"/>
        <rFont val="Calibri"/>
        <family val="2"/>
        <charset val="1"/>
      </rPr>
      <t xml:space="preserve">RED</t>
    </r>
    <r>
      <rPr>
        <b val="true"/>
        <sz val="10"/>
        <rFont val="Calibri"/>
        <family val="2"/>
        <charset val="1"/>
      </rPr>
      <t xml:space="preserve">)</t>
    </r>
  </si>
  <si>
    <t xml:space="preserve">To be used if corrections for Official Score must be recorded. 
Points entered here are not attributed to individual Skaters.</t>
  </si>
  <si>
    <r>
      <rPr>
        <b val="true"/>
        <sz val="10"/>
        <rFont val="Calibri"/>
        <family val="2"/>
        <charset val="1"/>
      </rPr>
      <t xml:space="preserve">Extra Credit </t>
    </r>
    <r>
      <rPr>
        <b val="true"/>
        <sz val="10"/>
        <color rgb="FF00B0F0"/>
        <rFont val="Calibri"/>
        <family val="2"/>
        <charset val="1"/>
      </rPr>
      <t xml:space="preserve">(AQUA)</t>
    </r>
  </si>
  <si>
    <t xml:space="preserve">Sheets in Aqua are not required but when filled out may provide more detailed stats information.</t>
  </si>
  <si>
    <t xml:space="preserve">The "Penalty Box" sheet helps Penalty Box staff keep track of Skater time &amp; trips to the Penalty Box. Refer to the StatsBook Manual for more detail. </t>
  </si>
  <si>
    <t xml:space="preserve">In case of Expusion or Suspension request, a scanned signed copy of the Official Reviews may provide useful information to WFTDA.</t>
  </si>
  <si>
    <r>
      <rPr>
        <b val="true"/>
        <sz val="10"/>
        <rFont val="Calibri"/>
        <family val="2"/>
        <charset val="1"/>
      </rPr>
      <t xml:space="preserve">Stats Summary Pages </t>
    </r>
    <r>
      <rPr>
        <b val="true"/>
        <sz val="10"/>
        <color rgb="FF808080"/>
        <rFont val="Calibri"/>
        <family val="2"/>
        <charset val="1"/>
      </rPr>
      <t xml:space="preserve">(GREY)</t>
    </r>
  </si>
  <si>
    <t xml:space="preserve">Sheets in Grey can be printed out and shared with coaches and Skaters. Definitions of the stats are noted in the comments of the cells on these worksheets to help Skaters and coaches understand their statistics.</t>
  </si>
  <si>
    <r>
      <rPr>
        <b val="true"/>
        <sz val="10"/>
        <rFont val="Calibri"/>
        <family val="2"/>
        <charset val="1"/>
      </rPr>
      <t xml:space="preserve">Extra Credit </t>
    </r>
    <r>
      <rPr>
        <b val="true"/>
        <sz val="10"/>
        <color rgb="FF0000FF"/>
        <rFont val="Calibri"/>
        <family val="2"/>
        <charset val="1"/>
      </rPr>
      <t xml:space="preserve">(BLUE)</t>
    </r>
  </si>
  <si>
    <t xml:space="preserve">Blue sheet is optional, for printing information that may be useful at the game. Do not input data onto this sheet. The "Whiteboards" sheet is a handy reference with rosters for Scorekeepers, Lineup Trackers, Announcers, and others who may need both full rosters on game day.</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</si>
  <si>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</si>
  <si>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</si>
  <si>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</si>
  <si>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</si>
  <si>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</si>
  <si>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</si>
  <si>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Rat's Nest</t>
  </si>
  <si>
    <t xml:space="preserve">Shoreline</t>
  </si>
  <si>
    <t xml:space="preserve">WA</t>
  </si>
  <si>
    <t xml:space="preserve"> VENUE NAME</t>
  </si>
  <si>
    <t xml:space="preserve"> CITY</t>
  </si>
  <si>
    <t xml:space="preserve">ST/PRV</t>
  </si>
  <si>
    <t xml:space="preserve">GAME #</t>
  </si>
  <si>
    <t xml:space="preserve">Tournament/
Multi-Day Event:</t>
  </si>
  <si>
    <t xml:space="preserve">Jet City Roller Girls</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</si>
  <si>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</si>
  <si>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</si>
  <si>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</si>
  <si>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</si>
  <si>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</si>
  <si>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</si>
  <si>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</si>
  <si>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</si>
  <si>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</si>
  <si>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</si>
  <si>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JCRG</t>
  </si>
  <si>
    <t xml:space="preserve">TEAM</t>
  </si>
  <si>
    <t xml:space="preserve">Carnevil</t>
  </si>
  <si>
    <t xml:space="preserve">Camaro Harem</t>
  </si>
  <si>
    <t xml:space="preserve">COLOR</t>
  </si>
  <si>
    <t xml:space="preserve">Purple</t>
  </si>
  <si>
    <t xml:space="preserve">Orange</t>
  </si>
  <si>
    <t xml:space="preserve"># of players</t>
  </si>
  <si>
    <t xml:space="preserve"> Skater #</t>
  </si>
  <si>
    <t xml:space="preserve"> Skater Name</t>
  </si>
  <si>
    <t xml:space="preserve">02</t>
  </si>
  <si>
    <t xml:space="preserve">Jema Wrex</t>
  </si>
  <si>
    <t xml:space="preserve">18</t>
  </si>
  <si>
    <t xml:space="preserve">Mai Tai Smashya</t>
  </si>
  <si>
    <t xml:space="preserve">1</t>
  </si>
  <si>
    <t xml:space="preserve">Cia WouldNwannabia</t>
  </si>
  <si>
    <t xml:space="preserve">191</t>
  </si>
  <si>
    <t xml:space="preserve">Kat Von Devious</t>
  </si>
  <si>
    <t xml:space="preserve">10</t>
  </si>
  <si>
    <t xml:space="preserve">The Big Lebekski</t>
  </si>
  <si>
    <t xml:space="preserve">222</t>
  </si>
  <si>
    <t xml:space="preserve">Terror Face Off</t>
  </si>
  <si>
    <t xml:space="preserve">115</t>
  </si>
  <si>
    <t xml:space="preserve">Flex Calibur</t>
  </si>
  <si>
    <t xml:space="preserve">24</t>
  </si>
  <si>
    <t xml:space="preserve">Skate Spade</t>
  </si>
  <si>
    <t xml:space="preserve">151</t>
  </si>
  <si>
    <t xml:space="preserve">Crash Smashum</t>
  </si>
  <si>
    <t xml:space="preserve">28</t>
  </si>
  <si>
    <t xml:space="preserve">Photo Chop</t>
  </si>
  <si>
    <t xml:space="preserve">198</t>
  </si>
  <si>
    <t xml:space="preserve">Minnie Pearl Harbor</t>
  </si>
  <si>
    <t xml:space="preserve">31</t>
  </si>
  <si>
    <t xml:space="preserve">Lady Siren</t>
  </si>
  <si>
    <t xml:space="preserve">21</t>
  </si>
  <si>
    <t xml:space="preserve">Slice Crispy</t>
  </si>
  <si>
    <t xml:space="preserve">40</t>
  </si>
  <si>
    <t xml:space="preserve">Teeny Bopper</t>
  </si>
  <si>
    <t xml:space="preserve">23</t>
  </si>
  <si>
    <t xml:space="preserve">N/A</t>
  </si>
  <si>
    <t xml:space="preserve">416</t>
  </si>
  <si>
    <t xml:space="preserve">Adelaide Herout</t>
  </si>
  <si>
    <t xml:space="preserve">35</t>
  </si>
  <si>
    <t xml:space="preserve">Alby ChoAss</t>
  </si>
  <si>
    <t xml:space="preserve">42</t>
  </si>
  <si>
    <t xml:space="preserve">Holly Nass</t>
  </si>
  <si>
    <t xml:space="preserve">46</t>
  </si>
  <si>
    <t xml:space="preserve">Izzy Exterminator</t>
  </si>
  <si>
    <t xml:space="preserve">5</t>
  </si>
  <si>
    <t xml:space="preserve">Ivana Hercha</t>
  </si>
  <si>
    <t xml:space="preserve">55</t>
  </si>
  <si>
    <t xml:space="preserve">Obi Quiet</t>
  </si>
  <si>
    <t xml:space="preserve">501</t>
  </si>
  <si>
    <t xml:space="preserve">Rally Kat</t>
  </si>
  <si>
    <t xml:space="preserve">64</t>
  </si>
  <si>
    <t xml:space="preserve">Wu's Your Momma</t>
  </si>
  <si>
    <t xml:space="preserve">6</t>
  </si>
  <si>
    <t xml:space="preserve">Razor WreckHer</t>
  </si>
  <si>
    <t xml:space="preserve">747</t>
  </si>
  <si>
    <t xml:space="preserve">Sketch E. Artist</t>
  </si>
  <si>
    <t xml:space="preserve">7</t>
  </si>
  <si>
    <t xml:space="preserve">Madame Mayhem</t>
  </si>
  <si>
    <t xml:space="preserve">77</t>
  </si>
  <si>
    <t xml:space="preserve">Jen-Aside</t>
  </si>
  <si>
    <t xml:space="preserve">Section 2. SCORE &amp; PENALTIES (Complete DURING or IMMEDIATELY AFTER game)</t>
  </si>
  <si>
    <t xml:space="preserve">HOME TEAM</t>
  </si>
  <si>
    <t xml:space="preserve">VISITING TEAM</t>
  </si>
  <si>
    <t xml:space="preserve">Period 1</t>
  </si>
  <si>
    <t xml:space="preserve"> Points</t>
  </si>
  <si>
    <t xml:space="preserve">Period 2</t>
  </si>
  <si>
    <t xml:space="preserve">TOTAL POINTS:</t>
  </si>
  <si>
    <t xml:space="preserve">PENALTIES:</t>
  </si>
  <si>
    <t xml:space="preserve">The Official Score in this game required adjustment:</t>
  </si>
  <si>
    <t xml:space="preserve">Reason for OS adjustment: </t>
  </si>
  <si>
    <t xml:space="preserve">Expulsion/Suspension notes:</t>
  </si>
  <si>
    <t xml:space="preserve">Suspension was served by:</t>
  </si>
  <si>
    <t xml:space="preserve">Expulsion: </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</si>
  <si>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</si>
  <si>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</si>
  <si>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</si>
  <si>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</si>
  <si>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</si>
  <si>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</si>
  <si>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</si>
  <si>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NSO/Scorekeeper</t>
  </si>
  <si>
    <r>
      <rPr>
        <b val="true"/>
        <sz val="8"/>
        <rFont val="Calibri"/>
        <family val="2"/>
        <charset val="1"/>
      </rPr>
      <t xml:space="preserve">For Sanctioned games only:</t>
    </r>
    <r>
      <rPr>
        <sz val="8"/>
        <rFont val="Calibri"/>
        <family val="2"/>
        <charset val="1"/>
      </rPr>
      <t xml:space="preserve"> 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</si>
  <si>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 xml:space="preserve">IGRF Rev. 150103 © 2015 Women's Flat Track Derby Association (WFTDA)</t>
  </si>
  <si>
    <t xml:space="preserve">Section 4. ROSTER OF NON-SKATING OFFICIALS/STAT TRACKERS/SKATING OFFICIALS</t>
  </si>
  <si>
    <t xml:space="preserve">Official Name</t>
  </si>
  <si>
    <t xml:space="preserve">Official Position</t>
  </si>
  <si>
    <t xml:space="preserve">League Affiliation</t>
  </si>
  <si>
    <t xml:space="preserve">Certification Level</t>
  </si>
  <si>
    <t xml:space="preserve">(Crew) Head Non-Skating Official</t>
  </si>
  <si>
    <t xml:space="preserve">Penalty Tracker</t>
  </si>
  <si>
    <t xml:space="preserve">Penalty Wrangler</t>
  </si>
  <si>
    <t xml:space="preserve">Inside Whiteboard Operator</t>
  </si>
  <si>
    <t xml:space="preserve">Jam Timer</t>
  </si>
  <si>
    <t xml:space="preserve">Scorekeeper</t>
  </si>
  <si>
    <t xml:space="preserve">Scoreboard Operator</t>
  </si>
  <si>
    <t xml:space="preserve">Penalty Box Manager</t>
  </si>
  <si>
    <t xml:space="preserve">Penalty Box Timer</t>
  </si>
  <si>
    <t xml:space="preserve">Lineup Tracker (paper)</t>
  </si>
  <si>
    <t xml:space="preserve">Non-Skating Official Alternate</t>
  </si>
  <si>
    <t xml:space="preserve">Period Timer</t>
  </si>
  <si>
    <t xml:space="preserve">Inside Pack Referee</t>
  </si>
  <si>
    <t xml:space="preserve">Jammer Referee</t>
  </si>
  <si>
    <t xml:space="preserve">Outside Pack Referee</t>
  </si>
  <si>
    <t xml:space="preserve">Referee Alternate</t>
  </si>
  <si>
    <t xml:space="preserve">Optional Officials' positions appear in italics. Positions may be left empty, if not used in game. Additional positions may be added.</t>
  </si>
  <si>
    <t xml:space="preserve">India Pale Al</t>
  </si>
  <si>
    <t xml:space="preserve">Whack Job</t>
  </si>
  <si>
    <t xml:space="preserve">Mama Bunny</t>
  </si>
  <si>
    <t xml:space="preserve">Justa Bill</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</si>
  <si>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</si>
  <si>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</si>
  <si>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</si>
  <si>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</si>
  <si>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</si>
  <si>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</si>
  <si>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</si>
  <si>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</si>
  <si>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</si>
  <si>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NP</t>
  </si>
  <si>
    <t xml:space="preserve">Pass 2</t>
  </si>
  <si>
    <t xml:space="preserve"> Pass 3</t>
  </si>
  <si>
    <t xml:space="preserve">Pass 4</t>
  </si>
  <si>
    <t xml:space="preserve">Pass 5</t>
  </si>
  <si>
    <t xml:space="preserve">Pass 6</t>
  </si>
  <si>
    <t xml:space="preserve">Pass 7</t>
  </si>
  <si>
    <t xml:space="preserve">Pass 8</t>
  </si>
  <si>
    <t xml:space="preserve">Pass 9</t>
  </si>
  <si>
    <t xml:space="preserve">Pass 10</t>
  </si>
  <si>
    <t xml:space="preserve">Jam Total</t>
  </si>
  <si>
    <t xml:space="preserve">Game Total</t>
  </si>
  <si>
    <t xml:space="preserve">Passes</t>
  </si>
  <si>
    <t xml:space="preserve">X</t>
  </si>
  <si>
    <t xml:space="preserve">PERIOD TOTALS</t>
  </si>
  <si>
    <t xml:space="preserve">Belle/Mat</t>
  </si>
  <si>
    <t xml:space="preserve">#</t>
  </si>
  <si>
    <t xml:space="preserve"> PENALTY / JAM #</t>
  </si>
  <si>
    <t xml:space="preserve">FO/EXP</t>
  </si>
  <si>
    <t xml:space="preserve">TOTAL</t>
  </si>
  <si>
    <t xml:space="preserve">NOTES</t>
  </si>
  <si>
    <t xml:space="preserve">Codes</t>
  </si>
  <si>
    <t xml:space="preserve">C </t>
  </si>
  <si>
    <t xml:space="preserve">B</t>
  </si>
  <si>
    <t xml:space="preserve">M</t>
  </si>
  <si>
    <t xml:space="preserve">Back Block</t>
  </si>
  <si>
    <t xml:space="preserve">C</t>
  </si>
  <si>
    <t xml:space="preserve">A</t>
  </si>
  <si>
    <t xml:space="preserve">High Block</t>
  </si>
  <si>
    <t xml:space="preserve">F</t>
  </si>
  <si>
    <t xml:space="preserve">P</t>
  </si>
  <si>
    <t xml:space="preserve">L</t>
  </si>
  <si>
    <t xml:space="preserve">Low Block</t>
  </si>
  <si>
    <t xml:space="preserve">E</t>
  </si>
  <si>
    <t xml:space="preserve">Elbows</t>
  </si>
  <si>
    <t xml:space="preserve">Forearms</t>
  </si>
  <si>
    <t xml:space="preserve">H</t>
  </si>
  <si>
    <t xml:space="preserve">Blk w/ Head</t>
  </si>
  <si>
    <t xml:space="preserve">Multi-Player</t>
  </si>
  <si>
    <t xml:space="preserve">O</t>
  </si>
  <si>
    <t xml:space="preserve">OOB Block</t>
  </si>
  <si>
    <t xml:space="preserve">OOB Assist</t>
  </si>
  <si>
    <t xml:space="preserve">Dir of Play</t>
  </si>
  <si>
    <t xml:space="preserve">Clockwise …</t>
  </si>
  <si>
    <t xml:space="preserve">Stopped …</t>
  </si>
  <si>
    <t xml:space="preserve">Out of Play</t>
  </si>
  <si>
    <t xml:space="preserve">Destroying</t>
  </si>
  <si>
    <t xml:space="preserve">N</t>
  </si>
  <si>
    <t xml:space="preserve">Failure …</t>
  </si>
  <si>
    <t xml:space="preserve">Cutting</t>
  </si>
  <si>
    <t xml:space="preserve">S</t>
  </si>
  <si>
    <t xml:space="preserve">Skate OOB</t>
  </si>
  <si>
    <t xml:space="preserve">I</t>
  </si>
  <si>
    <t xml:space="preserve">Illegal (Proc)</t>
  </si>
  <si>
    <t xml:space="preserve">Failure to Yield</t>
  </si>
  <si>
    <t xml:space="preserve">… Violation</t>
  </si>
  <si>
    <t xml:space="preserve">Insubord'n</t>
  </si>
  <si>
    <t xml:space="preserve">Z</t>
  </si>
  <si>
    <t xml:space="preserve">Delay of</t>
  </si>
  <si>
    <t xml:space="preserve">Game</t>
  </si>
  <si>
    <t xml:space="preserve">G</t>
  </si>
  <si>
    <t xml:space="preserve">(Gross)</t>
  </si>
  <si>
    <t xml:space="preserve">Non-Skater Expulsions</t>
  </si>
  <si>
    <t xml:space="preserve">TOTAL PENALTIES FOR PERIOD 1:</t>
  </si>
  <si>
    <t xml:space="preserve">Misconduct</t>
  </si>
  <si>
    <t xml:space="preserve">TOTAL PENALTIES FOR PERIOD 2:</t>
  </si>
  <si>
    <t xml:space="preserve">Hazmat</t>
  </si>
  <si>
    <t xml:space="preserve">Belle</t>
  </si>
  <si>
    <t xml:space="preserve">Lineup Tracker</t>
  </si>
  <si>
    <t xml:space="preserve">Jam</t>
  </si>
  <si>
    <t xml:space="preserve">noPivot</t>
  </si>
  <si>
    <t xml:space="preserve">Jammer</t>
  </si>
  <si>
    <t xml:space="preserve">Box</t>
  </si>
  <si>
    <t xml:space="preserve">Pivot</t>
  </si>
  <si>
    <t xml:space="preserve">Blocker</t>
  </si>
  <si>
    <t xml:space="preserve">Team Roster</t>
  </si>
  <si>
    <t xml:space="preserve">/</t>
  </si>
  <si>
    <t xml:space="preserve">|</t>
  </si>
  <si>
    <t xml:space="preserve">3</t>
  </si>
  <si>
    <r>
      <rPr>
        <b val="true"/>
        <sz val="10.5"/>
        <rFont val="Calibri"/>
        <family val="2"/>
        <charset val="1"/>
      </rPr>
      <t xml:space="preserve">/</t>
    </r>
    <r>
      <rPr>
        <sz val="10.5"/>
        <rFont val="Calibri"/>
        <family val="2"/>
        <charset val="1"/>
      </rPr>
      <t xml:space="preserve">  = entered in this jam. </t>
    </r>
    <r>
      <rPr>
        <b val="true"/>
        <sz val="10.5"/>
        <rFont val="Calibri"/>
        <family val="2"/>
        <charset val="1"/>
      </rPr>
      <t xml:space="preserve">S</t>
    </r>
    <r>
      <rPr>
        <sz val="10.5"/>
        <rFont val="Calibri"/>
        <family val="2"/>
        <charset val="1"/>
      </rPr>
      <t xml:space="preserve"> = entered between jams. </t>
    </r>
    <r>
      <rPr>
        <b val="true"/>
        <sz val="10.5"/>
        <rFont val="Calibri"/>
        <family val="2"/>
        <charset val="1"/>
      </rPr>
      <t xml:space="preserve">I</t>
    </r>
    <r>
      <rPr>
        <sz val="10.5"/>
        <rFont val="Calibri"/>
        <family val="2"/>
        <charset val="1"/>
      </rPr>
      <t xml:space="preserve"> = continued serving penalty. </t>
    </r>
    <r>
      <rPr>
        <b val="true"/>
        <sz val="10.5"/>
        <rFont val="Calibri"/>
        <family val="2"/>
        <charset val="1"/>
      </rPr>
      <t xml:space="preserve">X</t>
    </r>
    <r>
      <rPr>
        <sz val="10.5"/>
        <rFont val="Calibri"/>
        <family val="2"/>
        <charset val="1"/>
      </rPr>
      <t xml:space="preserve"> = finished penalty service. </t>
    </r>
    <r>
      <rPr>
        <b val="true"/>
        <sz val="10.5"/>
        <rFont val="Calibri"/>
        <family val="2"/>
        <charset val="1"/>
      </rPr>
      <t xml:space="preserve">$</t>
    </r>
    <r>
      <rPr>
        <sz val="10.5"/>
        <rFont val="Calibri"/>
        <family val="2"/>
        <charset val="1"/>
      </rPr>
      <t xml:space="preserve"> = entered between jams, finished time. </t>
    </r>
    <r>
      <rPr>
        <b val="true"/>
        <sz val="10.5"/>
        <rFont val="Calibri"/>
        <family val="2"/>
        <charset val="1"/>
      </rPr>
      <t xml:space="preserve">3</t>
    </r>
    <r>
      <rPr>
        <sz val="10.5"/>
        <rFont val="Calibri"/>
        <family val="2"/>
        <charset val="1"/>
      </rPr>
      <t xml:space="preserve"> = jam called off due to this skater's injury.</t>
    </r>
  </si>
  <si>
    <t xml:space="preserve"> </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</si>
  <si>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</si>
  <si>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</si>
  <si>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 xml:space="preserve">Game Date:</t>
  </si>
  <si>
    <t xml:space="preserve">Teams Participating:</t>
  </si>
  <si>
    <t xml:space="preserve">Suspension Recommended Below: </t>
  </si>
  <si>
    <t xml:space="preserve">YES    |    NO</t>
  </si>
  <si>
    <t xml:space="preserve">Meeting Results (if held):</t>
  </si>
  <si>
    <t xml:space="preserve">Official Witnessing the Action Name:  </t>
  </si>
  <si>
    <t xml:space="preserve">Signature:</t>
  </si>
  <si>
    <t xml:space="preserve">League Affiliation:</t>
  </si>
  <si>
    <t xml:space="preserve">Official's Contact Information:</t>
  </si>
  <si>
    <t xml:space="preserve">Comments:</t>
  </si>
  <si>
    <t xml:space="preserve">Head Referee Name:  </t>
  </si>
  <si>
    <t xml:space="preserve">Suspension Recommended: </t>
  </si>
  <si>
    <t xml:space="preserve">HR Contact Information:</t>
  </si>
  <si>
    <t xml:space="preserve">Expelled Skater:  </t>
  </si>
  <si>
    <t xml:space="preserve">Skater's Contact Information:</t>
  </si>
  <si>
    <t xml:space="preserve">Home/Dark Team Captain Name:  </t>
  </si>
  <si>
    <t xml:space="preserve">Captain's Contact Information:</t>
  </si>
  <si>
    <t xml:space="preserve">Visitor/Light Team Captain Name:  </t>
  </si>
  <si>
    <t xml:space="preserve">FOR TOURNAMENT PLAY</t>
  </si>
  <si>
    <t xml:space="preserve">Tournament Head Referee Name:  </t>
  </si>
  <si>
    <t xml:space="preserve">THR Contact Information:</t>
  </si>
  <si>
    <t xml:space="preserve">Games Official Name (if present):  </t>
  </si>
  <si>
    <t xml:space="preserve">GO's Contact Information:</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</si>
  <si>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</si>
  <si>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</si>
  <si>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</si>
  <si>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</si>
  <si>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</si>
  <si>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</si>
  <si>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</si>
  <si>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</si>
  <si>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</si>
  <si>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</si>
  <si>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</si>
  <si>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</si>
  <si>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</si>
  <si>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</si>
  <si>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PASS</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</si>
  <si>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</si>
  <si>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</si>
  <si>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</si>
  <si>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</si>
  <si>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</si>
  <si>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</si>
  <si>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</si>
  <si>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</si>
  <si>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</si>
  <si>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</si>
  <si>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</si>
  <si>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</si>
  <si>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</si>
  <si>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</si>
  <si>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</si>
  <si>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</si>
  <si>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</si>
  <si>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</si>
  <si>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</si>
  <si>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TOTAL VTAR AVG +/-</t>
  </si>
  <si>
    <t xml:space="preserve">SKATERS PENALTY COUNT</t>
  </si>
  <si>
    <t xml:space="preserve">TEAM SUMMARIES</t>
  </si>
  <si>
    <t xml:space="preserve">P E N A L T I E S   S U M M A R Y</t>
  </si>
  <si>
    <t xml:space="preserve">Penalties by Skaters</t>
  </si>
  <si>
    <t xml:space="preserve">EXTRAPOLATED</t>
  </si>
  <si>
    <t xml:space="preserve">SKATER</t>
  </si>
  <si>
    <t xml:space="preserve">Forearms &amp; Hands</t>
  </si>
  <si>
    <t xml:space="preserve">Block w/ Head</t>
  </si>
  <si>
    <t xml:space="preserve">OOB Blocking</t>
  </si>
  <si>
    <t xml:space="preserve">Direction of Gameplay</t>
  </si>
  <si>
    <t xml:space="preserve">Cut Track</t>
  </si>
  <si>
    <t xml:space="preserve">Skating OOB</t>
  </si>
  <si>
    <t xml:space="preserve">Illegal Procedure</t>
  </si>
  <si>
    <t xml:space="preserve">Insubordination</t>
  </si>
  <si>
    <t xml:space="preserve">Delay of Game</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</si>
  <si>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</si>
  <si>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</si>
  <si>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</si>
  <si>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</si>
  <si>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</si>
  <si>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</si>
  <si>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</si>
  <si>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</si>
  <si>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</si>
  <si>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</si>
  <si>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</si>
  <si>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</si>
  <si>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</si>
  <si>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</si>
  <si>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</si>
  <si>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Period Offset</t>
  </si>
  <si>
    <t xml:space="preserve">Tracked By</t>
  </si>
  <si>
    <t xml:space="preserve">Team:</t>
  </si>
  <si>
    <t xml:space="preserve">Jam:</t>
  </si>
  <si>
    <t xml:space="preserve">Time:</t>
  </si>
  <si>
    <t xml:space="preserve">Keep Review?</t>
  </si>
  <si>
    <t xml:space="preserve">Yes / No</t>
  </si>
  <si>
    <t xml:space="preserve">Details:</t>
  </si>
  <si>
    <t xml:space="preserve">Result:</t>
  </si>
  <si>
    <t xml:space="preserve">Head Ref:</t>
  </si>
  <si>
    <t xml:space="preserve">Home:</t>
  </si>
  <si>
    <t xml:space="preserve">Away:</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</si>
  <si>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</si>
  <si>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</si>
  <si>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</si>
  <si>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</si>
  <si>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</si>
  <si>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</si>
  <si>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</si>
  <si>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</si>
  <si>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</si>
  <si>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</si>
  <si>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</si>
  <si>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charset val="1"/>
      </rPr>
      <t xml:space="preserve">Record </t>
    </r>
    <r>
      <rPr>
        <b val="true"/>
        <sz val="10"/>
        <rFont val="Calibri"/>
        <family val="2"/>
        <charset val="1"/>
      </rPr>
      <t xml:space="preserve">TO</t>
    </r>
    <r>
      <rPr>
        <sz val="10"/>
        <rFont val="Calibri"/>
        <family val="2"/>
        <charset val="1"/>
      </rPr>
      <t xml:space="preserve"> for team timeout or </t>
    </r>
    <r>
      <rPr>
        <b val="true"/>
        <sz val="10"/>
        <rFont val="Calibri"/>
        <family val="2"/>
        <charset val="1"/>
      </rPr>
      <t xml:space="preserve">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</si>
  <si>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</si>
  <si>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val="true"/>
        <sz val="10"/>
        <rFont val="Calibri"/>
        <family val="2"/>
        <charset val="1"/>
      </rPr>
      <t xml:space="preserve">INJ</t>
    </r>
    <r>
      <rPr>
        <sz val="10"/>
        <rFont val="Calibri"/>
        <family val="2"/>
        <charset val="1"/>
      </rPr>
      <t xml:space="preserve"> for jam-ending injury or </t>
    </r>
    <r>
      <rPr>
        <b val="true"/>
        <sz val="10"/>
        <rFont val="Calibri"/>
        <family val="2"/>
        <charset val="1"/>
      </rPr>
      <t xml:space="preserve">EX</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</si>
  <si>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</si>
  <si>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val="true"/>
        <sz val="10"/>
        <rFont val="Calibri"/>
        <family val="2"/>
        <charset val="1"/>
      </rPr>
      <t xml:space="preserve">OFF</t>
    </r>
    <r>
      <rPr>
        <sz val="10"/>
        <rFont val="Calibri"/>
        <family val="2"/>
        <charset val="1"/>
      </rPr>
      <t xml:space="preserve"> for any other official timeout. </t>
    </r>
  </si>
  <si>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</si>
  <si>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</si>
  <si>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</si>
  <si>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</si>
  <si>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</si>
  <si>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</si>
  <si>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</si>
  <si>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</si>
  <si>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</si>
  <si>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Stopwatch at End of Jam</t>
  </si>
  <si>
    <t xml:space="preserve">Total penalties</t>
  </si>
  <si>
    <t xml:space="preserve">Penalty Codes</t>
  </si>
  <si>
    <t xml:space="preserve">Blocking to the Back</t>
  </si>
  <si>
    <t xml:space="preserve">Forearms / Hands</t>
  </si>
  <si>
    <t xml:space="preserve">Block with the Head</t>
  </si>
  <si>
    <t xml:space="preserve">Multi-Player Block</t>
  </si>
  <si>
    <t xml:space="preserve">Out of Bounds Blocking</t>
  </si>
  <si>
    <t xml:space="preserve">Cutting the Track</t>
  </si>
  <si>
    <t xml:space="preserve">Skating out of Bounds</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</si>
  <si>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</si>
  <si>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</si>
  <si>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</si>
  <si>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</si>
  <si>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</si>
  <si>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</si>
  <si>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</si>
  <si>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</si>
  <si>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</si>
  <si>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</si>
  <si>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</si>
  <si>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</si>
  <si>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</si>
  <si>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</si>
  <si>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</si>
  <si>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Total</t>
  </si>
  <si>
    <t xml:space="preserve">% Total</t>
  </si>
  <si>
    <t xml:space="preserve">Skater: +/-</t>
  </si>
  <si>
    <t xml:space="preserve">Skater: Points For</t>
  </si>
  <si>
    <t xml:space="preserve">Skater: Points Against</t>
  </si>
  <si>
    <t xml:space="preserve">Pen Min</t>
  </si>
  <si>
    <t xml:space="preserve">FO/Expel</t>
  </si>
  <si>
    <t xml:space="preserve">Home</t>
  </si>
  <si>
    <t xml:space="preserve">FO</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</si>
  <si>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</si>
  <si>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</si>
  <si>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</si>
  <si>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</si>
  <si>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</si>
  <si>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</si>
  <si>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</si>
  <si>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</si>
  <si>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</si>
  <si>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</si>
  <si>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</si>
  <si>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</si>
  <si>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</si>
  <si>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</si>
  <si>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</si>
  <si>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</si>
  <si>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</si>
  <si>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</si>
  <si>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</si>
  <si>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</si>
  <si>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</si>
  <si>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 xml:space="preserve">The governing philosophy of the WFTDA is "by the skaters, for the skaters." Skaters from the member leagues are primary owners, managers, and operators of each member league and of the association.</t>
  </si>
  <si>
    <t xml:space="preserve">For more information about membership in the WFTDA, visit wftda.com.</t>
  </si>
  <si>
    <t xml:space="preserve">WFTDA Board of Directors</t>
  </si>
  <si>
    <t xml:space="preserve">WFTDA Officers and Managers</t>
  </si>
  <si>
    <t xml:space="preserve">Amanda Hull "Alassin Sane"</t>
  </si>
  <si>
    <t xml:space="preserve">Leanne Terpak "Tamarra Neverdyes"</t>
  </si>
  <si>
    <t xml:space="preserve">President</t>
  </si>
  <si>
    <t xml:space="preserve">Marketing Officer</t>
  </si>
  <si>
    <t xml:space="preserve">Alyssa Hoppe "Lorna Boom"</t>
  </si>
  <si>
    <t xml:space="preserve">Michael Wehrman</t>
  </si>
  <si>
    <t xml:space="preserve">Vice President</t>
  </si>
  <si>
    <t xml:space="preserve">Games Officer</t>
  </si>
  <si>
    <t xml:space="preserve">Heather Watson "Ms. D'Fiant"</t>
  </si>
  <si>
    <t xml:space="preserve">Amy Spears</t>
  </si>
  <si>
    <t xml:space="preserve">Treasurer</t>
  </si>
  <si>
    <t xml:space="preserve">Membership Officer</t>
  </si>
  <si>
    <t xml:space="preserve">Michelle Donnelly "Eduskating Rita"</t>
  </si>
  <si>
    <t xml:space="preserve">Cassandra McNeil "Parker Poison"</t>
  </si>
  <si>
    <t xml:space="preserve">Secretary</t>
  </si>
  <si>
    <t xml:space="preserve">Regulatory Officer</t>
  </si>
  <si>
    <t xml:space="preserve">Anna Krajcik "Grace Killy"</t>
  </si>
  <si>
    <t xml:space="preserve">Dedi Hubbard "deadeye"</t>
  </si>
  <si>
    <t xml:space="preserve">Ex Officio</t>
  </si>
  <si>
    <t xml:space="preserve">Chief Technology Officer</t>
  </si>
  <si>
    <t xml:space="preserve">Stacie Traylor "Teenie Meanie"</t>
  </si>
  <si>
    <t xml:space="preserve">Games Information Manager</t>
  </si>
  <si>
    <t xml:space="preserve">WFTDA Staff</t>
  </si>
  <si>
    <t xml:space="preserve">StatsBook Working Group</t>
  </si>
  <si>
    <t xml:space="preserve">Juliana Gonzales</t>
  </si>
  <si>
    <t xml:space="preserve">Evelynn Dronberger "Evie McSkeevy"</t>
  </si>
  <si>
    <t xml:space="preserve">Executive Director</t>
  </si>
  <si>
    <t xml:space="preserve">Stats Committee Chair</t>
  </si>
  <si>
    <t xml:space="preserve">Karen Kuhn "Bones"</t>
  </si>
  <si>
    <t xml:space="preserve">Glenn Andreas "theMadStatter"</t>
  </si>
  <si>
    <t xml:space="preserve">Managing Director of Games</t>
  </si>
  <si>
    <t xml:space="preserve">Sam Bergus</t>
  </si>
  <si>
    <t xml:space="preserve">Nathan Burroughs "John Brawls"</t>
  </si>
  <si>
    <t xml:space="preserve">Don Mynatt "Pantichrist"</t>
  </si>
  <si>
    <t xml:space="preserve">Michael Gorman "Sho'Nuff"</t>
  </si>
  <si>
    <t xml:space="preserve">Officiating Education Director</t>
  </si>
  <si>
    <t xml:space="preserve">Jill Jaracz "Intejill"</t>
  </si>
  <si>
    <t xml:space="preserve">David McKinstry “Reed d'Rulz”</t>
  </si>
  <si>
    <t xml:space="preserve">Alisha Campbell</t>
  </si>
  <si>
    <t xml:space="preserve">Jason Proctor "Ian Fluenza"</t>
  </si>
  <si>
    <t xml:space="preserve">Tournament Director</t>
  </si>
  <si>
    <t xml:space="preserve">Kane Strous "K'lick K'lick Boom"</t>
  </si>
  <si>
    <t xml:space="preserve">Katie Wearne "Stabby McNeedles"</t>
  </si>
  <si>
    <t xml:space="preserve">Jenna Cloughley "Mia Culprit"</t>
  </si>
  <si>
    <t xml:space="preserve">Jason Wotzko "Goblin King"</t>
  </si>
  <si>
    <t xml:space="preserve">Marketing &amp; Communications Manager</t>
  </si>
  <si>
    <t xml:space="preserve">"FN Zebra"</t>
  </si>
  <si>
    <t xml:space="preserve">Erica Vanstone "Double H"</t>
  </si>
  <si>
    <t xml:space="preserve">Director of Broadcast Operations</t>
  </si>
  <si>
    <t xml:space="preserve">Correspondence for any of the above individuals should be addressed to:</t>
  </si>
  <si>
    <t xml:space="preserve">P.O. Box 14100</t>
  </si>
  <si>
    <t xml:space="preserve">info@wftda.com</t>
  </si>
  <si>
    <t xml:space="preserve">Austin, TX  78761</t>
  </si>
  <si>
    <t xml:space="preserve">wftda.com</t>
  </si>
  <si>
    <t xml:space="preserve">USA</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</si>
  <si>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</si>
  <si>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</si>
  <si>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</si>
  <si>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</si>
  <si>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The Current revision of the StatsBook is dated January 3, 2015.</t>
  </si>
  <si>
    <t xml:space="preserve">This version is designed for use with the WFTDA Rules published December 1, 2014.</t>
  </si>
  <si>
    <t xml:space="preserve">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</si>
  <si>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</si>
  <si>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</si>
  <si>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</si>
  <si>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</si>
  <si>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</si>
  <si>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6.</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</si>
  <si>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</si>
  <si>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</si>
  <si>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</si>
  <si>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</si>
  <si>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</si>
  <si>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</si>
  <si>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</si>
  <si>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</si>
  <si>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7.</t>
  </si>
  <si>
    <t xml:space="preserve">Instructions for Star Passes added.</t>
  </si>
  <si>
    <t xml:space="preserve">March 7, 2013 --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</si>
  <si>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</si>
  <si>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</si>
  <si>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</si>
  <si>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</si>
  <si>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</si>
  <si>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</si>
  <si>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</si>
  <si>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</si>
  <si>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</si>
  <si>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</si>
  <si>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</si>
  <si>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</si>
  <si>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</si>
  <si>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</si>
  <si>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</si>
  <si>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</si>
  <si>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</si>
  <si>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</si>
  <si>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</si>
  <si>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8.</t>
  </si>
  <si>
    <t xml:space="preserve">Added new penalty code 'Z' for Delay of Game.</t>
  </si>
  <si>
    <t xml:space="preserve">9.</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</si>
  <si>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</si>
  <si>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</si>
  <si>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4.2.1 or newer.</t>
  </si>
  <si>
    <t xml:space="preserve">The verbal cue hints with the penalty codes on the Penalties tab are missing “Illegal Return” (an Out of Play penalty) and several of the Illegal Procedure cues.</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</si>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</sst>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4">
    <numFmt numFmtId="164" formatCode="General"/>
    <numFmt numFmtId="165" formatCode="DD/MM/YYYY"/>
    <numFmt numFmtId="166" formatCode="@"/>
    <numFmt numFmtId="167" formatCode="YYYY/MM/DD"/>
    <numFmt numFmtId="168" formatCode="H:MM\ AM/PM;@"/>
    <numFmt numFmtId="169" formatCode="H:MM\ AM/PM"/>
    <numFmt numFmtId="170" formatCode="0"/>
    <numFmt numFmtId="171" formatCode="0.0"/>
    <numFmt numFmtId="172" formatCode="0.00"/>
    <numFmt numFmtId="173" formatCode="0%"/>
    <numFmt numFmtId="174" formatCode="0.0%"/>
    <numFmt numFmtId="175" formatCode="0_);[RED]\(0\)"/>
    <numFmt numFmtId="176" formatCode="DD/MMM/YY"/>
    <numFmt numFmtId="177" formatCode="MMM/YY"/>
  </numFmts>
  <fonts count="53">
    <font>
      <sz val="10"/>
      <name val="Arial"/>
      <family val="2"/>
      <charset val="1"/>
    </font>
    <font>
      <sz val="10"/>
      <name val="Arial"/>
      <family val="0"/>
    </font>
    <font>
      <sz val="10"/>
      <name val="Arial"/>
      <family val="0"/>
    </font>
    <font>
      <sz val="10"/>
      <name val="Arial"/>
      <family val="0"/>
    </font>
    <font>
      <b val="true"/>
      <sz val="11"/>
      <color rgb="FF0000FF"/>
      <name val="Arial"/>
      <family val="2"/>
      <charset val="1"/>
    </font>
    <font>
      <u val="single"/>
      <sz val="10"/>
      <color rgb="FF0000FF"/>
      <name val="Arial"/>
      <family val="2"/>
      <charset val="1"/>
    </font>
    <font>
      <sz val="11"/>
      <color rgb="FF000000"/>
      <name val="Calibri"/>
      <family val="2"/>
      <charset val="1"/>
    </font>
    <font>
      <sz val="10"/>
      <name val="Calibri"/>
      <family val="2"/>
      <charset val="1"/>
    </font>
    <font>
      <b val="true"/>
      <sz val="14"/>
      <name val="Calibri"/>
      <family val="2"/>
      <charset val="1"/>
    </font>
    <font>
      <b val="true"/>
      <sz val="10"/>
      <name val="Calibri"/>
      <family val="2"/>
      <charset val="1"/>
    </font>
    <font>
      <b val="true"/>
      <sz val="12"/>
      <color rgb="FF7F7F7F"/>
      <name val="Cambria"/>
      <family val="1"/>
      <charset val="1"/>
    </font>
    <font>
      <i val="true"/>
      <sz val="10"/>
      <name val="Calibri"/>
      <family val="2"/>
      <charset val="1"/>
    </font>
    <font>
      <u val="single"/>
      <sz val="10"/>
      <color rgb="FF0000FF"/>
      <name val="Calibri"/>
      <family val="2"/>
      <charset val="1"/>
    </font>
    <font>
      <b val="true"/>
      <sz val="10"/>
      <color rgb="FFFF0000"/>
      <name val="Calibri"/>
      <family val="2"/>
      <charset val="1"/>
    </font>
    <font>
      <b val="true"/>
      <sz val="10"/>
      <color rgb="FF00B0F0"/>
      <name val="Calibri"/>
      <family val="2"/>
      <charset val="1"/>
    </font>
    <font>
      <b val="true"/>
      <sz val="10"/>
      <color rgb="FF808080"/>
      <name val="Calibri"/>
      <family val="2"/>
      <charset val="1"/>
    </font>
    <font>
      <b val="true"/>
      <sz val="10"/>
      <color rgb="FF0000FF"/>
      <name val="Calibri"/>
      <family val="2"/>
      <charset val="1"/>
    </font>
    <font>
      <sz val="8"/>
      <name val="Calibri"/>
      <family val="2"/>
      <charset val="1"/>
    </font>
    <font>
      <b val="true"/>
      <sz val="10"/>
      <color rgb="FFFF8AFF"/>
      <name val="Calibri"/>
      <family val="2"/>
      <charset val="1"/>
    </font>
    <font>
      <b val="true"/>
      <sz val="9"/>
      <name val="Calibri"/>
      <family val="2"/>
      <charset val="1"/>
    </font>
    <font>
      <b val="true"/>
      <sz val="8"/>
      <name val="Calibri"/>
      <family val="2"/>
      <charset val="1"/>
    </font>
    <font>
      <b val="true"/>
      <sz val="10"/>
      <color rgb="FFFFFFFF"/>
      <name val="Calibri"/>
      <family val="2"/>
      <charset val="1"/>
    </font>
    <font>
      <sz val="9"/>
      <name val="Calibri"/>
      <family val="2"/>
      <charset val="1"/>
    </font>
    <font>
      <b val="true"/>
      <sz val="9"/>
      <color rgb="FFFF8AFF"/>
      <name val="Calibri"/>
      <family val="2"/>
      <charset val="1"/>
    </font>
    <font>
      <sz val="9"/>
      <color rgb="FF000000"/>
      <name val="Arial"/>
      <family val="2"/>
      <charset val="1"/>
    </font>
    <font>
      <sz val="9"/>
      <color rgb="FF000000"/>
      <name val="Tahoma"/>
      <family val="2"/>
      <charset val="1"/>
    </font>
    <font>
      <i val="true"/>
      <sz val="9"/>
      <color rgb="FF000000"/>
      <name val="Tahoma"/>
      <family val="2"/>
      <charset val="1"/>
    </font>
    <font>
      <sz val="14"/>
      <name val="Calibri"/>
      <family val="2"/>
      <charset val="1"/>
    </font>
    <font>
      <sz val="18"/>
      <name val="Calibri"/>
      <family val="2"/>
      <charset val="1"/>
    </font>
    <font>
      <sz val="12"/>
      <name val="Calibri"/>
      <family val="2"/>
      <charset val="1"/>
    </font>
    <font>
      <b val="true"/>
      <sz val="24"/>
      <color rgb="FFFFFFFF"/>
      <name val="Calibri"/>
      <family val="2"/>
      <charset val="1"/>
    </font>
    <font>
      <b val="true"/>
      <sz val="9"/>
      <color rgb="FFFFFFFF"/>
      <name val="Calibri"/>
      <family val="2"/>
      <charset val="1"/>
    </font>
    <font>
      <sz val="10"/>
      <color rgb="FFFFFFFF"/>
      <name val="Calibri"/>
      <family val="2"/>
      <charset val="1"/>
    </font>
    <font>
      <sz val="11"/>
      <name val="Calibri"/>
      <family val="2"/>
      <charset val="1"/>
    </font>
    <font>
      <b val="true"/>
      <sz val="12"/>
      <name val="Calibri"/>
      <family val="2"/>
      <charset val="1"/>
    </font>
    <font>
      <i val="true"/>
      <sz val="8"/>
      <name val="Calibri"/>
      <family val="2"/>
      <charset val="1"/>
    </font>
    <font>
      <b val="true"/>
      <sz val="12"/>
      <name val="Arial"/>
      <family val="2"/>
      <charset val="1"/>
    </font>
    <font>
      <b val="true"/>
      <sz val="10.5"/>
      <name val="Calibri"/>
      <family val="2"/>
      <charset val="1"/>
    </font>
    <font>
      <sz val="10.5"/>
      <name val="Calibri"/>
      <family val="2"/>
      <charset val="1"/>
    </font>
    <font>
      <b val="true"/>
      <sz val="11"/>
      <color rgb="FF000000"/>
      <name val="Calibri"/>
      <family val="2"/>
      <charset val="1"/>
    </font>
    <font>
      <b val="true"/>
      <sz val="8"/>
      <color rgb="FF000000"/>
      <name val="Calibri"/>
      <family val="2"/>
      <charset val="1"/>
    </font>
    <font>
      <b val="true"/>
      <sz val="10"/>
      <color rgb="FFFF8080"/>
      <name val="Calibri"/>
      <family val="2"/>
      <charset val="1"/>
    </font>
    <font>
      <sz val="9"/>
      <color rgb="FFFFFFFF"/>
      <name val="Calibri"/>
      <family val="2"/>
      <charset val="1"/>
    </font>
    <font>
      <b val="true"/>
      <sz val="12"/>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val="true"/>
      <sz val="10"/>
      <color rgb="FFFFFFFF"/>
      <name val="Arial"/>
      <family val="2"/>
      <charset val="1"/>
    </font>
    <font>
      <b val="true"/>
      <sz val="10"/>
      <name val="Arial"/>
      <family val="2"/>
      <charset val="1"/>
    </font>
    <font>
      <b val="true"/>
      <sz val="14"/>
      <color rgb="FFFFFFFF"/>
      <name val="Calibri"/>
      <family val="2"/>
      <charset val="1"/>
    </font>
    <font>
      <sz val="10"/>
      <color rgb="FFF2F2F2"/>
      <name val="Calibri"/>
      <family val="2"/>
      <charset val="1"/>
    </font>
    <font>
      <b val="true"/>
      <sz val="18"/>
      <color rgb="FF7F7F7F"/>
      <name val="Cambria"/>
      <family val="1"/>
      <charset val="1"/>
    </font>
    <font>
      <b val="true"/>
      <sz val="24"/>
      <name val="Cambria"/>
      <family val="1"/>
      <charset val="1"/>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99">
    <border diagonalUp="false" diagonalDown="false">
      <left/>
      <right/>
      <top/>
      <bottom/>
      <diagonal/>
    </border>
    <border diagonalUp="false" diagonalDown="false">
      <left/>
      <right style="medium"/>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right/>
      <top style="medium"/>
      <botto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style="medium"/>
      <right style="medium"/>
      <top/>
      <botto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medium"/>
      <right style="medium"/>
      <top style="medium"/>
      <bottom style="hair"/>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hair"/>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style="medium"/>
      <top style="hair"/>
      <bottom/>
      <diagonal/>
    </border>
    <border diagonalUp="false" diagonalDown="false">
      <left style="thin"/>
      <right/>
      <top/>
      <bottom style="medium"/>
      <diagonal/>
    </border>
    <border diagonalUp="false" diagonalDown="false">
      <left style="medium"/>
      <right style="medium"/>
      <top style="thin"/>
      <bottom style="medium"/>
      <diagonal/>
    </border>
    <border diagonalUp="false" diagonalDown="false">
      <left/>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1"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90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31" applyFont="true" applyBorder="false" applyAlignment="false" applyProtection="false">
      <alignment horizontal="general" vertical="bottom" textRotation="0" wrapText="false" indent="0" shrinkToFit="false"/>
      <protection locked="true" hidden="false"/>
    </xf>
    <xf numFmtId="164" fontId="7" fillId="2" borderId="0" xfId="31" applyFont="true" applyBorder="false" applyAlignment="false" applyProtection="false">
      <alignment horizontal="general" vertical="bottom" textRotation="0" wrapText="false" indent="0" shrinkToFit="false"/>
      <protection locked="true" hidden="false"/>
    </xf>
    <xf numFmtId="164" fontId="8" fillId="0" borderId="1" xfId="31" applyFont="true" applyBorder="true" applyAlignment="true" applyProtection="false">
      <alignment horizontal="center" vertical="bottom" textRotation="0" wrapText="true" indent="0" shrinkToFit="false"/>
      <protection locked="true" hidden="false"/>
    </xf>
    <xf numFmtId="164" fontId="8" fillId="0" borderId="1" xfId="31" applyFont="true" applyBorder="true" applyAlignment="true" applyProtection="false">
      <alignment horizontal="center" vertical="center" textRotation="0" wrapText="true" indent="0" shrinkToFit="false"/>
      <protection locked="true" hidden="false"/>
    </xf>
    <xf numFmtId="164" fontId="7" fillId="0" borderId="1" xfId="31" applyFont="true" applyBorder="true" applyAlignment="true" applyProtection="false">
      <alignment horizontal="center" vertical="bottom" textRotation="0" wrapText="false" indent="0" shrinkToFit="false"/>
      <protection locked="true" hidden="false"/>
    </xf>
    <xf numFmtId="165" fontId="7" fillId="0" borderId="1" xfId="31" applyFont="true" applyBorder="true" applyAlignment="true" applyProtection="false">
      <alignment horizontal="center" vertical="bottom" textRotation="0" wrapText="false" indent="0" shrinkToFit="false"/>
      <protection locked="true" hidden="false"/>
    </xf>
    <xf numFmtId="165" fontId="7" fillId="0" borderId="0" xfId="31" applyFont="true" applyBorder="true" applyAlignment="true" applyProtection="false">
      <alignment horizontal="center" vertical="bottom" textRotation="0" wrapText="false" indent="0" shrinkToFit="false"/>
      <protection locked="true" hidden="false"/>
    </xf>
    <xf numFmtId="165" fontId="7" fillId="3" borderId="0" xfId="31" applyFont="true" applyBorder="true" applyAlignment="true" applyProtection="false">
      <alignment horizontal="center" vertical="bottom" textRotation="0" wrapText="false" indent="0" shrinkToFit="false"/>
      <protection locked="true" hidden="false"/>
    </xf>
    <xf numFmtId="165" fontId="7" fillId="3" borderId="0" xfId="31" applyFont="true" applyBorder="true" applyAlignment="true" applyProtection="false">
      <alignment horizontal="left" vertical="bottom" textRotation="0" wrapText="false" indent="0" shrinkToFit="false"/>
      <protection locked="true" hidden="false"/>
    </xf>
    <xf numFmtId="165" fontId="7" fillId="3" borderId="0" xfId="31" applyFont="true" applyBorder="true" applyAlignment="true" applyProtection="false">
      <alignment horizontal="left" vertical="top" textRotation="0" wrapText="true" indent="0" shrinkToFit="false"/>
      <protection locked="true" hidden="false"/>
    </xf>
    <xf numFmtId="165" fontId="7" fillId="3" borderId="2" xfId="31" applyFont="true" applyBorder="true" applyAlignment="true" applyProtection="false">
      <alignment horizontal="center" vertical="bottom" textRotation="0" wrapText="false" indent="0" shrinkToFit="false"/>
      <protection locked="true" hidden="false"/>
    </xf>
    <xf numFmtId="164" fontId="7" fillId="2" borderId="0" xfId="31" applyFont="true" applyBorder="true" applyAlignment="false" applyProtection="false">
      <alignment horizontal="general" vertical="bottom" textRotation="0" wrapText="false" indent="0" shrinkToFit="false"/>
      <protection locked="true" hidden="false"/>
    </xf>
    <xf numFmtId="164" fontId="7" fillId="0" borderId="0" xfId="31" applyFont="true" applyBorder="true" applyAlignment="false" applyProtection="false">
      <alignment horizontal="general" vertical="bottom" textRotation="0" wrapText="false" indent="0" shrinkToFit="false"/>
      <protection locked="true" hidden="false"/>
    </xf>
    <xf numFmtId="164" fontId="9" fillId="3" borderId="3" xfId="31" applyFont="true" applyBorder="true" applyAlignment="true" applyProtection="false">
      <alignment horizontal="left" vertical="bottom" textRotation="0" wrapText="true" indent="0" shrinkToFit="false"/>
      <protection locked="true" hidden="false"/>
    </xf>
    <xf numFmtId="164" fontId="7" fillId="3" borderId="4" xfId="31" applyFont="true" applyBorder="true" applyAlignment="true" applyProtection="false">
      <alignment horizontal="right" vertical="bottom" textRotation="0" wrapText="true" indent="0" shrinkToFit="false"/>
      <protection locked="true" hidden="false"/>
    </xf>
    <xf numFmtId="164" fontId="7" fillId="3" borderId="1" xfId="31" applyFont="true" applyBorder="true" applyAlignment="true" applyProtection="false">
      <alignment horizontal="left" vertical="bottom" textRotation="0" wrapText="true" indent="0" shrinkToFit="false"/>
      <protection locked="true" hidden="false"/>
    </xf>
    <xf numFmtId="164" fontId="7" fillId="3" borderId="5" xfId="31" applyFont="true" applyBorder="true" applyAlignment="true" applyProtection="false">
      <alignment horizontal="right" vertical="bottom" textRotation="0" wrapText="true" indent="0" shrinkToFit="false"/>
      <protection locked="true" hidden="false"/>
    </xf>
    <xf numFmtId="164" fontId="7" fillId="3" borderId="6" xfId="31" applyFont="true" applyBorder="true" applyAlignment="true" applyProtection="false">
      <alignment horizontal="left" vertical="bottom" textRotation="0" wrapText="true" indent="0" shrinkToFit="false"/>
      <protection locked="true" hidden="false"/>
    </xf>
    <xf numFmtId="164" fontId="9" fillId="3" borderId="7" xfId="31" applyFont="true" applyBorder="true" applyAlignment="true" applyProtection="false">
      <alignment horizontal="center" vertical="center" textRotation="0" wrapText="true" indent="0" shrinkToFit="false"/>
      <protection locked="true" hidden="false"/>
    </xf>
    <xf numFmtId="164" fontId="7" fillId="3" borderId="8" xfId="31" applyFont="true" applyBorder="true" applyAlignment="true" applyProtection="false">
      <alignment horizontal="center" vertical="center" textRotation="0" wrapText="true" indent="0" shrinkToFit="false"/>
      <protection locked="true" hidden="false"/>
    </xf>
    <xf numFmtId="164" fontId="10" fillId="3" borderId="0" xfId="31" applyFont="true" applyBorder="true" applyAlignment="true" applyProtection="false">
      <alignment horizontal="left" vertical="bottom" textRotation="0" wrapText="true" indent="0" shrinkToFit="false"/>
      <protection locked="true" hidden="false"/>
    </xf>
    <xf numFmtId="164" fontId="9" fillId="3" borderId="0" xfId="31" applyFont="true" applyBorder="true" applyAlignment="true" applyProtection="false">
      <alignment horizontal="center" vertical="bottom" textRotation="0" wrapText="true" indent="0" shrinkToFit="false"/>
      <protection locked="true" hidden="false"/>
    </xf>
    <xf numFmtId="164" fontId="9" fillId="3" borderId="0" xfId="31" applyFont="true" applyBorder="true" applyAlignment="true" applyProtection="false">
      <alignment horizontal="left" vertical="bottom" textRotation="0" wrapText="true" indent="0" shrinkToFit="false"/>
      <protection locked="true" hidden="false"/>
    </xf>
    <xf numFmtId="164" fontId="7" fillId="3" borderId="0" xfId="31" applyFont="true" applyBorder="true" applyAlignment="true" applyProtection="false">
      <alignment horizontal="left" vertical="bottom" textRotation="0" wrapText="true" indent="0" shrinkToFit="false"/>
      <protection locked="true" hidden="false"/>
    </xf>
    <xf numFmtId="164" fontId="7" fillId="3" borderId="0" xfId="31" applyFont="true" applyBorder="true" applyAlignment="true" applyProtection="false">
      <alignment horizontal="general" vertical="bottom" textRotation="0" wrapText="true" indent="0" shrinkToFit="false"/>
      <protection locked="true" hidden="false"/>
    </xf>
    <xf numFmtId="164" fontId="7" fillId="3" borderId="0" xfId="31" applyFont="true" applyBorder="true" applyAlignment="true" applyProtection="false">
      <alignment horizontal="left" vertical="center" textRotation="0" wrapText="true" indent="0" shrinkToFit="false"/>
      <protection locked="true" hidden="false"/>
    </xf>
    <xf numFmtId="164" fontId="9" fillId="3" borderId="0" xfId="31" applyFont="true" applyBorder="true" applyAlignment="false" applyProtection="false">
      <alignment horizontal="general" vertical="bottom" textRotation="0" wrapText="false" indent="0" shrinkToFit="false"/>
      <protection locked="true" hidden="false"/>
    </xf>
    <xf numFmtId="164" fontId="7" fillId="3" borderId="0" xfId="31" applyFont="true" applyBorder="true" applyAlignment="false" applyProtection="false">
      <alignment horizontal="general" vertical="bottom" textRotation="0" wrapText="false" indent="0" shrinkToFit="false"/>
      <protection locked="true" hidden="false"/>
    </xf>
    <xf numFmtId="164" fontId="11" fillId="3" borderId="0" xfId="31" applyFont="true" applyBorder="true" applyAlignment="true" applyProtection="false">
      <alignment horizontal="left" vertical="bottom" textRotation="0" wrapText="true" indent="0" shrinkToFit="false"/>
      <protection locked="true" hidden="false"/>
    </xf>
    <xf numFmtId="164" fontId="7" fillId="3" borderId="0" xfId="31" applyFont="true" applyBorder="true" applyAlignment="true" applyProtection="false">
      <alignment horizontal="center" vertical="bottom" textRotation="0" wrapText="false" indent="0" shrinkToFit="false"/>
      <protection locked="true" hidden="false"/>
    </xf>
    <xf numFmtId="164" fontId="12" fillId="3" borderId="0" xfId="21" applyFont="true" applyBorder="true" applyAlignment="true" applyProtection="true">
      <alignment horizontal="general" vertical="bottom" textRotation="0" wrapText="false" indent="0" shrinkToFit="false"/>
      <protection locked="true" hidden="false"/>
    </xf>
    <xf numFmtId="166" fontId="7" fillId="3" borderId="0" xfId="31" applyFont="true" applyBorder="true" applyAlignment="true" applyProtection="false">
      <alignment horizontal="right" vertical="bottom" textRotation="0" wrapText="true" indent="0" shrinkToFit="false"/>
      <protection locked="true" hidden="false"/>
    </xf>
    <xf numFmtId="164" fontId="7" fillId="3" borderId="0" xfId="31" applyFont="true" applyBorder="true" applyAlignment="true" applyProtection="false">
      <alignment horizontal="left" vertical="bottom" textRotation="0" wrapText="false" indent="0" shrinkToFit="false"/>
      <protection locked="true" hidden="false"/>
    </xf>
    <xf numFmtId="164" fontId="7" fillId="0" borderId="0" xfId="31" applyFont="true" applyBorder="true" applyAlignment="true" applyProtection="false">
      <alignment horizontal="general" vertical="bottom" textRotation="0" wrapText="true" indent="0" shrinkToFit="false"/>
      <protection locked="true" hidden="false"/>
    </xf>
    <xf numFmtId="166" fontId="13" fillId="3" borderId="0" xfId="31" applyFont="true" applyBorder="true" applyAlignment="true" applyProtection="false">
      <alignment horizontal="center" vertical="bottom" textRotation="0" wrapText="true" indent="0" shrinkToFit="false"/>
      <protection locked="true" hidden="false"/>
    </xf>
    <xf numFmtId="164" fontId="9" fillId="3" borderId="0" xfId="31" applyFont="true" applyBorder="true" applyAlignment="true" applyProtection="false">
      <alignment horizontal="left" vertical="bottom" textRotation="0" wrapText="false" indent="0" shrinkToFit="false"/>
      <protection locked="true" hidden="false"/>
    </xf>
    <xf numFmtId="164" fontId="7" fillId="3" borderId="0" xfId="31" applyFont="true" applyBorder="true" applyAlignment="true" applyProtection="false">
      <alignment horizontal="general" vertical="bottom" textRotation="0" wrapText="false" indent="0" shrinkToFit="false"/>
      <protection locked="true" hidden="false"/>
    </xf>
    <xf numFmtId="164" fontId="7" fillId="3" borderId="0" xfId="31" applyFont="true" applyBorder="true" applyAlignment="true" applyProtection="false">
      <alignment horizontal="center" vertical="bottom" textRotation="0" wrapText="true" indent="0" shrinkToFit="false"/>
      <protection locked="true" hidden="false"/>
    </xf>
    <xf numFmtId="164" fontId="7" fillId="3" borderId="0" xfId="21" applyFont="true" applyBorder="true" applyAlignment="true" applyProtection="true">
      <alignment horizontal="center" vertical="top" textRotation="0" wrapText="true" indent="0" shrinkToFit="false"/>
      <protection locked="true" hidden="false"/>
    </xf>
    <xf numFmtId="164" fontId="9" fillId="0" borderId="0" xfId="31" applyFont="true" applyBorder="true" applyAlignment="true" applyProtection="false">
      <alignment horizontal="left" vertical="bottom" textRotation="0" wrapText="false" indent="0" shrinkToFit="false"/>
      <protection locked="true" hidden="false"/>
    </xf>
    <xf numFmtId="164" fontId="7" fillId="0" borderId="0" xfId="31" applyFont="true" applyBorder="true" applyAlignment="true" applyProtection="false">
      <alignment horizontal="left" vertical="bottom" textRotation="0" wrapText="false" indent="0" shrinkToFit="false"/>
      <protection locked="true" hidden="false"/>
    </xf>
    <xf numFmtId="164" fontId="7" fillId="0" borderId="0" xfId="31" applyFont="true" applyBorder="false" applyAlignment="true" applyProtection="false">
      <alignment horizontal="right" vertical="bottom" textRotation="0" wrapText="false" indent="0" shrinkToFit="false"/>
      <protection locked="true" hidden="false"/>
    </xf>
    <xf numFmtId="164" fontId="7" fillId="3" borderId="0" xfId="21" applyFont="true" applyBorder="true" applyAlignment="true" applyProtection="true">
      <alignment horizontal="general" vertical="bottom" textRotation="0" wrapText="false" indent="0" shrinkToFit="false"/>
      <protection locked="true" hidden="false"/>
    </xf>
    <xf numFmtId="164" fontId="9" fillId="0" borderId="0" xfId="31" applyFont="true" applyBorder="true" applyAlignment="false" applyProtection="false">
      <alignment horizontal="general" vertical="bottom" textRotation="0" wrapText="false" indent="0" shrinkToFit="false"/>
      <protection locked="true" hidden="false"/>
    </xf>
    <xf numFmtId="164" fontId="7" fillId="0" borderId="0" xfId="31" applyFont="true" applyBorder="true" applyAlignment="true" applyProtection="false">
      <alignment horizontal="left" vertical="bottom" textRotation="0" wrapText="true" indent="0" shrinkToFit="false"/>
      <protection locked="true" hidden="false"/>
    </xf>
    <xf numFmtId="166" fontId="7" fillId="3" borderId="0" xfId="21" applyFont="true" applyBorder="true" applyAlignment="true" applyProtection="true">
      <alignment horizontal="right" vertical="bottom" textRotation="0" wrapText="false" indent="0" shrinkToFit="false"/>
      <protection locked="true" hidden="false"/>
    </xf>
    <xf numFmtId="164" fontId="9" fillId="3" borderId="0" xfId="31" applyFont="true" applyBorder="true" applyAlignment="true" applyProtection="false">
      <alignment horizontal="general" vertical="bottom" textRotation="0" wrapText="false" indent="0" shrinkToFit="false"/>
      <protection locked="true" hidden="false"/>
    </xf>
    <xf numFmtId="164" fontId="7" fillId="3" borderId="0" xfId="31" applyFont="true" applyBorder="true" applyAlignment="true" applyProtection="false">
      <alignment horizontal="left" vertical="top" textRotation="0" wrapText="true" indent="0" shrinkToFit="false"/>
      <protection locked="true" hidden="false"/>
    </xf>
    <xf numFmtId="164" fontId="9" fillId="3" borderId="0" xfId="21" applyFont="true" applyBorder="true" applyAlignment="true" applyProtection="true">
      <alignment horizontal="general" vertical="bottom" textRotation="0" wrapText="false" indent="0" shrinkToFit="false"/>
      <protection locked="true" hidden="false"/>
    </xf>
    <xf numFmtId="164" fontId="9" fillId="4" borderId="0" xfId="31" applyFont="true" applyBorder="true" applyAlignment="true" applyProtection="false">
      <alignment horizontal="left" vertical="center" textRotation="0" wrapText="true" indent="0" shrinkToFit="false"/>
      <protection locked="true" hidden="false"/>
    </xf>
    <xf numFmtId="164" fontId="9" fillId="3" borderId="2" xfId="31" applyFont="true" applyBorder="true" applyAlignment="true" applyProtection="false">
      <alignment horizontal="center" vertical="bottom" textRotation="0" wrapText="false" indent="0" shrinkToFit="false"/>
      <protection locked="true" hidden="false"/>
    </xf>
    <xf numFmtId="164" fontId="17" fillId="3" borderId="8" xfId="31" applyFont="true" applyBorder="true" applyAlignment="true" applyProtection="false">
      <alignment horizontal="left" vertical="center" textRotation="0" wrapText="true" indent="0" shrinkToFit="false"/>
      <protection locked="true" hidden="false"/>
    </xf>
    <xf numFmtId="164" fontId="7" fillId="0" borderId="0" xfId="22" applyFont="true" applyBorder="false" applyAlignment="false" applyProtection="false">
      <alignment horizontal="general" vertical="bottom" textRotation="0" wrapText="false" indent="0" shrinkToFit="false"/>
      <protection locked="true" hidden="false"/>
    </xf>
    <xf numFmtId="164" fontId="7" fillId="3" borderId="0" xfId="22" applyFont="true" applyBorder="false" applyAlignment="false" applyProtection="false">
      <alignment horizontal="general" vertical="bottom" textRotation="0" wrapText="false" indent="0" shrinkToFit="false"/>
      <protection locked="true" hidden="false"/>
    </xf>
    <xf numFmtId="164" fontId="9" fillId="3" borderId="7" xfId="22" applyFont="true" applyBorder="true" applyAlignment="true" applyProtection="false">
      <alignment horizontal="center" vertical="center" textRotation="0" wrapText="true" indent="0" shrinkToFit="false"/>
      <protection locked="true" hidden="false"/>
    </xf>
    <xf numFmtId="164" fontId="7" fillId="3" borderId="0" xfId="22" applyFont="true" applyBorder="false" applyAlignment="true" applyProtection="false">
      <alignment horizontal="general" vertical="center" textRotation="0" wrapText="true" indent="0" shrinkToFit="false"/>
      <protection locked="true" hidden="false"/>
    </xf>
    <xf numFmtId="164" fontId="7" fillId="0" borderId="0" xfId="22" applyFont="true" applyBorder="false" applyAlignment="true" applyProtection="false">
      <alignment horizontal="general" vertical="center" textRotation="0" wrapText="true" indent="0" shrinkToFit="false"/>
      <protection locked="true" hidden="false"/>
    </xf>
    <xf numFmtId="164" fontId="18" fillId="5" borderId="9" xfId="22" applyFont="true" applyBorder="true" applyAlignment="true" applyProtection="false">
      <alignment horizontal="center" vertical="bottom" textRotation="0" wrapText="false" indent="0" shrinkToFit="false"/>
      <protection locked="true" hidden="false"/>
    </xf>
    <xf numFmtId="164" fontId="19" fillId="4" borderId="10" xfId="22" applyFont="true" applyBorder="true" applyAlignment="true" applyProtection="false">
      <alignment horizontal="center" vertical="center" textRotation="0" wrapText="false" indent="0" shrinkToFit="false"/>
      <protection locked="true" hidden="false"/>
    </xf>
    <xf numFmtId="164" fontId="7" fillId="0" borderId="11" xfId="22" applyFont="true" applyBorder="true" applyAlignment="true" applyProtection="true">
      <alignment horizontal="center" vertical="bottom" textRotation="0" wrapText="false" indent="0" shrinkToFit="false"/>
      <protection locked="false" hidden="false"/>
    </xf>
    <xf numFmtId="164" fontId="7" fillId="0" borderId="12" xfId="22" applyFont="true" applyBorder="true" applyAlignment="true" applyProtection="true">
      <alignment horizontal="center" vertical="bottom" textRotation="0" wrapText="false" indent="0" shrinkToFit="false"/>
      <protection locked="false" hidden="false"/>
    </xf>
    <xf numFmtId="164" fontId="7" fillId="3" borderId="13" xfId="22" applyFont="true" applyBorder="true" applyAlignment="true" applyProtection="true">
      <alignment horizontal="center" vertical="bottom" textRotation="0" wrapText="false" indent="0" shrinkToFit="false"/>
      <protection locked="false" hidden="false"/>
    </xf>
    <xf numFmtId="164" fontId="20" fillId="6" borderId="14" xfId="22" applyFont="true" applyBorder="true" applyAlignment="true" applyProtection="false">
      <alignment horizontal="center" vertical="top" textRotation="0" wrapText="false" indent="0" shrinkToFit="false"/>
      <protection locked="true" hidden="false"/>
    </xf>
    <xf numFmtId="164" fontId="20" fillId="6" borderId="15" xfId="22" applyFont="true" applyBorder="true" applyAlignment="true" applyProtection="false">
      <alignment horizontal="center" vertical="top" textRotation="0" wrapText="false" indent="0" shrinkToFit="false"/>
      <protection locked="true" hidden="false"/>
    </xf>
    <xf numFmtId="164" fontId="20" fillId="6" borderId="16" xfId="22" applyFont="true" applyBorder="true" applyAlignment="true" applyProtection="false">
      <alignment horizontal="center" vertical="top" textRotation="0" wrapText="false" indent="0" shrinkToFit="false"/>
      <protection locked="true" hidden="false"/>
    </xf>
    <xf numFmtId="164" fontId="20" fillId="6" borderId="17" xfId="31" applyFont="true" applyBorder="true" applyAlignment="true" applyProtection="false">
      <alignment horizontal="center" vertical="top" textRotation="0" wrapText="false" indent="0" shrinkToFit="false"/>
      <protection locked="true" hidden="false"/>
    </xf>
    <xf numFmtId="164" fontId="17" fillId="3" borderId="0" xfId="22" applyFont="true" applyBorder="false" applyAlignment="true" applyProtection="false">
      <alignment horizontal="general" vertical="top" textRotation="0" wrapText="false" indent="0" shrinkToFit="false"/>
      <protection locked="true" hidden="false"/>
    </xf>
    <xf numFmtId="164" fontId="17" fillId="0" borderId="0" xfId="22" applyFont="true" applyBorder="false" applyAlignment="true" applyProtection="false">
      <alignment horizontal="general" vertical="top" textRotation="0" wrapText="false" indent="0" shrinkToFit="false"/>
      <protection locked="true" hidden="false"/>
    </xf>
    <xf numFmtId="164" fontId="19" fillId="4" borderId="18" xfId="22" applyFont="true" applyBorder="true" applyAlignment="true" applyProtection="false">
      <alignment horizontal="center" vertical="center" textRotation="0" wrapText="true" indent="0" shrinkToFit="false"/>
      <protection locked="true" hidden="false"/>
    </xf>
    <xf numFmtId="164" fontId="20" fillId="3" borderId="11" xfId="22" applyFont="true" applyBorder="true" applyAlignment="true" applyProtection="false">
      <alignment horizontal="center" vertical="top" textRotation="0" wrapText="false" indent="0" shrinkToFit="false"/>
      <protection locked="true" hidden="false"/>
    </xf>
    <xf numFmtId="164" fontId="20" fillId="3" borderId="19" xfId="22" applyFont="true" applyBorder="true" applyAlignment="true" applyProtection="false">
      <alignment horizontal="center" vertical="top" textRotation="0" wrapText="false" indent="0" shrinkToFit="false"/>
      <protection locked="true" hidden="false"/>
    </xf>
    <xf numFmtId="164" fontId="20" fillId="6" borderId="20" xfId="22" applyFont="true" applyBorder="true" applyAlignment="true" applyProtection="false">
      <alignment horizontal="center" vertical="top" textRotation="0" wrapText="false" indent="0" shrinkToFit="false"/>
      <protection locked="true" hidden="false"/>
    </xf>
    <xf numFmtId="164" fontId="20" fillId="6" borderId="21" xfId="22" applyFont="true" applyBorder="true" applyAlignment="true" applyProtection="false">
      <alignment horizontal="center" vertical="top" textRotation="0" wrapText="false" indent="0" shrinkToFit="false"/>
      <protection locked="true" hidden="false"/>
    </xf>
    <xf numFmtId="164" fontId="19" fillId="4" borderId="22" xfId="22" applyFont="true" applyBorder="true" applyAlignment="true" applyProtection="false">
      <alignment horizontal="center" vertical="bottom" textRotation="0" wrapText="false" indent="0" shrinkToFit="false"/>
      <protection locked="true" hidden="false"/>
    </xf>
    <xf numFmtId="167" fontId="7" fillId="0" borderId="23" xfId="22" applyFont="true" applyBorder="true" applyAlignment="true" applyProtection="true">
      <alignment horizontal="center" vertical="bottom" textRotation="0" wrapText="false" indent="0" shrinkToFit="true"/>
      <protection locked="false" hidden="false"/>
    </xf>
    <xf numFmtId="164" fontId="19" fillId="4" borderId="23" xfId="22" applyFont="true" applyBorder="true" applyAlignment="true" applyProtection="false">
      <alignment horizontal="center" vertical="bottom" textRotation="0" wrapText="false" indent="0" shrinkToFit="false"/>
      <protection locked="true" hidden="false"/>
    </xf>
    <xf numFmtId="168" fontId="7" fillId="0" borderId="2" xfId="22" applyFont="true" applyBorder="true" applyAlignment="true" applyProtection="true">
      <alignment horizontal="center" vertical="bottom" textRotation="0" wrapText="false" indent="0" shrinkToFit="false"/>
      <protection locked="false" hidden="false"/>
    </xf>
    <xf numFmtId="169" fontId="7" fillId="0" borderId="24" xfId="22" applyFont="true" applyBorder="true" applyAlignment="true" applyProtection="true">
      <alignment horizontal="center" vertical="center" textRotation="0" wrapText="false" indent="0" shrinkToFit="false"/>
      <protection locked="false" hidden="false"/>
    </xf>
    <xf numFmtId="164" fontId="7" fillId="3" borderId="0" xfId="22" applyFont="true" applyBorder="true" applyAlignment="false" applyProtection="false">
      <alignment horizontal="general" vertical="bottom" textRotation="0" wrapText="false" indent="0" shrinkToFit="false"/>
      <protection locked="true" hidden="false"/>
    </xf>
    <xf numFmtId="164" fontId="7" fillId="0" borderId="0" xfId="22" applyFont="true" applyBorder="true" applyAlignment="false" applyProtection="false">
      <alignment horizontal="general" vertical="bottom" textRotation="0" wrapText="false" indent="0" shrinkToFit="false"/>
      <protection locked="true" hidden="false"/>
    </xf>
    <xf numFmtId="164" fontId="21" fillId="5" borderId="25" xfId="22" applyFont="true" applyBorder="true" applyAlignment="true" applyProtection="false">
      <alignment horizontal="center" vertical="bottom" textRotation="0" wrapText="false" indent="0" shrinkToFit="false"/>
      <protection locked="true" hidden="false"/>
    </xf>
    <xf numFmtId="164" fontId="9" fillId="4" borderId="26" xfId="22" applyFont="true" applyBorder="true" applyAlignment="true" applyProtection="false">
      <alignment horizontal="center" vertical="bottom" textRotation="0" wrapText="false" indent="0" shrinkToFit="false"/>
      <protection locked="true" hidden="false"/>
    </xf>
    <xf numFmtId="164" fontId="9" fillId="4" borderId="9" xfId="22" applyFont="true" applyBorder="true" applyAlignment="true" applyProtection="false">
      <alignment horizontal="center" vertical="bottom" textRotation="0" wrapText="false" indent="0" shrinkToFit="false"/>
      <protection locked="true" hidden="false"/>
    </xf>
    <xf numFmtId="164" fontId="19" fillId="6" borderId="27" xfId="22" applyFont="true" applyBorder="true" applyAlignment="true" applyProtection="false">
      <alignment horizontal="center" vertical="bottom" textRotation="0" wrapText="false" indent="0" shrinkToFit="false"/>
      <protection locked="true" hidden="false"/>
    </xf>
    <xf numFmtId="164" fontId="7" fillId="0" borderId="28" xfId="22" applyFont="true" applyBorder="true" applyAlignment="true" applyProtection="true">
      <alignment horizontal="left" vertical="bottom" textRotation="0" wrapText="false" indent="0" shrinkToFit="false"/>
      <protection locked="false" hidden="false"/>
    </xf>
    <xf numFmtId="164" fontId="19" fillId="6" borderId="29" xfId="22" applyFont="true" applyBorder="true" applyAlignment="true" applyProtection="false">
      <alignment horizontal="center" vertical="bottom" textRotation="0" wrapText="false" indent="0" shrinkToFit="false"/>
      <protection locked="true" hidden="false"/>
    </xf>
    <xf numFmtId="164" fontId="7" fillId="0" borderId="30" xfId="22" applyFont="true" applyBorder="true" applyAlignment="true" applyProtection="true">
      <alignment horizontal="left" vertical="bottom" textRotation="0" wrapText="false" indent="0" shrinkToFit="false"/>
      <protection locked="false" hidden="false"/>
    </xf>
    <xf numFmtId="164" fontId="20" fillId="4" borderId="29" xfId="22" applyFont="true" applyBorder="true" applyAlignment="true" applyProtection="false">
      <alignment horizontal="center" vertical="bottom" textRotation="0" wrapText="false" indent="0" shrinkToFit="false"/>
      <protection locked="true" hidden="false"/>
    </xf>
    <xf numFmtId="164" fontId="19" fillId="4" borderId="12" xfId="22" applyFont="true" applyBorder="true" applyAlignment="true" applyProtection="false">
      <alignment horizontal="center" vertical="bottom" textRotation="0" wrapText="false" indent="0" shrinkToFit="false"/>
      <protection locked="true" hidden="false"/>
    </xf>
    <xf numFmtId="164" fontId="19" fillId="4" borderId="28" xfId="22" applyFont="true" applyBorder="true" applyAlignment="true" applyProtection="false">
      <alignment horizontal="center" vertical="bottom" textRotation="0" wrapText="false" indent="0" shrinkToFit="false"/>
      <protection locked="true" hidden="false"/>
    </xf>
    <xf numFmtId="164" fontId="19" fillId="4" borderId="17" xfId="22" applyFont="true" applyBorder="true" applyAlignment="true" applyProtection="false">
      <alignment horizontal="center" vertical="bottom" textRotation="0" wrapText="false" indent="0" shrinkToFit="false"/>
      <protection locked="true" hidden="false"/>
    </xf>
    <xf numFmtId="164" fontId="11" fillId="6" borderId="29" xfId="22" applyFont="true" applyBorder="true" applyAlignment="true" applyProtection="false">
      <alignment horizontal="center" vertical="bottom" textRotation="0" wrapText="false" indent="0" shrinkToFit="false"/>
      <protection locked="true" hidden="false"/>
    </xf>
    <xf numFmtId="166" fontId="7" fillId="3" borderId="12" xfId="31" applyFont="true" applyBorder="true" applyAlignment="true" applyProtection="true">
      <alignment horizontal="center" vertical="bottom" textRotation="0" wrapText="true" indent="0" shrinkToFit="true"/>
      <protection locked="false" hidden="false"/>
    </xf>
    <xf numFmtId="164" fontId="7" fillId="3" borderId="28" xfId="23" applyFont="true" applyBorder="true" applyAlignment="true" applyProtection="true">
      <alignment horizontal="left" vertical="bottom" textRotation="0" wrapText="false" indent="0" shrinkToFit="false"/>
      <protection locked="false" hidden="false"/>
    </xf>
    <xf numFmtId="164" fontId="7" fillId="3" borderId="31" xfId="23" applyFont="true" applyBorder="true" applyAlignment="true" applyProtection="false">
      <alignment horizontal="left" vertical="bottom" textRotation="0" wrapText="false" indent="0" shrinkToFit="false"/>
      <protection locked="true" hidden="false"/>
    </xf>
    <xf numFmtId="164" fontId="7" fillId="3" borderId="32" xfId="23" applyFont="true" applyBorder="true" applyAlignment="true" applyProtection="false">
      <alignment horizontal="left" vertical="bottom" textRotation="0" wrapText="false" indent="0" shrinkToFit="false"/>
      <protection locked="true" hidden="false"/>
    </xf>
    <xf numFmtId="166" fontId="7" fillId="3" borderId="28" xfId="22" applyFont="true" applyBorder="true" applyAlignment="true" applyProtection="true">
      <alignment horizontal="center" vertical="bottom" textRotation="0" wrapText="true" indent="0" shrinkToFit="true"/>
      <protection locked="false" hidden="false"/>
    </xf>
    <xf numFmtId="166" fontId="7" fillId="3" borderId="33" xfId="22" applyFont="true" applyBorder="true" applyAlignment="true" applyProtection="true">
      <alignment horizontal="center" vertical="bottom" textRotation="0" wrapText="true" indent="0" shrinkToFit="true"/>
      <protection locked="false" hidden="false"/>
    </xf>
    <xf numFmtId="164" fontId="22" fillId="3" borderId="0" xfId="22" applyFont="true" applyBorder="false" applyAlignment="false" applyProtection="false">
      <alignment horizontal="general" vertical="bottom" textRotation="0" wrapText="false" indent="0" shrinkToFit="false"/>
      <protection locked="true" hidden="false"/>
    </xf>
    <xf numFmtId="164" fontId="11" fillId="6" borderId="34" xfId="22" applyFont="true" applyBorder="true" applyAlignment="true" applyProtection="false">
      <alignment horizontal="center" vertical="bottom" textRotation="0" wrapText="false" indent="0" shrinkToFit="false"/>
      <protection locked="true" hidden="false"/>
    </xf>
    <xf numFmtId="166" fontId="7" fillId="3" borderId="14" xfId="22" applyFont="true" applyBorder="true" applyAlignment="true" applyProtection="true">
      <alignment horizontal="center" vertical="bottom" textRotation="0" wrapText="true" indent="0" shrinkToFit="true"/>
      <protection locked="false" hidden="false"/>
    </xf>
    <xf numFmtId="166" fontId="7" fillId="3" borderId="12" xfId="22" applyFont="true" applyBorder="true" applyAlignment="true" applyProtection="true">
      <alignment horizontal="center" vertical="bottom" textRotation="0" wrapText="true" indent="0" shrinkToFit="true"/>
      <protection locked="false" hidden="false"/>
    </xf>
    <xf numFmtId="164" fontId="11" fillId="6" borderId="27" xfId="22" applyFont="true" applyBorder="true" applyAlignment="true" applyProtection="false">
      <alignment horizontal="center" vertical="bottom" textRotation="0" wrapText="false" indent="0" shrinkToFit="false"/>
      <protection locked="true" hidden="false"/>
    </xf>
    <xf numFmtId="166" fontId="7" fillId="3" borderId="35" xfId="22" applyFont="true" applyBorder="true" applyAlignment="true" applyProtection="true">
      <alignment horizontal="center" vertical="bottom" textRotation="0" wrapText="true" indent="0" shrinkToFit="true"/>
      <protection locked="false" hidden="false"/>
    </xf>
    <xf numFmtId="164" fontId="7" fillId="3" borderId="36" xfId="22" applyFont="true" applyBorder="true" applyAlignment="true" applyProtection="false">
      <alignment horizontal="general" vertical="bottom" textRotation="0" wrapText="false" indent="0" shrinkToFit="false"/>
      <protection locked="true" hidden="false"/>
    </xf>
    <xf numFmtId="164" fontId="7" fillId="3" borderId="37" xfId="22" applyFont="true" applyBorder="true" applyAlignment="true" applyProtection="false">
      <alignment horizontal="general" vertical="bottom" textRotation="0" wrapText="false" indent="0" shrinkToFit="false"/>
      <protection locked="true" hidden="false"/>
    </xf>
    <xf numFmtId="164" fontId="7" fillId="3" borderId="31" xfId="22" applyFont="true" applyBorder="true" applyAlignment="true" applyProtection="false">
      <alignment horizontal="general" vertical="bottom" textRotation="0" wrapText="false" indent="0" shrinkToFit="false"/>
      <protection locked="true" hidden="false"/>
    </xf>
    <xf numFmtId="164" fontId="7" fillId="3" borderId="32" xfId="22" applyFont="true" applyBorder="true" applyAlignment="true" applyProtection="false">
      <alignment horizontal="general" vertical="bottom" textRotation="0" wrapText="false" indent="0" shrinkToFit="false"/>
      <protection locked="true" hidden="false"/>
    </xf>
    <xf numFmtId="164" fontId="7" fillId="3" borderId="38" xfId="22" applyFont="true" applyBorder="true" applyAlignment="true" applyProtection="false">
      <alignment horizontal="general" vertical="bottom" textRotation="0" wrapText="false" indent="0" shrinkToFit="false"/>
      <protection locked="true" hidden="false"/>
    </xf>
    <xf numFmtId="164" fontId="7" fillId="3" borderId="39" xfId="22" applyFont="true" applyBorder="true" applyAlignment="true" applyProtection="false">
      <alignment horizontal="general" vertical="bottom" textRotation="0" wrapText="false" indent="0" shrinkToFit="false"/>
      <protection locked="true" hidden="false"/>
    </xf>
    <xf numFmtId="164" fontId="7" fillId="3" borderId="40" xfId="22" applyFont="true" applyBorder="true" applyAlignment="true" applyProtection="false">
      <alignment horizontal="general" vertical="bottom" textRotation="0" wrapText="false" indent="0" shrinkToFit="false"/>
      <protection locked="true" hidden="false"/>
    </xf>
    <xf numFmtId="164" fontId="7" fillId="3" borderId="41" xfId="22" applyFont="true" applyBorder="true" applyAlignment="true" applyProtection="false">
      <alignment horizontal="general" vertical="bottom" textRotation="0" wrapText="false" indent="0" shrinkToFit="false"/>
      <protection locked="true" hidden="false"/>
    </xf>
    <xf numFmtId="164" fontId="23" fillId="5" borderId="3" xfId="22" applyFont="true" applyBorder="true" applyAlignment="true" applyProtection="false">
      <alignment horizontal="center" vertical="bottom" textRotation="0" wrapText="false" indent="0" shrinkToFit="false"/>
      <protection locked="true" hidden="false"/>
    </xf>
    <xf numFmtId="164" fontId="19" fillId="4" borderId="9" xfId="22" applyFont="true" applyBorder="true" applyAlignment="true" applyProtection="false">
      <alignment horizontal="center" vertical="bottom" textRotation="0" wrapText="false" indent="0" shrinkToFit="false"/>
      <protection locked="true" hidden="false"/>
    </xf>
    <xf numFmtId="164" fontId="19" fillId="6" borderId="29" xfId="22" applyFont="true" applyBorder="true" applyAlignment="false" applyProtection="false">
      <alignment horizontal="general" vertical="bottom" textRotation="0" wrapText="false" indent="0" shrinkToFit="false"/>
      <protection locked="true" hidden="false"/>
    </xf>
    <xf numFmtId="164" fontId="22" fillId="6" borderId="12" xfId="22" applyFont="true" applyBorder="true" applyAlignment="false" applyProtection="false">
      <alignment horizontal="general" vertical="bottom" textRotation="0" wrapText="false" indent="0" shrinkToFit="false"/>
      <protection locked="true" hidden="false"/>
    </xf>
    <xf numFmtId="164" fontId="9" fillId="3" borderId="12" xfId="22" applyFont="true" applyBorder="true" applyAlignment="true" applyProtection="false">
      <alignment horizontal="center" vertical="center" textRotation="0" wrapText="false" indent="0" shrinkToFit="false"/>
      <protection locked="true" hidden="false"/>
    </xf>
    <xf numFmtId="164" fontId="22" fillId="6" borderId="12" xfId="22" applyFont="true" applyBorder="true" applyAlignment="true" applyProtection="false">
      <alignment horizontal="center" vertical="bottom" textRotation="0" wrapText="false" indent="0" shrinkToFit="false"/>
      <protection locked="true" hidden="false"/>
    </xf>
    <xf numFmtId="164" fontId="9" fillId="3" borderId="30" xfId="23" applyFont="true" applyBorder="true" applyAlignment="true" applyProtection="false">
      <alignment horizontal="center" vertical="center" textRotation="0" wrapText="false" indent="0" shrinkToFit="false"/>
      <protection locked="true" hidden="false"/>
    </xf>
    <xf numFmtId="164" fontId="20" fillId="4" borderId="34" xfId="22" applyFont="true" applyBorder="true" applyAlignment="true" applyProtection="false">
      <alignment horizontal="left" vertical="bottom" textRotation="0" wrapText="false" indent="0" shrinkToFit="false"/>
      <protection locked="true" hidden="false"/>
    </xf>
    <xf numFmtId="164" fontId="9" fillId="4" borderId="33" xfId="22" applyFont="true" applyBorder="true" applyAlignment="true" applyProtection="false">
      <alignment horizontal="center" vertical="center" textRotation="0" wrapText="false" indent="0" shrinkToFit="false"/>
      <protection locked="true" hidden="false"/>
    </xf>
    <xf numFmtId="164" fontId="20" fillId="4" borderId="14" xfId="22" applyFont="true" applyBorder="true" applyAlignment="true" applyProtection="false">
      <alignment horizontal="general" vertical="bottom" textRotation="0" wrapText="false" indent="0" shrinkToFit="false"/>
      <protection locked="true" hidden="false"/>
    </xf>
    <xf numFmtId="164" fontId="9" fillId="4" borderId="17" xfId="22" applyFont="true" applyBorder="true" applyAlignment="true" applyProtection="false">
      <alignment horizontal="center" vertical="center" textRotation="0" wrapText="false" indent="0" shrinkToFit="false"/>
      <protection locked="true" hidden="false"/>
    </xf>
    <xf numFmtId="164" fontId="20" fillId="4" borderId="34" xfId="22" applyFont="true" applyBorder="true" applyAlignment="true" applyProtection="false">
      <alignment horizontal="left" vertical="bottom" textRotation="0" wrapText="false" indent="0" shrinkToFit="true"/>
      <protection locked="true" hidden="false"/>
    </xf>
    <xf numFmtId="164" fontId="20" fillId="3" borderId="42" xfId="22" applyFont="true" applyBorder="true" applyAlignment="true" applyProtection="false">
      <alignment horizontal="left" vertical="center" textRotation="0" wrapText="false" indent="0" shrinkToFit="false"/>
      <protection locked="true" hidden="false"/>
    </xf>
    <xf numFmtId="164" fontId="20" fillId="3" borderId="43" xfId="22" applyFont="true" applyBorder="true" applyAlignment="true" applyProtection="false">
      <alignment horizontal="left" vertical="bottom" textRotation="0" wrapText="false" indent="0" shrinkToFit="false"/>
      <protection locked="true" hidden="false"/>
    </xf>
    <xf numFmtId="169" fontId="7" fillId="3" borderId="44" xfId="22" applyFont="true" applyBorder="true" applyAlignment="true" applyProtection="true">
      <alignment horizontal="general" vertical="center" textRotation="0" wrapText="false" indent="0" shrinkToFit="false"/>
      <protection locked="false" hidden="false"/>
    </xf>
    <xf numFmtId="169" fontId="7" fillId="0" borderId="45" xfId="22" applyFont="true" applyBorder="true" applyAlignment="true" applyProtection="true">
      <alignment horizontal="general" vertical="center" textRotation="0" wrapText="false" indent="0" shrinkToFit="false"/>
      <protection locked="false" hidden="false"/>
    </xf>
    <xf numFmtId="164" fontId="20" fillId="3" borderId="45" xfId="22" applyFont="true" applyBorder="true" applyAlignment="true" applyProtection="false">
      <alignment horizontal="left" vertical="center" textRotation="0" wrapText="false" indent="0" shrinkToFit="false"/>
      <protection locked="true" hidden="false"/>
    </xf>
    <xf numFmtId="164" fontId="20" fillId="4" borderId="10" xfId="22" applyFont="true" applyBorder="true" applyAlignment="true" applyProtection="false">
      <alignment horizontal="left" vertical="center" textRotation="0" wrapText="false" indent="0" shrinkToFit="false"/>
      <protection locked="true" hidden="false"/>
    </xf>
    <xf numFmtId="164" fontId="20" fillId="6" borderId="46" xfId="22" applyFont="true" applyBorder="true" applyAlignment="true" applyProtection="false">
      <alignment horizontal="right" vertical="center" textRotation="0" wrapText="false" indent="0" shrinkToFit="false"/>
      <protection locked="true" hidden="false"/>
    </xf>
    <xf numFmtId="164" fontId="7" fillId="3" borderId="8" xfId="22" applyFont="true" applyBorder="true" applyAlignment="true" applyProtection="true">
      <alignment horizontal="general" vertical="bottom" textRotation="0" wrapText="false" indent="0" shrinkToFit="false"/>
      <protection locked="false" hidden="false"/>
    </xf>
    <xf numFmtId="164" fontId="7" fillId="3" borderId="47" xfId="22" applyFont="true" applyBorder="true" applyAlignment="true" applyProtection="true">
      <alignment horizontal="general" vertical="bottom" textRotation="0" wrapText="false" indent="0" shrinkToFit="false"/>
      <protection locked="false" hidden="false"/>
    </xf>
    <xf numFmtId="164" fontId="22" fillId="0" borderId="0" xfId="22" applyFont="true" applyBorder="false" applyAlignment="false" applyProtection="false">
      <alignment horizontal="general" vertical="bottom" textRotation="0" wrapText="false" indent="0" shrinkToFit="false"/>
      <protection locked="true" hidden="false"/>
    </xf>
    <xf numFmtId="164" fontId="20" fillId="3" borderId="48" xfId="22" applyFont="true" applyBorder="true" applyAlignment="true" applyProtection="true">
      <alignment horizontal="left" vertical="top" textRotation="0" wrapText="false" indent="0" shrinkToFit="false"/>
      <protection locked="false" hidden="false"/>
    </xf>
    <xf numFmtId="169" fontId="7" fillId="0" borderId="30" xfId="22" applyFont="true" applyBorder="true" applyAlignment="true" applyProtection="true">
      <alignment horizontal="center" vertical="center" textRotation="0" wrapText="false" indent="0" shrinkToFit="false"/>
      <protection locked="false" hidden="false"/>
    </xf>
    <xf numFmtId="164" fontId="17" fillId="3" borderId="36" xfId="22" applyFont="true" applyBorder="true" applyAlignment="true" applyProtection="true">
      <alignment horizontal="general" vertical="bottom" textRotation="0" wrapText="false" indent="0" shrinkToFit="false"/>
      <protection locked="false" hidden="false"/>
    </xf>
    <xf numFmtId="164" fontId="17" fillId="3" borderId="37" xfId="22" applyFont="true" applyBorder="true" applyAlignment="true" applyProtection="true">
      <alignment horizontal="general" vertical="bottom" textRotation="0" wrapText="false" indent="0" shrinkToFit="false"/>
      <protection locked="false" hidden="false"/>
    </xf>
    <xf numFmtId="164" fontId="20" fillId="3" borderId="49" xfId="22" applyFont="true" applyBorder="true" applyAlignment="true" applyProtection="true">
      <alignment horizontal="left" vertical="top" textRotation="0" wrapText="false" indent="0" shrinkToFit="false"/>
      <protection locked="false" hidden="false"/>
    </xf>
    <xf numFmtId="164" fontId="17" fillId="3" borderId="2" xfId="22" applyFont="true" applyBorder="true" applyAlignment="true" applyProtection="true">
      <alignment horizontal="general" vertical="bottom" textRotation="0" wrapText="false" indent="0" shrinkToFit="false"/>
      <protection locked="false" hidden="false"/>
    </xf>
    <xf numFmtId="164" fontId="17" fillId="3" borderId="6" xfId="22" applyFont="true" applyBorder="true" applyAlignment="true" applyProtection="true">
      <alignment horizontal="general" vertical="bottom" textRotation="0" wrapText="false" indent="0" shrinkToFit="false"/>
      <protection locked="false" hidden="false"/>
    </xf>
    <xf numFmtId="164" fontId="23" fillId="5" borderId="50" xfId="22" applyFont="true" applyBorder="true" applyAlignment="true" applyProtection="false">
      <alignment horizontal="center" vertical="bottom" textRotation="0" wrapText="false" indent="0" shrinkToFit="false"/>
      <protection locked="true" hidden="false"/>
    </xf>
    <xf numFmtId="164" fontId="19" fillId="4" borderId="13" xfId="22" applyFont="true" applyBorder="true" applyAlignment="true" applyProtection="false">
      <alignment horizontal="center" vertical="bottom" textRotation="0" wrapText="false" indent="0" shrinkToFit="false"/>
      <protection locked="true" hidden="false"/>
    </xf>
    <xf numFmtId="164" fontId="20" fillId="4" borderId="51" xfId="22" applyFont="true" applyBorder="true" applyAlignment="true" applyProtection="false">
      <alignment horizontal="center" vertical="bottom" textRotation="0" wrapText="false" indent="0" shrinkToFit="false"/>
      <protection locked="true" hidden="false"/>
    </xf>
    <xf numFmtId="164" fontId="20" fillId="4" borderId="52" xfId="22" applyFont="true" applyBorder="true" applyAlignment="true" applyProtection="false">
      <alignment horizontal="center" vertical="bottom" textRotation="0" wrapText="false" indent="0" shrinkToFit="false"/>
      <protection locked="true" hidden="false"/>
    </xf>
    <xf numFmtId="164" fontId="17" fillId="6" borderId="21" xfId="22" applyFont="true" applyBorder="true" applyAlignment="true" applyProtection="false">
      <alignment horizontal="left" vertical="bottom" textRotation="0" wrapText="false" indent="0" shrinkToFit="false"/>
      <protection locked="true" hidden="false"/>
    </xf>
    <xf numFmtId="164" fontId="20" fillId="4" borderId="53" xfId="22" applyFont="true" applyBorder="true" applyAlignment="true" applyProtection="false">
      <alignment horizontal="center" vertical="bottom" textRotation="0" wrapText="false" indent="0" shrinkToFit="false"/>
      <protection locked="true" hidden="false"/>
    </xf>
    <xf numFmtId="164" fontId="19" fillId="4" borderId="54" xfId="22" applyFont="true" applyBorder="true" applyAlignment="true" applyProtection="false">
      <alignment horizontal="center" vertical="bottom" textRotation="0" wrapText="false" indent="0" shrinkToFit="false"/>
      <protection locked="true" hidden="false"/>
    </xf>
    <xf numFmtId="164" fontId="19" fillId="4" borderId="37" xfId="22" applyFont="true" applyBorder="true" applyAlignment="true" applyProtection="false">
      <alignment horizontal="center" vertical="bottom" textRotation="0" wrapText="false" indent="0" shrinkToFit="false"/>
      <protection locked="true" hidden="false"/>
    </xf>
    <xf numFmtId="164" fontId="20" fillId="3" borderId="3" xfId="22" applyFont="true" applyBorder="true" applyAlignment="true" applyProtection="false">
      <alignment horizontal="center" vertical="bottom" textRotation="0" wrapText="true" indent="0" shrinkToFit="false"/>
      <protection locked="true" hidden="false"/>
    </xf>
    <xf numFmtId="164" fontId="17" fillId="3" borderId="55" xfId="22" applyFont="true" applyBorder="true" applyAlignment="true" applyProtection="false">
      <alignment horizontal="center" vertical="bottom" textRotation="0" wrapText="false" indent="0" shrinkToFit="false"/>
      <protection locked="true" hidden="false"/>
    </xf>
    <xf numFmtId="164" fontId="23" fillId="5" borderId="54" xfId="22" applyFont="true" applyBorder="true" applyAlignment="true" applyProtection="false">
      <alignment horizontal="center" vertical="center" textRotation="0" wrapText="false" indent="0" shrinkToFit="false"/>
      <protection locked="true" hidden="false"/>
    </xf>
    <xf numFmtId="164" fontId="19" fillId="4" borderId="29" xfId="22" applyFont="true" applyBorder="true" applyAlignment="true" applyProtection="false">
      <alignment horizontal="center" vertical="bottom" textRotation="0" wrapText="false" indent="0" shrinkToFit="false"/>
      <protection locked="true" hidden="false"/>
    </xf>
    <xf numFmtId="164" fontId="19" fillId="4" borderId="30" xfId="22" applyFont="true" applyBorder="true" applyAlignment="true" applyProtection="false">
      <alignment horizontal="center" vertical="bottom" textRotation="0" wrapText="false" indent="0" shrinkToFit="false"/>
      <protection locked="true" hidden="false"/>
    </xf>
    <xf numFmtId="164" fontId="7" fillId="3" borderId="48" xfId="22" applyFont="true" applyBorder="true" applyAlignment="true" applyProtection="true">
      <alignment horizontal="general" vertical="bottom" textRotation="0" wrapText="false" indent="0" shrinkToFit="false"/>
      <protection locked="false" hidden="false"/>
    </xf>
    <xf numFmtId="164" fontId="7" fillId="3" borderId="31" xfId="22" applyFont="true" applyBorder="true" applyAlignment="true" applyProtection="true">
      <alignment horizontal="general" vertical="bottom" textRotation="0" wrapText="false" indent="0" shrinkToFit="false"/>
      <protection locked="false" hidden="false"/>
    </xf>
    <xf numFmtId="164" fontId="7" fillId="3" borderId="51" xfId="22" applyFont="true" applyBorder="true" applyAlignment="true" applyProtection="true">
      <alignment horizontal="general" vertical="bottom" textRotation="0" wrapText="false" indent="0" shrinkToFit="false"/>
      <protection locked="false" hidden="false"/>
    </xf>
    <xf numFmtId="164" fontId="7" fillId="3" borderId="28" xfId="22" applyFont="true" applyBorder="true" applyAlignment="true" applyProtection="true">
      <alignment horizontal="general" vertical="bottom" textRotation="0" wrapText="false" indent="0" shrinkToFit="false"/>
      <protection locked="false" hidden="false"/>
    </xf>
    <xf numFmtId="164" fontId="7" fillId="3" borderId="51" xfId="22" applyFont="true" applyBorder="true" applyAlignment="true" applyProtection="true">
      <alignment horizontal="general" vertical="bottom" textRotation="0" wrapText="false" indent="0" shrinkToFit="true"/>
      <protection locked="false" hidden="false"/>
    </xf>
    <xf numFmtId="164" fontId="7" fillId="3" borderId="32" xfId="22" applyFont="true" applyBorder="true" applyAlignment="true" applyProtection="true">
      <alignment horizontal="general" vertical="bottom" textRotation="0" wrapText="false" indent="0" shrinkToFit="false"/>
      <protection locked="false" hidden="false"/>
    </xf>
    <xf numFmtId="164" fontId="7" fillId="6" borderId="48" xfId="22" applyFont="true" applyBorder="true" applyAlignment="true" applyProtection="true">
      <alignment horizontal="general" vertical="bottom" textRotation="0" wrapText="false" indent="0" shrinkToFit="false"/>
      <protection locked="false" hidden="false"/>
    </xf>
    <xf numFmtId="164" fontId="7" fillId="6" borderId="31" xfId="22" applyFont="true" applyBorder="true" applyAlignment="true" applyProtection="true">
      <alignment horizontal="general" vertical="bottom" textRotation="0" wrapText="false" indent="0" shrinkToFit="false"/>
      <protection locked="false" hidden="false"/>
    </xf>
    <xf numFmtId="164" fontId="7" fillId="6" borderId="51" xfId="22" applyFont="true" applyBorder="true" applyAlignment="true" applyProtection="true">
      <alignment horizontal="general" vertical="bottom" textRotation="0" wrapText="false" indent="0" shrinkToFit="false"/>
      <protection locked="false" hidden="false"/>
    </xf>
    <xf numFmtId="164" fontId="7" fillId="6" borderId="28" xfId="22" applyFont="true" applyBorder="true" applyAlignment="true" applyProtection="true">
      <alignment horizontal="general" vertical="bottom" textRotation="0" wrapText="false" indent="0" shrinkToFit="false"/>
      <protection locked="false" hidden="false"/>
    </xf>
    <xf numFmtId="164" fontId="7" fillId="6" borderId="51" xfId="22" applyFont="true" applyBorder="true" applyAlignment="true" applyProtection="true">
      <alignment horizontal="general" vertical="bottom" textRotation="0" wrapText="false" indent="0" shrinkToFit="true"/>
      <protection locked="false" hidden="false"/>
    </xf>
    <xf numFmtId="164" fontId="7" fillId="6" borderId="32" xfId="22" applyFont="true" applyBorder="true" applyAlignment="true" applyProtection="true">
      <alignment horizontal="general" vertical="bottom" textRotation="0" wrapText="false" indent="0" shrinkToFit="false"/>
      <protection locked="false" hidden="false"/>
    </xf>
    <xf numFmtId="164" fontId="7" fillId="3" borderId="48" xfId="22" applyFont="true" applyBorder="true" applyAlignment="true" applyProtection="true">
      <alignment horizontal="general" vertical="center" textRotation="0" wrapText="false" indent="0" shrinkToFit="false"/>
      <protection locked="false" hidden="false"/>
    </xf>
    <xf numFmtId="164" fontId="7" fillId="3" borderId="31" xfId="22" applyFont="true" applyBorder="true" applyAlignment="true" applyProtection="true">
      <alignment horizontal="general" vertical="center" textRotation="0" wrapText="false" indent="0" shrinkToFit="false"/>
      <protection locked="false" hidden="false"/>
    </xf>
    <xf numFmtId="164" fontId="7" fillId="3" borderId="51" xfId="22" applyFont="true" applyBorder="true" applyAlignment="true" applyProtection="true">
      <alignment horizontal="general" vertical="center" textRotation="0" wrapText="false" indent="0" shrinkToFit="false"/>
      <protection locked="false" hidden="false"/>
    </xf>
    <xf numFmtId="164" fontId="11" fillId="3" borderId="28" xfId="22" applyFont="true" applyBorder="true" applyAlignment="true" applyProtection="true">
      <alignment horizontal="general" vertical="center" textRotation="0" wrapText="false" indent="0" shrinkToFit="false"/>
      <protection locked="false" hidden="false"/>
    </xf>
    <xf numFmtId="164" fontId="7" fillId="6" borderId="48" xfId="22" applyFont="true" applyBorder="true" applyAlignment="true" applyProtection="true">
      <alignment horizontal="general" vertical="center" textRotation="0" wrapText="false" indent="0" shrinkToFit="false"/>
      <protection locked="false" hidden="false"/>
    </xf>
    <xf numFmtId="164" fontId="7" fillId="6" borderId="31" xfId="22" applyFont="true" applyBorder="true" applyAlignment="true" applyProtection="true">
      <alignment horizontal="general" vertical="center" textRotation="0" wrapText="false" indent="0" shrinkToFit="false"/>
      <protection locked="false" hidden="false"/>
    </xf>
    <xf numFmtId="164" fontId="7" fillId="6" borderId="51" xfId="22" applyFont="true" applyBorder="true" applyAlignment="true" applyProtection="true">
      <alignment horizontal="general" vertical="center" textRotation="0" wrapText="false" indent="0" shrinkToFit="false"/>
      <protection locked="false" hidden="false"/>
    </xf>
    <xf numFmtId="164" fontId="11" fillId="6" borderId="28" xfId="22" applyFont="true" applyBorder="true" applyAlignment="true" applyProtection="true">
      <alignment horizontal="general" vertical="center" textRotation="0" wrapText="false" indent="0" shrinkToFit="false"/>
      <protection locked="false" hidden="false"/>
    </xf>
    <xf numFmtId="164" fontId="7" fillId="3" borderId="28" xfId="22" applyFont="true" applyBorder="true" applyAlignment="true" applyProtection="true">
      <alignment horizontal="general" vertical="center" textRotation="0" wrapText="false" indent="0" shrinkToFit="false"/>
      <protection locked="false" hidden="false"/>
    </xf>
    <xf numFmtId="164" fontId="11" fillId="3" borderId="28" xfId="22" applyFont="true" applyBorder="true" applyAlignment="true" applyProtection="true">
      <alignment horizontal="general" vertical="bottom" textRotation="0" wrapText="false" indent="0" shrinkToFit="false"/>
      <protection locked="false" hidden="false"/>
    </xf>
    <xf numFmtId="164" fontId="11" fillId="6" borderId="28" xfId="22" applyFont="true" applyBorder="true" applyAlignment="true" applyProtection="true">
      <alignment horizontal="general" vertical="bottom" textRotation="0" wrapText="false" indent="0" shrinkToFit="false"/>
      <protection locked="false" hidden="false"/>
    </xf>
    <xf numFmtId="164" fontId="7" fillId="6" borderId="56" xfId="22" applyFont="true" applyBorder="true" applyAlignment="true" applyProtection="true">
      <alignment horizontal="general" vertical="bottom" textRotation="0" wrapText="false" indent="0" shrinkToFit="false"/>
      <protection locked="false" hidden="false"/>
    </xf>
    <xf numFmtId="164" fontId="7" fillId="6" borderId="38" xfId="22" applyFont="true" applyBorder="true" applyAlignment="true" applyProtection="true">
      <alignment horizontal="general" vertical="bottom" textRotation="0" wrapText="false" indent="0" shrinkToFit="false"/>
      <protection locked="false" hidden="false"/>
    </xf>
    <xf numFmtId="164" fontId="7" fillId="6" borderId="57" xfId="22" applyFont="true" applyBorder="true" applyAlignment="true" applyProtection="true">
      <alignment horizontal="general" vertical="bottom" textRotation="0" wrapText="false" indent="0" shrinkToFit="false"/>
      <protection locked="false" hidden="false"/>
    </xf>
    <xf numFmtId="164" fontId="11" fillId="6" borderId="33" xfId="22" applyFont="true" applyBorder="true" applyAlignment="true" applyProtection="true">
      <alignment horizontal="general" vertical="bottom" textRotation="0" wrapText="false" indent="0" shrinkToFit="false"/>
      <protection locked="false" hidden="false"/>
    </xf>
    <xf numFmtId="164" fontId="7" fillId="6" borderId="33" xfId="22" applyFont="true" applyBorder="true" applyAlignment="true" applyProtection="true">
      <alignment horizontal="general" vertical="bottom" textRotation="0" wrapText="false" indent="0" shrinkToFit="false"/>
      <protection locked="false" hidden="false"/>
    </xf>
    <xf numFmtId="164" fontId="7" fillId="6" borderId="57" xfId="22" applyFont="true" applyBorder="true" applyAlignment="true" applyProtection="true">
      <alignment horizontal="general" vertical="bottom" textRotation="0" wrapText="false" indent="0" shrinkToFit="true"/>
      <protection locked="false" hidden="false"/>
    </xf>
    <xf numFmtId="164" fontId="7" fillId="6" borderId="39" xfId="22" applyFont="true" applyBorder="true" applyAlignment="true" applyProtection="true">
      <alignment horizontal="general" vertical="bottom" textRotation="0" wrapText="false" indent="0" shrinkToFit="false"/>
      <protection locked="false" hidden="false"/>
    </xf>
    <xf numFmtId="164" fontId="17" fillId="4" borderId="7" xfId="22" applyFont="true" applyBorder="true" applyAlignment="true" applyProtection="true">
      <alignment horizontal="center" vertical="bottom" textRotation="0" wrapText="false" indent="0" shrinkToFit="false"/>
      <protection locked="false" hidden="false"/>
    </xf>
    <xf numFmtId="164" fontId="20" fillId="3" borderId="0" xfId="22" applyFont="true" applyBorder="true" applyAlignment="true" applyProtection="false">
      <alignment horizontal="center" vertical="bottom" textRotation="0" wrapText="true" indent="0" shrinkToFit="false"/>
      <protection locked="true" hidden="false"/>
    </xf>
    <xf numFmtId="164" fontId="17" fillId="3" borderId="0" xfId="22" applyFont="true" applyBorder="true" applyAlignment="true" applyProtection="false">
      <alignment horizontal="center" vertical="bottom" textRotation="0" wrapText="false" indent="0" shrinkToFit="false"/>
      <protection locked="true" hidden="false"/>
    </xf>
    <xf numFmtId="164" fontId="27" fillId="7" borderId="2" xfId="31" applyFont="true" applyBorder="true" applyAlignment="true" applyProtection="false">
      <alignment horizontal="center" vertical="center" textRotation="0" wrapText="false" indent="0" shrinkToFit="true"/>
      <protection locked="true" hidden="false"/>
    </xf>
    <xf numFmtId="164" fontId="28" fillId="0" borderId="36" xfId="31" applyFont="true" applyBorder="true" applyAlignment="true" applyProtection="true">
      <alignment horizontal="center" vertical="bottom" textRotation="0" wrapText="false" indent="0" shrinkToFit="true"/>
      <protection locked="false" hidden="false"/>
    </xf>
    <xf numFmtId="167" fontId="29" fillId="7" borderId="36" xfId="31" applyFont="true" applyBorder="true" applyAlignment="true" applyProtection="false">
      <alignment horizontal="center" vertical="bottom" textRotation="0" wrapText="false" indent="0" shrinkToFit="true"/>
      <protection locked="true" hidden="false"/>
    </xf>
    <xf numFmtId="164" fontId="29" fillId="0" borderId="36" xfId="31" applyFont="true" applyBorder="true" applyAlignment="true" applyProtection="true">
      <alignment horizontal="center" vertical="bottom" textRotation="0" wrapText="false" indent="0" shrinkToFit="true"/>
      <protection locked="false" hidden="false"/>
    </xf>
    <xf numFmtId="164" fontId="29" fillId="7" borderId="36" xfId="31" applyFont="true" applyBorder="true" applyAlignment="true" applyProtection="true">
      <alignment horizontal="center" vertical="bottom" textRotation="0" wrapText="false" indent="0" shrinkToFit="true"/>
      <protection locked="false" hidden="false"/>
    </xf>
    <xf numFmtId="164" fontId="30" fillId="8" borderId="0" xfId="31" applyFont="true" applyBorder="true" applyAlignment="true" applyProtection="false">
      <alignment horizontal="center" vertical="center" textRotation="0" wrapText="false" indent="0" shrinkToFit="true"/>
      <protection locked="true" hidden="false"/>
    </xf>
    <xf numFmtId="164" fontId="7" fillId="0" borderId="0" xfId="31" applyFont="true" applyBorder="false" applyAlignment="true" applyProtection="false">
      <alignment horizontal="general" vertical="bottom" textRotation="0" wrapText="false" indent="0" shrinkToFit="true"/>
      <protection locked="true" hidden="false"/>
    </xf>
    <xf numFmtId="164" fontId="7" fillId="0" borderId="40" xfId="31" applyFont="true" applyBorder="true" applyAlignment="true" applyProtection="false">
      <alignment horizontal="center" vertical="bottom" textRotation="0" wrapText="false" indent="0" shrinkToFit="true"/>
      <protection locked="true" hidden="false"/>
    </xf>
    <xf numFmtId="165" fontId="29" fillId="7" borderId="2" xfId="31" applyFont="true" applyBorder="true" applyAlignment="true" applyProtection="false">
      <alignment horizontal="center" vertical="center" textRotation="0" wrapText="false" indent="0" shrinkToFit="true"/>
      <protection locked="true" hidden="false"/>
    </xf>
    <xf numFmtId="164" fontId="7" fillId="0" borderId="40" xfId="31" applyFont="true" applyBorder="true" applyAlignment="true" applyProtection="false">
      <alignment horizontal="center" vertical="bottom" textRotation="0" wrapText="false" indent="0" shrinkToFit="true"/>
      <protection locked="true" hidden="false"/>
    </xf>
    <xf numFmtId="164" fontId="7" fillId="7" borderId="40" xfId="31" applyFont="true" applyBorder="true" applyAlignment="true" applyProtection="false">
      <alignment horizontal="center" vertical="bottom" textRotation="0" wrapText="false" indent="0" shrinkToFit="true"/>
      <protection locked="true" hidden="false"/>
    </xf>
    <xf numFmtId="164" fontId="21" fillId="8" borderId="2" xfId="31" applyFont="true" applyBorder="true" applyAlignment="true" applyProtection="false">
      <alignment horizontal="center" vertical="center" textRotation="0" wrapText="false" indent="0" shrinkToFit="true"/>
      <protection locked="true" hidden="false"/>
    </xf>
    <xf numFmtId="164" fontId="21" fillId="5" borderId="18" xfId="31" applyFont="true" applyBorder="true" applyAlignment="true" applyProtection="false">
      <alignment horizontal="center" vertical="center" textRotation="0" wrapText="false" indent="0" shrinkToFit="false"/>
      <protection locked="true" hidden="false"/>
    </xf>
    <xf numFmtId="164" fontId="21" fillId="5" borderId="45" xfId="31" applyFont="true" applyBorder="true" applyAlignment="true" applyProtection="false">
      <alignment horizontal="center" vertical="center" textRotation="0" wrapText="true" indent="0" shrinkToFit="false"/>
      <protection locked="true" hidden="false"/>
    </xf>
    <xf numFmtId="164" fontId="31" fillId="5" borderId="58" xfId="31" applyFont="true" applyBorder="true" applyAlignment="true" applyProtection="false">
      <alignment horizontal="center" vertical="center" textRotation="90" wrapText="false" indent="0" shrinkToFit="false"/>
      <protection locked="true" hidden="false"/>
    </xf>
    <xf numFmtId="164" fontId="31" fillId="5" borderId="46" xfId="31" applyFont="true" applyBorder="true" applyAlignment="true" applyProtection="false">
      <alignment horizontal="center" vertical="center" textRotation="90" wrapText="false" indent="0" shrinkToFit="false"/>
      <protection locked="true" hidden="false"/>
    </xf>
    <xf numFmtId="164" fontId="31" fillId="5" borderId="59" xfId="31" applyFont="true" applyBorder="true" applyAlignment="true" applyProtection="false">
      <alignment horizontal="center" vertical="center" textRotation="90" wrapText="false" indent="0" shrinkToFit="false"/>
      <protection locked="true" hidden="false"/>
    </xf>
    <xf numFmtId="164" fontId="21" fillId="5" borderId="10" xfId="31" applyFont="true" applyBorder="true" applyAlignment="true" applyProtection="false">
      <alignment horizontal="center" vertical="center" textRotation="0" wrapText="false" indent="0" shrinkToFit="false"/>
      <protection locked="true" hidden="false"/>
    </xf>
    <xf numFmtId="164" fontId="21" fillId="5" borderId="46" xfId="31" applyFont="true" applyBorder="true" applyAlignment="true" applyProtection="false">
      <alignment horizontal="center" vertical="center" textRotation="0" wrapText="false" indent="0" shrinkToFit="false"/>
      <protection locked="true" hidden="false"/>
    </xf>
    <xf numFmtId="164" fontId="21" fillId="5" borderId="8" xfId="31" applyFont="true" applyBorder="true" applyAlignment="true" applyProtection="false">
      <alignment horizontal="center" vertical="center" textRotation="0" wrapText="true" indent="0" shrinkToFit="false"/>
      <protection locked="true" hidden="false"/>
    </xf>
    <xf numFmtId="164" fontId="21" fillId="5" borderId="47" xfId="31" applyFont="true" applyBorder="true" applyAlignment="true" applyProtection="false">
      <alignment horizontal="center" vertical="center" textRotation="0" wrapText="true" indent="0" shrinkToFit="false"/>
      <protection locked="true" hidden="false"/>
    </xf>
    <xf numFmtId="164" fontId="32" fillId="9" borderId="9" xfId="31" applyFont="true" applyBorder="true" applyAlignment="true" applyProtection="false">
      <alignment horizontal="center" vertical="center" textRotation="0" wrapText="true" indent="0" shrinkToFit="false"/>
      <protection locked="true" hidden="false"/>
    </xf>
    <xf numFmtId="164" fontId="28" fillId="7" borderId="10" xfId="31" applyFont="true" applyBorder="true" applyAlignment="true" applyProtection="true">
      <alignment horizontal="center" vertical="bottom" textRotation="0" wrapText="false" indent="0" shrinkToFit="false"/>
      <protection locked="false" hidden="false"/>
    </xf>
    <xf numFmtId="166" fontId="28" fillId="0" borderId="60" xfId="31" applyFont="true" applyBorder="true" applyAlignment="true" applyProtection="true">
      <alignment horizontal="center" vertical="bottom" textRotation="0" wrapText="true" indent="0" shrinkToFit="false"/>
      <protection locked="false" hidden="false"/>
    </xf>
    <xf numFmtId="164" fontId="28" fillId="7" borderId="46" xfId="31" applyFont="true" applyBorder="true" applyAlignment="true" applyProtection="true">
      <alignment horizontal="center" vertical="bottom" textRotation="0" wrapText="false" indent="0" shrinkToFit="false"/>
      <protection locked="false" hidden="false"/>
    </xf>
    <xf numFmtId="164" fontId="28" fillId="7" borderId="60" xfId="31" applyFont="true" applyBorder="true" applyAlignment="true" applyProtection="true">
      <alignment horizontal="center" vertical="bottom" textRotation="0" wrapText="false" indent="0" shrinkToFit="false"/>
      <protection locked="false" hidden="false"/>
    </xf>
    <xf numFmtId="164" fontId="28" fillId="0" borderId="10" xfId="31" applyFont="true" applyBorder="true" applyAlignment="true" applyProtection="true">
      <alignment horizontal="center" vertical="bottom" textRotation="0" wrapText="false" indent="0" shrinkToFit="false"/>
      <protection locked="false" hidden="false"/>
    </xf>
    <xf numFmtId="164" fontId="28" fillId="0" borderId="46" xfId="31" applyFont="true" applyBorder="true" applyAlignment="true" applyProtection="true">
      <alignment horizontal="center" vertical="bottom" textRotation="0" wrapText="false" indent="0" shrinkToFit="false"/>
      <protection locked="false" hidden="false"/>
    </xf>
    <xf numFmtId="164" fontId="28" fillId="0" borderId="61" xfId="31" applyFont="true" applyBorder="true" applyAlignment="true" applyProtection="true">
      <alignment horizontal="center" vertical="bottom" textRotation="0" wrapText="false" indent="0" shrinkToFit="false"/>
      <protection locked="false" hidden="false"/>
    </xf>
    <xf numFmtId="164" fontId="28" fillId="0" borderId="62" xfId="31" applyFont="true" applyBorder="true" applyAlignment="true" applyProtection="false">
      <alignment horizontal="center" vertical="bottom" textRotation="0" wrapText="false" indent="0" shrinkToFit="false"/>
      <protection locked="true" hidden="false"/>
    </xf>
    <xf numFmtId="164" fontId="28" fillId="10" borderId="3" xfId="31" applyFont="true" applyBorder="true" applyAlignment="true" applyProtection="false">
      <alignment horizontal="center" vertical="bottom" textRotation="0" wrapText="false" indent="0" shrinkToFit="false"/>
      <protection locked="true" hidden="false"/>
    </xf>
    <xf numFmtId="164" fontId="28" fillId="11" borderId="63" xfId="31" applyFont="true" applyBorder="true" applyAlignment="true" applyProtection="false">
      <alignment horizontal="center" vertical="bottom" textRotation="0" wrapText="false" indent="0" shrinkToFit="false"/>
      <protection locked="true" hidden="false"/>
    </xf>
    <xf numFmtId="166" fontId="28" fillId="0" borderId="60" xfId="31" applyFont="true" applyBorder="true" applyAlignment="true" applyProtection="true">
      <alignment horizontal="center" vertical="bottom" textRotation="0" wrapText="false" indent="0" shrinkToFit="false"/>
      <protection locked="false" hidden="false"/>
    </xf>
    <xf numFmtId="164" fontId="28" fillId="10" borderId="29" xfId="31" applyFont="true" applyBorder="true" applyAlignment="true" applyProtection="true">
      <alignment horizontal="center" vertical="bottom" textRotation="0" wrapText="false" indent="0" shrinkToFit="false"/>
      <protection locked="false" hidden="false"/>
    </xf>
    <xf numFmtId="166" fontId="28" fillId="7" borderId="30" xfId="31" applyFont="true" applyBorder="true" applyAlignment="true" applyProtection="true">
      <alignment horizontal="center" vertical="bottom" textRotation="0" wrapText="true" indent="0" shrinkToFit="false"/>
      <protection locked="false" hidden="false"/>
    </xf>
    <xf numFmtId="164" fontId="28" fillId="10" borderId="12" xfId="31" applyFont="true" applyBorder="true" applyAlignment="true" applyProtection="true">
      <alignment horizontal="center" vertical="bottom" textRotation="0" wrapText="false" indent="0" shrinkToFit="false"/>
      <protection locked="false" hidden="false"/>
    </xf>
    <xf numFmtId="164" fontId="28" fillId="10" borderId="30" xfId="31" applyFont="true" applyBorder="true" applyAlignment="true" applyProtection="true">
      <alignment horizontal="center" vertical="bottom" textRotation="0" wrapText="false" indent="0" shrinkToFit="false"/>
      <protection locked="false" hidden="false"/>
    </xf>
    <xf numFmtId="164" fontId="28" fillId="7" borderId="29" xfId="31" applyFont="true" applyBorder="true" applyAlignment="true" applyProtection="true">
      <alignment horizontal="center" vertical="bottom" textRotation="0" wrapText="false" indent="0" shrinkToFit="false"/>
      <protection locked="false" hidden="false"/>
    </xf>
    <xf numFmtId="164" fontId="28" fillId="7" borderId="12" xfId="31" applyFont="true" applyBorder="true" applyAlignment="true" applyProtection="true">
      <alignment horizontal="center" vertical="bottom" textRotation="0" wrapText="false" indent="0" shrinkToFit="false"/>
      <protection locked="false" hidden="false"/>
    </xf>
    <xf numFmtId="164" fontId="28" fillId="7" borderId="28" xfId="31" applyFont="true" applyBorder="true" applyAlignment="true" applyProtection="true">
      <alignment horizontal="center" vertical="bottom" textRotation="0" wrapText="false" indent="0" shrinkToFit="false"/>
      <protection locked="false" hidden="false"/>
    </xf>
    <xf numFmtId="164" fontId="28" fillId="7" borderId="64" xfId="31" applyFont="true" applyBorder="true" applyAlignment="true" applyProtection="false">
      <alignment horizontal="center" vertical="bottom" textRotation="0" wrapText="false" indent="0" shrinkToFit="false"/>
      <protection locked="true" hidden="false"/>
    </xf>
    <xf numFmtId="164" fontId="28" fillId="10" borderId="25" xfId="31" applyFont="true" applyBorder="true" applyAlignment="true" applyProtection="false">
      <alignment horizontal="center" vertical="bottom" textRotation="0" wrapText="false" indent="0" shrinkToFit="false"/>
      <protection locked="true" hidden="false"/>
    </xf>
    <xf numFmtId="164" fontId="28" fillId="11" borderId="25" xfId="31" applyFont="true" applyBorder="true" applyAlignment="true" applyProtection="false">
      <alignment horizontal="center" vertical="bottom" textRotation="0" wrapText="false" indent="0" shrinkToFit="false"/>
      <protection locked="true" hidden="false"/>
    </xf>
    <xf numFmtId="166" fontId="28" fillId="7" borderId="30" xfId="31" applyFont="true" applyBorder="true" applyAlignment="true" applyProtection="true">
      <alignment horizontal="center" vertical="bottom" textRotation="0" wrapText="false" indent="0" shrinkToFit="false"/>
      <protection locked="false" hidden="false"/>
    </xf>
    <xf numFmtId="166" fontId="28" fillId="0" borderId="30" xfId="31" applyFont="true" applyBorder="true" applyAlignment="true" applyProtection="true">
      <alignment horizontal="center" vertical="bottom" textRotation="0" wrapText="true" indent="0" shrinkToFit="false"/>
      <protection locked="false" hidden="false"/>
    </xf>
    <xf numFmtId="164" fontId="28" fillId="7" borderId="30" xfId="31" applyFont="true" applyBorder="true" applyAlignment="true" applyProtection="true">
      <alignment horizontal="center" vertical="bottom" textRotation="0" wrapText="false" indent="0" shrinkToFit="false"/>
      <protection locked="false" hidden="false"/>
    </xf>
    <xf numFmtId="164" fontId="28" fillId="0" borderId="29" xfId="31" applyFont="true" applyBorder="true" applyAlignment="true" applyProtection="true">
      <alignment horizontal="center" vertical="bottom" textRotation="0" wrapText="false" indent="0" shrinkToFit="false"/>
      <protection locked="false" hidden="false"/>
    </xf>
    <xf numFmtId="164" fontId="28" fillId="0" borderId="12" xfId="31" applyFont="true" applyBorder="true" applyAlignment="true" applyProtection="true">
      <alignment horizontal="center" vertical="bottom" textRotation="0" wrapText="false" indent="0" shrinkToFit="false"/>
      <protection locked="false" hidden="false"/>
    </xf>
    <xf numFmtId="164" fontId="28" fillId="0" borderId="28" xfId="31" applyFont="true" applyBorder="true" applyAlignment="true" applyProtection="true">
      <alignment horizontal="center" vertical="bottom" textRotation="0" wrapText="false" indent="0" shrinkToFit="false"/>
      <protection locked="false" hidden="false"/>
    </xf>
    <xf numFmtId="164" fontId="28" fillId="0" borderId="64" xfId="31" applyFont="true" applyBorder="true" applyAlignment="true" applyProtection="false">
      <alignment horizontal="center" vertical="bottom" textRotation="0" wrapText="false" indent="0" shrinkToFit="false"/>
      <protection locked="true" hidden="false"/>
    </xf>
    <xf numFmtId="166" fontId="28" fillId="0" borderId="17" xfId="31" applyFont="true" applyBorder="true" applyAlignment="true" applyProtection="true">
      <alignment horizontal="center" vertical="bottom" textRotation="0" wrapText="false" indent="0" shrinkToFit="false"/>
      <protection locked="false" hidden="false"/>
    </xf>
    <xf numFmtId="164" fontId="28" fillId="7" borderId="34" xfId="31" applyFont="true" applyBorder="true" applyAlignment="true" applyProtection="true">
      <alignment horizontal="center" vertical="bottom" textRotation="0" wrapText="false" indent="0" shrinkToFit="false"/>
      <protection locked="false" hidden="false"/>
    </xf>
    <xf numFmtId="164" fontId="28" fillId="7" borderId="14" xfId="31" applyFont="true" applyBorder="true" applyAlignment="true" applyProtection="true">
      <alignment horizontal="center" vertical="bottom" textRotation="0" wrapText="false" indent="0" shrinkToFit="false"/>
      <protection locked="false" hidden="false"/>
    </xf>
    <xf numFmtId="164" fontId="28" fillId="7" borderId="17" xfId="31" applyFont="true" applyBorder="true" applyAlignment="true" applyProtection="true">
      <alignment horizontal="center" vertical="bottom" textRotation="0" wrapText="false" indent="0" shrinkToFit="false"/>
      <protection locked="false" hidden="false"/>
    </xf>
    <xf numFmtId="164" fontId="28" fillId="0" borderId="34" xfId="31" applyFont="true" applyBorder="true" applyAlignment="true" applyProtection="true">
      <alignment horizontal="center" vertical="bottom" textRotation="0" wrapText="false" indent="0" shrinkToFit="false"/>
      <protection locked="false" hidden="false"/>
    </xf>
    <xf numFmtId="164" fontId="28" fillId="0" borderId="14" xfId="31" applyFont="true" applyBorder="true" applyAlignment="true" applyProtection="true">
      <alignment horizontal="center" vertical="bottom" textRotation="0" wrapText="false" indent="0" shrinkToFit="false"/>
      <protection locked="false" hidden="false"/>
    </xf>
    <xf numFmtId="164" fontId="28" fillId="0" borderId="65" xfId="31" applyFont="true" applyBorder="true" applyAlignment="true" applyProtection="true">
      <alignment horizontal="center" vertical="bottom" textRotation="0" wrapText="false" indent="0" shrinkToFit="false"/>
      <protection locked="false" hidden="false"/>
    </xf>
    <xf numFmtId="164" fontId="28" fillId="0" borderId="66" xfId="31" applyFont="true" applyBorder="true" applyAlignment="true" applyProtection="false">
      <alignment horizontal="center" vertical="bottom" textRotation="0" wrapText="false" indent="0" shrinkToFit="false"/>
      <protection locked="true" hidden="false"/>
    </xf>
    <xf numFmtId="164" fontId="28" fillId="10" borderId="34" xfId="31" applyFont="true" applyBorder="true" applyAlignment="true" applyProtection="true">
      <alignment horizontal="center" vertical="bottom" textRotation="0" wrapText="false" indent="0" shrinkToFit="false"/>
      <protection locked="false" hidden="false"/>
    </xf>
    <xf numFmtId="166" fontId="28" fillId="7" borderId="17" xfId="31" applyFont="true" applyBorder="true" applyAlignment="true" applyProtection="true">
      <alignment horizontal="center" vertical="bottom" textRotation="0" wrapText="false" indent="0" shrinkToFit="false"/>
      <protection locked="false" hidden="false"/>
    </xf>
    <xf numFmtId="164" fontId="28" fillId="10" borderId="14" xfId="31" applyFont="true" applyBorder="true" applyAlignment="true" applyProtection="true">
      <alignment horizontal="center" vertical="bottom" textRotation="0" wrapText="false" indent="0" shrinkToFit="false"/>
      <protection locked="false" hidden="false"/>
    </xf>
    <xf numFmtId="164" fontId="28" fillId="10" borderId="17" xfId="31" applyFont="true" applyBorder="true" applyAlignment="true" applyProtection="true">
      <alignment horizontal="center" vertical="bottom" textRotation="0" wrapText="false" indent="0" shrinkToFit="false"/>
      <protection locked="false" hidden="false"/>
    </xf>
    <xf numFmtId="164" fontId="28" fillId="7" borderId="65" xfId="31" applyFont="true" applyBorder="true" applyAlignment="true" applyProtection="true">
      <alignment horizontal="center" vertical="bottom" textRotation="0" wrapText="false" indent="0" shrinkToFit="false"/>
      <protection locked="false" hidden="false"/>
    </xf>
    <xf numFmtId="164" fontId="28" fillId="7" borderId="66" xfId="31" applyFont="true" applyBorder="true" applyAlignment="true" applyProtection="false">
      <alignment horizontal="center" vertical="bottom" textRotation="0" wrapText="false" indent="0" shrinkToFit="false"/>
      <protection locked="true" hidden="false"/>
    </xf>
    <xf numFmtId="166" fontId="28" fillId="7" borderId="17" xfId="31" applyFont="true" applyBorder="true" applyAlignment="true" applyProtection="true">
      <alignment horizontal="center" vertical="bottom" textRotation="0" wrapText="true" indent="0" shrinkToFit="false"/>
      <protection locked="false" hidden="false"/>
    </xf>
    <xf numFmtId="164" fontId="28" fillId="7" borderId="33" xfId="31" applyFont="true" applyBorder="true" applyAlignment="true" applyProtection="true">
      <alignment horizontal="center" vertical="bottom" textRotation="0" wrapText="false" indent="0" shrinkToFit="false"/>
      <protection locked="false" hidden="false"/>
    </xf>
    <xf numFmtId="164" fontId="28" fillId="10" borderId="63" xfId="31" applyFont="true" applyBorder="true" applyAlignment="true" applyProtection="false">
      <alignment horizontal="center" vertical="bottom" textRotation="0" wrapText="false" indent="0" shrinkToFit="false"/>
      <protection locked="true" hidden="false"/>
    </xf>
    <xf numFmtId="164" fontId="27" fillId="10" borderId="42" xfId="31" applyFont="true" applyBorder="true" applyAlignment="true" applyProtection="false">
      <alignment horizontal="center" vertical="center" textRotation="0" wrapText="false" indent="0" shrinkToFit="false"/>
      <protection locked="true" hidden="false"/>
    </xf>
    <xf numFmtId="164" fontId="33" fillId="10" borderId="7" xfId="31" applyFont="true" applyBorder="true" applyAlignment="true" applyProtection="false">
      <alignment horizontal="center" vertical="center" textRotation="0" wrapText="true" indent="0" shrinkToFit="false"/>
      <protection locked="true" hidden="false"/>
    </xf>
    <xf numFmtId="164" fontId="27" fillId="10" borderId="67" xfId="31" applyFont="true" applyBorder="true" applyAlignment="true" applyProtection="false">
      <alignment horizontal="center" vertical="center" textRotation="0" wrapText="false" indent="0" shrinkToFit="true"/>
      <protection locked="true" hidden="false"/>
    </xf>
    <xf numFmtId="164" fontId="27" fillId="10" borderId="68" xfId="31" applyFont="true" applyBorder="true" applyAlignment="true" applyProtection="false">
      <alignment horizontal="center" vertical="center" textRotation="0" wrapText="false" indent="0" shrinkToFit="true"/>
      <protection locked="true" hidden="false"/>
    </xf>
    <xf numFmtId="164" fontId="27" fillId="10" borderId="18" xfId="31" applyFont="true" applyBorder="true" applyAlignment="true" applyProtection="false">
      <alignment horizontal="center" vertical="center" textRotation="0" wrapText="false" indent="0" shrinkToFit="false"/>
      <protection locked="true" hidden="false"/>
    </xf>
    <xf numFmtId="164" fontId="27" fillId="10" borderId="68" xfId="31" applyFont="true" applyBorder="true" applyAlignment="true" applyProtection="false">
      <alignment horizontal="center" vertical="center" textRotation="0" wrapText="false" indent="0" shrinkToFit="false"/>
      <protection locked="true" hidden="false"/>
    </xf>
    <xf numFmtId="164" fontId="27" fillId="10" borderId="44" xfId="31" applyFont="true" applyBorder="true" applyAlignment="true" applyProtection="false">
      <alignment horizontal="center" vertical="center" textRotation="0" wrapText="false" indent="0" shrinkToFit="false"/>
      <protection locked="true" hidden="false"/>
    </xf>
    <xf numFmtId="164" fontId="27" fillId="10" borderId="69" xfId="31" applyFont="true" applyBorder="true" applyAlignment="true" applyProtection="false">
      <alignment horizontal="center" vertical="center" textRotation="0" wrapText="false" indent="0" shrinkToFit="false"/>
      <protection locked="true" hidden="false"/>
    </xf>
    <xf numFmtId="164" fontId="27" fillId="10" borderId="7" xfId="31" applyFont="true" applyBorder="true" applyAlignment="true" applyProtection="false">
      <alignment horizontal="center" vertical="center" textRotation="0" wrapText="false" indent="0" shrinkToFit="false"/>
      <protection locked="true" hidden="false"/>
    </xf>
    <xf numFmtId="164" fontId="28" fillId="9" borderId="43" xfId="31" applyFont="true" applyBorder="true" applyAlignment="true" applyProtection="false">
      <alignment horizontal="center" vertical="center" textRotation="0" wrapText="false" indent="0" shrinkToFit="false"/>
      <protection locked="true" hidden="false"/>
    </xf>
    <xf numFmtId="164" fontId="27" fillId="10" borderId="18" xfId="31" applyFont="true" applyBorder="true" applyAlignment="true" applyProtection="false">
      <alignment horizontal="center" vertical="center" textRotation="0" wrapText="false" indent="0" shrinkToFit="true"/>
      <protection locked="true" hidden="false"/>
    </xf>
    <xf numFmtId="164" fontId="27" fillId="10" borderId="45" xfId="31" applyFont="true" applyBorder="true" applyAlignment="true" applyProtection="false">
      <alignment horizontal="center" vertical="center" textRotation="0" wrapText="false" indent="0" shrinkToFit="false"/>
      <protection locked="true" hidden="false"/>
    </xf>
    <xf numFmtId="164" fontId="27" fillId="10" borderId="43" xfId="31" applyFont="true" applyBorder="true" applyAlignment="true" applyProtection="false">
      <alignment horizontal="center" vertical="center" textRotation="0" wrapText="false" indent="0" shrinkToFit="false"/>
      <protection locked="true" hidden="false"/>
    </xf>
    <xf numFmtId="164" fontId="28" fillId="9" borderId="70" xfId="31" applyFont="true" applyBorder="true" applyAlignment="true" applyProtection="false">
      <alignment horizontal="center" vertical="center" textRotation="0" wrapText="false" indent="0" shrinkToFit="false"/>
      <protection locked="true" hidden="false"/>
    </xf>
    <xf numFmtId="164" fontId="7" fillId="0" borderId="0" xfId="31" applyFont="true" applyBorder="false" applyAlignment="true" applyProtection="false">
      <alignment horizontal="general" vertical="center" textRotation="0" wrapText="false" indent="0" shrinkToFit="false"/>
      <protection locked="true" hidden="false"/>
    </xf>
    <xf numFmtId="164" fontId="7" fillId="0" borderId="2" xfId="31" applyFont="true" applyBorder="true" applyAlignment="true" applyProtection="false">
      <alignment horizontal="center" vertical="bottom" textRotation="0" wrapText="false" indent="0" shrinkToFit="true"/>
      <protection locked="true" hidden="false"/>
    </xf>
    <xf numFmtId="164" fontId="28" fillId="10" borderId="55" xfId="31" applyFont="true" applyBorder="true" applyAlignment="true" applyProtection="false">
      <alignment horizontal="center" vertical="center" textRotation="0" wrapText="true" indent="0" shrinkToFit="false"/>
      <protection locked="true" hidden="false"/>
    </xf>
    <xf numFmtId="164" fontId="28" fillId="10" borderId="7" xfId="31" applyFont="true" applyBorder="true" applyAlignment="true" applyProtection="false">
      <alignment horizontal="center" vertical="bottom" textRotation="0" wrapText="true" indent="0" shrinkToFit="false"/>
      <protection locked="true" hidden="false"/>
    </xf>
    <xf numFmtId="164" fontId="32" fillId="9" borderId="13" xfId="31" applyFont="true" applyBorder="true" applyAlignment="true" applyProtection="false">
      <alignment horizontal="center" vertical="center" textRotation="0" wrapText="true" indent="0" shrinkToFit="false"/>
      <protection locked="true" hidden="false"/>
    </xf>
    <xf numFmtId="164" fontId="28" fillId="7" borderId="71" xfId="31" applyFont="true" applyBorder="true" applyAlignment="true" applyProtection="true">
      <alignment horizontal="center" vertical="bottom" textRotation="0" wrapText="false" indent="0" shrinkToFit="false"/>
      <protection locked="false" hidden="false"/>
    </xf>
    <xf numFmtId="166" fontId="28" fillId="0" borderId="19" xfId="31" applyFont="true" applyBorder="true" applyAlignment="true" applyProtection="true">
      <alignment horizontal="center" vertical="bottom" textRotation="0" wrapText="false" indent="0" shrinkToFit="false"/>
      <protection locked="false" hidden="false"/>
    </xf>
    <xf numFmtId="164" fontId="28" fillId="7" borderId="72" xfId="31" applyFont="true" applyBorder="true" applyAlignment="true" applyProtection="true">
      <alignment horizontal="center" vertical="bottom" textRotation="0" wrapText="false" indent="0" shrinkToFit="false"/>
      <protection locked="false" hidden="false"/>
    </xf>
    <xf numFmtId="164" fontId="28" fillId="7" borderId="19" xfId="31" applyFont="true" applyBorder="true" applyAlignment="true" applyProtection="true">
      <alignment horizontal="center" vertical="bottom" textRotation="0" wrapText="false" indent="0" shrinkToFit="false"/>
      <protection locked="false" hidden="false"/>
    </xf>
    <xf numFmtId="164" fontId="28" fillId="0" borderId="71" xfId="31" applyFont="true" applyBorder="true" applyAlignment="true" applyProtection="true">
      <alignment horizontal="center" vertical="bottom" textRotation="0" wrapText="false" indent="0" shrinkToFit="false"/>
      <protection locked="false" hidden="false"/>
    </xf>
    <xf numFmtId="164" fontId="28" fillId="0" borderId="72" xfId="31" applyFont="true" applyBorder="true" applyAlignment="true" applyProtection="true">
      <alignment horizontal="center" vertical="bottom" textRotation="0" wrapText="false" indent="0" shrinkToFit="false"/>
      <protection locked="false" hidden="false"/>
    </xf>
    <xf numFmtId="164" fontId="28" fillId="0" borderId="11" xfId="31" applyFont="true" applyBorder="true" applyAlignment="true" applyProtection="true">
      <alignment horizontal="center" vertical="bottom" textRotation="0" wrapText="false" indent="0" shrinkToFit="false"/>
      <protection locked="false" hidden="false"/>
    </xf>
    <xf numFmtId="164" fontId="28" fillId="0" borderId="73" xfId="31" applyFont="true" applyBorder="true" applyAlignment="true" applyProtection="false">
      <alignment horizontal="center" vertical="bottom" textRotation="0" wrapText="false" indent="0" shrinkToFit="false"/>
      <protection locked="true" hidden="false"/>
    </xf>
    <xf numFmtId="170" fontId="28" fillId="7" borderId="71" xfId="31" applyFont="true" applyBorder="true" applyAlignment="true" applyProtection="true">
      <alignment horizontal="center" vertical="bottom" textRotation="0" wrapText="false" indent="0" shrinkToFit="false"/>
      <protection locked="false" hidden="false"/>
    </xf>
    <xf numFmtId="164" fontId="28" fillId="10" borderId="54" xfId="31" applyFont="true" applyBorder="true" applyAlignment="true" applyProtection="false">
      <alignment horizontal="center" vertical="bottom" textRotation="0" wrapText="false" indent="0" shrinkToFit="false"/>
      <protection locked="true" hidden="false"/>
    </xf>
    <xf numFmtId="170" fontId="28" fillId="10" borderId="29" xfId="31" applyFont="true" applyBorder="true" applyAlignment="true" applyProtection="true">
      <alignment horizontal="center" vertical="bottom" textRotation="0" wrapText="false" indent="0" shrinkToFit="false"/>
      <protection locked="false" hidden="false"/>
    </xf>
    <xf numFmtId="164" fontId="28" fillId="7" borderId="27" xfId="31" applyFont="true" applyBorder="true" applyAlignment="true" applyProtection="true">
      <alignment horizontal="center" vertical="bottom" textRotation="0" wrapText="false" indent="0" shrinkToFit="false"/>
      <protection locked="false" hidden="false"/>
    </xf>
    <xf numFmtId="166" fontId="28" fillId="0" borderId="30" xfId="31" applyFont="true" applyBorder="true" applyAlignment="true" applyProtection="true">
      <alignment horizontal="center" vertical="bottom" textRotation="0" wrapText="false" indent="0" shrinkToFit="false"/>
      <protection locked="false" hidden="false"/>
    </xf>
    <xf numFmtId="170" fontId="28" fillId="7" borderId="29" xfId="31" applyFont="true" applyBorder="true" applyAlignment="true" applyProtection="true">
      <alignment horizontal="center" vertical="bottom" textRotation="0" wrapText="false" indent="0" shrinkToFit="false"/>
      <protection locked="false" hidden="false"/>
    </xf>
    <xf numFmtId="164" fontId="28" fillId="0" borderId="74" xfId="31" applyFont="true" applyBorder="true" applyAlignment="true" applyProtection="false">
      <alignment horizontal="center" vertical="bottom" textRotation="0" wrapText="false" indent="0" shrinkToFit="false"/>
      <protection locked="true" hidden="false"/>
    </xf>
    <xf numFmtId="170" fontId="28" fillId="10" borderId="34" xfId="31" applyFont="true" applyBorder="true" applyAlignment="true" applyProtection="true">
      <alignment horizontal="center" vertical="bottom" textRotation="0" wrapText="false" indent="0" shrinkToFit="false"/>
      <protection locked="false" hidden="false"/>
    </xf>
    <xf numFmtId="164" fontId="27" fillId="10" borderId="45" xfId="31" applyFont="true" applyBorder="true" applyAlignment="true" applyProtection="false">
      <alignment horizontal="center" vertical="center" textRotation="0" wrapText="false" indent="0" shrinkToFit="true"/>
      <protection locked="true" hidden="false"/>
    </xf>
    <xf numFmtId="164" fontId="27" fillId="10" borderId="75" xfId="31" applyFont="true" applyBorder="true" applyAlignment="true" applyProtection="false">
      <alignment horizontal="center" vertical="center" textRotation="0" wrapText="false" indent="0" shrinkToFit="false"/>
      <protection locked="true" hidden="false"/>
    </xf>
    <xf numFmtId="164" fontId="28" fillId="10" borderId="42" xfId="31" applyFont="true" applyBorder="true" applyAlignment="true" applyProtection="false">
      <alignment horizontal="center" vertical="bottom" textRotation="0" wrapText="false" indent="0" shrinkToFit="false"/>
      <protection locked="true" hidden="false"/>
    </xf>
    <xf numFmtId="164" fontId="27" fillId="10" borderId="76" xfId="31" applyFont="true" applyBorder="true" applyAlignment="true" applyProtection="false">
      <alignment horizontal="center" vertical="center" textRotation="0" wrapText="false" indent="0" shrinkToFit="false"/>
      <protection locked="true" hidden="false"/>
    </xf>
    <xf numFmtId="164" fontId="28" fillId="9" borderId="70" xfId="31"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6" borderId="0" xfId="32" applyFont="true" applyBorder="true" applyAlignment="true" applyProtection="false">
      <alignment horizontal="center" vertical="center" textRotation="0" wrapText="false" indent="0" shrinkToFit="true"/>
      <protection locked="true" hidden="false"/>
    </xf>
    <xf numFmtId="164" fontId="28" fillId="0" borderId="36" xfId="0" applyFont="true" applyBorder="true" applyAlignment="true" applyProtection="true">
      <alignment horizontal="center" vertical="bottom" textRotation="0" wrapText="false" indent="0" shrinkToFit="true"/>
      <protection locked="false" hidden="false"/>
    </xf>
    <xf numFmtId="167" fontId="29" fillId="6" borderId="36" xfId="0" applyFont="true" applyBorder="true" applyAlignment="true" applyProtection="false">
      <alignment horizontal="center" vertical="bottom" textRotation="0" wrapText="false" indent="0" shrinkToFit="true"/>
      <protection locked="true" hidden="false"/>
    </xf>
    <xf numFmtId="164" fontId="29" fillId="0" borderId="36" xfId="0" applyFont="true" applyBorder="true" applyAlignment="true" applyProtection="true">
      <alignment horizontal="center" vertical="bottom" textRotation="0" wrapText="false" indent="0" shrinkToFit="true"/>
      <protection locked="false" hidden="false"/>
    </xf>
    <xf numFmtId="164" fontId="30" fillId="12" borderId="0" xfId="32" applyFont="true" applyBorder="false" applyAlignment="true" applyProtection="false">
      <alignment horizontal="center" vertical="center" textRotation="0" wrapText="false" indent="0" shrinkToFit="true"/>
      <protection locked="true" hidden="false"/>
    </xf>
    <xf numFmtId="164" fontId="7" fillId="0" borderId="0" xfId="32" applyFont="true" applyBorder="true" applyAlignment="true" applyProtection="false">
      <alignment horizontal="center" vertical="center" textRotation="0" wrapText="false" indent="0" shrinkToFit="true"/>
      <protection locked="true" hidden="false"/>
    </xf>
    <xf numFmtId="164" fontId="7" fillId="6" borderId="38" xfId="32" applyFont="true" applyBorder="true" applyAlignment="true" applyProtection="false">
      <alignment horizontal="center" vertical="center" textRotation="0" wrapText="false" indent="0" shrinkToFit="true"/>
      <protection locked="true" hidden="false"/>
    </xf>
    <xf numFmtId="164" fontId="7" fillId="0" borderId="0" xfId="32" applyFont="true" applyBorder="true" applyAlignment="true" applyProtection="false">
      <alignment horizontal="center" vertical="top" textRotation="0" wrapText="false" indent="0" shrinkToFit="true"/>
      <protection locked="true" hidden="false"/>
    </xf>
    <xf numFmtId="164" fontId="7" fillId="0" borderId="38" xfId="32" applyFont="true" applyBorder="true" applyAlignment="true" applyProtection="false">
      <alignment horizontal="center" vertical="center" textRotation="0" wrapText="false" indent="0" shrinkToFit="true"/>
      <protection locked="true" hidden="false"/>
    </xf>
    <xf numFmtId="164" fontId="21" fillId="12" borderId="0" xfId="32" applyFont="true" applyBorder="true" applyAlignment="true" applyProtection="false">
      <alignment horizontal="center" vertical="center" textRotation="0" wrapText="false" indent="0" shrinkToFit="true"/>
      <protection locked="true" hidden="false"/>
    </xf>
    <xf numFmtId="164" fontId="21" fillId="5" borderId="0" xfId="0" applyFont="true" applyBorder="true" applyAlignment="true" applyProtection="false">
      <alignment horizontal="center" vertical="center" textRotation="0" wrapText="false" indent="0" shrinkToFit="false"/>
      <protection locked="true" hidden="false"/>
    </xf>
    <xf numFmtId="164" fontId="21" fillId="5" borderId="0" xfId="0" applyFont="true" applyBorder="true" applyAlignment="true" applyProtection="false">
      <alignment horizontal="general" vertical="center" textRotation="0" wrapText="false" indent="0" shrinkToFit="false"/>
      <protection locked="true" hidden="false"/>
    </xf>
    <xf numFmtId="164" fontId="7" fillId="11" borderId="1" xfId="32" applyFont="true" applyBorder="true" applyAlignment="true" applyProtection="false">
      <alignment horizontal="center" vertical="center" textRotation="0" wrapText="false" indent="0" shrinkToFit="false"/>
      <protection locked="true" hidden="false"/>
    </xf>
    <xf numFmtId="164" fontId="21" fillId="5" borderId="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34" fillId="6" borderId="7" xfId="32" applyFont="true" applyBorder="true" applyAlignment="true" applyProtection="false">
      <alignment horizontal="center" vertical="center" textRotation="0" wrapText="true" indent="0" shrinkToFit="true"/>
      <protection locked="true" hidden="false"/>
    </xf>
    <xf numFmtId="164" fontId="7" fillId="0" borderId="71" xfId="0" applyFont="true" applyBorder="true" applyAlignment="true" applyProtection="true">
      <alignment horizontal="center" vertical="center" textRotation="0" wrapText="false" indent="0" shrinkToFit="false"/>
      <protection locked="false" hidden="false"/>
    </xf>
    <xf numFmtId="164" fontId="7" fillId="0" borderId="72" xfId="0" applyFont="true" applyBorder="true" applyAlignment="true" applyProtection="true">
      <alignment horizontal="center" vertical="center" textRotation="0" wrapText="false" indent="0" shrinkToFit="false"/>
      <protection locked="false" hidden="false"/>
    </xf>
    <xf numFmtId="164" fontId="7" fillId="0" borderId="11" xfId="0" applyFont="true" applyBorder="true" applyAlignment="true" applyProtection="true">
      <alignment horizontal="center" vertical="center" textRotation="0" wrapText="false" indent="0" shrinkToFit="false"/>
      <protection locked="false" hidden="false"/>
    </xf>
    <xf numFmtId="164" fontId="7" fillId="0" borderId="77" xfId="0" applyFont="true" applyBorder="true" applyAlignment="true" applyProtection="true">
      <alignment horizontal="center" vertical="center" textRotation="0" wrapText="false" indent="0" shrinkToFit="false"/>
      <protection locked="false" hidden="false"/>
    </xf>
    <xf numFmtId="164" fontId="7" fillId="0" borderId="78" xfId="0" applyFont="true" applyBorder="true" applyAlignment="true" applyProtection="true">
      <alignment horizontal="center" vertical="center" textRotation="0" wrapText="false" indent="0" shrinkToFit="false"/>
      <protection locked="false" hidden="false"/>
    </xf>
    <xf numFmtId="164" fontId="7" fillId="0" borderId="19" xfId="0" applyFont="true" applyBorder="true" applyAlignment="true" applyProtection="true">
      <alignment horizontal="center" vertical="center" textRotation="0" wrapText="false" indent="0" shrinkToFit="false"/>
      <protection locked="false" hidden="false"/>
    </xf>
    <xf numFmtId="164" fontId="7" fillId="4" borderId="79" xfId="0" applyFont="true" applyBorder="true" applyAlignment="true" applyProtection="true">
      <alignment horizontal="center" vertical="center" textRotation="0" wrapText="false" indent="0" shrinkToFit="false"/>
      <protection locked="false" hidden="false"/>
    </xf>
    <xf numFmtId="164" fontId="29" fillId="0" borderId="7"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9" fillId="0" borderId="3" xfId="32" applyFont="true" applyBorder="true" applyAlignment="true" applyProtection="false">
      <alignment horizontal="center" vertical="center" textRotation="0" wrapText="false" indent="0" shrinkToFit="false"/>
      <protection locked="true" hidden="false"/>
    </xf>
    <xf numFmtId="164" fontId="34" fillId="6" borderId="18" xfId="32" applyFont="true" applyBorder="true" applyAlignment="true" applyProtection="false">
      <alignment horizontal="center" vertical="center" textRotation="0" wrapText="true" indent="0" shrinkToFit="true"/>
      <protection locked="true" hidden="false"/>
    </xf>
    <xf numFmtId="164" fontId="7" fillId="0" borderId="52" xfId="0" applyFont="true" applyBorder="true" applyAlignment="true" applyProtection="true">
      <alignment horizontal="center" vertical="center" textRotation="0" wrapText="false" indent="0" shrinkToFit="false"/>
      <protection locked="false" hidden="false"/>
    </xf>
    <xf numFmtId="164" fontId="7" fillId="0" borderId="80" xfId="0" applyFont="true" applyBorder="true" applyAlignment="true" applyProtection="true">
      <alignment horizontal="center" vertical="center" textRotation="0" wrapText="false" indent="0" shrinkToFit="false"/>
      <protection locked="false" hidden="false"/>
    </xf>
    <xf numFmtId="164" fontId="7" fillId="0" borderId="20" xfId="0" applyFont="true" applyBorder="true" applyAlignment="true" applyProtection="true">
      <alignment horizontal="center" vertical="center" textRotation="0" wrapText="false" indent="0" shrinkToFit="false"/>
      <protection locked="false" hidden="false"/>
    </xf>
    <xf numFmtId="164" fontId="7" fillId="0" borderId="81" xfId="0" applyFont="true" applyBorder="true" applyAlignment="true" applyProtection="true">
      <alignment horizontal="center" vertical="center" textRotation="0" wrapText="false" indent="0" shrinkToFit="false"/>
      <protection locked="false" hidden="false"/>
    </xf>
    <xf numFmtId="164" fontId="7" fillId="0" borderId="53" xfId="0" applyFont="true" applyBorder="true" applyAlignment="true" applyProtection="true">
      <alignment horizontal="center" vertical="center" textRotation="0" wrapText="false" indent="0" shrinkToFit="false"/>
      <protection locked="false" hidden="false"/>
    </xf>
    <xf numFmtId="164" fontId="7" fillId="0" borderId="21" xfId="0" applyFont="true" applyBorder="true" applyAlignment="true" applyProtection="true">
      <alignment horizontal="center" vertical="center" textRotation="0" wrapText="false" indent="0" shrinkToFit="false"/>
      <protection locked="false" hidden="false"/>
    </xf>
    <xf numFmtId="164" fontId="7" fillId="4" borderId="82" xfId="0" applyFont="true" applyBorder="true" applyAlignment="true" applyProtection="true">
      <alignment horizontal="center" vertical="center" textRotation="0" wrapText="false" indent="0" shrinkToFit="false"/>
      <protection locked="false" hidden="false"/>
    </xf>
    <xf numFmtId="164" fontId="7" fillId="13" borderId="50" xfId="0" applyFont="true" applyBorder="true" applyAlignment="true" applyProtection="false">
      <alignment horizontal="center" vertical="center" textRotation="0" wrapText="false" indent="0" shrinkToFit="false"/>
      <protection locked="true" hidden="false"/>
    </xf>
    <xf numFmtId="164" fontId="17" fillId="0" borderId="55" xfId="32" applyFont="true" applyBorder="true" applyAlignment="true" applyProtection="false">
      <alignment horizontal="center" vertical="center" textRotation="0" wrapText="false" indent="0" shrinkToFit="false"/>
      <protection locked="true" hidden="false"/>
    </xf>
    <xf numFmtId="164" fontId="34" fillId="4" borderId="7" xfId="32" applyFont="true" applyBorder="true" applyAlignment="true" applyProtection="false">
      <alignment horizontal="center" vertical="center" textRotation="0" wrapText="true" indent="0" shrinkToFit="true"/>
      <protection locked="true" hidden="false"/>
    </xf>
    <xf numFmtId="164" fontId="7" fillId="6" borderId="71" xfId="32" applyFont="true" applyBorder="true" applyAlignment="true" applyProtection="true">
      <alignment horizontal="center" vertical="center" textRotation="0" wrapText="false" indent="0" shrinkToFit="false"/>
      <protection locked="false" hidden="false"/>
    </xf>
    <xf numFmtId="164" fontId="7" fillId="6" borderId="72" xfId="32" applyFont="true" applyBorder="true" applyAlignment="true" applyProtection="true">
      <alignment horizontal="center" vertical="center" textRotation="0" wrapText="false" indent="0" shrinkToFit="false"/>
      <protection locked="false" hidden="false"/>
    </xf>
    <xf numFmtId="164" fontId="7" fillId="6" borderId="11" xfId="32" applyFont="true" applyBorder="true" applyAlignment="true" applyProtection="true">
      <alignment horizontal="center" vertical="center" textRotation="0" wrapText="false" indent="0" shrinkToFit="false"/>
      <protection locked="false" hidden="false"/>
    </xf>
    <xf numFmtId="164" fontId="7" fillId="6" borderId="77" xfId="32" applyFont="true" applyBorder="true" applyAlignment="true" applyProtection="true">
      <alignment horizontal="center" vertical="center" textRotation="0" wrapText="false" indent="0" shrinkToFit="false"/>
      <protection locked="false" hidden="false"/>
    </xf>
    <xf numFmtId="164" fontId="7" fillId="6" borderId="83" xfId="32" applyFont="true" applyBorder="true" applyAlignment="true" applyProtection="true">
      <alignment horizontal="center" vertical="center" textRotation="0" wrapText="false" indent="0" shrinkToFit="false"/>
      <protection locked="false" hidden="false"/>
    </xf>
    <xf numFmtId="164" fontId="7" fillId="6" borderId="19" xfId="32" applyFont="true" applyBorder="true" applyAlignment="true" applyProtection="true">
      <alignment horizontal="center" vertical="center" textRotation="0" wrapText="false" indent="0" shrinkToFit="false"/>
      <protection locked="false" hidden="false"/>
    </xf>
    <xf numFmtId="164" fontId="29" fillId="6" borderId="7" xfId="0" applyFont="true" applyBorder="true" applyAlignment="true" applyProtection="false">
      <alignment horizontal="center" vertical="center" textRotation="0" wrapText="false" indent="0" shrinkToFit="false"/>
      <protection locked="true" hidden="false"/>
    </xf>
    <xf numFmtId="164" fontId="7" fillId="0" borderId="50"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xf numFmtId="164" fontId="34" fillId="4" borderId="42" xfId="32" applyFont="true" applyBorder="true" applyAlignment="true" applyProtection="false">
      <alignment horizontal="center" vertical="center" textRotation="0" wrapText="true" indent="0" shrinkToFit="true"/>
      <protection locked="true" hidden="false"/>
    </xf>
    <xf numFmtId="164" fontId="7" fillId="6" borderId="52" xfId="32" applyFont="true" applyBorder="true" applyAlignment="true" applyProtection="true">
      <alignment horizontal="center" vertical="center" textRotation="0" wrapText="false" indent="0" shrinkToFit="false"/>
      <protection locked="false" hidden="false"/>
    </xf>
    <xf numFmtId="164" fontId="7" fillId="6" borderId="80" xfId="32" applyFont="true" applyBorder="true" applyAlignment="true" applyProtection="true">
      <alignment horizontal="center" vertical="center" textRotation="0" wrapText="false" indent="0" shrinkToFit="false"/>
      <protection locked="false" hidden="false"/>
    </xf>
    <xf numFmtId="164" fontId="7" fillId="6" borderId="20" xfId="32" applyFont="true" applyBorder="true" applyAlignment="true" applyProtection="true">
      <alignment horizontal="center" vertical="center" textRotation="0" wrapText="false" indent="0" shrinkToFit="false"/>
      <protection locked="false" hidden="false"/>
    </xf>
    <xf numFmtId="164" fontId="7" fillId="6" borderId="81" xfId="32" applyFont="true" applyBorder="true" applyAlignment="true" applyProtection="true">
      <alignment horizontal="center" vertical="center" textRotation="0" wrapText="false" indent="0" shrinkToFit="false"/>
      <protection locked="false" hidden="false"/>
    </xf>
    <xf numFmtId="164" fontId="7" fillId="6" borderId="40" xfId="32" applyFont="true" applyBorder="true" applyAlignment="true" applyProtection="true">
      <alignment horizontal="center" vertical="center" textRotation="0" wrapText="false" indent="0" shrinkToFit="false"/>
      <protection locked="false" hidden="false"/>
    </xf>
    <xf numFmtId="164" fontId="7" fillId="6" borderId="21" xfId="32" applyFont="true" applyBorder="true" applyAlignment="true" applyProtection="true">
      <alignment horizontal="center" vertical="center" textRotation="0" wrapText="false" indent="0" shrinkToFit="false"/>
      <protection locked="false" hidden="false"/>
    </xf>
    <xf numFmtId="164" fontId="17" fillId="0" borderId="50" xfId="32" applyFont="true" applyBorder="true" applyAlignment="true" applyProtection="false">
      <alignment horizontal="center" vertical="center" textRotation="0" wrapText="false" indent="0" shrinkToFit="false"/>
      <protection locked="true" hidden="false"/>
    </xf>
    <xf numFmtId="164" fontId="35" fillId="0" borderId="50" xfId="32" applyFont="true" applyBorder="true" applyAlignment="true" applyProtection="false">
      <alignment horizontal="center" vertical="center" textRotation="0" wrapText="false" indent="0" shrinkToFit="false"/>
      <protection locked="true" hidden="false"/>
    </xf>
    <xf numFmtId="164" fontId="17" fillId="0" borderId="50" xfId="0" applyFont="true" applyBorder="true" applyAlignment="true" applyProtection="false">
      <alignment horizontal="center" vertical="center" textRotation="0" wrapText="false" indent="0" shrinkToFit="false"/>
      <protection locked="true" hidden="false"/>
    </xf>
    <xf numFmtId="164" fontId="17" fillId="0" borderId="55" xfId="0" applyFont="true" applyBorder="true" applyAlignment="true" applyProtection="false">
      <alignment horizontal="center" vertical="center" textRotation="0" wrapText="false" indent="0" shrinkToFit="false"/>
      <protection locked="true" hidden="false"/>
    </xf>
    <xf numFmtId="164" fontId="9" fillId="0" borderId="50" xfId="32" applyFont="true" applyBorder="true" applyAlignment="true" applyProtection="false">
      <alignment horizontal="center" vertical="center" textRotation="0" wrapText="false" indent="0" shrinkToFit="false"/>
      <protection locked="true" hidden="false"/>
    </xf>
    <xf numFmtId="164" fontId="9" fillId="0" borderId="63" xfId="32" applyFont="true" applyBorder="true" applyAlignment="true" applyProtection="false">
      <alignment horizontal="center" vertical="center" textRotation="0" wrapText="false" indent="0" shrinkToFit="false"/>
      <protection locked="true" hidden="false"/>
    </xf>
    <xf numFmtId="164" fontId="34" fillId="4" borderId="3" xfId="32" applyFont="true" applyBorder="true" applyAlignment="true" applyProtection="false">
      <alignment horizontal="center" vertical="center" textRotation="0" wrapText="true" indent="0" shrinkToFit="true"/>
      <protection locked="true" hidden="false"/>
    </xf>
    <xf numFmtId="164" fontId="29" fillId="6" borderId="3" xfId="0" applyFont="true" applyBorder="true" applyAlignment="true" applyProtection="false">
      <alignment horizontal="center" vertical="center" textRotation="0" wrapText="false" indent="0" shrinkToFit="false"/>
      <protection locked="true" hidden="false"/>
    </xf>
    <xf numFmtId="164" fontId="34" fillId="4" borderId="84" xfId="32" applyFont="true" applyBorder="true" applyAlignment="true" applyProtection="false">
      <alignment horizontal="center" vertical="center" textRotation="0" wrapText="true" indent="0" shrinkToFit="true"/>
      <protection locked="true" hidden="false"/>
    </xf>
    <xf numFmtId="164" fontId="7" fillId="6" borderId="34" xfId="32" applyFont="true" applyBorder="true" applyAlignment="true" applyProtection="true">
      <alignment horizontal="center" vertical="center" textRotation="0" wrapText="false" indent="0" shrinkToFit="false"/>
      <protection locked="false" hidden="false"/>
    </xf>
    <xf numFmtId="164" fontId="7" fillId="6" borderId="14" xfId="32" applyFont="true" applyBorder="true" applyAlignment="true" applyProtection="true">
      <alignment horizontal="center" vertical="center" textRotation="0" wrapText="false" indent="0" shrinkToFit="false"/>
      <protection locked="false" hidden="false"/>
    </xf>
    <xf numFmtId="164" fontId="7" fillId="6" borderId="33" xfId="32" applyFont="true" applyBorder="true" applyAlignment="true" applyProtection="true">
      <alignment horizontal="center" vertical="center" textRotation="0" wrapText="false" indent="0" shrinkToFit="false"/>
      <protection locked="false" hidden="false"/>
    </xf>
    <xf numFmtId="164" fontId="7" fillId="6" borderId="85" xfId="32" applyFont="true" applyBorder="true" applyAlignment="true" applyProtection="true">
      <alignment horizontal="center" vertical="center" textRotation="0" wrapText="false" indent="0" shrinkToFit="false"/>
      <protection locked="false" hidden="false"/>
    </xf>
    <xf numFmtId="164" fontId="7" fillId="6" borderId="38" xfId="32" applyFont="true" applyBorder="true" applyAlignment="true" applyProtection="true">
      <alignment horizontal="center" vertical="center" textRotation="0" wrapText="false" indent="0" shrinkToFit="false"/>
      <protection locked="false" hidden="false"/>
    </xf>
    <xf numFmtId="164" fontId="7" fillId="6" borderId="17" xfId="32" applyFont="true" applyBorder="true" applyAlignment="true" applyProtection="true">
      <alignment horizontal="center" vertical="center" textRotation="0" wrapText="false" indent="0" shrinkToFit="false"/>
      <protection locked="false" hidden="false"/>
    </xf>
    <xf numFmtId="164" fontId="7" fillId="4" borderId="86" xfId="0" applyFont="true" applyBorder="true" applyAlignment="true" applyProtection="true">
      <alignment horizontal="center" vertical="center" textRotation="0" wrapText="false" indent="0" shrinkToFit="false"/>
      <protection locked="false" hidden="false"/>
    </xf>
    <xf numFmtId="164" fontId="17" fillId="0" borderId="50" xfId="32" applyFont="true" applyBorder="true" applyAlignment="true" applyProtection="false">
      <alignment horizontal="center" vertical="center" textRotation="0" wrapText="true" indent="0" shrinkToFit="false"/>
      <protection locked="true" hidden="false"/>
    </xf>
    <xf numFmtId="164" fontId="9" fillId="6" borderId="3" xfId="32" applyFont="true" applyBorder="true" applyAlignment="true" applyProtection="false">
      <alignment horizontal="center" vertical="top" textRotation="0" wrapText="false" indent="0" shrinkToFit="true"/>
      <protection locked="true" hidden="false"/>
    </xf>
    <xf numFmtId="164" fontId="9" fillId="5" borderId="59" xfId="0" applyFont="true" applyBorder="true" applyAlignment="true" applyProtection="false">
      <alignment horizontal="general" vertical="center" textRotation="0" wrapText="false" indent="0" shrinkToFit="false"/>
      <protection locked="true" hidden="false"/>
    </xf>
    <xf numFmtId="164" fontId="21" fillId="5" borderId="70" xfId="0" applyFont="true" applyBorder="true" applyAlignment="true" applyProtection="false">
      <alignment horizontal="center" vertical="center" textRotation="0" wrapText="false" indent="0" shrinkToFit="false"/>
      <protection locked="true" hidden="false"/>
    </xf>
    <xf numFmtId="164" fontId="7" fillId="14" borderId="7" xfId="0" applyFont="true" applyBorder="true" applyAlignment="true" applyProtection="false">
      <alignment horizontal="center" vertical="center" textRotation="0" wrapText="false" indent="0" shrinkToFit="false"/>
      <protection locked="true" hidden="false"/>
    </xf>
    <xf numFmtId="164" fontId="7" fillId="14" borderId="70" xfId="0" applyFont="true" applyBorder="true" applyAlignment="true" applyProtection="false">
      <alignment horizontal="center" vertical="center" textRotation="0" wrapText="false" indent="0" shrinkToFit="false"/>
      <protection locked="true" hidden="false"/>
    </xf>
    <xf numFmtId="164" fontId="17" fillId="0" borderId="6" xfId="32" applyFont="true" applyBorder="true" applyAlignment="true" applyProtection="false">
      <alignment horizontal="center" vertical="top" textRotation="0" wrapText="true" indent="0" shrinkToFit="false"/>
      <protection locked="true" hidden="false"/>
    </xf>
    <xf numFmtId="164" fontId="7" fillId="14" borderId="43"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6" borderId="5" xfId="32" applyFont="true" applyBorder="true" applyAlignment="true" applyProtection="false">
      <alignment horizontal="general" vertical="top" textRotation="0" wrapText="false" indent="0" shrinkToFit="true"/>
      <protection locked="true" hidden="false"/>
    </xf>
    <xf numFmtId="164" fontId="9" fillId="6" borderId="6" xfId="32" applyFont="true" applyBorder="true" applyAlignment="true" applyProtection="false">
      <alignment horizontal="general" vertical="top" textRotation="0" wrapText="false" indent="0" shrinkToFit="true"/>
      <protection locked="true" hidden="false"/>
    </xf>
    <xf numFmtId="164" fontId="21" fillId="5" borderId="87" xfId="0" applyFont="true" applyBorder="true" applyAlignment="true" applyProtection="false">
      <alignment horizontal="general" vertical="center" textRotation="0" wrapText="false" indent="0" shrinkToFit="false"/>
      <protection locked="true" hidden="false"/>
    </xf>
    <xf numFmtId="164" fontId="7" fillId="13" borderId="55" xfId="0" applyFont="true" applyBorder="tru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left" vertical="bottom" textRotation="0" wrapText="false" indent="0" shrinkToFit="false"/>
      <protection locked="true" hidden="false"/>
    </xf>
    <xf numFmtId="164" fontId="9" fillId="6" borderId="5" xfId="32" applyFont="true" applyBorder="true" applyAlignment="true" applyProtection="false">
      <alignment horizontal="general" vertical="center" textRotation="0" wrapText="false" indent="0" shrinkToFit="true"/>
      <protection locked="true" hidden="false"/>
    </xf>
    <xf numFmtId="164" fontId="9" fillId="6" borderId="6" xfId="32" applyFont="true" applyBorder="true" applyAlignment="true" applyProtection="false">
      <alignment horizontal="general" vertical="center" textRotation="0" wrapText="false" indent="0" shrinkToFit="tru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7" fillId="15" borderId="2" xfId="0" applyFont="true" applyBorder="true" applyAlignment="true" applyProtection="false">
      <alignment horizontal="center" vertical="center" textRotation="0" wrapText="false" indent="0" shrinkToFit="true"/>
      <protection locked="true" hidden="false"/>
    </xf>
    <xf numFmtId="164" fontId="29" fillId="0" borderId="36" xfId="0" applyFont="true" applyBorder="true" applyAlignment="true" applyProtection="false">
      <alignment horizontal="center" vertical="bottom" textRotation="0" wrapText="false" indent="0" shrinkToFit="false"/>
      <protection locked="true" hidden="false"/>
    </xf>
    <xf numFmtId="167" fontId="29" fillId="15" borderId="36" xfId="0" applyFont="true" applyBorder="true" applyAlignment="true" applyProtection="false">
      <alignment horizontal="center" vertical="bottom" textRotation="0" wrapText="false" indent="0" shrinkToFit="true"/>
      <protection locked="true" hidden="false"/>
    </xf>
    <xf numFmtId="164" fontId="30" fillId="16" borderId="0" xfId="31" applyFont="true" applyBorder="true" applyAlignment="true" applyProtection="false">
      <alignment horizontal="center" vertical="center" textRotation="0" wrapText="false" indent="0" shrinkToFit="true"/>
      <protection locked="true" hidden="false"/>
    </xf>
    <xf numFmtId="164" fontId="30" fillId="0" borderId="0" xfId="31" applyFont="true" applyBorder="true" applyAlignment="true" applyProtection="false">
      <alignment horizontal="center" vertical="center" textRotation="0" wrapText="false" indent="0" shrinkToFit="true"/>
      <protection locked="true" hidden="false"/>
    </xf>
    <xf numFmtId="164" fontId="28" fillId="0" borderId="36" xfId="0" applyFont="true" applyBorder="true" applyAlignment="true" applyProtection="false">
      <alignment horizontal="center" vertical="bottom" textRotation="0" wrapText="false" indent="0" shrinkToFit="tru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7" fillId="15" borderId="2" xfId="0" applyFont="true" applyBorder="true" applyAlignment="true" applyProtection="false">
      <alignment horizontal="center" vertical="center" textRotation="0" wrapText="false" indent="0" shrinkToFit="false"/>
      <protection locked="true" hidden="false"/>
    </xf>
    <xf numFmtId="164" fontId="21" fillId="16" borderId="2" xfId="0" applyFont="true" applyBorder="true" applyAlignment="true" applyProtection="false">
      <alignment horizontal="center" vertical="center" textRotation="0" wrapText="false" indent="0" shrinkToFit="false"/>
      <protection locked="true" hidden="false"/>
    </xf>
    <xf numFmtId="164" fontId="21" fillId="0" borderId="2" xfId="0" applyFont="true" applyBorder="true" applyAlignment="true" applyProtection="false">
      <alignment horizontal="center" vertical="center" textRotation="0" wrapText="false" indent="0" shrinkToFit="false"/>
      <protection locked="true" hidden="false"/>
    </xf>
    <xf numFmtId="164" fontId="21" fillId="5" borderId="18" xfId="0" applyFont="true" applyBorder="true" applyAlignment="true" applyProtection="false">
      <alignment horizontal="center" vertical="bottom" textRotation="0" wrapText="false" indent="0" shrinkToFit="false"/>
      <protection locked="true" hidden="false"/>
    </xf>
    <xf numFmtId="164" fontId="21" fillId="5" borderId="68" xfId="0" applyFont="true" applyBorder="true" applyAlignment="true" applyProtection="false">
      <alignment horizontal="center" vertical="bottom" textRotation="0" wrapText="false" indent="0" shrinkToFit="false"/>
      <protection locked="true" hidden="false"/>
    </xf>
    <xf numFmtId="164" fontId="21" fillId="5" borderId="44" xfId="0" applyFont="true" applyBorder="true" applyAlignment="true" applyProtection="false">
      <alignment horizontal="center" vertical="bottom" textRotation="0" wrapText="false" indent="0" shrinkToFit="false"/>
      <protection locked="true" hidden="false"/>
    </xf>
    <xf numFmtId="164" fontId="21" fillId="5" borderId="45"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15" borderId="22" xfId="0" applyFont="true" applyBorder="true" applyAlignment="true" applyProtection="false">
      <alignment horizontal="center" vertical="center" textRotation="0" wrapText="false" indent="0" shrinkToFit="false"/>
      <protection locked="true" hidden="false"/>
    </xf>
    <xf numFmtId="164" fontId="8" fillId="15" borderId="23" xfId="0" applyFont="true" applyBorder="true" applyAlignment="true" applyProtection="false">
      <alignment horizontal="center" vertical="center" textRotation="0" wrapText="false" indent="0" shrinkToFit="false"/>
      <protection locked="true" hidden="false"/>
    </xf>
    <xf numFmtId="164" fontId="27" fillId="0" borderId="23" xfId="0" applyFont="true" applyBorder="true" applyAlignment="true" applyProtection="false">
      <alignment horizontal="center" vertical="center" textRotation="0" wrapText="false" indent="0" shrinkToFit="false"/>
      <protection locked="true" hidden="false"/>
    </xf>
    <xf numFmtId="166" fontId="27" fillId="17" borderId="23" xfId="0" applyFont="true" applyBorder="true" applyAlignment="true" applyProtection="false">
      <alignment horizontal="center" vertical="center" textRotation="0" wrapText="false" indent="0" shrinkToFit="false"/>
      <protection locked="true" hidden="false"/>
    </xf>
    <xf numFmtId="166" fontId="27" fillId="0" borderId="23" xfId="0" applyFont="true" applyBorder="true" applyAlignment="true" applyProtection="false">
      <alignment horizontal="center" vertical="center" textRotation="0" wrapText="false" indent="0" shrinkToFit="false"/>
      <protection locked="true" hidden="false"/>
    </xf>
    <xf numFmtId="166" fontId="27" fillId="17" borderId="24" xfId="0" applyFont="true" applyBorder="true" applyAlignment="true" applyProtection="false">
      <alignment horizontal="center" vertical="center" textRotation="0" wrapText="false" indent="0" shrinkToFit="false"/>
      <protection locked="true" hidden="false"/>
    </xf>
    <xf numFmtId="164" fontId="27" fillId="4" borderId="0"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true" applyAlignment="true" applyProtection="false">
      <alignment horizontal="general" vertical="center" textRotation="0" wrapText="false" indent="0" shrinkToFit="true"/>
      <protection locked="true" hidden="false"/>
    </xf>
    <xf numFmtId="164" fontId="33" fillId="0" borderId="0" xfId="0" applyFont="true" applyBorder="true" applyAlignment="true" applyProtection="false">
      <alignment horizontal="left" vertical="center" textRotation="0" wrapText="true" indent="0" shrinkToFit="false"/>
      <protection locked="true" hidden="false"/>
    </xf>
    <xf numFmtId="164" fontId="8" fillId="15" borderId="68" xfId="0" applyFont="true" applyBorder="true" applyAlignment="true" applyProtection="false">
      <alignment horizontal="center" vertical="center" textRotation="0" wrapText="false" indent="0" shrinkToFit="false"/>
      <protection locked="true" hidden="false"/>
    </xf>
    <xf numFmtId="164" fontId="8" fillId="18" borderId="18" xfId="0" applyFont="true" applyBorder="true" applyAlignment="true" applyProtection="false">
      <alignment horizontal="center" vertical="center" textRotation="0" wrapText="false" indent="0" shrinkToFit="false"/>
      <protection locked="true" hidden="false"/>
    </xf>
    <xf numFmtId="164" fontId="8" fillId="18" borderId="68" xfId="0" applyFont="true" applyBorder="true" applyAlignment="true" applyProtection="false">
      <alignment horizontal="center" vertical="center" textRotation="0" wrapText="false" indent="0" shrinkToFit="false"/>
      <protection locked="true" hidden="false"/>
    </xf>
    <xf numFmtId="164" fontId="27" fillId="15" borderId="68" xfId="0" applyFont="true" applyBorder="true" applyAlignment="true" applyProtection="false">
      <alignment horizontal="center" vertical="center" textRotation="0" wrapText="false" indent="0" shrinkToFit="false"/>
      <protection locked="true" hidden="false"/>
    </xf>
    <xf numFmtId="166" fontId="27" fillId="17" borderId="68" xfId="0" applyFont="true" applyBorder="true" applyAlignment="true" applyProtection="false">
      <alignment horizontal="center" vertical="center" textRotation="0" wrapText="false" indent="0" shrinkToFit="false"/>
      <protection locked="true" hidden="false"/>
    </xf>
    <xf numFmtId="166" fontId="27" fillId="15" borderId="68" xfId="0" applyFont="true" applyBorder="true" applyAlignment="true" applyProtection="false">
      <alignment horizontal="center" vertical="center" textRotation="0" wrapText="false" indent="0" shrinkToFit="false"/>
      <protection locked="true" hidden="false"/>
    </xf>
    <xf numFmtId="166" fontId="27" fillId="17" borderId="45" xfId="0" applyFont="true" applyBorder="true" applyAlignment="true" applyProtection="false">
      <alignment horizontal="center" vertical="center" textRotation="0" wrapText="false" indent="0" shrinkToFit="false"/>
      <protection locked="true" hidden="false"/>
    </xf>
    <xf numFmtId="164" fontId="8" fillId="15" borderId="18" xfId="0" applyFont="true" applyBorder="true" applyAlignment="true" applyProtection="false">
      <alignment horizontal="center" vertical="center" textRotation="0" wrapText="false" indent="0" shrinkToFit="false"/>
      <protection locked="true" hidden="false"/>
    </xf>
    <xf numFmtId="164" fontId="27" fillId="0" borderId="68" xfId="0" applyFont="true" applyBorder="true" applyAlignment="true" applyProtection="false">
      <alignment horizontal="center" vertical="center" textRotation="0" wrapText="false" indent="0" shrinkToFit="false"/>
      <protection locked="true" hidden="false"/>
    </xf>
    <xf numFmtId="166" fontId="27" fillId="0" borderId="68" xfId="0" applyFont="true" applyBorder="true" applyAlignment="true" applyProtection="false">
      <alignment horizontal="center" vertical="center" textRotation="0" wrapText="false" indent="0" shrinkToFit="false"/>
      <protection locked="true" hidden="false"/>
    </xf>
    <xf numFmtId="164" fontId="21" fillId="0" borderId="4" xfId="0" applyFont="true" applyBorder="true" applyAlignment="true" applyProtection="false">
      <alignment horizontal="center" vertical="center" textRotation="0" wrapText="false" indent="0" shrinkToFit="false"/>
      <protection locked="true" hidden="false"/>
    </xf>
    <xf numFmtId="164" fontId="34" fillId="0" borderId="4" xfId="0" applyFont="true" applyBorder="true" applyAlignment="true" applyProtection="false">
      <alignment horizontal="center" vertical="center" textRotation="0" wrapText="false" indent="0" shrinkToFit="false"/>
      <protection locked="true" hidden="false"/>
    </xf>
    <xf numFmtId="164" fontId="36" fillId="0" borderId="4" xfId="0" applyFont="true" applyBorder="true" applyAlignment="true" applyProtection="false">
      <alignment horizontal="center" vertical="center" textRotation="0" wrapText="false" indent="0" shrinkToFit="false"/>
      <protection locked="true" hidden="false"/>
    </xf>
    <xf numFmtId="164" fontId="33" fillId="0" borderId="2" xfId="0" applyFont="true" applyBorder="true" applyAlignment="true" applyProtection="false">
      <alignment horizontal="left" vertical="center" textRotation="0" wrapText="true" indent="0" shrinkToFit="false"/>
      <protection locked="true" hidden="false"/>
    </xf>
    <xf numFmtId="164" fontId="34" fillId="0" borderId="5" xfId="0" applyFont="true" applyBorder="true" applyAlignment="true" applyProtection="false">
      <alignment horizontal="center" vertical="center" textRotation="0" wrapText="false" indent="0" shrinkToFit="false"/>
      <protection locked="true" hidden="false"/>
    </xf>
    <xf numFmtId="164" fontId="37" fillId="0" borderId="8" xfId="31" applyFont="true" applyBorder="true" applyAlignment="tru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3" fillId="0" borderId="8" xfId="0" applyFont="true" applyBorder="true" applyAlignment="true" applyProtection="false">
      <alignment horizontal="left" vertical="center" textRotation="0" wrapText="tru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7" fillId="0" borderId="0" xfId="32" applyFont="true" applyBorder="false" applyAlignment="false" applyProtection="false">
      <alignment horizontal="general" vertical="bottom" textRotation="0" wrapText="false" indent="0" shrinkToFit="false"/>
      <protection locked="true" hidden="false"/>
    </xf>
    <xf numFmtId="164" fontId="29" fillId="0" borderId="0" xfId="32" applyFont="true" applyBorder="true" applyAlignment="true" applyProtection="false">
      <alignment horizontal="left" vertical="bottom" textRotation="0" wrapText="true" indent="0" shrinkToFit="false"/>
      <protection locked="true" hidden="false"/>
    </xf>
    <xf numFmtId="164" fontId="33" fillId="0" borderId="0" xfId="32"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32" applyFont="true" applyBorder="true" applyAlignment="true" applyProtection="false">
      <alignment horizontal="general" vertical="top" textRotation="0" wrapText="true" indent="0" shrinkToFit="false"/>
      <protection locked="true" hidden="false"/>
    </xf>
    <xf numFmtId="164" fontId="7" fillId="0" borderId="0" xfId="32" applyFont="true" applyBorder="true" applyAlignment="false" applyProtection="false">
      <alignment horizontal="general" vertical="bottom" textRotation="0" wrapText="false" indent="0" shrinkToFit="false"/>
      <protection locked="true" hidden="false"/>
    </xf>
    <xf numFmtId="164" fontId="39" fillId="11" borderId="71" xfId="32" applyFont="true" applyBorder="true" applyAlignment="true" applyProtection="false">
      <alignment horizontal="right" vertical="center" textRotation="0" wrapText="true" indent="0" shrinkToFit="false"/>
      <protection locked="true" hidden="false"/>
    </xf>
    <xf numFmtId="167" fontId="6" fillId="0" borderId="72" xfId="32" applyFont="true" applyBorder="true" applyAlignment="true" applyProtection="true">
      <alignment horizontal="center" vertical="center" textRotation="0" wrapText="true" indent="0" shrinkToFit="false"/>
      <protection locked="false" hidden="false"/>
    </xf>
    <xf numFmtId="164" fontId="39" fillId="11" borderId="72" xfId="32" applyFont="true" applyBorder="true" applyAlignment="true" applyProtection="false">
      <alignment horizontal="right" vertical="center" textRotation="0" wrapText="true" indent="0" shrinkToFit="false"/>
      <protection locked="true" hidden="false"/>
    </xf>
    <xf numFmtId="164" fontId="39" fillId="0" borderId="19" xfId="32" applyFont="true" applyBorder="true" applyAlignment="true" applyProtection="true">
      <alignment horizontal="center" vertical="center" textRotation="0" wrapText="true" indent="0" shrinkToFit="false"/>
      <protection locked="false" hidden="false"/>
    </xf>
    <xf numFmtId="164" fontId="39" fillId="11" borderId="52" xfId="32" applyFont="true" applyBorder="true" applyAlignment="true" applyProtection="false">
      <alignment horizontal="right" vertical="center" textRotation="0" wrapText="true" indent="0" shrinkToFit="false"/>
      <protection locked="true" hidden="false"/>
    </xf>
    <xf numFmtId="165" fontId="39" fillId="0" borderId="80" xfId="32" applyFont="true" applyBorder="true" applyAlignment="true" applyProtection="true">
      <alignment horizontal="center" vertical="center" textRotation="0" wrapText="true" indent="0" shrinkToFit="false"/>
      <protection locked="false" hidden="false"/>
    </xf>
    <xf numFmtId="164" fontId="39" fillId="11" borderId="80" xfId="32" applyFont="true" applyBorder="true" applyAlignment="true" applyProtection="false">
      <alignment horizontal="right" vertical="center" textRotation="0" wrapText="true" indent="0" shrinkToFit="false"/>
      <protection locked="true" hidden="false"/>
    </xf>
    <xf numFmtId="164" fontId="39" fillId="0" borderId="21" xfId="32" applyFont="true" applyBorder="true" applyAlignment="true" applyProtection="true">
      <alignment horizontal="center" vertical="center" textRotation="0" wrapText="true" indent="0" shrinkToFit="false"/>
      <protection locked="false" hidden="false"/>
    </xf>
    <xf numFmtId="164" fontId="6" fillId="0" borderId="0" xfId="32" applyFont="true" applyBorder="true" applyAlignment="true" applyProtection="false">
      <alignment horizontal="left" vertical="center" textRotation="0" wrapText="true" indent="0" shrinkToFit="false"/>
      <protection locked="true" hidden="false"/>
    </xf>
    <xf numFmtId="164" fontId="39" fillId="0" borderId="72" xfId="32" applyFont="true" applyBorder="true" applyAlignment="true" applyProtection="true">
      <alignment horizontal="general" vertical="center" textRotation="0" wrapText="true" indent="0" shrinkToFit="false"/>
      <protection locked="false" hidden="false"/>
    </xf>
    <xf numFmtId="164" fontId="6" fillId="11" borderId="72" xfId="32" applyFont="true" applyBorder="true" applyAlignment="true" applyProtection="false">
      <alignment horizontal="right" vertical="center" textRotation="0" wrapText="true" indent="0" shrinkToFit="false"/>
      <protection locked="true" hidden="false"/>
    </xf>
    <xf numFmtId="164" fontId="40" fillId="0" borderId="19" xfId="0" applyFont="true" applyBorder="true" applyAlignment="true" applyProtection="true">
      <alignment horizontal="general" vertical="center" textRotation="0" wrapText="true" indent="0" shrinkToFit="false"/>
      <protection locked="false" hidden="false"/>
    </xf>
    <xf numFmtId="164" fontId="6" fillId="11" borderId="29" xfId="32" applyFont="true" applyBorder="true" applyAlignment="true" applyProtection="false">
      <alignment horizontal="right" vertical="center" textRotation="0" wrapText="true" indent="0" shrinkToFit="false"/>
      <protection locked="true" hidden="false"/>
    </xf>
    <xf numFmtId="164" fontId="39" fillId="0" borderId="12" xfId="32" applyFont="true" applyBorder="true" applyAlignment="true" applyProtection="true">
      <alignment horizontal="general" vertical="center" textRotation="0" wrapText="true" indent="0" shrinkToFit="false"/>
      <protection locked="false" hidden="false"/>
    </xf>
    <xf numFmtId="164" fontId="6" fillId="11" borderId="12" xfId="32" applyFont="true" applyBorder="true" applyAlignment="true" applyProtection="false">
      <alignment horizontal="right" vertical="center" textRotation="0" wrapText="true" indent="0" shrinkToFit="false"/>
      <protection locked="true" hidden="false"/>
    </xf>
    <xf numFmtId="164" fontId="40" fillId="0" borderId="30" xfId="0" applyFont="true" applyBorder="true" applyAlignment="true" applyProtection="true">
      <alignment horizontal="general" vertical="center" textRotation="0" wrapText="true" indent="0" shrinkToFit="false"/>
      <protection locked="false" hidden="false"/>
    </xf>
    <xf numFmtId="164" fontId="22" fillId="0" borderId="88" xfId="32" applyFont="true" applyBorder="true" applyAlignment="true" applyProtection="true">
      <alignment horizontal="general" vertical="top" textRotation="0" wrapText="true" indent="0" shrinkToFit="false"/>
      <protection locked="false" hidden="false"/>
    </xf>
    <xf numFmtId="164" fontId="22" fillId="0" borderId="0" xfId="32" applyFont="true" applyBorder="true" applyAlignment="true" applyProtection="true">
      <alignment horizontal="general" vertical="top" textRotation="0" wrapText="true" indent="0" shrinkToFit="false"/>
      <protection locked="false" hidden="false"/>
    </xf>
    <xf numFmtId="164" fontId="6" fillId="11" borderId="19" xfId="32" applyFont="true" applyBorder="true" applyAlignment="true" applyProtection="false">
      <alignment horizontal="center" vertical="center" textRotation="0" wrapText="true" indent="0" shrinkToFit="false"/>
      <protection locked="true" hidden="false"/>
    </xf>
    <xf numFmtId="165" fontId="39" fillId="0" borderId="30" xfId="32" applyFont="true" applyBorder="true" applyAlignment="true" applyProtection="true">
      <alignment horizontal="center" vertical="center" textRotation="0" wrapText="true" indent="0" shrinkToFit="false"/>
      <protection locked="false" hidden="false"/>
    </xf>
    <xf numFmtId="164" fontId="39" fillId="11" borderId="71" xfId="0" applyFont="true" applyBorder="true" applyAlignment="true" applyProtection="false">
      <alignment horizontal="right" vertical="center" textRotation="0" wrapText="true" indent="0" shrinkToFit="false"/>
      <protection locked="true" hidden="false"/>
    </xf>
    <xf numFmtId="164" fontId="39" fillId="0" borderId="11" xfId="0" applyFont="true" applyBorder="true" applyAlignment="true" applyProtection="true">
      <alignment horizontal="general" vertical="center" textRotation="0" wrapText="true" indent="0" shrinkToFit="false"/>
      <protection locked="false" hidden="false"/>
    </xf>
    <xf numFmtId="164" fontId="6" fillId="11" borderId="27" xfId="0" applyFont="true" applyBorder="true" applyAlignment="true" applyProtection="false">
      <alignment horizontal="right" vertical="center" textRotation="0" wrapText="true" indent="0" shrinkToFit="false"/>
      <protection locked="true" hidden="false"/>
    </xf>
    <xf numFmtId="164" fontId="39" fillId="0" borderId="89" xfId="0" applyFont="true" applyBorder="true" applyAlignment="true" applyProtection="true">
      <alignment horizontal="general" vertical="center" textRotation="0" wrapText="true" indent="0" shrinkToFit="false"/>
      <protection locked="false" hidden="false"/>
    </xf>
    <xf numFmtId="164" fontId="6" fillId="11" borderId="89" xfId="0" applyFont="true" applyBorder="true" applyAlignment="true" applyProtection="false">
      <alignment horizontal="right" vertical="center" textRotation="0" wrapText="true" indent="0" shrinkToFit="false"/>
      <protection locked="true" hidden="false"/>
    </xf>
    <xf numFmtId="164" fontId="39" fillId="0" borderId="78" xfId="0" applyFont="true" applyBorder="true" applyAlignment="true" applyProtection="true">
      <alignment horizontal="general" vertical="center" textRotation="0" wrapText="true" indent="0" shrinkToFit="false"/>
      <protection locked="false" hidden="false"/>
    </xf>
    <xf numFmtId="164" fontId="6" fillId="11" borderId="13" xfId="0" applyFont="true" applyBorder="true" applyAlignment="true" applyProtection="false">
      <alignment horizontal="center" vertical="center" textRotation="0" wrapText="true" indent="0" shrinkToFit="false"/>
      <protection locked="true" hidden="false"/>
    </xf>
    <xf numFmtId="164" fontId="6" fillId="0" borderId="89" xfId="0" applyFont="true" applyBorder="true" applyAlignment="true" applyProtection="true">
      <alignment horizontal="general" vertical="center" textRotation="0" wrapText="true" indent="0" shrinkToFit="false"/>
      <protection locked="false" hidden="false"/>
    </xf>
    <xf numFmtId="165" fontId="39" fillId="0" borderId="37" xfId="0" applyFont="true" applyBorder="true" applyAlignment="true" applyProtection="true">
      <alignment horizontal="center" vertical="center" textRotation="0" wrapText="true" indent="0" shrinkToFit="false"/>
      <protection locked="false" hidden="false"/>
    </xf>
    <xf numFmtId="164" fontId="39" fillId="0" borderId="11" xfId="0" applyFont="true" applyBorder="true" applyAlignment="true" applyProtection="true">
      <alignment horizontal="general" vertical="top" textRotation="0" wrapText="true" indent="0" shrinkToFit="false"/>
      <protection locked="false" hidden="false"/>
    </xf>
    <xf numFmtId="164" fontId="34" fillId="0" borderId="0" xfId="32" applyFont="true" applyBorder="true" applyAlignment="true" applyProtection="true">
      <alignment horizontal="general" vertical="top" textRotation="0" wrapText="true" indent="0" shrinkToFit="false"/>
      <protection locked="false" hidden="false"/>
    </xf>
    <xf numFmtId="164" fontId="39" fillId="0" borderId="83" xfId="0" applyFont="true" applyBorder="true" applyAlignment="true" applyProtection="true">
      <alignment horizontal="general" vertical="center" textRotation="0" wrapText="true" indent="0" shrinkToFit="false"/>
      <protection locked="false" hidden="false"/>
    </xf>
    <xf numFmtId="166" fontId="7" fillId="0" borderId="0" xfId="31" applyFont="true" applyBorder="false" applyAlignment="true" applyProtection="false">
      <alignment horizontal="center" vertical="bottom" textRotation="0" wrapText="false" indent="0" shrinkToFit="false"/>
      <protection locked="true" hidden="false"/>
    </xf>
    <xf numFmtId="170" fontId="7" fillId="0" borderId="0" xfId="31" applyFont="true" applyBorder="false" applyAlignment="false" applyProtection="false">
      <alignment horizontal="general" vertical="bottom" textRotation="0" wrapText="false" indent="0" shrinkToFit="false"/>
      <protection locked="true" hidden="false"/>
    </xf>
    <xf numFmtId="171" fontId="7" fillId="0" borderId="0" xfId="31" applyFont="true" applyBorder="false" applyAlignment="false" applyProtection="false">
      <alignment horizontal="general" vertical="bottom" textRotation="0" wrapText="false" indent="0" shrinkToFit="false"/>
      <protection locked="true" hidden="false"/>
    </xf>
    <xf numFmtId="172" fontId="7" fillId="0" borderId="0" xfId="31" applyFont="true" applyBorder="false" applyAlignment="false" applyProtection="false">
      <alignment horizontal="general" vertical="bottom" textRotation="0" wrapText="false" indent="0" shrinkToFit="false"/>
      <protection locked="true" hidden="false"/>
    </xf>
    <xf numFmtId="166" fontId="7" fillId="0" borderId="0" xfId="31" applyFont="true" applyBorder="false" applyAlignment="false" applyProtection="false">
      <alignment horizontal="general" vertical="bottom" textRotation="0" wrapText="false" indent="0" shrinkToFit="false"/>
      <protection locked="true" hidden="false"/>
    </xf>
    <xf numFmtId="173" fontId="7" fillId="0" borderId="0" xfId="31" applyFont="true" applyBorder="false" applyAlignment="false" applyProtection="false">
      <alignment horizontal="general" vertical="bottom" textRotation="0" wrapText="false" indent="0" shrinkToFit="false"/>
      <protection locked="true" hidden="false"/>
    </xf>
    <xf numFmtId="164" fontId="41" fillId="0" borderId="0" xfId="31" applyFont="true" applyBorder="true" applyAlignment="true" applyProtection="false">
      <alignment horizontal="center" vertical="center" textRotation="0" wrapText="false" indent="0" shrinkToFit="false"/>
      <protection locked="true" hidden="false"/>
    </xf>
    <xf numFmtId="164" fontId="7" fillId="0" borderId="0" xfId="31" applyFont="true" applyBorder="true" applyAlignment="true" applyProtection="false">
      <alignment horizontal="center" vertical="bottom" textRotation="0" wrapText="false" indent="0" shrinkToFit="false"/>
      <protection locked="true" hidden="false"/>
    </xf>
    <xf numFmtId="167" fontId="7" fillId="0" borderId="2" xfId="31" applyFont="true" applyBorder="true" applyAlignment="true" applyProtection="false">
      <alignment horizontal="center" vertical="bottom" textRotation="0" wrapText="false" indent="0" shrinkToFit="false"/>
      <protection locked="true" hidden="false"/>
    </xf>
    <xf numFmtId="164" fontId="42" fillId="5" borderId="7" xfId="31" applyFont="true" applyBorder="true" applyAlignment="true" applyProtection="false">
      <alignment horizontal="center" vertical="bottom" textRotation="0" wrapText="false" indent="0" shrinkToFit="false"/>
      <protection locked="true" hidden="false"/>
    </xf>
    <xf numFmtId="164" fontId="42" fillId="5" borderId="43" xfId="31" applyFont="true" applyBorder="true" applyAlignment="true" applyProtection="false">
      <alignment horizontal="center" vertical="bottom" textRotation="0" wrapText="false" indent="0" shrinkToFit="false"/>
      <protection locked="true" hidden="false"/>
    </xf>
    <xf numFmtId="164" fontId="32" fillId="5" borderId="7" xfId="31" applyFont="true" applyBorder="true" applyAlignment="true" applyProtection="false">
      <alignment horizontal="center" vertical="bottom" textRotation="0" wrapText="false" indent="0" shrinkToFit="false"/>
      <protection locked="true" hidden="false"/>
    </xf>
    <xf numFmtId="164" fontId="32" fillId="5" borderId="43" xfId="31" applyFont="true" applyBorder="true" applyAlignment="true" applyProtection="false">
      <alignment horizontal="center" vertical="bottom" textRotation="0" wrapText="false" indent="0" shrinkToFit="false"/>
      <protection locked="true" hidden="false"/>
    </xf>
    <xf numFmtId="166" fontId="29" fillId="14" borderId="10" xfId="31" applyFont="true" applyBorder="true" applyAlignment="true" applyProtection="false">
      <alignment horizontal="center" vertical="bottom" textRotation="0" wrapText="false" indent="0" shrinkToFit="false"/>
      <protection locked="true" hidden="false"/>
    </xf>
    <xf numFmtId="164" fontId="33" fillId="14" borderId="46" xfId="31" applyFont="true" applyBorder="true" applyAlignment="true" applyProtection="false">
      <alignment horizontal="center" vertical="bottom" textRotation="0" wrapText="true" indent="0" shrinkToFit="false"/>
      <protection locked="true" hidden="false"/>
    </xf>
    <xf numFmtId="164" fontId="22" fillId="14" borderId="58" xfId="31" applyFont="true" applyBorder="true" applyAlignment="true" applyProtection="false">
      <alignment horizontal="center" vertical="center" textRotation="90" wrapText="false" indent="0" shrinkToFit="true"/>
      <protection locked="true" hidden="false"/>
    </xf>
    <xf numFmtId="164" fontId="22" fillId="14" borderId="46" xfId="31" applyFont="true" applyBorder="true" applyAlignment="true" applyProtection="false">
      <alignment horizontal="center" vertical="center" textRotation="90" wrapText="false" indent="0" shrinkToFit="true"/>
      <protection locked="true" hidden="false"/>
    </xf>
    <xf numFmtId="164" fontId="42" fillId="5" borderId="60" xfId="31" applyFont="true" applyBorder="true" applyAlignment="true" applyProtection="false">
      <alignment horizontal="center" vertical="center" textRotation="90" wrapText="false" indent="0" shrinkToFit="true"/>
      <protection locked="true" hidden="false"/>
    </xf>
    <xf numFmtId="164" fontId="42" fillId="5" borderId="8" xfId="31" applyFont="true" applyBorder="true" applyAlignment="true" applyProtection="false">
      <alignment horizontal="center" vertical="center" textRotation="90" wrapText="true" indent="0" shrinkToFit="false"/>
      <protection locked="true" hidden="false"/>
    </xf>
    <xf numFmtId="164" fontId="42" fillId="5" borderId="46" xfId="31" applyFont="true" applyBorder="true" applyAlignment="true" applyProtection="false">
      <alignment horizontal="center" vertical="center" textRotation="90" wrapText="false" indent="0" shrinkToFit="true"/>
      <protection locked="true" hidden="false"/>
    </xf>
    <xf numFmtId="164" fontId="42" fillId="5" borderId="59" xfId="31" applyFont="true" applyBorder="true" applyAlignment="true" applyProtection="false">
      <alignment horizontal="center" vertical="center" textRotation="90" wrapText="false" indent="0" shrinkToFit="true"/>
      <protection locked="true" hidden="false"/>
    </xf>
    <xf numFmtId="164" fontId="22" fillId="14" borderId="18" xfId="31" applyFont="true" applyBorder="true" applyAlignment="true" applyProtection="false">
      <alignment horizontal="center" vertical="center" textRotation="90" wrapText="false" indent="0" shrinkToFit="true"/>
      <protection locked="true" hidden="false"/>
    </xf>
    <xf numFmtId="164" fontId="22" fillId="14" borderId="68" xfId="31" applyFont="true" applyBorder="true" applyAlignment="true" applyProtection="false">
      <alignment horizontal="center" vertical="center" textRotation="90" wrapText="false" indent="0" shrinkToFit="true"/>
      <protection locked="true" hidden="false"/>
    </xf>
    <xf numFmtId="164" fontId="22" fillId="14" borderId="45" xfId="31" applyFont="true" applyBorder="true" applyAlignment="true" applyProtection="false">
      <alignment horizontal="center" vertical="center" textRotation="90" wrapText="true" indent="0" shrinkToFit="false"/>
      <protection locked="true" hidden="false"/>
    </xf>
    <xf numFmtId="164" fontId="22" fillId="14" borderId="58" xfId="31" applyFont="true" applyBorder="true" applyAlignment="true" applyProtection="false">
      <alignment horizontal="center" vertical="center" textRotation="90" wrapText="true" indent="0" shrinkToFit="true"/>
      <protection locked="true" hidden="false"/>
    </xf>
    <xf numFmtId="170" fontId="22" fillId="14" borderId="16" xfId="31" applyFont="true" applyBorder="true" applyAlignment="true" applyProtection="false">
      <alignment horizontal="center" vertical="center" textRotation="90" wrapText="false" indent="0" shrinkToFit="true"/>
      <protection locked="true" hidden="false"/>
    </xf>
    <xf numFmtId="164" fontId="22" fillId="14" borderId="46" xfId="31" applyFont="true" applyBorder="true" applyAlignment="true" applyProtection="false">
      <alignment horizontal="center" vertical="center" textRotation="90" wrapText="true" indent="0" shrinkToFit="true"/>
      <protection locked="true" hidden="false"/>
    </xf>
    <xf numFmtId="170" fontId="22" fillId="14" borderId="46" xfId="31" applyFont="true" applyBorder="true" applyAlignment="true" applyProtection="false">
      <alignment horizontal="center" vertical="center" textRotation="90" wrapText="false" indent="0" shrinkToFit="true"/>
      <protection locked="true" hidden="false"/>
    </xf>
    <xf numFmtId="164" fontId="42" fillId="5" borderId="24" xfId="31" applyFont="true" applyBorder="true" applyAlignment="true" applyProtection="false">
      <alignment horizontal="center" vertical="center" textRotation="90" wrapText="false" indent="0" shrinkToFit="true"/>
      <protection locked="true" hidden="false"/>
    </xf>
    <xf numFmtId="171" fontId="22" fillId="14" borderId="46" xfId="31" applyFont="true" applyBorder="true" applyAlignment="true" applyProtection="false">
      <alignment horizontal="center" vertical="center" textRotation="90" wrapText="true" indent="0" shrinkToFit="true"/>
      <protection locked="true" hidden="false"/>
    </xf>
    <xf numFmtId="171" fontId="42" fillId="5" borderId="46" xfId="31" applyFont="true" applyBorder="true" applyAlignment="true" applyProtection="false">
      <alignment horizontal="center" vertical="center" textRotation="90" wrapText="true" indent="0" shrinkToFit="true"/>
      <protection locked="true" hidden="false"/>
    </xf>
    <xf numFmtId="172" fontId="22" fillId="14" borderId="46" xfId="31" applyFont="true" applyBorder="true" applyAlignment="true" applyProtection="false">
      <alignment horizontal="center" vertical="center" textRotation="90" wrapText="true" indent="0" shrinkToFit="true"/>
      <protection locked="true" hidden="false"/>
    </xf>
    <xf numFmtId="172" fontId="42" fillId="5" borderId="60" xfId="31" applyFont="true" applyBorder="true" applyAlignment="true" applyProtection="false">
      <alignment horizontal="center" vertical="center" textRotation="90" wrapText="true" indent="0" shrinkToFit="true"/>
      <protection locked="true" hidden="false"/>
    </xf>
    <xf numFmtId="164" fontId="42" fillId="5" borderId="7" xfId="31" applyFont="true" applyBorder="true" applyAlignment="true" applyProtection="false">
      <alignment horizontal="center" vertical="center" textRotation="90" wrapText="true" indent="0" shrinkToFit="false"/>
      <protection locked="true" hidden="false"/>
    </xf>
    <xf numFmtId="164" fontId="7" fillId="0" borderId="0" xfId="31" applyFont="true" applyBorder="false" applyAlignment="true" applyProtection="false">
      <alignment horizontal="center" vertical="center" textRotation="0" wrapText="false" indent="0" shrinkToFit="false"/>
      <protection locked="true" hidden="false"/>
    </xf>
    <xf numFmtId="166" fontId="33" fillId="6" borderId="71" xfId="31" applyFont="true" applyBorder="true" applyAlignment="true" applyProtection="false">
      <alignment horizontal="center" vertical="bottom" textRotation="0" wrapText="false" indent="0" shrinkToFit="true"/>
      <protection locked="true" hidden="false"/>
    </xf>
    <xf numFmtId="164" fontId="33" fillId="0" borderId="72" xfId="31" applyFont="true" applyBorder="true" applyAlignment="true" applyProtection="false">
      <alignment horizontal="general" vertical="bottom" textRotation="0" wrapText="false" indent="0" shrinkToFit="true"/>
      <protection locked="true" hidden="false"/>
    </xf>
    <xf numFmtId="164" fontId="33" fillId="3" borderId="72" xfId="31" applyFont="true" applyBorder="true" applyAlignment="true" applyProtection="false">
      <alignment horizontal="general" vertical="bottom" textRotation="0" wrapText="false" indent="0" shrinkToFit="false"/>
      <protection locked="true" hidden="false"/>
    </xf>
    <xf numFmtId="164" fontId="33" fillId="14" borderId="46" xfId="32" applyFont="true" applyBorder="true" applyAlignment="true" applyProtection="false">
      <alignment horizontal="general" vertical="bottom" textRotation="0" wrapText="false" indent="0" shrinkToFit="false"/>
      <protection locked="true" hidden="false"/>
    </xf>
    <xf numFmtId="173" fontId="33" fillId="14" borderId="19" xfId="32" applyFont="true" applyBorder="true" applyAlignment="true" applyProtection="false">
      <alignment horizontal="general" vertical="bottom" textRotation="0" wrapText="false" indent="0" shrinkToFit="false"/>
      <protection locked="true" hidden="false"/>
    </xf>
    <xf numFmtId="164" fontId="33" fillId="6" borderId="72" xfId="32" applyFont="true" applyBorder="true" applyAlignment="true" applyProtection="false">
      <alignment horizontal="general" vertical="bottom" textRotation="0" wrapText="false" indent="0" shrinkToFit="false"/>
      <protection locked="true" hidden="false"/>
    </xf>
    <xf numFmtId="172" fontId="33" fillId="14" borderId="11" xfId="32" applyFont="true" applyBorder="true" applyAlignment="true" applyProtection="false">
      <alignment horizontal="general" vertical="bottom" textRotation="0" wrapText="false" indent="0" shrinkToFit="false"/>
      <protection locked="true" hidden="false"/>
    </xf>
    <xf numFmtId="164" fontId="33" fillId="0" borderId="71" xfId="32" applyFont="true" applyBorder="true" applyAlignment="true" applyProtection="false">
      <alignment horizontal="center" vertical="bottom" textRotation="0" wrapText="false" indent="0" shrinkToFit="false"/>
      <protection locked="true" hidden="false"/>
    </xf>
    <xf numFmtId="164" fontId="33" fillId="6" borderId="72" xfId="32" applyFont="true" applyBorder="true" applyAlignment="true" applyProtection="false">
      <alignment horizontal="center" vertical="bottom" textRotation="0" wrapText="false" indent="0" shrinkToFit="false"/>
      <protection locked="true" hidden="false"/>
    </xf>
    <xf numFmtId="164" fontId="33" fillId="0" borderId="72" xfId="32" applyFont="true" applyBorder="true" applyAlignment="true" applyProtection="false">
      <alignment horizontal="center" vertical="bottom" textRotation="0" wrapText="false" indent="0" shrinkToFit="false"/>
      <protection locked="true" hidden="false"/>
    </xf>
    <xf numFmtId="173" fontId="33" fillId="6" borderId="72" xfId="32" applyFont="true" applyBorder="true" applyAlignment="true" applyProtection="false">
      <alignment horizontal="general" vertical="bottom" textRotation="0" wrapText="false" indent="0" shrinkToFit="false"/>
      <protection locked="true" hidden="false"/>
    </xf>
    <xf numFmtId="170" fontId="33" fillId="14" borderId="72" xfId="32" applyFont="true" applyBorder="true" applyAlignment="true" applyProtection="false">
      <alignment horizontal="general" vertical="bottom" textRotation="0" wrapText="false" indent="0" shrinkToFit="false"/>
      <protection locked="true" hidden="false"/>
    </xf>
    <xf numFmtId="172" fontId="33" fillId="14" borderId="72" xfId="32" applyFont="true" applyBorder="true" applyAlignment="true" applyProtection="false">
      <alignment horizontal="general" vertical="bottom" textRotation="0" wrapText="false" indent="0" shrinkToFit="false"/>
      <protection locked="true" hidden="false"/>
    </xf>
    <xf numFmtId="164" fontId="33" fillId="3" borderId="71" xfId="32" applyFont="true" applyBorder="true" applyAlignment="true" applyProtection="false">
      <alignment horizontal="general" vertical="bottom" textRotation="0" wrapText="false" indent="0" shrinkToFit="false"/>
      <protection locked="true" hidden="false"/>
    </xf>
    <xf numFmtId="164" fontId="33" fillId="3" borderId="72" xfId="32" applyFont="true" applyBorder="true" applyAlignment="true" applyProtection="false">
      <alignment horizontal="general" vertical="bottom" textRotation="0" wrapText="false" indent="0" shrinkToFit="false"/>
      <protection locked="true" hidden="false"/>
    </xf>
    <xf numFmtId="172" fontId="33" fillId="3" borderId="72" xfId="32" applyFont="true" applyBorder="true" applyAlignment="true" applyProtection="false">
      <alignment horizontal="general" vertical="bottom" textRotation="0" wrapText="false" indent="0" shrinkToFit="true"/>
      <protection locked="true" hidden="false"/>
    </xf>
    <xf numFmtId="170" fontId="33" fillId="3" borderId="72" xfId="32" applyFont="true" applyBorder="true" applyAlignment="true" applyProtection="false">
      <alignment horizontal="general" vertical="bottom" textRotation="0" wrapText="false" indent="0" shrinkToFit="true"/>
      <protection locked="true" hidden="false"/>
    </xf>
    <xf numFmtId="171" fontId="33" fillId="3" borderId="71" xfId="32" applyFont="true" applyBorder="true" applyAlignment="true" applyProtection="false">
      <alignment horizontal="general" vertical="bottom" textRotation="0" wrapText="false" indent="0" shrinkToFit="false"/>
      <protection locked="true" hidden="false"/>
    </xf>
    <xf numFmtId="171" fontId="33" fillId="3" borderId="72" xfId="32" applyFont="true" applyBorder="true" applyAlignment="true" applyProtection="false">
      <alignment horizontal="general" vertical="bottom" textRotation="0" wrapText="false" indent="0" shrinkToFit="false"/>
      <protection locked="true" hidden="false"/>
    </xf>
    <xf numFmtId="171" fontId="33" fillId="6" borderId="72" xfId="32" applyFont="true" applyBorder="true" applyAlignment="true" applyProtection="false">
      <alignment horizontal="general" vertical="bottom" textRotation="0" wrapText="false" indent="0" shrinkToFit="false"/>
      <protection locked="true" hidden="false"/>
    </xf>
    <xf numFmtId="172" fontId="33" fillId="19" borderId="72" xfId="32" applyFont="true" applyBorder="true" applyAlignment="true" applyProtection="false">
      <alignment horizontal="general" vertical="bottom" textRotation="0" wrapText="false" indent="0" shrinkToFit="false"/>
      <protection locked="true" hidden="false"/>
    </xf>
    <xf numFmtId="172" fontId="33" fillId="19" borderId="11" xfId="32" applyFont="true" applyBorder="true" applyAlignment="true" applyProtection="false">
      <alignment horizontal="general" vertical="bottom" textRotation="0" wrapText="false" indent="0" shrinkToFit="false"/>
      <protection locked="true" hidden="false"/>
    </xf>
    <xf numFmtId="172" fontId="33" fillId="19" borderId="19" xfId="32" applyFont="true" applyBorder="true" applyAlignment="true" applyProtection="false">
      <alignment horizontal="general" vertical="bottom" textRotation="0" wrapText="false" indent="0" shrinkToFit="false"/>
      <protection locked="true" hidden="false"/>
    </xf>
    <xf numFmtId="164" fontId="33" fillId="14" borderId="9" xfId="32" applyFont="true" applyBorder="true" applyAlignment="true" applyProtection="false">
      <alignment horizontal="center" vertical="bottom" textRotation="0" wrapText="false" indent="0" shrinkToFit="false"/>
      <protection locked="true" hidden="false"/>
    </xf>
    <xf numFmtId="164" fontId="7" fillId="0" borderId="0" xfId="31" applyFont="true" applyBorder="false" applyAlignment="true" applyProtection="false">
      <alignment horizontal="general" vertical="bottom" textRotation="0" wrapText="false" indent="0" shrinkToFit="false"/>
      <protection locked="true" hidden="false"/>
    </xf>
    <xf numFmtId="166" fontId="33" fillId="6" borderId="29" xfId="31" applyFont="true" applyBorder="true" applyAlignment="true" applyProtection="false">
      <alignment horizontal="center" vertical="bottom" textRotation="0" wrapText="false" indent="0" shrinkToFit="true"/>
      <protection locked="true" hidden="false"/>
    </xf>
    <xf numFmtId="164" fontId="33" fillId="0" borderId="12" xfId="31" applyFont="true" applyBorder="true" applyAlignment="true" applyProtection="false">
      <alignment horizontal="general" vertical="bottom" textRotation="0" wrapText="false" indent="0" shrinkToFit="true"/>
      <protection locked="true" hidden="false"/>
    </xf>
    <xf numFmtId="164" fontId="33" fillId="3" borderId="12" xfId="31" applyFont="true" applyBorder="true" applyAlignment="true" applyProtection="false">
      <alignment horizontal="general" vertical="bottom" textRotation="0" wrapText="false" indent="0" shrinkToFit="false"/>
      <protection locked="true" hidden="false"/>
    </xf>
    <xf numFmtId="164" fontId="33" fillId="3" borderId="28" xfId="31" applyFont="true" applyBorder="true" applyAlignment="true" applyProtection="false">
      <alignment horizontal="general" vertical="bottom" textRotation="0" wrapText="false" indent="0" shrinkToFit="false"/>
      <protection locked="true" hidden="false"/>
    </xf>
    <xf numFmtId="164" fontId="33" fillId="14" borderId="12" xfId="32" applyFont="true" applyBorder="true" applyAlignment="true" applyProtection="false">
      <alignment horizontal="general" vertical="bottom" textRotation="0" wrapText="false" indent="0" shrinkToFit="false"/>
      <protection locked="true" hidden="false"/>
    </xf>
    <xf numFmtId="173" fontId="33" fillId="14" borderId="32" xfId="32" applyFont="true" applyBorder="true" applyAlignment="true" applyProtection="false">
      <alignment horizontal="general" vertical="bottom" textRotation="0" wrapText="false" indent="0" shrinkToFit="false"/>
      <protection locked="true" hidden="false"/>
    </xf>
    <xf numFmtId="164" fontId="33" fillId="6" borderId="12" xfId="32" applyFont="true" applyBorder="true" applyAlignment="true" applyProtection="false">
      <alignment horizontal="general" vertical="bottom" textRotation="0" wrapText="false" indent="0" shrinkToFit="false"/>
      <protection locked="true" hidden="false"/>
    </xf>
    <xf numFmtId="172" fontId="33" fillId="14" borderId="28" xfId="32" applyFont="true" applyBorder="true" applyAlignment="true" applyProtection="false">
      <alignment horizontal="general" vertical="bottom" textRotation="0" wrapText="false" indent="0" shrinkToFit="false"/>
      <protection locked="true" hidden="false"/>
    </xf>
    <xf numFmtId="164" fontId="33" fillId="0" borderId="29" xfId="32" applyFont="true" applyBorder="true" applyAlignment="true" applyProtection="false">
      <alignment horizontal="center" vertical="bottom" textRotation="0" wrapText="false" indent="0" shrinkToFit="false"/>
      <protection locked="true" hidden="false"/>
    </xf>
    <xf numFmtId="164" fontId="33" fillId="6" borderId="12" xfId="32" applyFont="true" applyBorder="true" applyAlignment="true" applyProtection="false">
      <alignment horizontal="center" vertical="bottom" textRotation="0" wrapText="false" indent="0" shrinkToFit="false"/>
      <protection locked="true" hidden="false"/>
    </xf>
    <xf numFmtId="164" fontId="33" fillId="0" borderId="12" xfId="32" applyFont="true" applyBorder="true" applyAlignment="true" applyProtection="false">
      <alignment horizontal="center" vertical="bottom" textRotation="0" wrapText="false" indent="0" shrinkToFit="false"/>
      <protection locked="true" hidden="false"/>
    </xf>
    <xf numFmtId="173" fontId="33" fillId="6" borderId="12" xfId="32" applyFont="true" applyBorder="true" applyAlignment="true" applyProtection="false">
      <alignment horizontal="general" vertical="bottom" textRotation="0" wrapText="false" indent="0" shrinkToFit="false"/>
      <protection locked="true" hidden="false"/>
    </xf>
    <xf numFmtId="170" fontId="33" fillId="14" borderId="12" xfId="32" applyFont="true" applyBorder="true" applyAlignment="true" applyProtection="false">
      <alignment horizontal="general" vertical="bottom" textRotation="0" wrapText="false" indent="0" shrinkToFit="false"/>
      <protection locked="true" hidden="false"/>
    </xf>
    <xf numFmtId="172" fontId="33" fillId="14" borderId="12" xfId="32" applyFont="true" applyBorder="true" applyAlignment="true" applyProtection="false">
      <alignment horizontal="general" vertical="bottom" textRotation="0" wrapText="false" indent="0" shrinkToFit="false"/>
      <protection locked="true" hidden="false"/>
    </xf>
    <xf numFmtId="164" fontId="33" fillId="3" borderId="29" xfId="32" applyFont="true" applyBorder="true" applyAlignment="true" applyProtection="false">
      <alignment horizontal="general" vertical="bottom" textRotation="0" wrapText="false" indent="0" shrinkToFit="false"/>
      <protection locked="true" hidden="false"/>
    </xf>
    <xf numFmtId="164" fontId="33" fillId="3" borderId="12" xfId="32" applyFont="true" applyBorder="true" applyAlignment="true" applyProtection="false">
      <alignment horizontal="general" vertical="bottom" textRotation="0" wrapText="false" indent="0" shrinkToFit="false"/>
      <protection locked="true" hidden="false"/>
    </xf>
    <xf numFmtId="172" fontId="33" fillId="3" borderId="12" xfId="32" applyFont="true" applyBorder="true" applyAlignment="true" applyProtection="false">
      <alignment horizontal="general" vertical="bottom" textRotation="0" wrapText="false" indent="0" shrinkToFit="true"/>
      <protection locked="true" hidden="false"/>
    </xf>
    <xf numFmtId="170" fontId="33" fillId="3" borderId="12" xfId="32" applyFont="true" applyBorder="true" applyAlignment="true" applyProtection="false">
      <alignment horizontal="general" vertical="bottom" textRotation="0" wrapText="false" indent="0" shrinkToFit="true"/>
      <protection locked="true" hidden="false"/>
    </xf>
    <xf numFmtId="171" fontId="33" fillId="3" borderId="29" xfId="32" applyFont="true" applyBorder="true" applyAlignment="true" applyProtection="false">
      <alignment horizontal="general" vertical="bottom" textRotation="0" wrapText="false" indent="0" shrinkToFit="false"/>
      <protection locked="true" hidden="false"/>
    </xf>
    <xf numFmtId="171" fontId="33" fillId="3" borderId="12" xfId="32" applyFont="true" applyBorder="true" applyAlignment="true" applyProtection="false">
      <alignment horizontal="general" vertical="bottom" textRotation="0" wrapText="false" indent="0" shrinkToFit="false"/>
      <protection locked="true" hidden="false"/>
    </xf>
    <xf numFmtId="171" fontId="33" fillId="6" borderId="12" xfId="32" applyFont="true" applyBorder="true" applyAlignment="true" applyProtection="false">
      <alignment horizontal="general" vertical="bottom" textRotation="0" wrapText="false" indent="0" shrinkToFit="false"/>
      <protection locked="true" hidden="false"/>
    </xf>
    <xf numFmtId="172" fontId="33" fillId="19" borderId="12" xfId="32" applyFont="true" applyBorder="true" applyAlignment="true" applyProtection="false">
      <alignment horizontal="general" vertical="bottom" textRotation="0" wrapText="false" indent="0" shrinkToFit="false"/>
      <protection locked="true" hidden="false"/>
    </xf>
    <xf numFmtId="172" fontId="33" fillId="19" borderId="28" xfId="32" applyFont="true" applyBorder="true" applyAlignment="true" applyProtection="false">
      <alignment horizontal="general" vertical="bottom" textRotation="0" wrapText="false" indent="0" shrinkToFit="false"/>
      <protection locked="true" hidden="false"/>
    </xf>
    <xf numFmtId="172" fontId="33" fillId="19" borderId="30" xfId="32" applyFont="true" applyBorder="true" applyAlignment="true" applyProtection="false">
      <alignment horizontal="general" vertical="bottom" textRotation="0" wrapText="false" indent="0" shrinkToFit="false"/>
      <protection locked="true" hidden="false"/>
    </xf>
    <xf numFmtId="164" fontId="33" fillId="14" borderId="25" xfId="32" applyFont="true" applyBorder="true" applyAlignment="true" applyProtection="false">
      <alignment horizontal="center" vertical="bottom" textRotation="0" wrapText="false" indent="0" shrinkToFit="false"/>
      <protection locked="true" hidden="false"/>
    </xf>
    <xf numFmtId="164" fontId="33" fillId="14" borderId="35" xfId="32" applyFont="true" applyBorder="true" applyAlignment="true" applyProtection="false">
      <alignment horizontal="general" vertical="bottom" textRotation="0" wrapText="false" indent="0" shrinkToFit="false"/>
      <protection locked="true" hidden="false"/>
    </xf>
    <xf numFmtId="173" fontId="33" fillId="14" borderId="21" xfId="32" applyFont="true" applyBorder="true" applyAlignment="true" applyProtection="false">
      <alignment horizontal="general" vertical="bottom" textRotation="0" wrapText="false" indent="0" shrinkToFit="false"/>
      <protection locked="true" hidden="false"/>
    </xf>
    <xf numFmtId="170" fontId="33" fillId="14" borderId="80" xfId="32" applyFont="true" applyBorder="true" applyAlignment="true" applyProtection="false">
      <alignment horizontal="general" vertical="bottom" textRotation="0" wrapText="false" indent="0" shrinkToFit="false"/>
      <protection locked="true" hidden="false"/>
    </xf>
    <xf numFmtId="172" fontId="33" fillId="14" borderId="80" xfId="32" applyFont="true" applyBorder="true" applyAlignment="true" applyProtection="false">
      <alignment horizontal="general" vertical="bottom" textRotation="0" wrapText="false" indent="0" shrinkToFit="false"/>
      <protection locked="true" hidden="false"/>
    </xf>
    <xf numFmtId="172" fontId="33" fillId="14" borderId="14" xfId="32" applyFont="true" applyBorder="true" applyAlignment="true" applyProtection="false">
      <alignment horizontal="general" vertical="bottom" textRotation="0" wrapText="false" indent="0" shrinkToFit="false"/>
      <protection locked="true" hidden="false"/>
    </xf>
    <xf numFmtId="164" fontId="33" fillId="14" borderId="88" xfId="32" applyFont="true" applyBorder="true" applyAlignment="true" applyProtection="false">
      <alignment horizontal="center" vertical="bottom" textRotation="0" wrapText="false" indent="0" shrinkToFit="false"/>
      <protection locked="true" hidden="false"/>
    </xf>
    <xf numFmtId="164" fontId="33" fillId="14" borderId="18" xfId="31" applyFont="true" applyBorder="true" applyAlignment="true" applyProtection="false">
      <alignment horizontal="center" vertical="center" textRotation="0" wrapText="false" indent="0" shrinkToFit="false"/>
      <protection locked="true" hidden="false"/>
    </xf>
    <xf numFmtId="164" fontId="33" fillId="14" borderId="68" xfId="31" applyFont="true" applyBorder="true" applyAlignment="true" applyProtection="false">
      <alignment horizontal="general" vertical="center" textRotation="0" wrapText="false" indent="0" shrinkToFit="false"/>
      <protection locked="true" hidden="false"/>
    </xf>
    <xf numFmtId="173" fontId="33" fillId="14" borderId="70" xfId="31" applyFont="true" applyBorder="true" applyAlignment="true" applyProtection="false">
      <alignment horizontal="general" vertical="center" textRotation="0" wrapText="false" indent="0" shrinkToFit="false"/>
      <protection locked="true" hidden="false"/>
    </xf>
    <xf numFmtId="172" fontId="33" fillId="14" borderId="45" xfId="31" applyFont="true" applyBorder="true" applyAlignment="true" applyProtection="false">
      <alignment horizontal="general" vertical="center" textRotation="0" wrapText="false" indent="0" shrinkToFit="false"/>
      <protection locked="true" hidden="false"/>
    </xf>
    <xf numFmtId="164" fontId="33" fillId="14" borderId="18" xfId="31" applyFont="true" applyBorder="true" applyAlignment="true" applyProtection="false">
      <alignment horizontal="general" vertical="center" textRotation="0" wrapText="false" indent="0" shrinkToFit="false"/>
      <protection locked="true" hidden="false"/>
    </xf>
    <xf numFmtId="173" fontId="33" fillId="14" borderId="68" xfId="31" applyFont="true" applyBorder="true" applyAlignment="true" applyProtection="false">
      <alignment horizontal="general" vertical="center" textRotation="0" wrapText="false" indent="0" shrinkToFit="false"/>
      <protection locked="true" hidden="false"/>
    </xf>
    <xf numFmtId="172" fontId="33" fillId="14" borderId="67" xfId="31" applyFont="true" applyBorder="true" applyAlignment="true" applyProtection="false">
      <alignment horizontal="general" vertical="center" textRotation="0" wrapText="false" indent="0" shrinkToFit="false"/>
      <protection locked="true" hidden="false"/>
    </xf>
    <xf numFmtId="170" fontId="33" fillId="14" borderId="18" xfId="31" applyFont="true" applyBorder="true" applyAlignment="true" applyProtection="false">
      <alignment horizontal="general" vertical="center" textRotation="0" wrapText="false" indent="0" shrinkToFit="false"/>
      <protection locked="true" hidden="false"/>
    </xf>
    <xf numFmtId="170" fontId="33" fillId="14" borderId="67" xfId="31" applyFont="true" applyBorder="true" applyAlignment="true" applyProtection="false">
      <alignment horizontal="general" vertical="center" textRotation="0" wrapText="false" indent="0" shrinkToFit="false"/>
      <protection locked="true" hidden="false"/>
    </xf>
    <xf numFmtId="170" fontId="33" fillId="14" borderId="68" xfId="31" applyFont="true" applyBorder="true" applyAlignment="true" applyProtection="false">
      <alignment horizontal="general" vertical="center" textRotation="0" wrapText="false" indent="0" shrinkToFit="false"/>
      <protection locked="true" hidden="false"/>
    </xf>
    <xf numFmtId="171" fontId="33" fillId="14" borderId="18" xfId="31" applyFont="true" applyBorder="true" applyAlignment="true" applyProtection="false">
      <alignment horizontal="center" vertical="center" textRotation="0" wrapText="false" indent="0" shrinkToFit="false"/>
      <protection locked="true" hidden="false"/>
    </xf>
    <xf numFmtId="171" fontId="33" fillId="14" borderId="68" xfId="31" applyFont="true" applyBorder="true" applyAlignment="true" applyProtection="false">
      <alignment horizontal="center" vertical="center" textRotation="0" wrapText="false" indent="0" shrinkToFit="false"/>
      <protection locked="true" hidden="false"/>
    </xf>
    <xf numFmtId="172" fontId="33" fillId="14" borderId="45" xfId="31" applyFont="true" applyBorder="true" applyAlignment="true" applyProtection="false">
      <alignment horizontal="center" vertical="center" textRotation="0" wrapText="false" indent="0" shrinkToFit="false"/>
      <protection locked="true" hidden="false"/>
    </xf>
    <xf numFmtId="164" fontId="33" fillId="14" borderId="7" xfId="31" applyFont="true" applyBorder="true" applyAlignment="true" applyProtection="false">
      <alignment horizontal="center" vertical="center" textRotation="0" wrapText="false" indent="0" shrinkToFit="false"/>
      <protection locked="true" hidden="false"/>
    </xf>
    <xf numFmtId="164" fontId="7" fillId="0" borderId="0" xfId="32" applyFont="true" applyBorder="false" applyAlignment="true" applyProtection="false">
      <alignment horizontal="general" vertical="bottom" textRotation="0" wrapText="false" indent="0" shrinkToFit="false"/>
      <protection locked="true" hidden="false"/>
    </xf>
    <xf numFmtId="167" fontId="33" fillId="0" borderId="42" xfId="32" applyFont="true" applyBorder="true" applyAlignment="true" applyProtection="false">
      <alignment horizontal="center" vertical="center" textRotation="0" wrapText="false" indent="0" shrinkToFit="false"/>
      <protection locked="true" hidden="false"/>
    </xf>
    <xf numFmtId="164" fontId="8" fillId="0" borderId="43" xfId="32" applyFont="true" applyBorder="true" applyAlignment="true" applyProtection="false">
      <alignment horizontal="center" vertical="center" textRotation="0" wrapText="false" indent="0" shrinkToFit="false"/>
      <protection locked="true" hidden="false"/>
    </xf>
    <xf numFmtId="164" fontId="33" fillId="0" borderId="70" xfId="32" applyFont="true" applyBorder="true" applyAlignment="true" applyProtection="false">
      <alignment horizontal="center" vertical="center" textRotation="0" wrapText="false" indent="0" shrinkToFit="true"/>
      <protection locked="true" hidden="false"/>
    </xf>
    <xf numFmtId="164" fontId="34" fillId="4" borderId="7" xfId="32" applyFont="true" applyBorder="true" applyAlignment="true" applyProtection="false">
      <alignment horizontal="center" vertical="center" textRotation="0" wrapText="true" indent="0" shrinkToFit="false"/>
      <protection locked="true" hidden="false"/>
    </xf>
    <xf numFmtId="164" fontId="34" fillId="4" borderId="7" xfId="32" applyFont="true" applyBorder="true" applyAlignment="true" applyProtection="false">
      <alignment horizontal="center" vertical="center" textRotation="0" wrapText="false" indent="0" shrinkToFit="false"/>
      <protection locked="true" hidden="false"/>
    </xf>
    <xf numFmtId="164" fontId="7" fillId="4" borderId="7" xfId="32" applyFont="true" applyBorder="true" applyAlignment="true" applyProtection="false">
      <alignment horizontal="center" vertical="bottom" textRotation="0" wrapText="false" indent="0" shrinkToFit="false"/>
      <protection locked="true" hidden="false"/>
    </xf>
    <xf numFmtId="164" fontId="9" fillId="4" borderId="7" xfId="32" applyFont="true" applyBorder="true" applyAlignment="true" applyProtection="false">
      <alignment horizontal="center" vertical="center" textRotation="0" wrapText="false" indent="0" shrinkToFit="false"/>
      <protection locked="true" hidden="false"/>
    </xf>
    <xf numFmtId="164" fontId="19" fillId="0" borderId="0" xfId="32" applyFont="true" applyBorder="true" applyAlignment="true" applyProtection="false">
      <alignment horizontal="center" vertical="center" textRotation="0" wrapText="false" indent="0" shrinkToFit="false"/>
      <protection locked="true" hidden="false"/>
    </xf>
    <xf numFmtId="164" fontId="43" fillId="5" borderId="10" xfId="32" applyFont="true" applyBorder="true" applyAlignment="true" applyProtection="false">
      <alignment horizontal="center" vertical="bottom" textRotation="0" wrapText="false" indent="0" shrinkToFit="false"/>
      <protection locked="true" hidden="false"/>
    </xf>
    <xf numFmtId="164" fontId="44" fillId="5" borderId="60" xfId="32" applyFont="true" applyBorder="true" applyAlignment="true" applyProtection="false">
      <alignment horizontal="center" vertical="bottom" textRotation="0" wrapText="false" indent="0" shrinkToFit="false"/>
      <protection locked="true" hidden="false"/>
    </xf>
    <xf numFmtId="164" fontId="45" fillId="5" borderId="10" xfId="32" applyFont="true" applyBorder="true" applyAlignment="true" applyProtection="false">
      <alignment horizontal="center" vertical="bottom" textRotation="90" wrapText="true" indent="0" shrinkToFit="false"/>
      <protection locked="true" hidden="false"/>
    </xf>
    <xf numFmtId="164" fontId="45" fillId="5" borderId="58" xfId="32" applyFont="true" applyBorder="true" applyAlignment="true" applyProtection="false">
      <alignment horizontal="center" vertical="bottom" textRotation="90" wrapText="true" indent="0" shrinkToFit="false"/>
      <protection locked="true" hidden="false"/>
    </xf>
    <xf numFmtId="164" fontId="45" fillId="5" borderId="46" xfId="32" applyFont="true" applyBorder="true" applyAlignment="true" applyProtection="false">
      <alignment horizontal="center" vertical="bottom" textRotation="90" wrapText="true" indent="0" shrinkToFit="false"/>
      <protection locked="true" hidden="false"/>
    </xf>
    <xf numFmtId="164" fontId="45" fillId="5" borderId="8" xfId="32" applyFont="true" applyBorder="true" applyAlignment="true" applyProtection="false">
      <alignment horizontal="center" vertical="bottom" textRotation="90" wrapText="true" indent="0" shrinkToFit="false"/>
      <protection locked="true" hidden="false"/>
    </xf>
    <xf numFmtId="164" fontId="32" fillId="5" borderId="47" xfId="32" applyFont="true" applyBorder="true" applyAlignment="true" applyProtection="false">
      <alignment horizontal="center" vertical="bottom" textRotation="90" wrapText="true" indent="0" shrinkToFit="false"/>
      <protection locked="true" hidden="false"/>
    </xf>
    <xf numFmtId="164" fontId="45" fillId="5" borderId="84" xfId="32" applyFont="true" applyBorder="true" applyAlignment="true" applyProtection="false">
      <alignment horizontal="center" vertical="bottom" textRotation="90" wrapText="true" indent="0" shrinkToFit="false"/>
      <protection locked="true" hidden="false"/>
    </xf>
    <xf numFmtId="164" fontId="45" fillId="5" borderId="10" xfId="32" applyFont="true" applyBorder="true" applyAlignment="true" applyProtection="false">
      <alignment horizontal="center" vertical="bottom" textRotation="90" wrapText="true" indent="0" shrinkToFit="true"/>
      <protection locked="true" hidden="false"/>
    </xf>
    <xf numFmtId="164" fontId="45" fillId="5" borderId="46" xfId="32" applyFont="true" applyBorder="true" applyAlignment="true" applyProtection="false">
      <alignment horizontal="center" vertical="bottom" textRotation="90" wrapText="false" indent="0" shrinkToFit="true"/>
      <protection locked="true" hidden="false"/>
    </xf>
    <xf numFmtId="164" fontId="45" fillId="5" borderId="60" xfId="32" applyFont="true" applyBorder="true" applyAlignment="true" applyProtection="false">
      <alignment horizontal="center" vertical="bottom" textRotation="90" wrapText="true" indent="0" shrinkToFit="false"/>
      <protection locked="true" hidden="false"/>
    </xf>
    <xf numFmtId="164" fontId="7" fillId="0" borderId="0" xfId="32" applyFont="true" applyBorder="true" applyAlignment="true" applyProtection="false">
      <alignment horizontal="general" vertical="bottom" textRotation="0" wrapText="false" indent="0" shrinkToFit="false"/>
      <protection locked="true" hidden="false"/>
    </xf>
    <xf numFmtId="164" fontId="7" fillId="0" borderId="29" xfId="32" applyFont="true" applyBorder="true" applyAlignment="true" applyProtection="false">
      <alignment horizontal="center" vertical="center" textRotation="0" wrapText="false" indent="0" shrinkToFit="true"/>
      <protection locked="true" hidden="false"/>
    </xf>
    <xf numFmtId="164" fontId="7" fillId="0" borderId="30" xfId="32" applyFont="true" applyBorder="true" applyAlignment="true" applyProtection="false">
      <alignment horizontal="center" vertical="center" textRotation="0" wrapText="true" indent="0" shrinkToFit="false"/>
      <protection locked="true" hidden="false"/>
    </xf>
    <xf numFmtId="164" fontId="7" fillId="0" borderId="29" xfId="32" applyFont="true" applyBorder="true" applyAlignment="true" applyProtection="false">
      <alignment horizontal="center" vertical="center" textRotation="0" wrapText="false" indent="0" shrinkToFit="false"/>
      <protection locked="true" hidden="false"/>
    </xf>
    <xf numFmtId="164" fontId="7" fillId="0" borderId="12" xfId="32" applyFont="true" applyBorder="true" applyAlignment="true" applyProtection="false">
      <alignment horizontal="center" vertical="center" textRotation="0" wrapText="false" indent="0" shrinkToFit="false"/>
      <protection locked="true" hidden="false"/>
    </xf>
    <xf numFmtId="164" fontId="7" fillId="4" borderId="30" xfId="32" applyFont="true" applyBorder="true" applyAlignment="true" applyProtection="false">
      <alignment horizontal="center" vertical="center" textRotation="0" wrapText="false" indent="0" shrinkToFit="false"/>
      <protection locked="true" hidden="false"/>
    </xf>
    <xf numFmtId="164" fontId="7" fillId="4" borderId="25" xfId="32" applyFont="true" applyBorder="true" applyAlignment="true" applyProtection="false">
      <alignment horizontal="center" vertical="center" textRotation="0" wrapText="false" indent="0" shrinkToFit="false"/>
      <protection locked="true" hidden="false"/>
    </xf>
    <xf numFmtId="164" fontId="7" fillId="3" borderId="29" xfId="32" applyFont="true" applyBorder="true" applyAlignment="true" applyProtection="false">
      <alignment horizontal="center" vertical="center" textRotation="0" wrapText="false" indent="0" shrinkToFit="false"/>
      <protection locked="true" hidden="false"/>
    </xf>
    <xf numFmtId="164" fontId="7" fillId="4" borderId="12" xfId="32" applyFont="true" applyBorder="true" applyAlignment="true" applyProtection="false">
      <alignment horizontal="center" vertical="center" textRotation="0" wrapText="false" indent="0" shrinkToFit="false"/>
      <protection locked="true" hidden="false"/>
    </xf>
    <xf numFmtId="173" fontId="7" fillId="19" borderId="30" xfId="32" applyFont="true" applyBorder="true" applyAlignment="true" applyProtection="false">
      <alignment horizontal="center" vertical="center" textRotation="0" wrapText="false" indent="0" shrinkToFit="false"/>
      <protection locked="true" hidden="false"/>
    </xf>
    <xf numFmtId="164" fontId="7" fillId="6" borderId="29" xfId="32" applyFont="true" applyBorder="true" applyAlignment="true" applyProtection="false">
      <alignment horizontal="center" vertical="center" textRotation="0" wrapText="false" indent="0" shrinkToFit="true"/>
      <protection locked="true" hidden="false"/>
    </xf>
    <xf numFmtId="164" fontId="7" fillId="6" borderId="30" xfId="32" applyFont="true" applyBorder="true" applyAlignment="true" applyProtection="false">
      <alignment horizontal="center" vertical="center" textRotation="0" wrapText="true" indent="0" shrinkToFit="false"/>
      <protection locked="true" hidden="false"/>
    </xf>
    <xf numFmtId="164" fontId="7" fillId="6" borderId="29" xfId="32" applyFont="true" applyBorder="true" applyAlignment="true" applyProtection="false">
      <alignment horizontal="center" vertical="center" textRotation="0" wrapText="false" indent="0" shrinkToFit="false"/>
      <protection locked="true" hidden="false"/>
    </xf>
    <xf numFmtId="164" fontId="7" fillId="6" borderId="12" xfId="32" applyFont="true" applyBorder="true" applyAlignment="true" applyProtection="false">
      <alignment horizontal="center" vertical="center" textRotation="0" wrapText="false" indent="0" shrinkToFit="false"/>
      <protection locked="true" hidden="false"/>
    </xf>
    <xf numFmtId="164" fontId="7" fillId="14" borderId="30" xfId="32" applyFont="true" applyBorder="true" applyAlignment="true" applyProtection="false">
      <alignment horizontal="center" vertical="center" textRotation="0" wrapText="false" indent="0" shrinkToFit="false"/>
      <protection locked="true" hidden="false"/>
    </xf>
    <xf numFmtId="164" fontId="7" fillId="14" borderId="48" xfId="32" applyFont="true" applyBorder="true" applyAlignment="true" applyProtection="false">
      <alignment horizontal="center" vertical="center" textRotation="0" wrapText="false" indent="0" shrinkToFit="false"/>
      <protection locked="true" hidden="false"/>
    </xf>
    <xf numFmtId="164" fontId="7" fillId="14" borderId="12" xfId="32" applyFont="true" applyBorder="true" applyAlignment="true" applyProtection="false">
      <alignment horizontal="center" vertical="center" textRotation="0" wrapText="false" indent="0" shrinkToFit="false"/>
      <protection locked="true" hidden="false"/>
    </xf>
    <xf numFmtId="173" fontId="7" fillId="20" borderId="30" xfId="32" applyFont="true" applyBorder="true" applyAlignment="true" applyProtection="false">
      <alignment horizontal="center" vertical="center" textRotation="0" wrapText="false" indent="0" shrinkToFit="false"/>
      <protection locked="true" hidden="false"/>
    </xf>
    <xf numFmtId="164" fontId="7" fillId="0" borderId="0" xfId="32" applyFont="true" applyBorder="false" applyAlignment="true" applyProtection="false">
      <alignment horizontal="general" vertical="center" textRotation="0" wrapText="false" indent="0" shrinkToFit="false"/>
      <protection locked="true" hidden="false"/>
    </xf>
    <xf numFmtId="164" fontId="46" fillId="3" borderId="71" xfId="32" applyFont="true" applyBorder="true" applyAlignment="true" applyProtection="false">
      <alignment horizontal="center" vertical="top" textRotation="0" wrapText="true" indent="0" shrinkToFit="false"/>
      <protection locked="true" hidden="false"/>
    </xf>
    <xf numFmtId="164" fontId="7" fillId="0" borderId="72" xfId="32" applyFont="true" applyBorder="true" applyAlignment="true" applyProtection="false">
      <alignment horizontal="center" vertical="center" textRotation="0" wrapText="false" indent="0" shrinkToFit="true"/>
      <protection locked="true" hidden="false"/>
    </xf>
    <xf numFmtId="164" fontId="45" fillId="5" borderId="43" xfId="32" applyFont="true" applyBorder="true" applyAlignment="true" applyProtection="false">
      <alignment horizontal="center" vertical="bottom" textRotation="90" wrapText="true" indent="0" shrinkToFit="false"/>
      <protection locked="true" hidden="false"/>
    </xf>
    <xf numFmtId="164" fontId="32" fillId="5" borderId="70" xfId="32" applyFont="true" applyBorder="true" applyAlignment="true" applyProtection="false">
      <alignment horizontal="center" vertical="bottom" textRotation="90" wrapText="true" indent="0" shrinkToFit="false"/>
      <protection locked="true" hidden="false"/>
    </xf>
    <xf numFmtId="164" fontId="9" fillId="14" borderId="3" xfId="32" applyFont="true" applyBorder="true" applyAlignment="true" applyProtection="false">
      <alignment horizontal="center" vertical="center" textRotation="0" wrapText="false" indent="0" shrinkToFit="false"/>
      <protection locked="true" hidden="false"/>
    </xf>
    <xf numFmtId="164" fontId="7" fillId="14" borderId="10" xfId="32" applyFont="true" applyBorder="true" applyAlignment="true" applyProtection="false">
      <alignment horizontal="center" vertical="center" textRotation="0" wrapText="false" indent="0" shrinkToFit="false"/>
      <protection locked="true" hidden="false"/>
    </xf>
    <xf numFmtId="164" fontId="7" fillId="14" borderId="46" xfId="32" applyFont="true" applyBorder="true" applyAlignment="true" applyProtection="false">
      <alignment horizontal="center" vertical="bottom" textRotation="0" wrapText="false" indent="0" shrinkToFit="false"/>
      <protection locked="true" hidden="false"/>
    </xf>
    <xf numFmtId="173" fontId="7" fillId="14" borderId="46" xfId="32" applyFont="true" applyBorder="true" applyAlignment="true" applyProtection="false">
      <alignment horizontal="center" vertical="bottom" textRotation="0" wrapText="false" indent="0" shrinkToFit="false"/>
      <protection locked="true" hidden="false"/>
    </xf>
    <xf numFmtId="164" fontId="46" fillId="6" borderId="80" xfId="32" applyFont="true" applyBorder="true" applyAlignment="true" applyProtection="false">
      <alignment horizontal="center" vertical="top" textRotation="0" wrapText="true" indent="0" shrinkToFit="false"/>
      <protection locked="true" hidden="false"/>
    </xf>
    <xf numFmtId="164" fontId="7" fillId="6" borderId="14" xfId="32" applyFont="true" applyBorder="true" applyAlignment="true" applyProtection="false">
      <alignment horizontal="center" vertical="center" textRotation="0" wrapText="false" indent="0" shrinkToFit="true"/>
      <protection locked="true" hidden="false"/>
    </xf>
    <xf numFmtId="164" fontId="9" fillId="14" borderId="4" xfId="32" applyFont="true" applyBorder="true" applyAlignment="true" applyProtection="false">
      <alignment horizontal="center" vertical="center" textRotation="0" wrapText="false" indent="0" shrinkToFit="false"/>
      <protection locked="true" hidden="false"/>
    </xf>
    <xf numFmtId="164" fontId="7" fillId="14" borderId="88" xfId="32" applyFont="true" applyBorder="true" applyAlignment="true" applyProtection="false">
      <alignment horizontal="center" vertical="center" textRotation="0" wrapText="true" indent="0" shrinkToFit="false"/>
      <protection locked="true" hidden="false"/>
    </xf>
    <xf numFmtId="164" fontId="32" fillId="5" borderId="55" xfId="32" applyFont="true" applyBorder="true" applyAlignment="true" applyProtection="false">
      <alignment horizontal="center" vertical="center" textRotation="0" wrapText="false" indent="0" shrinkToFit="false"/>
      <protection locked="true" hidden="false"/>
    </xf>
    <xf numFmtId="164" fontId="33" fillId="14" borderId="42" xfId="32" applyFont="true" applyBorder="true" applyAlignment="true" applyProtection="false">
      <alignment horizontal="center" vertical="center" textRotation="0" wrapText="false" indent="0" shrinkToFit="false"/>
      <protection locked="true" hidden="false"/>
    </xf>
    <xf numFmtId="164" fontId="7" fillId="14" borderId="18" xfId="32" applyFont="true" applyBorder="true" applyAlignment="true" applyProtection="false">
      <alignment horizontal="center" vertical="center" textRotation="0" wrapText="false" indent="0" shrinkToFit="false"/>
      <protection locked="true" hidden="false"/>
    </xf>
    <xf numFmtId="164" fontId="9" fillId="14" borderId="18" xfId="32" applyFont="true" applyBorder="true" applyAlignment="true" applyProtection="false">
      <alignment horizontal="center" vertical="center" textRotation="0" wrapText="false" indent="0" shrinkToFit="false"/>
      <protection locked="true" hidden="false"/>
    </xf>
    <xf numFmtId="164" fontId="20" fillId="14" borderId="70" xfId="32" applyFont="true" applyBorder="true" applyAlignment="true" applyProtection="false">
      <alignment horizontal="center" vertical="center" textRotation="0" wrapText="true" indent="0" shrinkToFit="false"/>
      <protection locked="true" hidden="false"/>
    </xf>
    <xf numFmtId="164" fontId="7" fillId="6" borderId="8" xfId="32" applyFont="true" applyBorder="true" applyAlignment="true" applyProtection="false">
      <alignment horizontal="right" vertical="center" textRotation="0" wrapText="false" indent="0" shrinkToFit="false"/>
      <protection locked="true" hidden="false"/>
    </xf>
    <xf numFmtId="172" fontId="7" fillId="6" borderId="8" xfId="32" applyFont="true" applyBorder="true" applyAlignment="true" applyProtection="false">
      <alignment horizontal="left" vertical="center" textRotation="0" wrapText="false" indent="0" shrinkToFit="false"/>
      <protection locked="true" hidden="false"/>
    </xf>
    <xf numFmtId="164" fontId="7" fillId="6" borderId="44" xfId="32" applyFont="true" applyBorder="true" applyAlignment="true" applyProtection="false">
      <alignment horizontal="right" vertical="center" textRotation="0" wrapText="true" indent="0" shrinkToFit="false"/>
      <protection locked="true" hidden="false"/>
    </xf>
    <xf numFmtId="164" fontId="7" fillId="6" borderId="43" xfId="32" applyFont="true" applyBorder="true" applyAlignment="true" applyProtection="false">
      <alignment horizontal="right" vertical="center" textRotation="0" wrapText="true" indent="0" shrinkToFit="false"/>
      <protection locked="true" hidden="false"/>
    </xf>
    <xf numFmtId="174" fontId="9" fillId="6" borderId="43" xfId="32" applyFont="true" applyBorder="true" applyAlignment="true" applyProtection="false">
      <alignment horizontal="center" vertical="center" textRotation="0" wrapText="false" indent="0" shrinkToFit="false"/>
      <protection locked="true" hidden="false"/>
    </xf>
    <xf numFmtId="164" fontId="9" fillId="6" borderId="47" xfId="32" applyFont="true" applyBorder="true" applyAlignment="true" applyProtection="false">
      <alignment horizontal="center" vertical="center" textRotation="0" wrapText="false" indent="0" shrinkToFit="false"/>
      <protection locked="true" hidden="false"/>
    </xf>
    <xf numFmtId="173" fontId="7" fillId="6" borderId="42" xfId="32" applyFont="true" applyBorder="true" applyAlignment="true" applyProtection="false">
      <alignment horizontal="center" vertical="center" textRotation="0" wrapText="false" indent="0" shrinkToFit="false"/>
      <protection locked="true" hidden="false"/>
    </xf>
    <xf numFmtId="164" fontId="7" fillId="6" borderId="70" xfId="32" applyFont="true" applyBorder="true" applyAlignment="true" applyProtection="false">
      <alignment horizontal="center" vertical="center" textRotation="0" wrapText="true" indent="0" shrinkToFit="false"/>
      <protection locked="true" hidden="false"/>
    </xf>
    <xf numFmtId="164" fontId="7" fillId="6" borderId="2" xfId="32" applyFont="true" applyBorder="true" applyAlignment="true" applyProtection="false">
      <alignment horizontal="right" vertical="center" textRotation="0" wrapText="false" indent="0" shrinkToFit="false"/>
      <protection locked="true" hidden="false"/>
    </xf>
    <xf numFmtId="172" fontId="7" fillId="6" borderId="2" xfId="32" applyFont="true" applyBorder="true" applyAlignment="true" applyProtection="false">
      <alignment horizontal="left" vertical="center" textRotation="0" wrapText="false" indent="0" shrinkToFit="false"/>
      <protection locked="true" hidden="false"/>
    </xf>
    <xf numFmtId="164" fontId="9" fillId="6" borderId="6" xfId="32" applyFont="true" applyBorder="true" applyAlignment="true" applyProtection="false">
      <alignment horizontal="center" vertical="center" textRotation="0" wrapText="false" indent="0" shrinkToFit="false"/>
      <protection locked="true" hidden="false"/>
    </xf>
    <xf numFmtId="164" fontId="27" fillId="7" borderId="42" xfId="31" applyFont="true" applyBorder="true" applyAlignment="true" applyProtection="false">
      <alignment horizontal="center" vertical="center" textRotation="0" wrapText="false" indent="0" shrinkToFit="true"/>
      <protection locked="true" hidden="false"/>
    </xf>
    <xf numFmtId="167" fontId="29" fillId="7" borderId="83" xfId="31" applyFont="true" applyBorder="true" applyAlignment="true" applyProtection="false">
      <alignment horizontal="center" vertical="bottom" textRotation="0" wrapText="false" indent="0" shrinkToFit="true"/>
      <protection locked="true" hidden="false"/>
    </xf>
    <xf numFmtId="164" fontId="30" fillId="8" borderId="70" xfId="31" applyFont="true" applyBorder="true" applyAlignment="true" applyProtection="false">
      <alignment horizontal="center" vertical="center" textRotation="0" wrapText="false" indent="0" shrinkToFit="true"/>
      <protection locked="true" hidden="false"/>
    </xf>
    <xf numFmtId="164" fontId="47" fillId="5" borderId="4" xfId="0" applyFont="true" applyBorder="true" applyAlignment="false" applyProtection="false">
      <alignment horizontal="general" vertical="bottom" textRotation="0" wrapText="false" indent="0" shrinkToFit="false"/>
      <protection locked="true" hidden="false"/>
    </xf>
    <xf numFmtId="164" fontId="47" fillId="5" borderId="0" xfId="0" applyFont="true" applyBorder="true" applyAlignment="true" applyProtection="false">
      <alignment horizontal="general" vertical="top" textRotation="0" wrapText="true" indent="0" shrinkToFit="false"/>
      <protection locked="true" hidden="false"/>
    </xf>
    <xf numFmtId="164" fontId="47" fillId="5" borderId="0" xfId="0" applyFont="true" applyBorder="true" applyAlignment="false" applyProtection="false">
      <alignment horizontal="general" vertical="bottom" textRotation="0" wrapText="false" indent="0" shrinkToFit="false"/>
      <protection locked="true" hidden="false"/>
    </xf>
    <xf numFmtId="164" fontId="21" fillId="8" borderId="1" xfId="31" applyFont="true" applyBorder="true" applyAlignment="true" applyProtection="false">
      <alignment horizontal="center" vertical="center" textRotation="0" wrapText="false" indent="0" shrinkToFit="true"/>
      <protection locked="true" hidden="false"/>
    </xf>
    <xf numFmtId="175" fontId="28" fillId="0" borderId="28" xfId="31" applyFont="true" applyBorder="true" applyAlignment="true" applyProtection="true">
      <alignment horizontal="center" vertical="bottom" textRotation="0" wrapText="true" indent="0" shrinkToFit="false"/>
      <protection locked="false" hidden="false"/>
    </xf>
    <xf numFmtId="175" fontId="28" fillId="7" borderId="28" xfId="31" applyFont="true" applyBorder="true" applyAlignment="true" applyProtection="true">
      <alignment horizontal="center" vertical="bottom" textRotation="0" wrapText="true" indent="0" shrinkToFit="false"/>
      <protection locked="false" hidden="false"/>
    </xf>
    <xf numFmtId="164" fontId="28" fillId="10" borderId="90" xfId="31" applyFont="true" applyBorder="true" applyAlignment="true" applyProtection="true">
      <alignment horizontal="center" vertical="bottom" textRotation="0" wrapText="false" indent="0" shrinkToFit="false"/>
      <protection locked="false" hidden="false"/>
    </xf>
    <xf numFmtId="175" fontId="28" fillId="7" borderId="91" xfId="31" applyFont="true" applyBorder="true" applyAlignment="true" applyProtection="true">
      <alignment horizontal="center" vertical="bottom" textRotation="0" wrapText="true" indent="0" shrinkToFit="false"/>
      <protection locked="false" hidden="false"/>
    </xf>
    <xf numFmtId="166" fontId="28" fillId="7" borderId="92" xfId="31" applyFont="true" applyBorder="true" applyAlignment="true" applyProtection="true">
      <alignment horizontal="center" vertical="bottom" textRotation="0" wrapText="true" indent="0" shrinkToFit="false"/>
      <protection locked="false" hidden="false"/>
    </xf>
    <xf numFmtId="164" fontId="48" fillId="0" borderId="5" xfId="0" applyFont="true" applyBorder="true" applyAlignment="true" applyProtection="false">
      <alignment horizontal="general" vertical="bottom" textRotation="0" wrapText="true" indent="0" shrinkToFit="false"/>
      <protection locked="true" hidden="false"/>
    </xf>
    <xf numFmtId="164" fontId="48" fillId="0" borderId="2"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7" fontId="29" fillId="11" borderId="36" xfId="0" applyFont="true" applyBorder="true" applyAlignment="true" applyProtection="false">
      <alignment horizontal="center" vertical="bottom" textRotation="0" wrapText="false" indent="0" shrinkToFit="true"/>
      <protection locked="true" hidden="false"/>
    </xf>
    <xf numFmtId="164" fontId="29" fillId="0" borderId="36" xfId="0" applyFont="true" applyBorder="true" applyAlignment="true" applyProtection="false">
      <alignment horizontal="center" vertical="bottom" textRotation="0" wrapText="false" indent="0" shrinkToFit="true"/>
      <protection locked="true" hidden="false"/>
    </xf>
    <xf numFmtId="164" fontId="27" fillId="11" borderId="0" xfId="0" applyFont="true" applyBorder="true" applyAlignment="true" applyProtection="false">
      <alignment horizontal="center" vertical="center" textRotation="0" wrapText="false" indent="0" shrinkToFit="true"/>
      <protection locked="true" hidden="false"/>
    </xf>
    <xf numFmtId="164" fontId="7" fillId="11" borderId="38" xfId="0" applyFont="true" applyBorder="true" applyAlignment="true" applyProtection="false">
      <alignment horizontal="center" vertical="bottom" textRotation="0" wrapText="false" indent="0" shrinkToFit="true"/>
      <protection locked="true" hidden="false"/>
    </xf>
    <xf numFmtId="164" fontId="29" fillId="0" borderId="40" xfId="0" applyFont="true" applyBorder="true" applyAlignment="true" applyProtection="false">
      <alignment horizontal="center" vertical="top" textRotation="0" wrapText="false" indent="0" shrinkToFit="true"/>
      <protection locked="true" hidden="false"/>
    </xf>
    <xf numFmtId="164" fontId="32" fillId="9" borderId="2" xfId="0" applyFont="true" applyBorder="true" applyAlignment="true" applyProtection="false">
      <alignment horizontal="center" vertical="bottom" textRotation="0" wrapText="false" indent="0" shrinkToFit="true"/>
      <protection locked="true" hidden="false"/>
    </xf>
    <xf numFmtId="164" fontId="30" fillId="9" borderId="84" xfId="0" applyFont="true" applyBorder="true" applyAlignment="true" applyProtection="false">
      <alignment horizontal="center" vertical="bottom" textRotation="0" wrapText="false" indent="0" shrinkToFit="false"/>
      <protection locked="true" hidden="false"/>
    </xf>
    <xf numFmtId="164" fontId="7" fillId="11" borderId="8" xfId="0" applyFont="true" applyBorder="true" applyAlignment="true" applyProtection="false">
      <alignment horizontal="right" vertical="bottom" textRotation="0" wrapText="false" indent="0" shrinkToFit="false"/>
      <protection locked="true" hidden="false"/>
    </xf>
    <xf numFmtId="164" fontId="29" fillId="0" borderId="11" xfId="0" applyFont="true" applyBorder="true" applyAlignment="true" applyProtection="false">
      <alignment horizontal="general" vertical="bottom" textRotation="0" wrapText="false" indent="0" shrinkToFit="true"/>
      <protection locked="true" hidden="false"/>
    </xf>
    <xf numFmtId="164" fontId="7" fillId="11" borderId="72" xfId="0" applyFont="true" applyBorder="true" applyAlignment="true" applyProtection="false">
      <alignment horizontal="right" vertical="bottom" textRotation="0" wrapText="false" indent="0" shrinkToFit="false"/>
      <protection locked="true" hidden="false"/>
    </xf>
    <xf numFmtId="164" fontId="29" fillId="0" borderId="46" xfId="0" applyFont="true" applyBorder="true" applyAlignment="true" applyProtection="false">
      <alignment horizontal="general" vertical="bottom" textRotation="0" wrapText="false" indent="0" shrinkToFit="true"/>
      <protection locked="true" hidden="false"/>
    </xf>
    <xf numFmtId="164" fontId="7" fillId="11" borderId="8" xfId="0" applyFont="true" applyBorder="true" applyAlignment="true" applyProtection="false">
      <alignment horizontal="right" vertical="center" textRotation="0" wrapText="true" indent="0" shrinkToFit="false"/>
      <protection locked="true" hidden="false"/>
    </xf>
    <xf numFmtId="164" fontId="29" fillId="0" borderId="60" xfId="0" applyFont="true" applyBorder="true" applyAlignment="true" applyProtection="false">
      <alignment horizontal="center" vertical="bottom" textRotation="0" wrapText="false" indent="0" shrinkToFit="true"/>
      <protection locked="true" hidden="false"/>
    </xf>
    <xf numFmtId="164" fontId="7" fillId="11" borderId="4" xfId="0" applyFont="true" applyBorder="true" applyAlignment="true" applyProtection="false">
      <alignment horizontal="right" vertical="top" textRotation="0" wrapText="false" indent="0" shrinkToFit="false"/>
      <protection locked="true" hidden="false"/>
    </xf>
    <xf numFmtId="164" fontId="7" fillId="0" borderId="30" xfId="0" applyFont="true" applyBorder="true" applyAlignment="true" applyProtection="false">
      <alignment horizontal="center" vertical="bottom" textRotation="0" wrapText="true" indent="0" shrinkToFit="false"/>
      <protection locked="true" hidden="false"/>
    </xf>
    <xf numFmtId="164" fontId="7" fillId="0" borderId="21" xfId="0" applyFont="true" applyBorder="true" applyAlignment="true" applyProtection="false">
      <alignment horizontal="center" vertical="bottom" textRotation="0" wrapText="true" indent="0" shrinkToFit="false"/>
      <protection locked="true" hidden="false"/>
    </xf>
    <xf numFmtId="164" fontId="7" fillId="11" borderId="0" xfId="0" applyFont="true" applyBorder="true" applyAlignment="true" applyProtection="false">
      <alignment horizontal="right" vertical="bottom" textRotation="0" wrapText="false" indent="0" shrinkToFit="false"/>
      <protection locked="true" hidden="false"/>
    </xf>
    <xf numFmtId="164" fontId="7" fillId="11" borderId="5" xfId="0" applyFont="true" applyBorder="true" applyAlignment="true" applyProtection="false">
      <alignment horizontal="right" vertical="top" textRotation="0" wrapText="false" indent="0" shrinkToFit="false"/>
      <protection locked="true" hidden="false"/>
    </xf>
    <xf numFmtId="164" fontId="7" fillId="11" borderId="0" xfId="0" applyFont="true" applyBorder="false" applyAlignment="true" applyProtection="false">
      <alignment horizontal="right" vertical="bottom" textRotation="0" wrapText="false" indent="0" shrinkToFit="false"/>
      <protection locked="true" hidden="false"/>
    </xf>
    <xf numFmtId="164" fontId="29" fillId="0" borderId="8" xfId="0" applyFont="true" applyBorder="true" applyAlignment="true" applyProtection="false">
      <alignment horizontal="center" vertical="bottom" textRotation="0" wrapText="false" indent="0" shrinkToFit="false"/>
      <protection locked="true" hidden="false"/>
    </xf>
    <xf numFmtId="164" fontId="29" fillId="0" borderId="83" xfId="0" applyFont="true" applyBorder="true" applyAlignment="true" applyProtection="false">
      <alignment horizontal="center" vertical="bottom" textRotation="0" wrapText="false" indent="0" shrinkToFit="false"/>
      <protection locked="true" hidden="false"/>
    </xf>
    <xf numFmtId="164" fontId="7" fillId="0" borderId="0" xfId="31" applyFont="true" applyBorder="true" applyAlignment="true" applyProtection="false">
      <alignment horizontal="right" vertical="center" textRotation="0" wrapText="false" indent="0" shrinkToFit="true"/>
      <protection locked="true" hidden="false"/>
    </xf>
    <xf numFmtId="164" fontId="27" fillId="11" borderId="0" xfId="31" applyFont="true" applyBorder="true" applyAlignment="true" applyProtection="false">
      <alignment horizontal="center" vertical="center" textRotation="0" wrapText="false" indent="0" shrinkToFit="true"/>
      <protection locked="true" hidden="false"/>
    </xf>
    <xf numFmtId="164" fontId="7" fillId="11" borderId="0" xfId="31" applyFont="true" applyBorder="false" applyAlignment="true" applyProtection="false">
      <alignment horizontal="center" vertical="center" textRotation="0" wrapText="false" indent="0" shrinkToFit="true"/>
      <protection locked="true" hidden="false"/>
    </xf>
    <xf numFmtId="164" fontId="7" fillId="0" borderId="36" xfId="31" applyFont="true" applyBorder="true" applyAlignment="true" applyProtection="false">
      <alignment horizontal="center" vertical="bottom" textRotation="0" wrapText="false" indent="0" shrinkToFit="true"/>
      <protection locked="true" hidden="false"/>
    </xf>
    <xf numFmtId="167" fontId="29" fillId="11" borderId="36" xfId="31" applyFont="true" applyBorder="true" applyAlignment="true" applyProtection="false">
      <alignment horizontal="center" vertical="bottom" textRotation="0" wrapText="false" indent="0" shrinkToFit="true"/>
      <protection locked="true" hidden="false"/>
    </xf>
    <xf numFmtId="164" fontId="30" fillId="9" borderId="0" xfId="31" applyFont="true" applyBorder="true" applyAlignment="true" applyProtection="false">
      <alignment horizontal="center" vertical="center" textRotation="0" wrapText="false" indent="0" shrinkToFit="true"/>
      <protection locked="true" hidden="false"/>
    </xf>
    <xf numFmtId="164" fontId="7" fillId="11" borderId="36" xfId="31" applyFont="true" applyBorder="true" applyAlignment="true" applyProtection="false">
      <alignment horizontal="center" vertical="center" textRotation="0" wrapText="false" indent="0" shrinkToFit="true"/>
      <protection locked="true" hidden="false"/>
    </xf>
    <xf numFmtId="164" fontId="7" fillId="0" borderId="31" xfId="31" applyFont="true" applyBorder="true" applyAlignment="true" applyProtection="false">
      <alignment horizontal="center" vertical="top" textRotation="0" wrapText="false" indent="0" shrinkToFit="true"/>
      <protection locked="true" hidden="false"/>
    </xf>
    <xf numFmtId="164" fontId="7" fillId="11" borderId="36" xfId="31" applyFont="true" applyBorder="true" applyAlignment="true" applyProtection="false">
      <alignment horizontal="center" vertical="top" textRotation="0" wrapText="false" indent="0" shrinkToFit="true"/>
      <protection locked="true" hidden="false"/>
    </xf>
    <xf numFmtId="164" fontId="21" fillId="9" borderId="2" xfId="31" applyFont="true" applyBorder="true" applyAlignment="true" applyProtection="false">
      <alignment horizontal="center" vertical="center" textRotation="0" wrapText="false" indent="0" shrinkToFit="true"/>
      <protection locked="true" hidden="false"/>
    </xf>
    <xf numFmtId="164" fontId="7" fillId="5" borderId="4" xfId="31" applyFont="true" applyBorder="true" applyAlignment="true" applyProtection="false">
      <alignment horizontal="center" vertical="center" textRotation="0" wrapText="false" indent="0" shrinkToFit="false"/>
      <protection locked="true" hidden="false"/>
    </xf>
    <xf numFmtId="164" fontId="32" fillId="5" borderId="0" xfId="31" applyFont="true" applyBorder="true" applyAlignment="true" applyProtection="false">
      <alignment horizontal="center" vertical="center" textRotation="0" wrapText="false" indent="0" shrinkToFit="false"/>
      <protection locked="true" hidden="false"/>
    </xf>
    <xf numFmtId="164" fontId="32" fillId="5" borderId="38" xfId="31" applyFont="true" applyBorder="true" applyAlignment="true" applyProtection="false">
      <alignment horizontal="center" vertical="center" textRotation="0" wrapText="false" indent="0" shrinkToFit="false"/>
      <protection locked="true" hidden="false"/>
    </xf>
    <xf numFmtId="164" fontId="32" fillId="5" borderId="1" xfId="31" applyFont="true" applyBorder="true" applyAlignment="true" applyProtection="false">
      <alignment horizontal="center" vertical="center" textRotation="0" wrapText="false" indent="0" shrinkToFit="false"/>
      <protection locked="true" hidden="false"/>
    </xf>
    <xf numFmtId="164" fontId="9" fillId="0" borderId="71" xfId="31" applyFont="true" applyBorder="true" applyAlignment="true" applyProtection="false">
      <alignment horizontal="center" vertical="center" textRotation="0" wrapText="false" indent="0" shrinkToFit="false"/>
      <protection locked="true" hidden="false"/>
    </xf>
    <xf numFmtId="164" fontId="7" fillId="0" borderId="11" xfId="31" applyFont="true" applyBorder="true" applyAlignment="true" applyProtection="false">
      <alignment horizontal="general" vertical="center" textRotation="0" wrapText="false" indent="0" shrinkToFit="false"/>
      <protection locked="true" hidden="false"/>
    </xf>
    <xf numFmtId="166" fontId="7" fillId="0" borderId="93" xfId="31" applyFont="true" applyBorder="true" applyAlignment="true" applyProtection="false">
      <alignment horizontal="center" vertical="center" textRotation="0" wrapText="false" indent="0" shrinkToFit="false"/>
      <protection locked="true" hidden="false"/>
    </xf>
    <xf numFmtId="166" fontId="7" fillId="0" borderId="94" xfId="31" applyFont="true" applyBorder="true" applyAlignment="true" applyProtection="false">
      <alignment horizontal="center" vertical="center" textRotation="0" wrapText="false" indent="0" shrinkToFit="false"/>
      <protection locked="true" hidden="false"/>
    </xf>
    <xf numFmtId="166" fontId="7" fillId="0" borderId="95" xfId="31" applyFont="true" applyBorder="true" applyAlignment="true" applyProtection="false">
      <alignment horizontal="center" vertical="center" textRotation="0" wrapText="false" indent="0" shrinkToFit="false"/>
      <protection locked="true" hidden="false"/>
    </xf>
    <xf numFmtId="166" fontId="7" fillId="21" borderId="95" xfId="31" applyFont="true" applyBorder="true" applyAlignment="true" applyProtection="false">
      <alignment horizontal="center" vertical="center" textRotation="0" wrapText="false" indent="0" shrinkToFit="false"/>
      <protection locked="true" hidden="false"/>
    </xf>
    <xf numFmtId="164" fontId="7" fillId="0" borderId="70" xfId="31" applyFont="true" applyBorder="true" applyAlignment="true" applyProtection="false">
      <alignment horizontal="center" vertical="center" textRotation="0" wrapText="true" indent="0" shrinkToFit="false"/>
      <protection locked="true" hidden="false"/>
    </xf>
    <xf numFmtId="164" fontId="9" fillId="0" borderId="52" xfId="31" applyFont="true" applyBorder="true" applyAlignment="true" applyProtection="false">
      <alignment horizontal="center" vertical="center" textRotation="0" wrapText="false" indent="0" shrinkToFit="false"/>
      <protection locked="true" hidden="false"/>
    </xf>
    <xf numFmtId="164" fontId="7" fillId="0" borderId="20" xfId="31" applyFont="true" applyBorder="true" applyAlignment="true" applyProtection="false">
      <alignment horizontal="general" vertical="center" textRotation="0" wrapText="false" indent="0" shrinkToFit="false"/>
      <protection locked="true" hidden="false"/>
    </xf>
    <xf numFmtId="164" fontId="7" fillId="0" borderId="7" xfId="31" applyFont="true" applyBorder="true" applyAlignment="true" applyProtection="false">
      <alignment horizontal="center" vertical="center" textRotation="0" wrapText="true" indent="0" shrinkToFit="false"/>
      <protection locked="true" hidden="false"/>
    </xf>
    <xf numFmtId="164" fontId="7" fillId="0" borderId="8" xfId="31" applyFont="true" applyBorder="true" applyAlignment="true" applyProtection="false">
      <alignment horizontal="center" vertical="bottom" textRotation="0" wrapText="false" indent="0" shrinkToFit="false"/>
      <protection locked="true" hidden="false"/>
    </xf>
    <xf numFmtId="164" fontId="32" fillId="5" borderId="96" xfId="31" applyFont="true" applyBorder="true" applyAlignment="true" applyProtection="false">
      <alignment horizontal="center" vertical="center" textRotation="0" wrapText="false" indent="0" shrinkToFit="false"/>
      <protection locked="true" hidden="false"/>
    </xf>
    <xf numFmtId="164" fontId="32" fillId="5" borderId="16" xfId="31" applyFont="true" applyBorder="true" applyAlignment="true" applyProtection="false">
      <alignment horizontal="center" vertical="center" textRotation="0" wrapText="false" indent="0" shrinkToFit="false"/>
      <protection locked="true" hidden="false"/>
    </xf>
    <xf numFmtId="164" fontId="32" fillId="5" borderId="97" xfId="31" applyFont="true" applyBorder="true" applyAlignment="true" applyProtection="false">
      <alignment horizontal="center" vertical="center" textRotation="0" wrapText="false" indent="0" shrinkToFit="false"/>
      <protection locked="true" hidden="false"/>
    </xf>
    <xf numFmtId="164" fontId="7" fillId="0" borderId="0" xfId="31" applyFont="true" applyBorder="true" applyAlignment="true" applyProtection="false">
      <alignment horizontal="center" vertical="center" textRotation="0" wrapText="false" indent="0" shrinkToFit="false"/>
      <protection locked="true" hidden="false"/>
    </xf>
    <xf numFmtId="164" fontId="9" fillId="0" borderId="27" xfId="31" applyFont="true" applyBorder="true" applyAlignment="true" applyProtection="false">
      <alignment horizontal="center" vertical="center" textRotation="0" wrapText="false" indent="0" shrinkToFit="false"/>
      <protection locked="true" hidden="false"/>
    </xf>
    <xf numFmtId="164" fontId="7" fillId="0" borderId="35" xfId="31" applyFont="true" applyBorder="true" applyAlignment="true" applyProtection="false">
      <alignment horizontal="center" vertical="center" textRotation="0" wrapText="false" indent="0" shrinkToFit="false"/>
      <protection locked="true" hidden="false"/>
    </xf>
    <xf numFmtId="164" fontId="7" fillId="0" borderId="35" xfId="31" applyFont="true" applyBorder="true" applyAlignment="true" applyProtection="false">
      <alignment horizontal="center" vertical="center" textRotation="0" wrapText="false" indent="0" shrinkToFit="false"/>
      <protection locked="true" hidden="false"/>
    </xf>
    <xf numFmtId="164" fontId="7" fillId="0" borderId="35" xfId="31" applyFont="true" applyBorder="true" applyAlignment="true" applyProtection="false">
      <alignment horizontal="general" vertical="center" textRotation="0" wrapText="false" indent="0" shrinkToFit="false"/>
      <protection locked="true" hidden="false"/>
    </xf>
    <xf numFmtId="172" fontId="7" fillId="22" borderId="35" xfId="31" applyFont="true" applyBorder="true" applyAlignment="true" applyProtection="false">
      <alignment horizontal="center" vertical="center" textRotation="0" wrapText="false" indent="0" shrinkToFit="false"/>
      <protection locked="true" hidden="false"/>
    </xf>
    <xf numFmtId="172" fontId="7" fillId="22" borderId="98" xfId="31" applyFont="true" applyBorder="true" applyAlignment="true" applyProtection="false">
      <alignment horizontal="center" vertical="center" textRotation="0" wrapText="false" indent="0" shrinkToFit="false"/>
      <protection locked="true" hidden="false"/>
    </xf>
    <xf numFmtId="164" fontId="9" fillId="6" borderId="29" xfId="31" applyFont="true" applyBorder="true" applyAlignment="true" applyProtection="false">
      <alignment horizontal="center" vertical="center" textRotation="0" wrapText="false" indent="0" shrinkToFit="false"/>
      <protection locked="true" hidden="false"/>
    </xf>
    <xf numFmtId="164" fontId="7" fillId="6" borderId="12" xfId="31" applyFont="true" applyBorder="true" applyAlignment="true" applyProtection="false">
      <alignment horizontal="center" vertical="center" textRotation="0" wrapText="false" indent="0" shrinkToFit="false"/>
      <protection locked="true" hidden="false"/>
    </xf>
    <xf numFmtId="164" fontId="7" fillId="6" borderId="12" xfId="31" applyFont="true" applyBorder="true" applyAlignment="true" applyProtection="false">
      <alignment horizontal="center" vertical="center" textRotation="0" wrapText="false" indent="0" shrinkToFit="false"/>
      <protection locked="true" hidden="false"/>
    </xf>
    <xf numFmtId="164" fontId="7" fillId="6" borderId="12" xfId="31" applyFont="true" applyBorder="true" applyAlignment="true" applyProtection="false">
      <alignment horizontal="general" vertical="center" textRotation="0" wrapText="false" indent="0" shrinkToFit="false"/>
      <protection locked="true" hidden="false"/>
    </xf>
    <xf numFmtId="172" fontId="7" fillId="23" borderId="12" xfId="31" applyFont="true" applyBorder="true" applyAlignment="true" applyProtection="false">
      <alignment horizontal="center" vertical="center" textRotation="0" wrapText="false" indent="0" shrinkToFit="false"/>
      <protection locked="true" hidden="false"/>
    </xf>
    <xf numFmtId="172" fontId="7" fillId="23" borderId="30" xfId="31" applyFont="true" applyBorder="true" applyAlignment="true" applyProtection="false">
      <alignment horizontal="center" vertical="center" textRotation="0" wrapText="false" indent="0" shrinkToFit="false"/>
      <protection locked="true" hidden="false"/>
    </xf>
    <xf numFmtId="164" fontId="9" fillId="0" borderId="29" xfId="31" applyFont="true" applyBorder="true" applyAlignment="true" applyProtection="false">
      <alignment horizontal="center" vertical="center" textRotation="0" wrapText="false" indent="0" shrinkToFit="false"/>
      <protection locked="true" hidden="false"/>
    </xf>
    <xf numFmtId="164" fontId="7" fillId="0" borderId="12" xfId="31" applyFont="true" applyBorder="true" applyAlignment="true" applyProtection="false">
      <alignment horizontal="center" vertical="center" textRotation="0" wrapText="false" indent="0" shrinkToFit="false"/>
      <protection locked="true" hidden="false"/>
    </xf>
    <xf numFmtId="164" fontId="7" fillId="0" borderId="12" xfId="31" applyFont="true" applyBorder="true" applyAlignment="true" applyProtection="false">
      <alignment horizontal="center" vertical="center" textRotation="0" wrapText="false" indent="0" shrinkToFit="false"/>
      <protection locked="true" hidden="false"/>
    </xf>
    <xf numFmtId="164" fontId="7" fillId="0" borderId="12" xfId="31" applyFont="true" applyBorder="true" applyAlignment="true" applyProtection="false">
      <alignment horizontal="general" vertical="center" textRotation="0" wrapText="false" indent="0" shrinkToFit="false"/>
      <protection locked="true" hidden="false"/>
    </xf>
    <xf numFmtId="172" fontId="7" fillId="22" borderId="12" xfId="31" applyFont="true" applyBorder="true" applyAlignment="true" applyProtection="false">
      <alignment horizontal="center" vertical="center" textRotation="0" wrapText="false" indent="0" shrinkToFit="false"/>
      <protection locked="true" hidden="false"/>
    </xf>
    <xf numFmtId="172" fontId="7" fillId="22" borderId="30" xfId="31" applyFont="true" applyBorder="true" applyAlignment="true" applyProtection="false">
      <alignment horizontal="center" vertical="center" textRotation="0" wrapText="false" indent="0" shrinkToFit="false"/>
      <protection locked="true" hidden="false"/>
    </xf>
    <xf numFmtId="164" fontId="7" fillId="6" borderId="80" xfId="31" applyFont="true" applyBorder="true" applyAlignment="true" applyProtection="false">
      <alignment horizontal="general" vertical="center" textRotation="0" wrapText="false" indent="0" shrinkToFit="false"/>
      <protection locked="true" hidden="false"/>
    </xf>
    <xf numFmtId="164" fontId="7" fillId="0" borderId="84" xfId="31" applyFont="true" applyBorder="true" applyAlignment="true" applyProtection="false">
      <alignment horizontal="general" vertical="bottom" textRotation="0" wrapText="false" indent="0" shrinkToFit="false"/>
      <protection locked="true" hidden="false"/>
    </xf>
    <xf numFmtId="164" fontId="7" fillId="0" borderId="8" xfId="31" applyFont="true" applyBorder="true" applyAlignment="true" applyProtection="false">
      <alignment horizontal="general" vertical="bottom" textRotation="0" wrapText="false" indent="0" shrinkToFit="false"/>
      <protection locked="true" hidden="false"/>
    </xf>
    <xf numFmtId="164" fontId="7" fillId="0" borderId="47" xfId="31" applyFont="true" applyBorder="true" applyAlignment="true" applyProtection="false">
      <alignment horizontal="general" vertical="bottom" textRotation="0" wrapText="false" indent="0" shrinkToFit="false"/>
      <protection locked="true" hidden="false"/>
    </xf>
    <xf numFmtId="164" fontId="7" fillId="0" borderId="4" xfId="31" applyFont="true" applyBorder="true" applyAlignment="true" applyProtection="false">
      <alignment horizontal="general" vertical="bottom" textRotation="0" wrapText="false" indent="0" shrinkToFit="false"/>
      <protection locked="true" hidden="false"/>
    </xf>
    <xf numFmtId="164" fontId="7" fillId="0" borderId="1" xfId="31" applyFont="true" applyBorder="true" applyAlignment="true" applyProtection="false">
      <alignment horizontal="general" vertical="bottom" textRotation="0" wrapText="false" indent="0" shrinkToFit="false"/>
      <protection locked="true" hidden="false"/>
    </xf>
    <xf numFmtId="164" fontId="7" fillId="0" borderId="5" xfId="31" applyFont="true" applyBorder="true" applyAlignment="true" applyProtection="false">
      <alignment horizontal="general" vertical="bottom" textRotation="0" wrapText="false" indent="0" shrinkToFit="false"/>
      <protection locked="true" hidden="false"/>
    </xf>
    <xf numFmtId="164" fontId="7" fillId="0" borderId="2" xfId="31" applyFont="true" applyBorder="true" applyAlignment="false" applyProtection="false">
      <alignment horizontal="general" vertical="bottom" textRotation="0" wrapText="false" indent="0" shrinkToFit="false"/>
      <protection locked="true" hidden="false"/>
    </xf>
    <xf numFmtId="164" fontId="7" fillId="0" borderId="2" xfId="31" applyFont="true" applyBorder="true" applyAlignment="true" applyProtection="false">
      <alignment horizontal="general" vertical="bottom" textRotation="0" wrapText="false" indent="0" shrinkToFit="false"/>
      <protection locked="true" hidden="false"/>
    </xf>
    <xf numFmtId="164" fontId="7" fillId="0" borderId="6" xfId="31" applyFont="true" applyBorder="true" applyAlignment="false" applyProtection="false">
      <alignment horizontal="general" vertical="bottom" textRotation="0" wrapText="false" indent="0" shrinkToFit="false"/>
      <protection locked="true" hidden="false"/>
    </xf>
    <xf numFmtId="164" fontId="7" fillId="11" borderId="8" xfId="31" applyFont="true" applyBorder="true" applyAlignment="true" applyProtection="false">
      <alignment horizontal="center" vertical="center" textRotation="0" wrapText="false" indent="0" shrinkToFit="true"/>
      <protection locked="true" hidden="false"/>
    </xf>
    <xf numFmtId="164" fontId="7" fillId="0" borderId="83" xfId="31" applyFont="true" applyBorder="true" applyAlignment="true" applyProtection="false">
      <alignment horizontal="center" vertical="bottom" textRotation="0" wrapText="false" indent="0" shrinkToFit="true"/>
      <protection locked="true" hidden="false"/>
    </xf>
    <xf numFmtId="164" fontId="7" fillId="0" borderId="72" xfId="31" applyFont="true" applyBorder="true" applyAlignment="true" applyProtection="false">
      <alignment horizontal="general" vertical="center" textRotation="0" wrapText="false" indent="0" shrinkToFit="false"/>
      <protection locked="true" hidden="false"/>
    </xf>
    <xf numFmtId="164" fontId="7" fillId="0" borderId="80" xfId="31" applyFont="true" applyBorder="true" applyAlignment="true" applyProtection="false">
      <alignment horizontal="general" vertical="center" textRotation="0" wrapText="false" indent="0" shrinkToFit="false"/>
      <protection locked="true" hidden="false"/>
    </xf>
    <xf numFmtId="164" fontId="32" fillId="5" borderId="84" xfId="31" applyFont="true" applyBorder="true" applyAlignment="true" applyProtection="false">
      <alignment horizontal="center" vertical="center" textRotation="0" wrapText="false" indent="0" shrinkToFit="false"/>
      <protection locked="true" hidden="false"/>
    </xf>
    <xf numFmtId="164" fontId="32" fillId="5" borderId="8" xfId="31" applyFont="true" applyBorder="true" applyAlignment="true" applyProtection="false">
      <alignment horizontal="center" vertical="center" textRotation="0" wrapText="false" indent="0" shrinkToFit="false"/>
      <protection locked="true" hidden="false"/>
    </xf>
    <xf numFmtId="164" fontId="32" fillId="5" borderId="47" xfId="31" applyFont="true" applyBorder="true" applyAlignment="true" applyProtection="false">
      <alignment horizontal="center" vertical="center" textRotation="0" wrapText="false" indent="0" shrinkToFit="false"/>
      <protection locked="true" hidden="false"/>
    </xf>
    <xf numFmtId="164" fontId="9" fillId="0" borderId="0" xfId="31" applyFont="true" applyBorder="false" applyAlignment="true" applyProtection="false">
      <alignment horizontal="center" vertical="bottom" textRotation="0" wrapText="false" indent="0" shrinkToFit="false"/>
      <protection locked="true" hidden="false"/>
    </xf>
    <xf numFmtId="164" fontId="27" fillId="6" borderId="2" xfId="31" applyFont="true" applyBorder="true" applyAlignment="true" applyProtection="false">
      <alignment horizontal="center" vertical="center" textRotation="0" wrapText="false" indent="0" shrinkToFit="true"/>
      <protection locked="true" hidden="false"/>
    </xf>
    <xf numFmtId="164" fontId="28" fillId="0" borderId="36" xfId="31" applyFont="true" applyBorder="true" applyAlignment="true" applyProtection="false">
      <alignment horizontal="center" vertical="bottom" textRotation="0" wrapText="false" indent="0" shrinkToFit="true"/>
      <protection locked="true" hidden="false"/>
    </xf>
    <xf numFmtId="167" fontId="29" fillId="6" borderId="36" xfId="31" applyFont="true" applyBorder="true" applyAlignment="true" applyProtection="false">
      <alignment horizontal="center" vertical="bottom" textRotation="0" wrapText="false" indent="0" shrinkToFit="true"/>
      <protection locked="true" hidden="false"/>
    </xf>
    <xf numFmtId="164" fontId="29" fillId="0" borderId="36" xfId="31" applyFont="true" applyBorder="true" applyAlignment="true" applyProtection="false">
      <alignment horizontal="center" vertical="bottom" textRotation="0" wrapText="false" indent="0" shrinkToFit="true"/>
      <protection locked="true" hidden="false"/>
    </xf>
    <xf numFmtId="165" fontId="7" fillId="0" borderId="40" xfId="31" applyFont="true" applyBorder="true" applyAlignment="true" applyProtection="false">
      <alignment horizontal="center" vertical="bottom" textRotation="0" wrapText="false" indent="0" shrinkToFit="true"/>
      <protection locked="true" hidden="false"/>
    </xf>
    <xf numFmtId="164" fontId="7" fillId="6" borderId="40" xfId="31" applyFont="true" applyBorder="true" applyAlignment="true" applyProtection="false">
      <alignment horizontal="center" vertical="bottom" textRotation="0" wrapText="false" indent="0" shrinkToFit="true"/>
      <protection locked="true" hidden="false"/>
    </xf>
    <xf numFmtId="164" fontId="7" fillId="0" borderId="38" xfId="31" applyFont="true" applyBorder="true" applyAlignment="true" applyProtection="false">
      <alignment horizontal="center" vertical="bottom" textRotation="0" wrapText="false" indent="0" shrinkToFit="true"/>
      <protection locked="true" hidden="false"/>
    </xf>
    <xf numFmtId="164" fontId="49" fillId="12" borderId="0" xfId="31" applyFont="true" applyBorder="true" applyAlignment="true" applyProtection="false">
      <alignment horizontal="center" vertical="center" textRotation="0" wrapText="false" indent="0" shrinkToFit="true"/>
      <protection locked="true" hidden="false"/>
    </xf>
    <xf numFmtId="164" fontId="32" fillId="5" borderId="18" xfId="31" applyFont="true" applyBorder="true" applyAlignment="true" applyProtection="false">
      <alignment horizontal="center" vertical="center" textRotation="0" wrapText="false" indent="0" shrinkToFit="false"/>
      <protection locked="true" hidden="false"/>
    </xf>
    <xf numFmtId="164" fontId="32" fillId="5" borderId="68" xfId="31" applyFont="true" applyBorder="true" applyAlignment="true" applyProtection="false">
      <alignment horizontal="center" vertical="center" textRotation="0" wrapText="false" indent="0" shrinkToFit="false"/>
      <protection locked="true" hidden="false"/>
    </xf>
    <xf numFmtId="164" fontId="32" fillId="5" borderId="68" xfId="31" applyFont="true" applyBorder="true" applyAlignment="true" applyProtection="false">
      <alignment horizontal="center" vertical="center" textRotation="0" wrapText="true" indent="0" shrinkToFit="false"/>
      <protection locked="true" hidden="false"/>
    </xf>
    <xf numFmtId="164" fontId="32" fillId="5" borderId="45" xfId="31" applyFont="true" applyBorder="true" applyAlignment="true" applyProtection="false">
      <alignment horizontal="center" vertical="center" textRotation="0" wrapText="false" indent="0" shrinkToFit="false"/>
      <protection locked="true" hidden="false"/>
    </xf>
    <xf numFmtId="164" fontId="7" fillId="0" borderId="0" xfId="31" applyFont="true" applyBorder="true" applyAlignment="true" applyProtection="false">
      <alignment horizontal="center" vertical="center" textRotation="0" wrapText="false" indent="0" shrinkToFit="false"/>
      <protection locked="true" hidden="false"/>
    </xf>
    <xf numFmtId="164" fontId="7" fillId="0" borderId="12" xfId="31" applyFont="true" applyBorder="true" applyAlignment="true" applyProtection="false">
      <alignment horizontal="center" vertical="center" textRotation="0" wrapText="false" indent="0" shrinkToFit="false"/>
      <protection locked="true" hidden="false"/>
    </xf>
    <xf numFmtId="164" fontId="7" fillId="21" borderId="12" xfId="31" applyFont="true" applyBorder="true" applyAlignment="true" applyProtection="false">
      <alignment horizontal="center" vertical="center" textRotation="0" wrapText="false" indent="0" shrinkToFit="false"/>
      <protection locked="true" hidden="false"/>
    </xf>
    <xf numFmtId="164" fontId="7" fillId="6" borderId="27" xfId="31" applyFont="true" applyBorder="true" applyAlignment="true" applyProtection="false">
      <alignment horizontal="center" vertical="center" textRotation="0" wrapText="false" indent="0" shrinkToFit="false"/>
      <protection locked="true" hidden="false"/>
    </xf>
    <xf numFmtId="164" fontId="7" fillId="6" borderId="35" xfId="31" applyFont="true" applyBorder="true" applyAlignment="true" applyProtection="false">
      <alignment horizontal="center" vertical="center" textRotation="0" wrapText="false" indent="0" shrinkToFit="false"/>
      <protection locked="true" hidden="false"/>
    </xf>
    <xf numFmtId="164" fontId="7" fillId="0" borderId="98" xfId="31" applyFont="true" applyBorder="true" applyAlignment="true" applyProtection="false">
      <alignment horizontal="center" vertical="center" textRotation="0" wrapText="false" indent="0" shrinkToFit="false"/>
      <protection locked="true" hidden="false"/>
    </xf>
    <xf numFmtId="164" fontId="7" fillId="0" borderId="0" xfId="31" applyFont="true" applyBorder="true" applyAlignment="false" applyProtection="false">
      <alignment horizontal="general" vertical="bottom" textRotation="0" wrapText="false" indent="0" shrinkToFit="false"/>
      <protection locked="true" hidden="false"/>
    </xf>
    <xf numFmtId="164" fontId="9" fillId="4" borderId="14" xfId="31" applyFont="true" applyBorder="true" applyAlignment="true" applyProtection="false">
      <alignment horizontal="center" vertical="bottom" textRotation="0" wrapText="false" indent="0" shrinkToFit="false"/>
      <protection locked="true" hidden="false"/>
    </xf>
    <xf numFmtId="164" fontId="7" fillId="4" borderId="29" xfId="31" applyFont="true" applyBorder="true" applyAlignment="true" applyProtection="false">
      <alignment horizontal="center" vertical="center" textRotation="0" wrapText="false" indent="0" shrinkToFit="false"/>
      <protection locked="true" hidden="false"/>
    </xf>
    <xf numFmtId="164" fontId="7" fillId="4" borderId="12" xfId="31" applyFont="true" applyBorder="true" applyAlignment="true" applyProtection="false">
      <alignment horizontal="center" vertical="center" textRotation="0" wrapText="false" indent="0" shrinkToFit="false"/>
      <protection locked="true" hidden="false"/>
    </xf>
    <xf numFmtId="164" fontId="7" fillId="6" borderId="30" xfId="31" applyFont="true" applyBorder="true" applyAlignment="true" applyProtection="false">
      <alignment horizontal="center" vertical="center" textRotation="0" wrapText="false" indent="0" shrinkToFit="false"/>
      <protection locked="true" hidden="false"/>
    </xf>
    <xf numFmtId="164" fontId="9" fillId="0" borderId="35" xfId="31" applyFont="true" applyBorder="true" applyAlignment="true" applyProtection="false">
      <alignment horizontal="center" vertical="bottom" textRotation="0" wrapText="false" indent="0" shrinkToFit="false"/>
      <protection locked="true" hidden="false"/>
    </xf>
    <xf numFmtId="164" fontId="7" fillId="0" borderId="0" xfId="31" applyFont="true" applyBorder="false" applyAlignment="false" applyProtection="false">
      <alignment horizontal="general" vertical="bottom" textRotation="0" wrapText="false" indent="0" shrinkToFit="false"/>
      <protection locked="true" hidden="false"/>
    </xf>
    <xf numFmtId="164" fontId="7" fillId="4" borderId="52" xfId="31" applyFont="true" applyBorder="true" applyAlignment="true" applyProtection="false">
      <alignment horizontal="center" vertical="center" textRotation="0" wrapText="false" indent="0" shrinkToFit="false"/>
      <protection locked="true" hidden="false"/>
    </xf>
    <xf numFmtId="164" fontId="7" fillId="4" borderId="80" xfId="31" applyFont="true" applyBorder="true" applyAlignment="true" applyProtection="false">
      <alignment horizontal="center" vertical="center" textRotation="0" wrapText="false" indent="0" shrinkToFit="false"/>
      <protection locked="true" hidden="false"/>
    </xf>
    <xf numFmtId="164" fontId="7" fillId="6" borderId="80" xfId="31" applyFont="true" applyBorder="true" applyAlignment="true" applyProtection="false">
      <alignment horizontal="center" vertical="center" textRotation="0" wrapText="false" indent="0" shrinkToFit="false"/>
      <protection locked="true" hidden="false"/>
    </xf>
    <xf numFmtId="164" fontId="7" fillId="6" borderId="21" xfId="31" applyFont="true" applyBorder="true" applyAlignment="true" applyProtection="false">
      <alignment horizontal="center" vertical="center" textRotation="0" wrapText="false" indent="0" shrinkToFit="false"/>
      <protection locked="true" hidden="false"/>
    </xf>
    <xf numFmtId="164" fontId="7" fillId="0" borderId="4" xfId="31" applyFont="true" applyBorder="true" applyAlignment="false" applyProtection="false">
      <alignment horizontal="general" vertical="bottom" textRotation="0" wrapText="false" indent="0" shrinkToFit="false"/>
      <protection locked="true" hidden="false"/>
    </xf>
    <xf numFmtId="164" fontId="9" fillId="0" borderId="24" xfId="31" applyFont="true" applyBorder="true" applyAlignment="true" applyProtection="false">
      <alignment horizontal="center" vertical="bottom" textRotation="0" wrapText="false" indent="0" shrinkToFit="false"/>
      <protection locked="true" hidden="false"/>
    </xf>
    <xf numFmtId="164" fontId="9" fillId="0" borderId="23" xfId="31" applyFont="true" applyBorder="true" applyAlignment="true" applyProtection="false">
      <alignment horizontal="center" vertical="bottom" textRotation="0" wrapText="false" indent="0" shrinkToFit="false"/>
      <protection locked="true" hidden="false"/>
    </xf>
    <xf numFmtId="165" fontId="7" fillId="0" borderId="2" xfId="31" applyFont="true" applyBorder="true" applyAlignment="true" applyProtection="false">
      <alignment horizontal="center" vertical="bottom" textRotation="0" wrapText="false" indent="0" shrinkToFit="true"/>
      <protection locked="true" hidden="false"/>
    </xf>
    <xf numFmtId="164" fontId="7" fillId="6" borderId="2" xfId="31" applyFont="true" applyBorder="true" applyAlignment="true" applyProtection="false">
      <alignment horizontal="center" vertical="bottom" textRotation="0" wrapText="false" indent="0" shrinkToFit="true"/>
      <protection locked="true" hidden="false"/>
    </xf>
    <xf numFmtId="164" fontId="7" fillId="6" borderId="29" xfId="31" applyFont="true" applyBorder="true" applyAlignment="true" applyProtection="false">
      <alignment horizontal="center" vertical="center" textRotation="0" wrapText="false" indent="0" shrinkToFit="false"/>
      <protection locked="true" hidden="false"/>
    </xf>
    <xf numFmtId="164" fontId="27" fillId="0" borderId="0" xfId="31" applyFont="true" applyBorder="false" applyAlignment="false" applyProtection="false">
      <alignment horizontal="general" vertical="bottom" textRotation="0" wrapText="false" indent="0" shrinkToFit="false"/>
      <protection locked="true" hidden="false"/>
    </xf>
    <xf numFmtId="164" fontId="27" fillId="0" borderId="84" xfId="31" applyFont="true" applyBorder="true" applyAlignment="false" applyProtection="false">
      <alignment horizontal="general" vertical="bottom" textRotation="0" wrapText="false" indent="0" shrinkToFit="false"/>
      <protection locked="true" hidden="false"/>
    </xf>
    <xf numFmtId="164" fontId="27" fillId="0" borderId="8" xfId="31" applyFont="true" applyBorder="true" applyAlignment="true" applyProtection="false">
      <alignment horizontal="center" vertical="bottom" textRotation="0" wrapText="false" indent="0" shrinkToFit="false"/>
      <protection locked="true" hidden="false"/>
    </xf>
    <xf numFmtId="164" fontId="27" fillId="0" borderId="47" xfId="31" applyFont="true" applyBorder="true" applyAlignment="false" applyProtection="false">
      <alignment horizontal="general" vertical="bottom" textRotation="0" wrapText="false" indent="0" shrinkToFit="false"/>
      <protection locked="true" hidden="false"/>
    </xf>
    <xf numFmtId="164" fontId="27" fillId="0" borderId="4" xfId="31" applyFont="true" applyBorder="true" applyAlignment="false" applyProtection="false">
      <alignment horizontal="general" vertical="bottom" textRotation="0" wrapText="false" indent="0" shrinkToFit="false"/>
      <protection locked="true" hidden="false"/>
    </xf>
    <xf numFmtId="164" fontId="8" fillId="0" borderId="0" xfId="31" applyFont="true" applyBorder="true" applyAlignment="true" applyProtection="false">
      <alignment horizontal="center" vertical="bottom" textRotation="0" wrapText="false" indent="0" shrinkToFit="true"/>
      <protection locked="true" hidden="false"/>
    </xf>
    <xf numFmtId="164" fontId="27" fillId="0" borderId="1" xfId="31" applyFont="true" applyBorder="true" applyAlignment="false" applyProtection="false">
      <alignment horizontal="general" vertical="bottom" textRotation="0" wrapText="false" indent="0" shrinkToFit="false"/>
      <protection locked="true" hidden="false"/>
    </xf>
    <xf numFmtId="164" fontId="27" fillId="0" borderId="0" xfId="31" applyFont="true" applyBorder="true" applyAlignment="true" applyProtection="false">
      <alignment horizontal="center" vertical="bottom" textRotation="0" wrapText="false" indent="0" shrinkToFit="false"/>
      <protection locked="true" hidden="false"/>
    </xf>
    <xf numFmtId="164" fontId="8" fillId="0" borderId="0" xfId="31" applyFont="true" applyBorder="true" applyAlignment="true" applyProtection="false">
      <alignment horizontal="center" vertical="bottom" textRotation="0" wrapText="false" indent="0" shrinkToFit="false"/>
      <protection locked="true" hidden="false"/>
    </xf>
    <xf numFmtId="166" fontId="8" fillId="0" borderId="0" xfId="31" applyFont="true" applyBorder="true" applyAlignment="false" applyProtection="false">
      <alignment horizontal="general" vertical="bottom" textRotation="0" wrapText="false" indent="0" shrinkToFit="false"/>
      <protection locked="true" hidden="false"/>
    </xf>
    <xf numFmtId="164" fontId="27" fillId="0" borderId="0" xfId="31" applyFont="true" applyBorder="true" applyAlignment="true" applyProtection="false">
      <alignment horizontal="general" vertical="bottom" textRotation="0" wrapText="false" indent="0" shrinkToFit="true"/>
      <protection locked="true" hidden="false"/>
    </xf>
    <xf numFmtId="164" fontId="27" fillId="0" borderId="0" xfId="31" applyFont="true" applyBorder="false" applyAlignment="true" applyProtection="false">
      <alignment horizontal="center" vertical="bottom" textRotation="0" wrapText="false" indent="0" shrinkToFit="false"/>
      <protection locked="true" hidden="false"/>
    </xf>
    <xf numFmtId="164" fontId="27" fillId="0" borderId="5" xfId="31" applyFont="true" applyBorder="true" applyAlignment="false" applyProtection="false">
      <alignment horizontal="general" vertical="bottom" textRotation="0" wrapText="false" indent="0" shrinkToFit="false"/>
      <protection locked="true" hidden="false"/>
    </xf>
    <xf numFmtId="164" fontId="27" fillId="0" borderId="2" xfId="31" applyFont="true" applyBorder="true" applyAlignment="false" applyProtection="false">
      <alignment horizontal="general" vertical="bottom" textRotation="0" wrapText="false" indent="0" shrinkToFit="false"/>
      <protection locked="true" hidden="false"/>
    </xf>
    <xf numFmtId="164" fontId="27" fillId="0" borderId="6" xfId="31" applyFont="true" applyBorder="true" applyAlignment="false" applyProtection="false">
      <alignment horizontal="general" vertical="bottom" textRotation="0" wrapText="false" indent="0" shrinkToFit="false"/>
      <protection locked="true" hidden="false"/>
    </xf>
    <xf numFmtId="164" fontId="27" fillId="0" borderId="0" xfId="31" applyFont="true" applyBorder="true" applyAlignment="true" applyProtection="false">
      <alignment horizontal="general" vertical="bottom" textRotation="0" wrapText="false" indent="0" shrinkToFit="false"/>
      <protection locked="true" hidden="false"/>
    </xf>
    <xf numFmtId="164" fontId="7" fillId="0" borderId="0" xfId="31" applyFont="true" applyBorder="false" applyAlignment="true" applyProtection="false">
      <alignment horizontal="center" vertical="bottom" textRotation="0" wrapText="false" indent="0" shrinkToFit="false"/>
      <protection locked="true" hidden="false"/>
    </xf>
    <xf numFmtId="164" fontId="9" fillId="0" borderId="0" xfId="31" applyFont="true" applyBorder="false" applyAlignment="false" applyProtection="false">
      <alignment horizontal="general" vertical="bottom" textRotation="0" wrapText="false" indent="0" shrinkToFit="false"/>
      <protection locked="true" hidden="false"/>
    </xf>
    <xf numFmtId="164" fontId="32" fillId="5" borderId="0" xfId="31" applyFont="true" applyBorder="true" applyAlignment="true" applyProtection="false">
      <alignment horizontal="center" vertical="bottom" textRotation="0" wrapText="false" indent="0" shrinkToFit="false"/>
      <protection locked="true" hidden="false"/>
    </xf>
    <xf numFmtId="164" fontId="7" fillId="5" borderId="0" xfId="31" applyFont="true" applyBorder="false" applyAlignment="false" applyProtection="false">
      <alignment horizontal="general" vertical="bottom" textRotation="0" wrapText="false" indent="0" shrinkToFit="false"/>
      <protection locked="true" hidden="false"/>
    </xf>
    <xf numFmtId="164" fontId="7" fillId="19" borderId="0" xfId="31" applyFont="true" applyBorder="false" applyAlignment="true" applyProtection="false">
      <alignment horizontal="center" vertical="bottom" textRotation="0" wrapText="false" indent="0" shrinkToFit="false"/>
      <protection locked="true" hidden="false"/>
    </xf>
    <xf numFmtId="164" fontId="7" fillId="24" borderId="0" xfId="31" applyFont="true" applyBorder="false" applyAlignment="true" applyProtection="false">
      <alignment horizontal="center" vertical="bottom" textRotation="0" wrapText="false" indent="0" shrinkToFit="false"/>
      <protection locked="true" hidden="false"/>
    </xf>
    <xf numFmtId="164" fontId="7" fillId="13" borderId="0" xfId="31" applyFont="true" applyBorder="false" applyAlignment="true" applyProtection="false">
      <alignment horizontal="center" vertical="bottom" textRotation="0" wrapText="false" indent="0" shrinkToFit="false"/>
      <protection locked="true" hidden="false"/>
    </xf>
    <xf numFmtId="164" fontId="7" fillId="25" borderId="0" xfId="31" applyFont="true" applyBorder="false" applyAlignment="true" applyProtection="false">
      <alignment horizontal="center" vertical="bottom" textRotation="0" wrapText="false" indent="0" shrinkToFit="false"/>
      <protection locked="true" hidden="false"/>
    </xf>
    <xf numFmtId="164" fontId="7" fillId="0" borderId="0" xfId="31" applyFont="true" applyBorder="false" applyAlignment="true" applyProtection="false">
      <alignment horizontal="center" vertical="bottom" textRotation="0" wrapText="false" indent="0" shrinkToFit="false"/>
      <protection locked="true" hidden="false"/>
    </xf>
    <xf numFmtId="164" fontId="7" fillId="6" borderId="0" xfId="31" applyFont="true" applyBorder="false" applyAlignment="false" applyProtection="false">
      <alignment horizontal="general" vertical="bottom" textRotation="0" wrapText="false" indent="0" shrinkToFit="false"/>
      <protection locked="true" hidden="false"/>
    </xf>
    <xf numFmtId="164" fontId="7" fillId="11" borderId="0" xfId="31" applyFont="true" applyBorder="false" applyAlignment="false" applyProtection="false">
      <alignment horizontal="general" vertical="bottom" textRotation="0" wrapText="false" indent="0" shrinkToFit="false"/>
      <protection locked="true" hidden="false"/>
    </xf>
    <xf numFmtId="164" fontId="7" fillId="7" borderId="0" xfId="31" applyFont="true" applyBorder="false" applyAlignment="false" applyProtection="false">
      <alignment horizontal="general" vertical="bottom" textRotation="0" wrapText="false" indent="0" shrinkToFit="false"/>
      <protection locked="true" hidden="false"/>
    </xf>
    <xf numFmtId="164" fontId="7" fillId="15" borderId="0" xfId="31" applyFont="true" applyBorder="false" applyAlignment="true" applyProtection="false">
      <alignment horizontal="center" vertical="bottom" textRotation="0" wrapText="false" indent="0" shrinkToFit="false"/>
      <protection locked="true" hidden="false"/>
    </xf>
    <xf numFmtId="166" fontId="7" fillId="15" borderId="0" xfId="31" applyFont="true" applyBorder="false" applyAlignment="false" applyProtection="false">
      <alignment horizontal="general" vertical="bottom" textRotation="0" wrapText="false" indent="0" shrinkToFit="false"/>
      <protection locked="true" hidden="false"/>
    </xf>
    <xf numFmtId="164" fontId="7" fillId="15" borderId="0" xfId="31" applyFont="true" applyBorder="false" applyAlignment="false" applyProtection="false">
      <alignment horizontal="general" vertical="bottom" textRotation="0" wrapText="false" indent="0" shrinkToFit="false"/>
      <protection locked="true" hidden="false"/>
    </xf>
    <xf numFmtId="164" fontId="7" fillId="26" borderId="0" xfId="31" applyFont="true" applyBorder="false" applyAlignment="false" applyProtection="false">
      <alignment horizontal="general" vertical="bottom" textRotation="0" wrapText="false" indent="0" shrinkToFit="false"/>
      <protection locked="true" hidden="false"/>
    </xf>
    <xf numFmtId="164" fontId="7" fillId="10" borderId="0" xfId="31" applyFont="true" applyBorder="false" applyAlignment="false" applyProtection="false">
      <alignment horizontal="general" vertical="bottom" textRotation="0" wrapText="false" indent="0" shrinkToFit="false"/>
      <protection locked="true" hidden="false"/>
    </xf>
    <xf numFmtId="164" fontId="7" fillId="0" borderId="0" xfId="32" applyFont="true" applyBorder="false" applyAlignment="true" applyProtection="false">
      <alignment horizontal="center" vertical="bottom" textRotation="0" wrapText="false" indent="0" shrinkToFit="false"/>
      <protection locked="true" hidden="false"/>
    </xf>
    <xf numFmtId="164" fontId="7" fillId="0" borderId="0" xfId="32" applyFont="true" applyBorder="false" applyAlignment="false" applyProtection="false">
      <alignment horizontal="general" vertical="bottom" textRotation="0" wrapText="false" indent="0" shrinkToFit="false"/>
      <protection locked="true" hidden="false"/>
    </xf>
    <xf numFmtId="164" fontId="7" fillId="0" borderId="0" xfId="32" applyFont="true" applyBorder="false" applyAlignment="true" applyProtection="false">
      <alignment horizontal="center" vertical="bottom" textRotation="0" wrapText="false" indent="0" shrinkToFit="false"/>
      <protection locked="true" hidden="false"/>
    </xf>
    <xf numFmtId="164" fontId="7" fillId="20" borderId="84" xfId="32" applyFont="true" applyBorder="true" applyAlignment="true" applyProtection="false">
      <alignment horizontal="general" vertical="bottom" textRotation="0" wrapText="false" indent="0" shrinkToFit="false"/>
      <protection locked="true" hidden="false"/>
    </xf>
    <xf numFmtId="164" fontId="7" fillId="20" borderId="8" xfId="32" applyFont="true" applyBorder="true" applyAlignment="true" applyProtection="false">
      <alignment horizontal="general" vertical="bottom" textRotation="0" wrapText="false" indent="0" shrinkToFit="false"/>
      <protection locked="true" hidden="false"/>
    </xf>
    <xf numFmtId="164" fontId="7" fillId="0" borderId="8" xfId="32" applyFont="true" applyBorder="true" applyAlignment="true" applyProtection="false">
      <alignment horizontal="general" vertical="bottom" textRotation="0" wrapText="false" indent="0" shrinkToFit="false"/>
      <protection locked="true" hidden="false"/>
    </xf>
    <xf numFmtId="164" fontId="7" fillId="24" borderId="16" xfId="32" applyFont="true" applyBorder="true" applyAlignment="true" applyProtection="false">
      <alignment horizontal="center" vertical="bottom" textRotation="0" wrapText="true" indent="0" shrinkToFit="false"/>
      <protection locked="true" hidden="false"/>
    </xf>
    <xf numFmtId="164" fontId="7" fillId="14" borderId="0" xfId="32" applyFont="true" applyBorder="true" applyAlignment="true" applyProtection="false">
      <alignment horizontal="center" vertical="bottom" textRotation="0" wrapText="false" indent="0" shrinkToFit="false"/>
      <protection locked="true" hidden="false"/>
    </xf>
    <xf numFmtId="164" fontId="7" fillId="19" borderId="0" xfId="32" applyFont="true" applyBorder="false" applyAlignment="true" applyProtection="false">
      <alignment horizontal="center" vertical="bottom" textRotation="0" wrapText="false" indent="0" shrinkToFit="false"/>
      <protection locked="true" hidden="false"/>
    </xf>
    <xf numFmtId="164" fontId="7" fillId="24" borderId="0" xfId="32" applyFont="true" applyBorder="false" applyAlignment="true" applyProtection="false">
      <alignment horizontal="center" vertical="bottom" textRotation="0" wrapText="false" indent="0" shrinkToFit="false"/>
      <protection locked="true" hidden="false"/>
    </xf>
    <xf numFmtId="164" fontId="7" fillId="14" borderId="0" xfId="32" applyFont="true" applyBorder="false" applyAlignment="true" applyProtection="false">
      <alignment horizontal="center" vertical="bottom" textRotation="0" wrapText="true" indent="0" shrinkToFit="false"/>
      <protection locked="true" hidden="false"/>
    </xf>
    <xf numFmtId="164" fontId="7" fillId="0" borderId="0" xfId="32" applyFont="true" applyBorder="true" applyAlignment="true" applyProtection="false">
      <alignment horizontal="center" vertical="center" textRotation="0" wrapText="false" indent="0" shrinkToFit="false"/>
      <protection locked="true" hidden="false"/>
    </xf>
    <xf numFmtId="166" fontId="7" fillId="0" borderId="0" xfId="32" applyFont="true" applyBorder="true" applyAlignment="true" applyProtection="false">
      <alignment horizontal="center" vertical="center" textRotation="0" wrapText="false" indent="0" shrinkToFit="false"/>
      <protection locked="true" hidden="false"/>
    </xf>
    <xf numFmtId="164" fontId="7" fillId="0" borderId="0" xfId="32" applyFont="true" applyBorder="true" applyAlignment="true" applyProtection="false">
      <alignment horizontal="general" vertical="center" textRotation="0" wrapText="false" indent="0" shrinkToFit="false"/>
      <protection locked="true" hidden="false"/>
    </xf>
    <xf numFmtId="164" fontId="7" fillId="6" borderId="0" xfId="32" applyFont="true" applyBorder="false" applyAlignment="true" applyProtection="false">
      <alignment horizontal="center" vertical="bottom" textRotation="0" wrapText="false" indent="0" shrinkToFit="false"/>
      <protection locked="true" hidden="false"/>
    </xf>
    <xf numFmtId="164" fontId="7" fillId="6" borderId="16" xfId="32" applyFont="true" applyBorder="true" applyAlignment="true" applyProtection="false">
      <alignment horizontal="center" vertical="bottom" textRotation="0" wrapText="false" indent="0" shrinkToFit="false"/>
      <protection locked="true" hidden="false"/>
    </xf>
    <xf numFmtId="164" fontId="7" fillId="5" borderId="3" xfId="32" applyFont="true" applyBorder="true" applyAlignment="false" applyProtection="false">
      <alignment horizontal="general" vertical="bottom" textRotation="0" wrapText="false" indent="0" shrinkToFit="false"/>
      <protection locked="true" hidden="false"/>
    </xf>
    <xf numFmtId="164" fontId="7" fillId="6" borderId="50" xfId="32" applyFont="true" applyBorder="true" applyAlignment="true" applyProtection="false">
      <alignment horizontal="center" vertical="bottom" textRotation="0" wrapText="false" indent="0" shrinkToFit="false"/>
      <protection locked="true" hidden="false"/>
    </xf>
    <xf numFmtId="164" fontId="7" fillId="15" borderId="0" xfId="32" applyFont="true" applyBorder="true" applyAlignment="true" applyProtection="false">
      <alignment horizontal="center" vertical="center" textRotation="0" wrapText="false" indent="0" shrinkToFit="false"/>
      <protection locked="true" hidden="false"/>
    </xf>
    <xf numFmtId="166" fontId="7" fillId="15" borderId="0" xfId="32" applyFont="true" applyBorder="true" applyAlignment="true" applyProtection="false">
      <alignment horizontal="center" vertical="center" textRotation="0" wrapText="false" indent="0" shrinkToFit="false"/>
      <protection locked="true" hidden="false"/>
    </xf>
    <xf numFmtId="164" fontId="7" fillId="15" borderId="0" xfId="32" applyFont="true" applyBorder="true" applyAlignment="true" applyProtection="false">
      <alignment horizontal="general" vertical="center" textRotation="0" wrapText="false" indent="0" shrinkToFit="false"/>
      <protection locked="true" hidden="false"/>
    </xf>
    <xf numFmtId="164" fontId="7" fillId="15" borderId="0" xfId="32" applyFont="true" applyBorder="false" applyAlignment="true" applyProtection="false">
      <alignment horizontal="center" vertical="bottom" textRotation="0" wrapText="false" indent="0" shrinkToFit="false"/>
      <protection locked="true" hidden="false"/>
    </xf>
    <xf numFmtId="164" fontId="7" fillId="26" borderId="0" xfId="32" applyFont="true" applyBorder="false" applyAlignment="true" applyProtection="false">
      <alignment horizontal="center" vertical="bottom" textRotation="0" wrapText="false" indent="0" shrinkToFit="false"/>
      <protection locked="true" hidden="false"/>
    </xf>
    <xf numFmtId="164" fontId="7" fillId="26" borderId="16" xfId="32" applyFont="true" applyBorder="true" applyAlignment="true" applyProtection="false">
      <alignment horizontal="center" vertical="bottom" textRotation="0" wrapText="false" indent="0" shrinkToFit="false"/>
      <protection locked="true" hidden="false"/>
    </xf>
    <xf numFmtId="164" fontId="7" fillId="4" borderId="0" xfId="32" applyFont="true" applyBorder="false" applyAlignment="true" applyProtection="false">
      <alignment horizontal="center" vertical="bottom" textRotation="0" wrapText="false" indent="0" shrinkToFit="false"/>
      <protection locked="true" hidden="false"/>
    </xf>
    <xf numFmtId="164" fontId="7" fillId="5" borderId="50" xfId="32" applyFont="true" applyBorder="true" applyAlignment="false" applyProtection="false">
      <alignment horizontal="general" vertical="bottom" textRotation="0" wrapText="false" indent="0" shrinkToFit="false"/>
      <protection locked="true" hidden="false"/>
    </xf>
    <xf numFmtId="164" fontId="7" fillId="4" borderId="50" xfId="32" applyFont="true" applyBorder="true" applyAlignment="true" applyProtection="false">
      <alignment horizontal="center" vertical="bottom" textRotation="0" wrapText="false" indent="0" shrinkToFit="false"/>
      <protection locked="true" hidden="false"/>
    </xf>
    <xf numFmtId="164" fontId="7" fillId="4" borderId="55" xfId="32" applyFont="true" applyBorder="true" applyAlignment="true" applyProtection="false">
      <alignment horizontal="center" vertical="bottom" textRotation="0" wrapText="false" indent="0" shrinkToFit="false"/>
      <protection locked="true" hidden="false"/>
    </xf>
    <xf numFmtId="164" fontId="7" fillId="3" borderId="0" xfId="32" applyFont="true" applyBorder="true" applyAlignment="true" applyProtection="false">
      <alignment horizontal="center" vertical="center" textRotation="0" wrapText="true" indent="0" shrinkToFit="false"/>
      <protection locked="true" hidden="false"/>
    </xf>
    <xf numFmtId="164" fontId="7" fillId="3" borderId="0" xfId="32" applyFont="true" applyBorder="false" applyAlignment="true" applyProtection="false">
      <alignment horizontal="center" vertical="bottom" textRotation="0" wrapText="false" indent="0" shrinkToFit="false"/>
      <protection locked="true" hidden="false"/>
    </xf>
    <xf numFmtId="164" fontId="7" fillId="5" borderId="0" xfId="32" applyFont="true" applyBorder="false" applyAlignment="true" applyProtection="false">
      <alignment horizontal="center" vertical="bottom" textRotation="0" wrapText="false" indent="0" shrinkToFit="false"/>
      <protection locked="true" hidden="false"/>
    </xf>
    <xf numFmtId="164" fontId="7" fillId="15" borderId="0" xfId="32" applyFont="true" applyBorder="true" applyAlignment="true" applyProtection="false">
      <alignment horizontal="center" vertical="center" textRotation="0" wrapText="true" indent="0" shrinkToFit="false"/>
      <protection locked="true" hidden="false"/>
    </xf>
    <xf numFmtId="164" fontId="9" fillId="20" borderId="0" xfId="32" applyFont="true" applyBorder="true" applyAlignment="true" applyProtection="false">
      <alignment horizontal="center" vertical="center" textRotation="0" wrapText="false" indent="0" shrinkToFit="false"/>
      <protection locked="true" hidden="false"/>
    </xf>
    <xf numFmtId="164" fontId="7" fillId="20" borderId="0" xfId="32" applyFont="true" applyBorder="false" applyAlignment="true" applyProtection="false">
      <alignment horizontal="center" vertical="bottom" textRotation="0" wrapText="false" indent="0" shrinkToFit="false"/>
      <protection locked="true" hidden="false"/>
    </xf>
    <xf numFmtId="164" fontId="7" fillId="24" borderId="16" xfId="32" applyFont="true" applyBorder="true" applyAlignment="true" applyProtection="false">
      <alignment horizontal="center" vertical="bottom" textRotation="0" wrapText="false" indent="0" shrinkToFit="false"/>
      <protection locked="true" hidden="false"/>
    </xf>
    <xf numFmtId="164" fontId="32" fillId="27" borderId="0" xfId="32" applyFont="true" applyBorder="false" applyAlignment="true" applyProtection="false">
      <alignment horizontal="center" vertical="bottom" textRotation="0" wrapText="false" indent="0" shrinkToFit="false"/>
      <protection locked="true" hidden="false"/>
    </xf>
    <xf numFmtId="164" fontId="7" fillId="0" borderId="0" xfId="32" applyFont="true" applyBorder="false" applyAlignment="true" applyProtection="false">
      <alignment horizontal="center" vertical="bottom" textRotation="0" wrapText="true" indent="0" shrinkToFit="false"/>
      <protection locked="true" hidden="false"/>
    </xf>
    <xf numFmtId="164" fontId="7" fillId="28" borderId="0" xfId="32" applyFont="true" applyBorder="false" applyAlignment="true" applyProtection="false">
      <alignment horizontal="center" vertical="bottom" textRotation="0" wrapText="false" indent="0" shrinkToFit="false"/>
      <protection locked="true" hidden="false"/>
    </xf>
    <xf numFmtId="164" fontId="7" fillId="28" borderId="16" xfId="32" applyFont="true" applyBorder="true" applyAlignment="true" applyProtection="false">
      <alignment horizontal="center" vertical="bottom" textRotation="0" wrapText="false" indent="0" shrinkToFit="false"/>
      <protection locked="true" hidden="false"/>
    </xf>
    <xf numFmtId="164" fontId="9" fillId="19" borderId="0" xfId="31" applyFont="true" applyBorder="true" applyAlignment="true" applyProtection="false">
      <alignment horizontal="center" vertical="center" textRotation="0" wrapText="false" indent="0" shrinkToFit="false"/>
      <protection locked="true" hidden="false"/>
    </xf>
    <xf numFmtId="164" fontId="50" fillId="19" borderId="0" xfId="31" applyFont="true" applyBorder="true" applyAlignment="true" applyProtection="false">
      <alignment horizontal="center" vertical="center" textRotation="0" wrapText="false" indent="0" shrinkToFit="false"/>
      <protection locked="true" hidden="false"/>
    </xf>
    <xf numFmtId="164" fontId="7" fillId="19" borderId="0" xfId="31" applyFont="true" applyBorder="true" applyAlignment="true" applyProtection="false">
      <alignment horizontal="center" vertical="center" textRotation="0" wrapText="false" indent="0" shrinkToFit="false"/>
      <protection locked="true" hidden="false"/>
    </xf>
    <xf numFmtId="164" fontId="50" fillId="22" borderId="0" xfId="31" applyFont="true" applyBorder="true" applyAlignment="true" applyProtection="false">
      <alignment horizontal="center" vertical="center" textRotation="0" wrapText="false" indent="0" shrinkToFit="false"/>
      <protection locked="true" hidden="false"/>
    </xf>
    <xf numFmtId="164" fontId="7" fillId="23" borderId="0" xfId="31" applyFont="true" applyBorder="true" applyAlignment="true" applyProtection="false">
      <alignment horizontal="center" vertical="center" textRotation="0" wrapText="false" indent="0" shrinkToFit="false"/>
      <protection locked="true" hidden="false"/>
    </xf>
    <xf numFmtId="164" fontId="7" fillId="22" borderId="0" xfId="31" applyFont="true" applyBorder="true" applyAlignment="true" applyProtection="false">
      <alignment horizontal="center" vertical="center" textRotation="0" wrapText="false" indent="0" shrinkToFit="false"/>
      <protection locked="true" hidden="false"/>
    </xf>
    <xf numFmtId="164" fontId="7" fillId="0" borderId="0" xfId="31" applyFont="true" applyBorder="true" applyAlignment="true" applyProtection="false">
      <alignment horizontal="general" vertical="center" textRotation="0" wrapText="false" indent="0" shrinkToFit="false"/>
      <protection locked="true" hidden="false"/>
    </xf>
    <xf numFmtId="166" fontId="7" fillId="0" borderId="0" xfId="31" applyFont="true" applyBorder="true" applyAlignment="true" applyProtection="false">
      <alignment horizontal="center" vertical="center" textRotation="0" wrapText="false" indent="0" shrinkToFit="false"/>
      <protection locked="true" hidden="false"/>
    </xf>
    <xf numFmtId="164" fontId="7" fillId="15" borderId="0" xfId="31" applyFont="true" applyBorder="true" applyAlignment="true" applyProtection="false">
      <alignment horizontal="center" vertical="center" textRotation="0" wrapText="false" indent="0" shrinkToFit="false"/>
      <protection locked="true" hidden="false"/>
    </xf>
    <xf numFmtId="164" fontId="7" fillId="26" borderId="0" xfId="31" applyFont="true" applyBorder="true" applyAlignment="true" applyProtection="false">
      <alignment horizontal="center" vertical="center" textRotation="0" wrapText="false" indent="0" shrinkToFit="false"/>
      <protection locked="true" hidden="false"/>
    </xf>
    <xf numFmtId="164" fontId="7" fillId="0" borderId="0" xfId="31" applyFont="true" applyBorder="true" applyAlignment="true" applyProtection="false">
      <alignment horizontal="general" vertical="center" textRotation="0" wrapText="false" indent="0" shrinkToFit="false"/>
      <protection locked="true" hidden="false"/>
    </xf>
    <xf numFmtId="164" fontId="7" fillId="7" borderId="0" xfId="31" applyFont="true" applyBorder="true" applyAlignment="true" applyProtection="false">
      <alignment horizontal="general" vertical="center" textRotation="0" wrapText="false" indent="0" shrinkToFit="false"/>
      <protection locked="true" hidden="false"/>
    </xf>
    <xf numFmtId="164" fontId="7" fillId="7" borderId="0" xfId="31" applyFont="true" applyBorder="true" applyAlignment="true" applyProtection="false">
      <alignment horizontal="center" vertical="center" textRotation="0" wrapText="false" indent="0" shrinkToFit="false"/>
      <protection locked="true" hidden="false"/>
    </xf>
    <xf numFmtId="166" fontId="7" fillId="7" borderId="0" xfId="31" applyFont="true" applyBorder="true" applyAlignment="true" applyProtection="false">
      <alignment horizontal="center" vertical="center" textRotation="0" wrapText="false" indent="0" shrinkToFit="false"/>
      <protection locked="true" hidden="false"/>
    </xf>
    <xf numFmtId="164" fontId="7" fillId="10" borderId="0" xfId="31" applyFont="true" applyBorder="true" applyAlignment="true" applyProtection="false">
      <alignment horizontal="center" vertical="center" textRotation="0" wrapText="false" indent="0" shrinkToFit="false"/>
      <protection locked="true" hidden="false"/>
    </xf>
    <xf numFmtId="164" fontId="7" fillId="17" borderId="0" xfId="31" applyFont="true" applyBorder="true" applyAlignment="true" applyProtection="false">
      <alignment horizontal="center" vertical="center" textRotation="0" wrapText="false" indent="0" shrinkToFit="false"/>
      <protection locked="true" hidden="false"/>
    </xf>
    <xf numFmtId="164" fontId="7" fillId="10" borderId="0" xfId="31" applyFont="true" applyBorder="true" applyAlignment="true" applyProtection="false">
      <alignment horizontal="center" vertical="bottom" textRotation="0" wrapText="false" indent="0" shrinkToFit="false"/>
      <protection locked="true" hidden="false"/>
    </xf>
    <xf numFmtId="164" fontId="9" fillId="19" borderId="0" xfId="31" applyFont="true" applyBorder="true" applyAlignment="true" applyProtection="false">
      <alignment horizontal="center" vertical="center" textRotation="0" wrapText="true" indent="0" shrinkToFit="false"/>
      <protection locked="true" hidden="false"/>
    </xf>
    <xf numFmtId="164" fontId="7" fillId="13" borderId="0" xfId="31" applyFont="true" applyBorder="true" applyAlignment="true" applyProtection="false">
      <alignment horizontal="center" vertical="center" textRotation="0" wrapText="false" indent="0" shrinkToFit="false"/>
      <protection locked="true" hidden="false"/>
    </xf>
    <xf numFmtId="164" fontId="7" fillId="19" borderId="0" xfId="31" applyFont="true" applyBorder="true" applyAlignment="true" applyProtection="false">
      <alignment horizontal="general" vertical="center" textRotation="0" wrapText="false" indent="0" shrinkToFit="false"/>
      <protection locked="true" hidden="false"/>
    </xf>
    <xf numFmtId="164" fontId="7" fillId="13" borderId="0" xfId="31" applyFont="true" applyBorder="true" applyAlignment="true" applyProtection="false">
      <alignment horizontal="general" vertical="center" textRotation="0" wrapText="false" indent="0" shrinkToFit="false"/>
      <protection locked="true" hidden="false"/>
    </xf>
    <xf numFmtId="164" fontId="7" fillId="22" borderId="0" xfId="31" applyFont="true" applyBorder="true" applyAlignment="true" applyProtection="false">
      <alignment horizontal="center" vertical="bottom" textRotation="0" wrapText="false" indent="0" shrinkToFit="false"/>
      <protection locked="true" hidden="false"/>
    </xf>
    <xf numFmtId="164" fontId="9" fillId="0" borderId="0" xfId="31" applyFont="true" applyBorder="true" applyAlignment="true" applyProtection="false">
      <alignment horizontal="center" vertical="center" textRotation="0" wrapText="false" indent="0" shrinkToFit="false"/>
      <protection locked="true" hidden="false"/>
    </xf>
    <xf numFmtId="166" fontId="7" fillId="0" borderId="0" xfId="31" applyFont="true" applyBorder="true" applyAlignment="true" applyProtection="false">
      <alignment horizontal="general" vertical="center" textRotation="0" wrapText="false" indent="0" shrinkToFit="false"/>
      <protection locked="true" hidden="false"/>
    </xf>
    <xf numFmtId="164" fontId="7" fillId="18" borderId="0" xfId="31" applyFont="true" applyBorder="true" applyAlignment="true" applyProtection="false">
      <alignment horizontal="center" vertical="center" textRotation="0" wrapText="false" indent="0" shrinkToFit="false"/>
      <protection locked="true" hidden="false"/>
    </xf>
    <xf numFmtId="164" fontId="7" fillId="29" borderId="0" xfId="31" applyFont="true" applyBorder="true" applyAlignment="true" applyProtection="false">
      <alignment horizontal="center" vertical="center" textRotation="0" wrapText="false" indent="0" shrinkToFit="false"/>
      <protection locked="true" hidden="false"/>
    </xf>
    <xf numFmtId="164" fontId="51" fillId="3" borderId="0" xfId="0" applyFont="true" applyBorder="true" applyAlignment="true" applyProtection="false">
      <alignment horizontal="left"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52" fillId="3" borderId="0" xfId="0" applyFont="true" applyBorder="false" applyAlignment="true" applyProtection="false">
      <alignment horizontal="right"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1" fillId="3" borderId="0" xfId="0" applyFont="true" applyBorder="true" applyAlignment="true" applyProtection="false">
      <alignment horizontal="left" vertical="bottom" textRotation="0" wrapText="false" indent="0" shrinkToFit="false"/>
      <protection locked="true" hidden="false"/>
    </xf>
    <xf numFmtId="164" fontId="9" fillId="3" borderId="0" xfId="0" applyFont="true" applyBorder="tru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6" fontId="7"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76" fontId="9" fillId="0" borderId="0" xfId="0" applyFont="true" applyBorder="true" applyAlignment="true" applyProtection="false">
      <alignment horizontal="left" vertical="bottom" textRotation="0" wrapText="false" indent="0" shrinkToFit="false"/>
      <protection locked="true" hidden="false"/>
    </xf>
    <xf numFmtId="177" fontId="9" fillId="0" borderId="0" xfId="0" applyFont="true" applyBorder="true" applyAlignment="true" applyProtection="false">
      <alignment horizontal="left" vertical="bottom" textRotation="0" wrapText="false" indent="0" shrinkToFit="false"/>
      <protection locked="true" hidden="false"/>
    </xf>
    <xf numFmtId="165" fontId="7" fillId="0" borderId="0" xfId="0" applyFont="true" applyBorder="true" applyAlignment="true" applyProtection="false">
      <alignment horizontal="center" vertical="bottom" textRotation="0" wrapText="false" indent="0" shrinkToFit="false"/>
      <protection locked="true" hidden="false"/>
    </xf>
    <xf numFmtId="177" fontId="9"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cellXfs>
  <cellStyles count="1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ntentsHyperlink" xfId="20" builtinId="53" customBuiltin="true"/>
    <cellStyle name="Hyperlink_stats pack with instructions" xfId="21" builtinId="53" customBuiltin="true"/>
    <cellStyle name="Normal 2" xfId="22" builtinId="53" customBuiltin="true"/>
    <cellStyle name="Normal 2 2" xfId="23" builtinId="53" customBuiltin="true"/>
    <cellStyle name="Normal 3" xfId="24" builtinId="53" customBuiltin="true"/>
    <cellStyle name="Normal 3 2" xfId="25" builtinId="53" customBuiltin="true"/>
    <cellStyle name="Normal 4" xfId="26" builtinId="53" customBuiltin="true"/>
    <cellStyle name="Normal 4 2" xfId="27" builtinId="53" customBuiltin="true"/>
    <cellStyle name="Normal 5" xfId="28" builtinId="53" customBuiltin="true"/>
    <cellStyle name="Normal 6" xfId="29" builtinId="53" customBuiltin="true"/>
    <cellStyle name="Normal 7" xfId="30" builtinId="53" customBuiltin="true"/>
    <cellStyle name="Excel Built-in Normal" xfId="31" builtinId="53" customBuiltin="true"/>
    <cellStyle name="Excel Built-in Normal 2" xfId="32" builtinId="53" customBuiltin="true"/>
  </cellStyles>
  <dxfs count="1">
    <dxf>
      <fill>
        <patternFill>
          <bgColor rgb="FF808080"/>
        </patternFill>
      </fill>
    </dxf>
  </dxfs>
  <colors>
    <indexedColors>
      <rgbColor rgb="FF000000"/>
      <rgbColor rgb="FFFFFFFF"/>
      <rgbColor rgb="FFFF0000"/>
      <rgbColor rgb="FF00FF00"/>
      <rgbColor rgb="FF0000FF"/>
      <rgbColor rgb="FFFFFF00"/>
      <rgbColor rgb="FFFF28FF"/>
      <rgbColor rgb="FF00FFFF"/>
      <rgbColor rgb="FFC00000"/>
      <rgbColor rgb="FF008000"/>
      <rgbColor rgb="FF000080"/>
      <rgbColor rgb="FF4A6F1D"/>
      <rgbColor rgb="FF800080"/>
      <rgbColor rgb="FF008080"/>
      <rgbColor rgb="FFBFBFBF"/>
      <rgbColor rgb="FF808080"/>
      <rgbColor rgb="FF9A67D3"/>
      <rgbColor rgb="FF993366"/>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B0F0"/>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CQ8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 min="1" style="1" width="5.66836734693878"/>
    <col collapsed="false" hidden="false" max="2" min="2" style="1" width="15.9285714285714"/>
    <col collapsed="false" hidden="false" max="10" min="3" style="1" width="6.75"/>
    <col collapsed="false" hidden="false" max="11" min="11" style="1" width="12.1479591836735"/>
    <col collapsed="false" hidden="false" max="95" min="12" style="2" width="9.04591836734694"/>
    <col collapsed="false" hidden="false" max="1025" min="96" style="1" width="8.50510204081633"/>
  </cols>
  <sheetData>
    <row r="1" customFormat="false" ht="27" hidden="false" customHeight="true" outlineLevel="0" collapsed="false">
      <c r="A1" s="3" t="s">
        <v>0</v>
      </c>
      <c r="B1" s="3"/>
      <c r="C1" s="3"/>
      <c r="D1" s="3"/>
      <c r="E1" s="3"/>
      <c r="F1" s="3"/>
      <c r="G1" s="3"/>
      <c r="H1" s="3"/>
      <c r="I1" s="3"/>
      <c r="J1" s="3"/>
      <c r="K1" s="3"/>
    </row>
    <row r="2" customFormat="false" ht="18" hidden="false" customHeight="true" outlineLevel="0" collapsed="false">
      <c r="A2" s="4" t="s">
        <v>1</v>
      </c>
      <c r="B2" s="4"/>
      <c r="C2" s="4"/>
      <c r="D2" s="4"/>
      <c r="E2" s="4"/>
      <c r="F2" s="4"/>
      <c r="G2" s="4"/>
      <c r="H2" s="4"/>
      <c r="I2" s="4"/>
      <c r="J2" s="4"/>
      <c r="K2" s="4"/>
    </row>
    <row r="3" customFormat="false" ht="15.75" hidden="false" customHeight="true" outlineLevel="0" collapsed="false">
      <c r="A3" s="5" t="s">
        <v>2</v>
      </c>
      <c r="B3" s="5"/>
      <c r="C3" s="5"/>
      <c r="D3" s="5"/>
      <c r="E3" s="5"/>
      <c r="F3" s="5"/>
      <c r="G3" s="5"/>
      <c r="H3" s="5"/>
      <c r="I3" s="5"/>
      <c r="J3" s="5"/>
      <c r="K3" s="5"/>
    </row>
    <row r="4" customFormat="false" ht="15.75" hidden="false" customHeight="true" outlineLevel="0" collapsed="false">
      <c r="A4" s="6" t="s">
        <v>3</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15.75" hidden="false" customHeight="true" outlineLevel="0" collapsed="false">
      <c r="A6" s="8" t="s">
        <v>4</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5</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9" hidden="false" customHeight="true" outlineLevel="0" collapsed="false">
      <c r="A10" s="14"/>
      <c r="B10" s="14"/>
      <c r="C10" s="14"/>
      <c r="D10" s="14"/>
      <c r="E10" s="14"/>
      <c r="F10" s="14"/>
      <c r="G10" s="14"/>
      <c r="H10" s="14"/>
      <c r="I10" s="14"/>
      <c r="J10" s="14"/>
      <c r="K10" s="14"/>
    </row>
    <row r="11" customFormat="false" ht="15" hidden="false" customHeight="true" outlineLevel="0" collapsed="false">
      <c r="A11" s="15" t="s">
        <v>6</v>
      </c>
      <c r="B11" s="16" t="s">
        <v>7</v>
      </c>
      <c r="C11" s="16"/>
      <c r="D11" s="16"/>
      <c r="E11" s="16"/>
      <c r="F11" s="16"/>
      <c r="G11" s="16"/>
      <c r="H11" s="16"/>
      <c r="I11" s="16"/>
      <c r="J11" s="16"/>
      <c r="K11" s="16"/>
    </row>
    <row r="12" customFormat="false" ht="15" hidden="false" customHeight="true" outlineLevel="0" collapsed="false">
      <c r="A12" s="15" t="s">
        <v>8</v>
      </c>
      <c r="B12" s="16" t="s">
        <v>9</v>
      </c>
      <c r="C12" s="16"/>
      <c r="D12" s="16"/>
      <c r="E12" s="16"/>
      <c r="F12" s="16"/>
      <c r="G12" s="16"/>
      <c r="H12" s="16"/>
      <c r="I12" s="16"/>
      <c r="J12" s="16"/>
      <c r="K12" s="16"/>
    </row>
    <row r="13" customFormat="false" ht="15" hidden="false" customHeight="true" outlineLevel="0" collapsed="false">
      <c r="A13" s="15" t="s">
        <v>10</v>
      </c>
      <c r="B13" s="16" t="s">
        <v>11</v>
      </c>
      <c r="C13" s="16"/>
      <c r="D13" s="16"/>
      <c r="E13" s="16"/>
      <c r="F13" s="16"/>
      <c r="G13" s="16"/>
      <c r="H13" s="16"/>
      <c r="I13" s="16"/>
      <c r="J13" s="16"/>
      <c r="K13" s="16"/>
    </row>
    <row r="14" customFormat="false" ht="9" hidden="false" customHeight="true" outlineLevel="0" collapsed="false">
      <c r="A14" s="17"/>
      <c r="B14" s="18"/>
      <c r="C14" s="18"/>
      <c r="D14" s="18"/>
      <c r="E14" s="18"/>
      <c r="F14" s="18"/>
      <c r="G14" s="18"/>
      <c r="H14" s="18"/>
      <c r="I14" s="18"/>
      <c r="J14" s="18"/>
      <c r="K14" s="18"/>
    </row>
    <row r="15" customFormat="false" ht="66" hidden="false" customHeight="true" outlineLevel="0" collapsed="false">
      <c r="A15" s="19" t="s">
        <v>12</v>
      </c>
      <c r="B15" s="19"/>
      <c r="C15" s="19"/>
      <c r="D15" s="19"/>
      <c r="E15" s="19"/>
      <c r="F15" s="19"/>
      <c r="G15" s="19"/>
      <c r="H15" s="19"/>
      <c r="I15" s="19"/>
      <c r="J15" s="19"/>
      <c r="K15" s="19"/>
    </row>
    <row r="16" customFormat="false" ht="9" hidden="false" customHeight="true" outlineLevel="0" collapsed="false">
      <c r="A16" s="20"/>
      <c r="B16" s="20"/>
      <c r="C16" s="20"/>
      <c r="D16" s="20"/>
      <c r="E16" s="20"/>
      <c r="F16" s="20"/>
      <c r="G16" s="20"/>
      <c r="H16" s="20"/>
      <c r="I16" s="20"/>
      <c r="J16" s="20"/>
      <c r="K16" s="20"/>
    </row>
    <row r="17" customFormat="false" ht="18" hidden="false" customHeight="true" outlineLevel="0" collapsed="false">
      <c r="A17" s="21" t="s">
        <v>13</v>
      </c>
      <c r="B17" s="21"/>
      <c r="C17" s="21"/>
      <c r="D17" s="21"/>
      <c r="E17" s="21"/>
      <c r="F17" s="21"/>
      <c r="G17" s="21"/>
      <c r="H17" s="21"/>
      <c r="I17" s="21"/>
      <c r="J17" s="21"/>
      <c r="K17" s="21"/>
    </row>
    <row r="18" customFormat="false" ht="6" hidden="false" customHeight="true" outlineLevel="0" collapsed="false">
      <c r="A18" s="22"/>
      <c r="B18" s="22"/>
      <c r="C18" s="22"/>
      <c r="D18" s="22"/>
      <c r="E18" s="22"/>
      <c r="F18" s="22"/>
      <c r="G18" s="22"/>
      <c r="H18" s="22"/>
      <c r="I18" s="22"/>
      <c r="J18" s="22"/>
      <c r="K18" s="22"/>
    </row>
    <row r="19" customFormat="false" ht="15" hidden="false" customHeight="true" outlineLevel="0" collapsed="false">
      <c r="A19" s="23" t="s">
        <v>14</v>
      </c>
      <c r="B19" s="23"/>
      <c r="C19" s="23"/>
      <c r="D19" s="23"/>
      <c r="E19" s="23"/>
      <c r="F19" s="23"/>
      <c r="G19" s="23"/>
      <c r="H19" s="23"/>
      <c r="I19" s="23"/>
      <c r="J19" s="23"/>
      <c r="K19" s="23"/>
    </row>
    <row r="20" customFormat="false" ht="15" hidden="false" customHeight="true" outlineLevel="0" collapsed="false">
      <c r="A20" s="24" t="s">
        <v>15</v>
      </c>
      <c r="B20" s="24"/>
      <c r="C20" s="24"/>
      <c r="D20" s="24"/>
      <c r="E20" s="24"/>
      <c r="F20" s="24"/>
      <c r="G20" s="24"/>
      <c r="H20" s="24"/>
      <c r="I20" s="24"/>
      <c r="J20" s="24"/>
      <c r="K20" s="24"/>
    </row>
    <row r="21" customFormat="false" ht="15" hidden="false" customHeight="true" outlineLevel="0" collapsed="false">
      <c r="A21" s="25"/>
      <c r="B21" s="24" t="s">
        <v>16</v>
      </c>
      <c r="C21" s="24"/>
      <c r="D21" s="24"/>
      <c r="E21" s="24"/>
      <c r="F21" s="24"/>
      <c r="G21" s="24"/>
      <c r="H21" s="24"/>
      <c r="I21" s="24"/>
      <c r="J21" s="25"/>
      <c r="K21" s="24"/>
    </row>
    <row r="22" customFormat="false" ht="15" hidden="false" customHeight="true" outlineLevel="0" collapsed="false">
      <c r="A22" s="24" t="s">
        <v>17</v>
      </c>
      <c r="B22" s="24"/>
      <c r="C22" s="24"/>
      <c r="D22" s="24"/>
      <c r="E22" s="24"/>
      <c r="F22" s="24"/>
      <c r="G22" s="24"/>
      <c r="H22" s="24"/>
      <c r="I22" s="24"/>
      <c r="J22" s="24"/>
      <c r="K22" s="24"/>
    </row>
    <row r="23" customFormat="false" ht="15" hidden="false" customHeight="true" outlineLevel="0" collapsed="false">
      <c r="A23" s="25"/>
      <c r="B23" s="24" t="s">
        <v>18</v>
      </c>
      <c r="C23" s="24"/>
      <c r="D23" s="24"/>
      <c r="E23" s="24"/>
      <c r="F23" s="24"/>
      <c r="G23" s="24"/>
      <c r="H23" s="24"/>
      <c r="I23" s="24"/>
      <c r="J23" s="24"/>
      <c r="K23" s="24"/>
    </row>
    <row r="24" customFormat="false" ht="6.75" hidden="false" customHeight="true" outlineLevel="0" collapsed="false">
      <c r="A24" s="26"/>
      <c r="B24" s="26"/>
      <c r="C24" s="26"/>
      <c r="D24" s="26"/>
      <c r="E24" s="26"/>
      <c r="F24" s="26"/>
      <c r="G24" s="26"/>
      <c r="H24" s="26"/>
      <c r="I24" s="26"/>
      <c r="J24" s="26"/>
      <c r="K24" s="26"/>
    </row>
    <row r="25" customFormat="false" ht="13" hidden="false" customHeight="false" outlineLevel="0" collapsed="false">
      <c r="A25" s="27" t="s">
        <v>19</v>
      </c>
      <c r="B25" s="24"/>
      <c r="C25" s="24"/>
      <c r="D25" s="28"/>
      <c r="E25" s="28"/>
      <c r="F25" s="28"/>
      <c r="G25" s="24"/>
      <c r="H25" s="24"/>
      <c r="I25" s="24"/>
      <c r="J25" s="24"/>
      <c r="K25" s="24"/>
    </row>
    <row r="26" customFormat="false" ht="6" hidden="false" customHeight="true" outlineLevel="0" collapsed="false">
      <c r="A26" s="27"/>
      <c r="B26" s="24"/>
      <c r="C26" s="24"/>
      <c r="D26" s="28"/>
      <c r="E26" s="28"/>
      <c r="F26" s="28"/>
      <c r="G26" s="24"/>
      <c r="H26" s="24"/>
      <c r="I26" s="24"/>
      <c r="J26" s="24"/>
      <c r="K26" s="24"/>
    </row>
    <row r="27" customFormat="false" ht="15" hidden="false" customHeight="true" outlineLevel="0" collapsed="false">
      <c r="A27" s="23" t="s">
        <v>20</v>
      </c>
      <c r="B27" s="23"/>
      <c r="C27" s="23"/>
      <c r="D27" s="23"/>
      <c r="E27" s="23"/>
      <c r="F27" s="23"/>
      <c r="G27" s="23"/>
      <c r="H27" s="23"/>
      <c r="I27" s="23"/>
      <c r="J27" s="23"/>
      <c r="K27" s="23"/>
    </row>
    <row r="28" customFormat="false" ht="28.5" hidden="false" customHeight="true" outlineLevel="0" collapsed="false">
      <c r="A28" s="24" t="s">
        <v>21</v>
      </c>
      <c r="B28" s="24"/>
      <c r="C28" s="24"/>
      <c r="D28" s="24"/>
      <c r="E28" s="24"/>
      <c r="F28" s="24"/>
      <c r="G28" s="24"/>
      <c r="H28" s="24"/>
      <c r="I28" s="24"/>
      <c r="J28" s="24"/>
      <c r="K28" s="24"/>
    </row>
    <row r="29" customFormat="false" ht="15" hidden="false" customHeight="true" outlineLevel="0" collapsed="false">
      <c r="A29" s="24" t="s">
        <v>22</v>
      </c>
      <c r="B29" s="24"/>
      <c r="C29" s="24"/>
      <c r="D29" s="24"/>
      <c r="E29" s="24"/>
      <c r="F29" s="24"/>
      <c r="G29" s="24"/>
      <c r="H29" s="24"/>
      <c r="I29" s="24"/>
      <c r="J29" s="24"/>
      <c r="K29" s="24"/>
    </row>
    <row r="30" customFormat="false" ht="15" hidden="false" customHeight="true" outlineLevel="0" collapsed="false">
      <c r="A30" s="29"/>
      <c r="B30" s="29"/>
      <c r="C30" s="29"/>
      <c r="D30" s="29"/>
      <c r="E30" s="29"/>
      <c r="F30" s="29"/>
      <c r="G30" s="29"/>
      <c r="H30" s="29"/>
      <c r="I30" s="29"/>
      <c r="J30" s="29"/>
      <c r="K30" s="29"/>
    </row>
    <row r="31" customFormat="false" ht="6" hidden="false" customHeight="true" outlineLevel="0" collapsed="false">
      <c r="A31" s="28"/>
      <c r="B31" s="30"/>
      <c r="C31" s="28"/>
      <c r="D31" s="28"/>
      <c r="E31" s="31"/>
      <c r="F31" s="28"/>
      <c r="G31" s="28"/>
      <c r="H31" s="28"/>
      <c r="I31" s="28"/>
      <c r="J31" s="28"/>
      <c r="K31" s="28"/>
    </row>
    <row r="32" customFormat="false" ht="15" hidden="false" customHeight="true" outlineLevel="0" collapsed="false">
      <c r="A32" s="27" t="s">
        <v>23</v>
      </c>
      <c r="B32" s="25"/>
      <c r="C32" s="25"/>
      <c r="D32" s="25"/>
      <c r="E32" s="25"/>
      <c r="F32" s="25"/>
      <c r="G32" s="25"/>
      <c r="H32" s="25"/>
      <c r="I32" s="25"/>
      <c r="J32" s="25"/>
      <c r="K32" s="25"/>
    </row>
    <row r="33" customFormat="false" ht="15" hidden="false" customHeight="true" outlineLevel="0" collapsed="false">
      <c r="A33" s="32" t="s">
        <v>6</v>
      </c>
      <c r="B33" s="25" t="s">
        <v>24</v>
      </c>
      <c r="C33" s="25"/>
      <c r="D33" s="25"/>
      <c r="E33" s="25"/>
      <c r="F33" s="25"/>
      <c r="G33" s="25"/>
      <c r="H33" s="25"/>
      <c r="I33" s="25"/>
      <c r="J33" s="25"/>
      <c r="K33" s="25"/>
    </row>
    <row r="34" customFormat="false" ht="15" hidden="false" customHeight="true" outlineLevel="0" collapsed="false">
      <c r="A34" s="13"/>
      <c r="B34" s="33" t="s">
        <v>25</v>
      </c>
      <c r="C34" s="31"/>
      <c r="D34" s="31"/>
      <c r="E34" s="31"/>
      <c r="F34" s="31"/>
      <c r="G34" s="31"/>
      <c r="H34" s="31"/>
      <c r="I34" s="31"/>
      <c r="J34" s="31"/>
      <c r="K34" s="31"/>
    </row>
    <row r="35" customFormat="false" ht="15" hidden="false" customHeight="true" outlineLevel="0" collapsed="false">
      <c r="A35" s="32"/>
      <c r="B35" s="33" t="s">
        <v>26</v>
      </c>
      <c r="C35" s="31"/>
      <c r="D35" s="31"/>
      <c r="E35" s="31"/>
      <c r="F35" s="31"/>
      <c r="G35" s="31"/>
      <c r="H35" s="31"/>
      <c r="I35" s="31"/>
      <c r="J35" s="31"/>
      <c r="K35" s="31"/>
    </row>
    <row r="36" customFormat="false" ht="15" hidden="false" customHeight="true" outlineLevel="0" collapsed="false">
      <c r="A36" s="32"/>
      <c r="B36" s="33" t="s">
        <v>27</v>
      </c>
      <c r="C36" s="31"/>
      <c r="D36" s="31"/>
      <c r="E36" s="31"/>
      <c r="F36" s="31"/>
      <c r="G36" s="31"/>
      <c r="H36" s="31"/>
      <c r="I36" s="31"/>
      <c r="J36" s="31"/>
      <c r="K36" s="31"/>
    </row>
    <row r="37" customFormat="false" ht="15" hidden="false" customHeight="true" outlineLevel="0" collapsed="false">
      <c r="A37" s="32"/>
      <c r="B37" s="33" t="s">
        <v>28</v>
      </c>
      <c r="C37" s="31"/>
      <c r="D37" s="31"/>
      <c r="E37" s="31"/>
      <c r="F37" s="31"/>
      <c r="G37" s="31"/>
      <c r="H37" s="31"/>
      <c r="I37" s="31"/>
      <c r="J37" s="31"/>
      <c r="K37" s="31"/>
    </row>
    <row r="38" customFormat="false" ht="15" hidden="false" customHeight="true" outlineLevel="0" collapsed="false">
      <c r="A38" s="32" t="s">
        <v>8</v>
      </c>
      <c r="B38" s="34" t="s">
        <v>29</v>
      </c>
      <c r="C38" s="31"/>
      <c r="D38" s="31"/>
      <c r="E38" s="31"/>
      <c r="F38" s="31"/>
      <c r="G38" s="31"/>
      <c r="H38" s="31"/>
      <c r="I38" s="31"/>
      <c r="J38" s="31"/>
      <c r="K38" s="31"/>
    </row>
    <row r="39" customFormat="false" ht="15" hidden="false" customHeight="true" outlineLevel="0" collapsed="false">
      <c r="A39" s="32"/>
      <c r="B39" s="33" t="s">
        <v>30</v>
      </c>
      <c r="C39" s="31"/>
      <c r="D39" s="31"/>
      <c r="E39" s="31"/>
      <c r="F39" s="31"/>
      <c r="G39" s="31"/>
      <c r="H39" s="31"/>
      <c r="I39" s="31"/>
      <c r="J39" s="31"/>
      <c r="K39" s="31"/>
    </row>
    <row r="40" customFormat="false" ht="15" hidden="false" customHeight="true" outlineLevel="0" collapsed="false">
      <c r="A40" s="32" t="s">
        <v>10</v>
      </c>
      <c r="B40" s="33" t="s">
        <v>31</v>
      </c>
      <c r="C40" s="31"/>
      <c r="D40" s="31"/>
      <c r="E40" s="31"/>
      <c r="F40" s="31"/>
      <c r="G40" s="31"/>
      <c r="H40" s="31"/>
      <c r="I40" s="31"/>
      <c r="J40" s="31"/>
      <c r="K40" s="31"/>
    </row>
    <row r="41" customFormat="false" ht="15" hidden="false" customHeight="true" outlineLevel="0" collapsed="false">
      <c r="A41" s="32"/>
      <c r="B41" s="33"/>
      <c r="C41" s="31"/>
      <c r="D41" s="31"/>
      <c r="E41" s="31"/>
      <c r="F41" s="31"/>
      <c r="G41" s="31"/>
      <c r="H41" s="31"/>
      <c r="I41" s="31"/>
      <c r="J41" s="31"/>
      <c r="K41" s="31"/>
    </row>
    <row r="42" customFormat="false" ht="12.75" hidden="false" customHeight="true" outlineLevel="0" collapsed="false">
      <c r="A42" s="35" t="s">
        <v>32</v>
      </c>
      <c r="B42" s="35"/>
      <c r="C42" s="35"/>
      <c r="D42" s="35"/>
      <c r="E42" s="35"/>
      <c r="F42" s="35"/>
      <c r="G42" s="35"/>
      <c r="H42" s="35"/>
      <c r="I42" s="35"/>
      <c r="J42" s="35"/>
      <c r="K42" s="35"/>
    </row>
    <row r="43" customFormat="false" ht="12.75" hidden="false" customHeight="true" outlineLevel="0" collapsed="false">
      <c r="A43" s="35" t="s">
        <v>33</v>
      </c>
      <c r="B43" s="35"/>
      <c r="C43" s="35"/>
      <c r="D43" s="35"/>
      <c r="E43" s="35"/>
      <c r="F43" s="35"/>
      <c r="G43" s="35"/>
      <c r="H43" s="35"/>
      <c r="I43" s="35"/>
      <c r="J43" s="35"/>
      <c r="K43" s="35"/>
    </row>
    <row r="44" customFormat="false" ht="3.75" hidden="false" customHeight="true" outlineLevel="0" collapsed="false">
      <c r="A44" s="32"/>
      <c r="B44" s="33"/>
      <c r="C44" s="31"/>
      <c r="D44" s="31"/>
      <c r="E44" s="31"/>
      <c r="F44" s="31"/>
      <c r="G44" s="31"/>
      <c r="H44" s="31"/>
      <c r="I44" s="31"/>
      <c r="J44" s="31"/>
      <c r="K44" s="31"/>
    </row>
    <row r="45" customFormat="false" ht="15" hidden="false" customHeight="true" outlineLevel="0" collapsed="false">
      <c r="A45" s="36" t="s">
        <v>34</v>
      </c>
      <c r="B45" s="36"/>
      <c r="C45" s="36"/>
      <c r="D45" s="36"/>
      <c r="E45" s="36"/>
      <c r="F45" s="36"/>
      <c r="G45" s="36"/>
      <c r="H45" s="36"/>
      <c r="I45" s="36"/>
      <c r="J45" s="36"/>
      <c r="K45" s="36"/>
    </row>
    <row r="46" customFormat="false" ht="9" hidden="false" customHeight="true" outlineLevel="0" collapsed="false">
      <c r="A46" s="36"/>
      <c r="B46" s="36"/>
      <c r="C46" s="36"/>
      <c r="D46" s="36"/>
      <c r="E46" s="36"/>
      <c r="F46" s="36"/>
      <c r="G46" s="36"/>
      <c r="H46" s="36"/>
      <c r="I46" s="36"/>
      <c r="J46" s="36"/>
      <c r="K46" s="36"/>
    </row>
    <row r="47" customFormat="false" ht="15" hidden="false" customHeight="true" outlineLevel="0" collapsed="false">
      <c r="A47" s="36" t="s">
        <v>35</v>
      </c>
      <c r="B47" s="36"/>
      <c r="C47" s="36"/>
      <c r="D47" s="36"/>
      <c r="E47" s="36"/>
      <c r="F47" s="36"/>
      <c r="G47" s="36"/>
      <c r="H47" s="36"/>
      <c r="I47" s="36"/>
      <c r="J47" s="36"/>
      <c r="K47" s="36"/>
    </row>
    <row r="48" customFormat="false" ht="15" hidden="false" customHeight="true" outlineLevel="0" collapsed="false">
      <c r="A48" s="32" t="s">
        <v>6</v>
      </c>
      <c r="B48" s="33" t="s">
        <v>36</v>
      </c>
      <c r="C48" s="37" t="s">
        <v>37</v>
      </c>
      <c r="D48" s="25"/>
      <c r="E48" s="25"/>
      <c r="F48" s="25"/>
      <c r="G48" s="25"/>
      <c r="H48" s="25"/>
      <c r="I48" s="25"/>
      <c r="J48" s="25"/>
      <c r="K48" s="25"/>
    </row>
    <row r="49" customFormat="false" ht="15" hidden="false" customHeight="true" outlineLevel="0" collapsed="false">
      <c r="A49" s="32" t="s">
        <v>8</v>
      </c>
      <c r="B49" s="33" t="s">
        <v>38</v>
      </c>
      <c r="C49" s="24" t="s">
        <v>39</v>
      </c>
      <c r="D49" s="24"/>
      <c r="E49" s="24"/>
      <c r="F49" s="24"/>
      <c r="G49" s="24"/>
      <c r="H49" s="38"/>
      <c r="I49" s="38"/>
      <c r="J49" s="38"/>
      <c r="K49" s="38"/>
    </row>
    <row r="50" customFormat="false" ht="15" hidden="false" customHeight="true" outlineLevel="0" collapsed="false">
      <c r="A50" s="32" t="s">
        <v>10</v>
      </c>
      <c r="B50" s="33" t="s">
        <v>40</v>
      </c>
      <c r="C50" s="24" t="s">
        <v>41</v>
      </c>
      <c r="D50" s="24"/>
      <c r="E50" s="24"/>
      <c r="F50" s="24"/>
      <c r="G50" s="24"/>
      <c r="H50" s="39"/>
      <c r="I50" s="39"/>
      <c r="J50" s="39"/>
      <c r="K50" s="39"/>
    </row>
    <row r="51" customFormat="false" ht="15" hidden="false" customHeight="true" outlineLevel="0" collapsed="false">
      <c r="A51" s="32" t="s">
        <v>42</v>
      </c>
      <c r="B51" s="33" t="s">
        <v>43</v>
      </c>
      <c r="C51" s="24" t="s">
        <v>39</v>
      </c>
      <c r="D51" s="24"/>
      <c r="E51" s="24"/>
      <c r="F51" s="24"/>
      <c r="G51" s="24"/>
      <c r="H51" s="38"/>
      <c r="I51" s="38"/>
      <c r="J51" s="38"/>
      <c r="K51" s="38"/>
    </row>
    <row r="52" customFormat="false" ht="15" hidden="false" customHeight="true" outlineLevel="0" collapsed="false">
      <c r="A52" s="32" t="s">
        <v>44</v>
      </c>
      <c r="B52" s="37" t="s">
        <v>45</v>
      </c>
      <c r="C52" s="25" t="s">
        <v>46</v>
      </c>
      <c r="D52" s="25"/>
      <c r="E52" s="25"/>
      <c r="F52" s="25"/>
      <c r="G52" s="25"/>
      <c r="H52" s="25"/>
      <c r="I52" s="25"/>
      <c r="J52" s="25"/>
      <c r="K52" s="25"/>
    </row>
    <row r="53" customFormat="false" ht="15" hidden="false" customHeight="true" outlineLevel="0" collapsed="false">
      <c r="A53" s="32"/>
      <c r="B53" s="37" t="s">
        <v>47</v>
      </c>
      <c r="C53" s="24"/>
      <c r="D53" s="24"/>
      <c r="E53" s="24"/>
      <c r="F53" s="24"/>
      <c r="G53" s="24"/>
      <c r="H53" s="38"/>
      <c r="I53" s="38"/>
      <c r="J53" s="38"/>
      <c r="K53" s="38"/>
    </row>
    <row r="54" customFormat="false" ht="6" hidden="false" customHeight="true" outlineLevel="0" collapsed="false">
      <c r="A54" s="32"/>
      <c r="B54" s="33"/>
      <c r="C54" s="24"/>
      <c r="D54" s="24"/>
      <c r="E54" s="24"/>
      <c r="F54" s="24"/>
      <c r="G54" s="24"/>
      <c r="H54" s="38"/>
      <c r="I54" s="38"/>
      <c r="J54" s="38"/>
      <c r="K54" s="38"/>
    </row>
    <row r="55" customFormat="false" ht="15" hidden="false" customHeight="true" outlineLevel="0" collapsed="false">
      <c r="A55" s="40" t="s">
        <v>48</v>
      </c>
      <c r="B55" s="40"/>
      <c r="C55" s="40"/>
      <c r="D55" s="40"/>
      <c r="E55" s="40"/>
      <c r="F55" s="40"/>
      <c r="G55" s="40"/>
      <c r="H55" s="40"/>
      <c r="I55" s="40"/>
      <c r="J55" s="40"/>
      <c r="K55" s="40"/>
    </row>
    <row r="56" customFormat="false" ht="15" hidden="false" customHeight="true" outlineLevel="0" collapsed="false">
      <c r="A56" s="32" t="s">
        <v>6</v>
      </c>
      <c r="B56" s="41" t="s">
        <v>49</v>
      </c>
      <c r="C56" s="41" t="s">
        <v>39</v>
      </c>
      <c r="D56" s="41"/>
      <c r="E56" s="41"/>
      <c r="F56" s="41"/>
      <c r="G56" s="41"/>
      <c r="H56" s="41"/>
      <c r="I56" s="41"/>
      <c r="J56" s="41"/>
      <c r="K56" s="41"/>
    </row>
    <row r="57" customFormat="false" ht="15" hidden="false" customHeight="true" outlineLevel="0" collapsed="false">
      <c r="A57" s="32" t="s">
        <v>8</v>
      </c>
      <c r="B57" s="28" t="s">
        <v>50</v>
      </c>
      <c r="C57" s="33" t="s">
        <v>51</v>
      </c>
      <c r="D57" s="33"/>
      <c r="E57" s="33"/>
      <c r="F57" s="33"/>
      <c r="G57" s="33"/>
      <c r="H57" s="33"/>
      <c r="I57" s="33"/>
      <c r="J57" s="33"/>
      <c r="K57" s="33"/>
    </row>
    <row r="58" customFormat="false" ht="15" hidden="false" customHeight="true" outlineLevel="0" collapsed="false">
      <c r="A58" s="42" t="s">
        <v>10</v>
      </c>
      <c r="B58" s="1" t="s">
        <v>52</v>
      </c>
      <c r="C58" s="41" t="s">
        <v>53</v>
      </c>
      <c r="D58" s="41"/>
      <c r="E58" s="41"/>
      <c r="F58" s="41"/>
      <c r="G58" s="41"/>
      <c r="H58" s="41"/>
      <c r="I58" s="41"/>
      <c r="J58" s="41"/>
      <c r="K58" s="41"/>
    </row>
    <row r="59" customFormat="false" ht="15" hidden="false" customHeight="true" outlineLevel="0" collapsed="false">
      <c r="A59" s="42" t="s">
        <v>42</v>
      </c>
      <c r="B59" s="33" t="s">
        <v>54</v>
      </c>
      <c r="C59" s="24" t="s">
        <v>55</v>
      </c>
      <c r="D59" s="24"/>
      <c r="E59" s="24"/>
      <c r="F59" s="24"/>
      <c r="G59" s="24"/>
      <c r="H59" s="39"/>
      <c r="I59" s="39"/>
      <c r="J59" s="39"/>
      <c r="K59" s="39"/>
    </row>
    <row r="60" customFormat="false" ht="6" hidden="false" customHeight="true" outlineLevel="0" collapsed="false">
      <c r="A60" s="32"/>
      <c r="B60" s="28"/>
      <c r="C60" s="37"/>
      <c r="D60" s="31"/>
      <c r="E60" s="31"/>
      <c r="F60" s="31"/>
      <c r="G60" s="31"/>
      <c r="H60" s="31"/>
      <c r="I60" s="31"/>
      <c r="J60" s="31"/>
      <c r="K60" s="31"/>
    </row>
    <row r="61" customFormat="false" ht="15" hidden="false" customHeight="true" outlineLevel="0" collapsed="false">
      <c r="A61" s="27" t="s">
        <v>56</v>
      </c>
      <c r="B61" s="28"/>
      <c r="C61" s="28"/>
      <c r="D61" s="31"/>
      <c r="E61" s="31"/>
      <c r="F61" s="31"/>
      <c r="G61" s="31"/>
      <c r="H61" s="31"/>
      <c r="I61" s="31"/>
      <c r="J61" s="31"/>
      <c r="K61" s="31"/>
    </row>
    <row r="62" customFormat="false" ht="15" hidden="false" customHeight="true" outlineLevel="0" collapsed="false">
      <c r="A62" s="32" t="s">
        <v>6</v>
      </c>
      <c r="B62" s="28" t="s">
        <v>57</v>
      </c>
      <c r="C62" s="25"/>
      <c r="D62" s="25"/>
      <c r="E62" s="25"/>
      <c r="F62" s="25"/>
      <c r="G62" s="25"/>
      <c r="H62" s="25"/>
      <c r="I62" s="25"/>
      <c r="J62" s="25"/>
      <c r="K62" s="25"/>
    </row>
    <row r="63" customFormat="false" ht="15" hidden="false" customHeight="true" outlineLevel="0" collapsed="false">
      <c r="A63" s="32" t="s">
        <v>8</v>
      </c>
      <c r="B63" s="28" t="s">
        <v>58</v>
      </c>
      <c r="C63" s="25"/>
      <c r="D63" s="25"/>
      <c r="E63" s="25"/>
      <c r="F63" s="25"/>
      <c r="G63" s="25"/>
      <c r="H63" s="25"/>
      <c r="I63" s="25"/>
      <c r="J63" s="25"/>
      <c r="K63" s="25"/>
    </row>
    <row r="64" customFormat="false" ht="15" hidden="false" customHeight="true" outlineLevel="0" collapsed="false">
      <c r="A64" s="32" t="s">
        <v>10</v>
      </c>
      <c r="B64" s="28" t="s">
        <v>59</v>
      </c>
      <c r="C64" s="43" t="s">
        <v>60</v>
      </c>
      <c r="D64" s="25"/>
      <c r="E64" s="25"/>
      <c r="F64" s="25"/>
      <c r="G64" s="25"/>
      <c r="H64" s="25"/>
      <c r="I64" s="25"/>
      <c r="J64" s="25"/>
      <c r="K64" s="25"/>
    </row>
    <row r="65" customFormat="false" ht="15" hidden="false" customHeight="true" outlineLevel="0" collapsed="false">
      <c r="A65" s="42" t="s">
        <v>42</v>
      </c>
      <c r="B65" s="1" t="s">
        <v>61</v>
      </c>
      <c r="C65" s="1" t="s">
        <v>62</v>
      </c>
      <c r="D65" s="25"/>
      <c r="E65" s="25"/>
      <c r="F65" s="25"/>
      <c r="G65" s="25"/>
      <c r="H65" s="25"/>
      <c r="I65" s="25"/>
      <c r="J65" s="25"/>
      <c r="K65" s="25"/>
    </row>
    <row r="66" customFormat="false" ht="15" hidden="false" customHeight="true" outlineLevel="0" collapsed="false">
      <c r="A66" s="32" t="s">
        <v>44</v>
      </c>
      <c r="B66" s="43" t="s">
        <v>63</v>
      </c>
      <c r="C66" s="31"/>
      <c r="D66" s="31"/>
      <c r="E66" s="31"/>
      <c r="F66" s="31"/>
      <c r="G66" s="31"/>
      <c r="H66" s="31"/>
      <c r="I66" s="31"/>
      <c r="J66" s="31"/>
      <c r="K66" s="31"/>
    </row>
    <row r="67" customFormat="false" ht="15" hidden="false" customHeight="true" outlineLevel="0" collapsed="false">
      <c r="D67" s="31"/>
      <c r="E67" s="31"/>
      <c r="F67" s="31"/>
      <c r="G67" s="31"/>
      <c r="H67" s="31"/>
      <c r="I67" s="31"/>
      <c r="J67" s="31"/>
      <c r="K67" s="31"/>
    </row>
    <row r="68" customFormat="false" ht="15" hidden="false" customHeight="true" outlineLevel="0" collapsed="false">
      <c r="A68" s="44" t="s">
        <v>64</v>
      </c>
      <c r="B68" s="44"/>
      <c r="C68" s="44"/>
      <c r="D68" s="44"/>
      <c r="E68" s="31"/>
      <c r="F68" s="31"/>
      <c r="G68" s="31"/>
      <c r="H68" s="31"/>
      <c r="I68" s="31"/>
      <c r="J68" s="31"/>
      <c r="K68" s="31"/>
    </row>
    <row r="69" customFormat="false" ht="28.5" hidden="false" customHeight="true" outlineLevel="0" collapsed="false">
      <c r="B69" s="45" t="s">
        <v>65</v>
      </c>
      <c r="C69" s="45"/>
      <c r="D69" s="45"/>
      <c r="E69" s="45"/>
      <c r="F69" s="45"/>
      <c r="G69" s="45"/>
      <c r="H69" s="45"/>
      <c r="I69" s="45"/>
      <c r="J69" s="45"/>
      <c r="K69" s="45"/>
    </row>
    <row r="70" customFormat="false" ht="9" hidden="false" customHeight="true" outlineLevel="0" collapsed="false">
      <c r="A70" s="46"/>
      <c r="B70" s="43"/>
      <c r="C70" s="31"/>
      <c r="D70" s="31"/>
      <c r="E70" s="31"/>
      <c r="F70" s="31"/>
      <c r="G70" s="31"/>
      <c r="H70" s="31"/>
      <c r="I70" s="31"/>
      <c r="J70" s="31"/>
      <c r="K70" s="31"/>
    </row>
    <row r="71" customFormat="false" ht="15" hidden="false" customHeight="true" outlineLevel="0" collapsed="false">
      <c r="A71" s="47" t="s">
        <v>66</v>
      </c>
      <c r="B71" s="47"/>
      <c r="C71" s="47"/>
      <c r="D71" s="47"/>
      <c r="E71" s="47"/>
      <c r="F71" s="47"/>
      <c r="G71" s="47"/>
      <c r="H71" s="47"/>
      <c r="I71" s="47"/>
      <c r="J71" s="47"/>
      <c r="K71" s="47"/>
    </row>
    <row r="72" customFormat="false" ht="15" hidden="false" customHeight="true" outlineLevel="0" collapsed="false">
      <c r="A72" s="31"/>
      <c r="B72" s="33" t="s">
        <v>67</v>
      </c>
      <c r="C72" s="24"/>
      <c r="D72" s="24"/>
      <c r="E72" s="24"/>
      <c r="F72" s="24"/>
      <c r="G72" s="24"/>
      <c r="H72" s="24"/>
      <c r="I72" s="24"/>
      <c r="J72" s="24"/>
      <c r="K72" s="24"/>
    </row>
    <row r="73" customFormat="false" ht="27" hidden="false" customHeight="true" outlineLevel="0" collapsed="false">
      <c r="A73" s="31"/>
      <c r="B73" s="24" t="s">
        <v>68</v>
      </c>
      <c r="C73" s="24"/>
      <c r="D73" s="24"/>
      <c r="E73" s="24"/>
      <c r="F73" s="24"/>
      <c r="G73" s="24"/>
      <c r="H73" s="24"/>
      <c r="I73" s="24"/>
      <c r="J73" s="24"/>
      <c r="K73" s="24"/>
    </row>
    <row r="74" customFormat="false" ht="27.75" hidden="false" customHeight="true" outlineLevel="0" collapsed="false">
      <c r="A74" s="31"/>
      <c r="B74" s="48" t="s">
        <v>69</v>
      </c>
      <c r="C74" s="48"/>
      <c r="D74" s="48"/>
      <c r="E74" s="48"/>
      <c r="F74" s="48"/>
      <c r="G74" s="48"/>
      <c r="H74" s="48"/>
      <c r="I74" s="48"/>
      <c r="J74" s="48"/>
      <c r="K74" s="48"/>
    </row>
    <row r="75" customFormat="false" ht="6" hidden="false" customHeight="true" outlineLevel="0" collapsed="false">
      <c r="A75" s="31"/>
      <c r="B75" s="24"/>
      <c r="C75" s="24"/>
      <c r="D75" s="24"/>
      <c r="E75" s="24"/>
      <c r="F75" s="24"/>
      <c r="G75" s="24"/>
      <c r="H75" s="24"/>
      <c r="I75" s="24"/>
      <c r="J75" s="24"/>
      <c r="K75" s="24"/>
    </row>
    <row r="76" customFormat="false" ht="15" hidden="false" customHeight="true" outlineLevel="0" collapsed="false">
      <c r="A76" s="49" t="s">
        <v>70</v>
      </c>
      <c r="B76" s="28"/>
      <c r="C76" s="31"/>
      <c r="D76" s="31"/>
      <c r="E76" s="31"/>
      <c r="F76" s="31"/>
      <c r="G76" s="31"/>
      <c r="H76" s="31"/>
      <c r="I76" s="31"/>
      <c r="J76" s="31"/>
      <c r="K76" s="31"/>
    </row>
    <row r="77" customFormat="false" ht="28.5" hidden="false" customHeight="true" outlineLevel="0" collapsed="false">
      <c r="A77" s="31"/>
      <c r="B77" s="24" t="s">
        <v>71</v>
      </c>
      <c r="C77" s="24"/>
      <c r="D77" s="24"/>
      <c r="E77" s="24"/>
      <c r="F77" s="24"/>
      <c r="G77" s="24"/>
      <c r="H77" s="24"/>
      <c r="I77" s="24"/>
      <c r="J77" s="24"/>
      <c r="K77" s="24"/>
    </row>
    <row r="78" customFormat="false" ht="6" hidden="false" customHeight="true" outlineLevel="0" collapsed="false">
      <c r="A78" s="31"/>
      <c r="B78" s="24"/>
      <c r="C78" s="24"/>
      <c r="D78" s="24"/>
      <c r="E78" s="24"/>
      <c r="F78" s="24"/>
      <c r="G78" s="24"/>
      <c r="H78" s="24"/>
      <c r="I78" s="24"/>
      <c r="J78" s="24"/>
      <c r="K78" s="24"/>
    </row>
    <row r="79" customFormat="false" ht="15" hidden="false" customHeight="true" outlineLevel="0" collapsed="false">
      <c r="A79" s="49" t="s">
        <v>72</v>
      </c>
      <c r="B79" s="31"/>
      <c r="C79" s="31"/>
      <c r="D79" s="31"/>
      <c r="E79" s="31"/>
      <c r="F79" s="31"/>
      <c r="G79" s="31"/>
      <c r="H79" s="31"/>
      <c r="I79" s="31"/>
      <c r="J79" s="31"/>
      <c r="K79" s="31"/>
    </row>
    <row r="80" customFormat="false" ht="48.75" hidden="false" customHeight="true" outlineLevel="0" collapsed="false">
      <c r="A80" s="31"/>
      <c r="B80" s="26" t="s">
        <v>73</v>
      </c>
      <c r="C80" s="26"/>
      <c r="D80" s="26"/>
      <c r="E80" s="26"/>
      <c r="F80" s="26"/>
      <c r="G80" s="26"/>
      <c r="H80" s="26"/>
      <c r="I80" s="26"/>
      <c r="J80" s="26"/>
      <c r="K80" s="26"/>
    </row>
    <row r="81" customFormat="false" ht="6" hidden="false" customHeight="true" outlineLevel="0" collapsed="false">
      <c r="A81" s="31"/>
      <c r="B81" s="26"/>
      <c r="C81" s="26"/>
      <c r="D81" s="26"/>
      <c r="E81" s="26"/>
      <c r="F81" s="26"/>
      <c r="G81" s="26"/>
      <c r="H81" s="26"/>
      <c r="I81" s="26"/>
      <c r="J81" s="26"/>
      <c r="K81" s="26"/>
    </row>
    <row r="82" customFormat="false" ht="45" hidden="false" customHeight="true" outlineLevel="0" collapsed="false">
      <c r="A82" s="50" t="s">
        <v>74</v>
      </c>
      <c r="B82" s="50"/>
      <c r="C82" s="50"/>
      <c r="D82" s="50"/>
      <c r="E82" s="50"/>
      <c r="F82" s="50"/>
      <c r="G82" s="50"/>
      <c r="H82" s="50"/>
      <c r="I82" s="50"/>
      <c r="J82" s="50"/>
      <c r="K82" s="50"/>
    </row>
    <row r="83" customFormat="false" ht="15" hidden="false" customHeight="true" outlineLevel="0" collapsed="false">
      <c r="A83" s="51" t="s">
        <v>75</v>
      </c>
      <c r="B83" s="51"/>
      <c r="C83" s="51"/>
      <c r="D83" s="51"/>
      <c r="E83" s="51"/>
      <c r="F83" s="51"/>
      <c r="G83" s="51"/>
      <c r="H83" s="51"/>
      <c r="I83" s="51"/>
      <c r="J83" s="51"/>
      <c r="K83" s="51"/>
    </row>
    <row r="84" customFormat="false" ht="75" hidden="false" customHeight="true" outlineLevel="0" collapsed="false">
      <c r="A84" s="52" t="s">
        <v>76</v>
      </c>
      <c r="B84" s="52"/>
      <c r="C84" s="52"/>
      <c r="D84" s="52"/>
      <c r="E84" s="52"/>
      <c r="F84" s="52"/>
      <c r="G84" s="52"/>
      <c r="H84" s="52"/>
      <c r="I84" s="52"/>
      <c r="J84" s="52"/>
      <c r="K84" s="52"/>
    </row>
    <row r="85" customFormat="false" ht="7.5" hidden="false" customHeight="true" outlineLevel="0" collapsed="false"/>
    <row r="86" customFormat="false" ht="5.25" hidden="false" customHeight="true" outlineLevel="0" collapsed="false"/>
    <row r="87" customFormat="false" ht="4.5" hidden="false" customHeight="true" outlineLevel="0" collapsed="false"/>
    <row r="88" customFormat="false" ht="6" hidden="false" customHeight="true" outlineLevel="0" collapsed="false"/>
    <row r="89" customFormat="false" ht="6" hidden="false" customHeight="true" outlineLevel="0" collapsed="false"/>
  </sheetData>
  <mergeCells count="49">
    <mergeCell ref="A1:K1"/>
    <mergeCell ref="A2:K2"/>
    <mergeCell ref="A3:K3"/>
    <mergeCell ref="A4:K4"/>
    <mergeCell ref="A5:K5"/>
    <mergeCell ref="A6:K6"/>
    <mergeCell ref="A8:K8"/>
    <mergeCell ref="A10:K10"/>
    <mergeCell ref="B11:K11"/>
    <mergeCell ref="B12:K12"/>
    <mergeCell ref="B13:K13"/>
    <mergeCell ref="B14:K14"/>
    <mergeCell ref="A15:K15"/>
    <mergeCell ref="A17:K17"/>
    <mergeCell ref="A19:K19"/>
    <mergeCell ref="A20:K20"/>
    <mergeCell ref="B21:I21"/>
    <mergeCell ref="A22:K22"/>
    <mergeCell ref="B23:K23"/>
    <mergeCell ref="A27:D27"/>
    <mergeCell ref="A28:K28"/>
    <mergeCell ref="A29:K29"/>
    <mergeCell ref="A30:K30"/>
    <mergeCell ref="A42:K42"/>
    <mergeCell ref="A43:K43"/>
    <mergeCell ref="A45:K45"/>
    <mergeCell ref="A47:K47"/>
    <mergeCell ref="C49:G49"/>
    <mergeCell ref="H49:K49"/>
    <mergeCell ref="C50:G50"/>
    <mergeCell ref="H50:K50"/>
    <mergeCell ref="C51:G51"/>
    <mergeCell ref="H51:K51"/>
    <mergeCell ref="C52:K52"/>
    <mergeCell ref="A55:K55"/>
    <mergeCell ref="C56:K56"/>
    <mergeCell ref="C57:K57"/>
    <mergeCell ref="C58:K58"/>
    <mergeCell ref="C59:G59"/>
    <mergeCell ref="H59:K59"/>
    <mergeCell ref="A68:D68"/>
    <mergeCell ref="B69:K69"/>
    <mergeCell ref="B73:K73"/>
    <mergeCell ref="B74:K74"/>
    <mergeCell ref="B77:K77"/>
    <mergeCell ref="B80:K80"/>
    <mergeCell ref="A82:K82"/>
    <mergeCell ref="A83:K83"/>
    <mergeCell ref="A84:K84"/>
  </mergeCells>
  <printOptions headings="false" gridLines="false" gridLinesSet="true" horizontalCentered="false" verticalCentered="false"/>
  <pageMargins left="0.75" right="0.75" top="0.5" bottom="0.5" header="0.5" footer="0.3"/>
  <pageSetup paperSize="1" scale="100" firstPageNumber="0" fitToWidth="1" fitToHeight="1" pageOrder="overThenDown" orientation="portrait" blackAndWhite="false" draft="false" cellComments="none" useFirstPageNumber="false" horizontalDpi="300" verticalDpi="300" copies="1"/>
  <headerFooter differentFirst="false" differentOddEven="false">
    <oddHeader/>
    <oddFooter>&amp;C&amp;"Calibri,Regular"© 2015 Women's Flat Track Derby Association (WFTDA)&amp;R&amp;"Calibri,Regular"Rev. 150103</oddFooter>
  </headerFooter>
  <rowBreaks count="1" manualBreakCount="1">
    <brk id="43" man="true" max="16383" min="0"/>
  </rowBreaks>
</worksheet>
</file>

<file path=xl/worksheets/sheet10.xml><?xml version="1.0" encoding="utf-8"?>
<worksheet xmlns="http://schemas.openxmlformats.org/spreadsheetml/2006/main" xmlns:r="http://schemas.openxmlformats.org/officeDocument/2006/relationships">
  <sheetPr filterMode="false">
    <tabColor rgb="FF00FFFF"/>
    <pageSetUpPr fitToPage="false"/>
  </sheetPr>
  <dimension ref="A1:I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 min="1" style="295" width="8.63775510204082"/>
    <col collapsed="false" hidden="false" max="2" min="2" style="295" width="6.75"/>
    <col collapsed="false" hidden="false" max="3" min="3" style="295" width="32.8010204081633"/>
    <col collapsed="false" hidden="false" max="4" min="4" style="295" width="7.29081632653061"/>
    <col collapsed="false" hidden="false" max="5" min="5" style="295" width="10.8010204081633"/>
    <col collapsed="false" hidden="false" max="6" min="6" style="295" width="7.29081632653061"/>
    <col collapsed="false" hidden="false" max="7" min="7" style="295" width="10.8010204081633"/>
    <col collapsed="false" hidden="false" max="8" min="8" style="295" width="7.29081632653061"/>
    <col collapsed="false" hidden="false" max="9" min="9" style="295" width="10.8010204081633"/>
    <col collapsed="false" hidden="false" max="1025" min="10" style="295" width="10.6632653061225"/>
  </cols>
  <sheetData>
    <row r="1" customFormat="false" ht="30" hidden="false" customHeight="true" outlineLevel="0" collapsed="false">
      <c r="A1" s="655" t="n">
        <f aca="false">IF(ISBLANK(IGRF!$B$7), "", IGRF!$B$7)</f>
        <v>42686</v>
      </c>
      <c r="B1" s="655"/>
      <c r="C1" s="656"/>
      <c r="D1" s="656"/>
      <c r="E1" s="656"/>
      <c r="F1" s="657" t="str">
        <f aca="false">Score!$A$1</f>
        <v>Carnevil</v>
      </c>
      <c r="G1" s="657"/>
      <c r="H1" s="657"/>
      <c r="I1" s="657"/>
    </row>
    <row r="2" customFormat="false" ht="15" hidden="false" customHeight="true" outlineLevel="0" collapsed="false">
      <c r="A2" s="658" t="s">
        <v>213</v>
      </c>
      <c r="B2" s="658"/>
      <c r="C2" s="659" t="s">
        <v>393</v>
      </c>
      <c r="D2" s="659"/>
      <c r="E2" s="659"/>
      <c r="F2" s="657" t="str">
        <f aca="false">Score!$T$1</f>
        <v>Camaro Harem</v>
      </c>
      <c r="G2" s="657"/>
      <c r="H2" s="657"/>
      <c r="I2" s="657"/>
    </row>
    <row r="3" customFormat="false" ht="15" hidden="false" customHeight="true" outlineLevel="0" collapsed="false">
      <c r="A3" s="660" t="str">
        <f aca="false">IF(ISBLANK(IGRF!$K$3), "Period 1", "GAME " &amp; IGRF!$K$3&amp;", Period 1")</f>
        <v>GAME 1, Period 1</v>
      </c>
      <c r="B3" s="660"/>
      <c r="C3" s="659"/>
      <c r="D3" s="659"/>
      <c r="E3" s="659"/>
      <c r="F3" s="657"/>
      <c r="G3" s="657"/>
      <c r="H3" s="657"/>
      <c r="I3" s="657"/>
    </row>
    <row r="4" customFormat="false" ht="30" hidden="false" customHeight="true" outlineLevel="0" collapsed="false">
      <c r="A4" s="661"/>
      <c r="B4" s="662" t="s">
        <v>394</v>
      </c>
      <c r="C4" s="663"/>
      <c r="D4" s="664" t="s">
        <v>395</v>
      </c>
      <c r="E4" s="665"/>
      <c r="F4" s="664" t="s">
        <v>396</v>
      </c>
      <c r="G4" s="665"/>
      <c r="H4" s="666" t="s">
        <v>397</v>
      </c>
      <c r="I4" s="667" t="s">
        <v>398</v>
      </c>
    </row>
    <row r="5" customFormat="false" ht="75" hidden="false" customHeight="true" outlineLevel="0" collapsed="false">
      <c r="A5" s="668" t="s">
        <v>399</v>
      </c>
      <c r="B5" s="669"/>
      <c r="C5" s="669"/>
      <c r="D5" s="669"/>
      <c r="E5" s="669"/>
      <c r="F5" s="669"/>
      <c r="G5" s="669"/>
      <c r="H5" s="669"/>
      <c r="I5" s="669"/>
    </row>
    <row r="6" customFormat="false" ht="45" hidden="false" customHeight="true" outlineLevel="0" collapsed="false">
      <c r="A6" s="668" t="s">
        <v>400</v>
      </c>
      <c r="B6" s="670"/>
      <c r="C6" s="670"/>
      <c r="D6" s="670"/>
      <c r="E6" s="670"/>
      <c r="F6" s="670"/>
      <c r="G6" s="670"/>
      <c r="H6" s="670"/>
      <c r="I6" s="670"/>
    </row>
    <row r="7" customFormat="false" ht="30" hidden="false" customHeight="true" outlineLevel="0" collapsed="false">
      <c r="A7" s="661"/>
      <c r="B7" s="671" t="s">
        <v>394</v>
      </c>
      <c r="C7" s="663"/>
      <c r="D7" s="664" t="s">
        <v>395</v>
      </c>
      <c r="E7" s="665"/>
      <c r="F7" s="664" t="s">
        <v>396</v>
      </c>
      <c r="G7" s="665"/>
      <c r="H7" s="666" t="s">
        <v>397</v>
      </c>
      <c r="I7" s="667" t="s">
        <v>398</v>
      </c>
    </row>
    <row r="8" customFormat="false" ht="75" hidden="false" customHeight="true" outlineLevel="0" collapsed="false">
      <c r="A8" s="668" t="s">
        <v>399</v>
      </c>
      <c r="B8" s="669"/>
      <c r="C8" s="669"/>
      <c r="D8" s="669"/>
      <c r="E8" s="669"/>
      <c r="F8" s="669"/>
      <c r="G8" s="669"/>
      <c r="H8" s="669"/>
      <c r="I8" s="669"/>
    </row>
    <row r="9" customFormat="false" ht="45" hidden="false" customHeight="true" outlineLevel="0" collapsed="false">
      <c r="A9" s="672" t="s">
        <v>400</v>
      </c>
      <c r="B9" s="670"/>
      <c r="C9" s="670"/>
      <c r="D9" s="670"/>
      <c r="E9" s="670"/>
      <c r="F9" s="670"/>
      <c r="G9" s="670"/>
      <c r="H9" s="670"/>
      <c r="I9" s="670"/>
    </row>
    <row r="10" customFormat="false" ht="30" hidden="false" customHeight="true" outlineLevel="0" collapsed="false">
      <c r="A10" s="661"/>
      <c r="B10" s="662" t="s">
        <v>394</v>
      </c>
      <c r="C10" s="663"/>
      <c r="D10" s="664" t="s">
        <v>395</v>
      </c>
      <c r="E10" s="665"/>
      <c r="F10" s="664" t="s">
        <v>396</v>
      </c>
      <c r="G10" s="665"/>
      <c r="H10" s="666" t="s">
        <v>397</v>
      </c>
      <c r="I10" s="667" t="s">
        <v>398</v>
      </c>
    </row>
    <row r="11" customFormat="false" ht="75" hidden="false" customHeight="true" outlineLevel="0" collapsed="false">
      <c r="A11" s="668" t="s">
        <v>399</v>
      </c>
      <c r="B11" s="669"/>
      <c r="C11" s="669"/>
      <c r="D11" s="669"/>
      <c r="E11" s="669"/>
      <c r="F11" s="669"/>
      <c r="G11" s="669"/>
      <c r="H11" s="669"/>
      <c r="I11" s="669"/>
    </row>
    <row r="12" customFormat="false" ht="45" hidden="false" customHeight="true" outlineLevel="0" collapsed="false">
      <c r="A12" s="668" t="s">
        <v>400</v>
      </c>
      <c r="B12" s="670"/>
      <c r="C12" s="670"/>
      <c r="D12" s="670"/>
      <c r="E12" s="670"/>
      <c r="F12" s="670"/>
      <c r="G12" s="670"/>
      <c r="H12" s="670"/>
      <c r="I12" s="670"/>
    </row>
    <row r="13" customFormat="false" ht="30" hidden="false" customHeight="true" outlineLevel="0" collapsed="false">
      <c r="A13" s="661"/>
      <c r="B13" s="671" t="s">
        <v>394</v>
      </c>
      <c r="C13" s="663"/>
      <c r="D13" s="664" t="s">
        <v>395</v>
      </c>
      <c r="E13" s="665"/>
      <c r="F13" s="664" t="s">
        <v>396</v>
      </c>
      <c r="G13" s="665"/>
      <c r="H13" s="666" t="s">
        <v>397</v>
      </c>
      <c r="I13" s="667" t="s">
        <v>398</v>
      </c>
    </row>
    <row r="14" customFormat="false" ht="75" hidden="false" customHeight="true" outlineLevel="0" collapsed="false">
      <c r="A14" s="668" t="s">
        <v>399</v>
      </c>
      <c r="B14" s="669"/>
      <c r="C14" s="669"/>
      <c r="D14" s="669"/>
      <c r="E14" s="669"/>
      <c r="F14" s="669"/>
      <c r="G14" s="669"/>
      <c r="H14" s="669"/>
      <c r="I14" s="669"/>
    </row>
    <row r="15" customFormat="false" ht="45" hidden="false" customHeight="true" outlineLevel="0" collapsed="false">
      <c r="A15" s="672" t="s">
        <v>400</v>
      </c>
      <c r="B15" s="670"/>
      <c r="C15" s="670"/>
      <c r="D15" s="670"/>
      <c r="E15" s="670"/>
      <c r="F15" s="670"/>
      <c r="G15" s="670"/>
      <c r="H15" s="670"/>
      <c r="I15" s="670"/>
    </row>
    <row r="16" customFormat="false" ht="30" hidden="false" customHeight="true" outlineLevel="0" collapsed="false">
      <c r="A16" s="673" t="s">
        <v>401</v>
      </c>
      <c r="B16" s="674"/>
      <c r="C16" s="674"/>
      <c r="D16" s="674"/>
      <c r="E16" s="673" t="s">
        <v>310</v>
      </c>
      <c r="F16" s="675"/>
      <c r="G16" s="675"/>
      <c r="H16" s="675"/>
      <c r="I16" s="675"/>
    </row>
    <row r="17" customFormat="false" ht="30" hidden="false" customHeight="true" outlineLevel="0" collapsed="false">
      <c r="A17" s="655" t="n">
        <f aca="false">IF(ISBLANK(IGRF!$B$7), "", IGRF!$B$7)</f>
        <v>42686</v>
      </c>
      <c r="B17" s="655"/>
      <c r="C17" s="656"/>
      <c r="D17" s="656"/>
      <c r="E17" s="656"/>
      <c r="F17" s="657" t="str">
        <f aca="false">Score!$A$1</f>
        <v>Carnevil</v>
      </c>
      <c r="G17" s="657"/>
      <c r="H17" s="657"/>
      <c r="I17" s="657"/>
    </row>
    <row r="18" customFormat="false" ht="15" hidden="false" customHeight="true" outlineLevel="0" collapsed="false">
      <c r="A18" s="658" t="s">
        <v>213</v>
      </c>
      <c r="B18" s="658"/>
      <c r="C18" s="659" t="s">
        <v>393</v>
      </c>
      <c r="D18" s="659"/>
      <c r="E18" s="659"/>
      <c r="F18" s="657" t="str">
        <f aca="false">Score!$T$1</f>
        <v>Camaro Harem</v>
      </c>
      <c r="G18" s="657"/>
      <c r="H18" s="657"/>
      <c r="I18" s="657"/>
    </row>
    <row r="19" customFormat="false" ht="15" hidden="false" customHeight="true" outlineLevel="0" collapsed="false">
      <c r="A19" s="660" t="str">
        <f aca="false">IF(ISBLANK(IGRF!$K$3), "Period 2", "GAME " &amp; IGRF!$K$3&amp;", Period 2")</f>
        <v>GAME 1, Period 2</v>
      </c>
      <c r="B19" s="660"/>
      <c r="C19" s="659"/>
      <c r="D19" s="659"/>
      <c r="E19" s="659"/>
      <c r="F19" s="657"/>
      <c r="G19" s="657"/>
      <c r="H19" s="657"/>
      <c r="I19" s="657"/>
    </row>
    <row r="20" customFormat="false" ht="30" hidden="false" customHeight="true" outlineLevel="0" collapsed="false">
      <c r="A20" s="661"/>
      <c r="B20" s="662" t="s">
        <v>394</v>
      </c>
      <c r="C20" s="663"/>
      <c r="D20" s="664" t="s">
        <v>395</v>
      </c>
      <c r="E20" s="665"/>
      <c r="F20" s="664" t="s">
        <v>396</v>
      </c>
      <c r="G20" s="665"/>
      <c r="H20" s="666" t="s">
        <v>397</v>
      </c>
      <c r="I20" s="667" t="s">
        <v>398</v>
      </c>
    </row>
    <row r="21" customFormat="false" ht="75" hidden="false" customHeight="true" outlineLevel="0" collapsed="false">
      <c r="A21" s="668" t="s">
        <v>399</v>
      </c>
      <c r="B21" s="669"/>
      <c r="C21" s="669"/>
      <c r="D21" s="669"/>
      <c r="E21" s="669"/>
      <c r="F21" s="669"/>
      <c r="G21" s="669"/>
      <c r="H21" s="669"/>
      <c r="I21" s="669"/>
    </row>
    <row r="22" customFormat="false" ht="45" hidden="false" customHeight="true" outlineLevel="0" collapsed="false">
      <c r="A22" s="668" t="s">
        <v>400</v>
      </c>
      <c r="B22" s="670"/>
      <c r="C22" s="670"/>
      <c r="D22" s="670"/>
      <c r="E22" s="670"/>
      <c r="F22" s="670"/>
      <c r="G22" s="670"/>
      <c r="H22" s="670"/>
      <c r="I22" s="670"/>
    </row>
    <row r="23" customFormat="false" ht="30" hidden="false" customHeight="true" outlineLevel="0" collapsed="false">
      <c r="A23" s="661"/>
      <c r="B23" s="671" t="s">
        <v>394</v>
      </c>
      <c r="C23" s="663"/>
      <c r="D23" s="664" t="s">
        <v>395</v>
      </c>
      <c r="E23" s="665"/>
      <c r="F23" s="664" t="s">
        <v>396</v>
      </c>
      <c r="G23" s="665"/>
      <c r="H23" s="666" t="s">
        <v>397</v>
      </c>
      <c r="I23" s="667" t="s">
        <v>398</v>
      </c>
    </row>
    <row r="24" customFormat="false" ht="75" hidden="false" customHeight="true" outlineLevel="0" collapsed="false">
      <c r="A24" s="668" t="s">
        <v>399</v>
      </c>
      <c r="B24" s="669"/>
      <c r="C24" s="669"/>
      <c r="D24" s="669"/>
      <c r="E24" s="669"/>
      <c r="F24" s="669"/>
      <c r="G24" s="669"/>
      <c r="H24" s="669"/>
      <c r="I24" s="669"/>
    </row>
    <row r="25" customFormat="false" ht="45" hidden="false" customHeight="true" outlineLevel="0" collapsed="false">
      <c r="A25" s="672" t="s">
        <v>400</v>
      </c>
      <c r="B25" s="670"/>
      <c r="C25" s="670"/>
      <c r="D25" s="670"/>
      <c r="E25" s="670"/>
      <c r="F25" s="670"/>
      <c r="G25" s="670"/>
      <c r="H25" s="670"/>
      <c r="I25" s="670"/>
    </row>
    <row r="26" customFormat="false" ht="30" hidden="false" customHeight="true" outlineLevel="0" collapsed="false">
      <c r="A26" s="661"/>
      <c r="B26" s="662" t="s">
        <v>394</v>
      </c>
      <c r="C26" s="663"/>
      <c r="D26" s="664" t="s">
        <v>395</v>
      </c>
      <c r="E26" s="665"/>
      <c r="F26" s="664" t="s">
        <v>396</v>
      </c>
      <c r="G26" s="665"/>
      <c r="H26" s="666" t="s">
        <v>397</v>
      </c>
      <c r="I26" s="667" t="s">
        <v>398</v>
      </c>
    </row>
    <row r="27" customFormat="false" ht="75" hidden="false" customHeight="true" outlineLevel="0" collapsed="false">
      <c r="A27" s="668" t="s">
        <v>399</v>
      </c>
      <c r="B27" s="669"/>
      <c r="C27" s="669"/>
      <c r="D27" s="669"/>
      <c r="E27" s="669"/>
      <c r="F27" s="669"/>
      <c r="G27" s="669"/>
      <c r="H27" s="669"/>
      <c r="I27" s="669"/>
    </row>
    <row r="28" customFormat="false" ht="45" hidden="false" customHeight="true" outlineLevel="0" collapsed="false">
      <c r="A28" s="668" t="s">
        <v>400</v>
      </c>
      <c r="B28" s="670"/>
      <c r="C28" s="670"/>
      <c r="D28" s="670"/>
      <c r="E28" s="670"/>
      <c r="F28" s="670"/>
      <c r="G28" s="670"/>
      <c r="H28" s="670"/>
      <c r="I28" s="670"/>
    </row>
    <row r="29" customFormat="false" ht="30" hidden="false" customHeight="true" outlineLevel="0" collapsed="false">
      <c r="A29" s="661"/>
      <c r="B29" s="671" t="s">
        <v>394</v>
      </c>
      <c r="C29" s="663"/>
      <c r="D29" s="664" t="s">
        <v>395</v>
      </c>
      <c r="E29" s="665"/>
      <c r="F29" s="664" t="s">
        <v>396</v>
      </c>
      <c r="G29" s="665"/>
      <c r="H29" s="666" t="s">
        <v>397</v>
      </c>
      <c r="I29" s="667" t="s">
        <v>398</v>
      </c>
    </row>
    <row r="30" customFormat="false" ht="75" hidden="false" customHeight="true" outlineLevel="0" collapsed="false">
      <c r="A30" s="668" t="s">
        <v>399</v>
      </c>
      <c r="B30" s="669"/>
      <c r="C30" s="669"/>
      <c r="D30" s="669"/>
      <c r="E30" s="669"/>
      <c r="F30" s="669"/>
      <c r="G30" s="669"/>
      <c r="H30" s="669"/>
      <c r="I30" s="669"/>
    </row>
    <row r="31" customFormat="false" ht="45" hidden="false" customHeight="true" outlineLevel="0" collapsed="false">
      <c r="A31" s="672" t="s">
        <v>400</v>
      </c>
      <c r="B31" s="670"/>
      <c r="C31" s="670"/>
      <c r="D31" s="670"/>
      <c r="E31" s="670"/>
      <c r="F31" s="670"/>
      <c r="G31" s="670"/>
      <c r="H31" s="670"/>
      <c r="I31" s="670"/>
    </row>
    <row r="32" customFormat="false" ht="30" hidden="false" customHeight="true" outlineLevel="0" collapsed="false">
      <c r="A32" s="673" t="s">
        <v>401</v>
      </c>
      <c r="B32" s="674"/>
      <c r="C32" s="674"/>
      <c r="D32" s="674"/>
      <c r="E32" s="673" t="s">
        <v>310</v>
      </c>
      <c r="F32" s="675"/>
      <c r="G32" s="675"/>
      <c r="H32" s="675"/>
      <c r="I32" s="675"/>
    </row>
  </sheetData>
  <mergeCells count="34">
    <mergeCell ref="A1:B1"/>
    <mergeCell ref="C1:E1"/>
    <mergeCell ref="F1:I1"/>
    <mergeCell ref="A2:B2"/>
    <mergeCell ref="C2:E3"/>
    <mergeCell ref="F2:I3"/>
    <mergeCell ref="A3:B3"/>
    <mergeCell ref="B5:I5"/>
    <mergeCell ref="B6:I6"/>
    <mergeCell ref="B8:I8"/>
    <mergeCell ref="B9:I9"/>
    <mergeCell ref="B11:I11"/>
    <mergeCell ref="B12:I12"/>
    <mergeCell ref="B14:I14"/>
    <mergeCell ref="B15:I15"/>
    <mergeCell ref="B16:D16"/>
    <mergeCell ref="F16:I16"/>
    <mergeCell ref="A17:B17"/>
    <mergeCell ref="C17:E17"/>
    <mergeCell ref="F17:I17"/>
    <mergeCell ref="A18:B18"/>
    <mergeCell ref="C18:E19"/>
    <mergeCell ref="F18:I19"/>
    <mergeCell ref="A19:B19"/>
    <mergeCell ref="B21:I21"/>
    <mergeCell ref="B22:I22"/>
    <mergeCell ref="B24:I24"/>
    <mergeCell ref="B25:I25"/>
    <mergeCell ref="B27:I27"/>
    <mergeCell ref="B28:I28"/>
    <mergeCell ref="B30:I30"/>
    <mergeCell ref="B31:I31"/>
    <mergeCell ref="B32:D32"/>
    <mergeCell ref="F32:I32"/>
  </mergeCells>
  <printOptions headings="false" gridLines="false" gridLinesSet="true" horizontalCentered="true" verticalCentered="false"/>
  <pageMargins left="0.75" right="0.75" top="1.22986111111111" bottom="0.5" header="0.7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&amp;L&amp;"Calibri,Regular"&amp;34&amp;A&amp;R&amp;"Calibri,Regular"_x000D_‘&amp;A’ revision 150103_x000D_StatsBook © 2008–2015 WFTDA</oddHeader>
    <oddFooter/>
  </headerFooter>
  <rowBreaks count="1" manualBreakCount="1">
    <brk id="16" man="true" max="16383" min="0"/>
  </rowBreaks>
</worksheet>
</file>

<file path=xl/worksheets/sheet11.xml><?xml version="1.0" encoding="utf-8"?>
<worksheet xmlns="http://schemas.openxmlformats.org/spreadsheetml/2006/main" xmlns:r="http://schemas.openxmlformats.org/officeDocument/2006/relationships">
  <sheetPr filterMode="false">
    <tabColor rgb="FF00FFFF"/>
    <pageSetUpPr fitToPage="false"/>
  </sheetPr>
  <dimension ref="A1:J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 min="1" style="1" width="7.02040816326531"/>
    <col collapsed="false" hidden="false" max="2" min="2" style="1" width="17.4132653061224"/>
    <col collapsed="false" hidden="false" max="3" min="3" style="1" width="20.3826530612245"/>
    <col collapsed="false" hidden="false" max="4" min="4" style="1" width="17.4132653061224"/>
    <col collapsed="false" hidden="false" max="8" min="5" style="1" width="11.6071428571429"/>
    <col collapsed="false" hidden="false" max="9" min="9" style="1" width="13.2295918367347"/>
    <col collapsed="false" hidden="false" max="10" min="10" style="1" width="10.530612244898"/>
    <col collapsed="false" hidden="false" max="257" min="11" style="1" width="11.2040816326531"/>
    <col collapsed="false" hidden="false" max="1025" min="258" style="1" width="8.63775510204082"/>
  </cols>
  <sheetData>
    <row r="1" s="194" customFormat="true" ht="30" hidden="false" customHeight="true" outlineLevel="0" collapsed="false">
      <c r="A1" s="676" t="s">
        <v>402</v>
      </c>
      <c r="B1" s="677" t="str">
        <f aca="false">Score!$A$1</f>
        <v>Carnevil</v>
      </c>
      <c r="C1" s="677"/>
      <c r="D1" s="677"/>
      <c r="E1" s="678" t="str">
        <f aca="false">IF(ISBLANK(IGRF!$B$12), "", IGRF!$B$12)</f>
        <v>Purple</v>
      </c>
      <c r="F1" s="679"/>
      <c r="G1" s="679"/>
      <c r="H1" s="679"/>
      <c r="I1" s="680" t="n">
        <f aca="false">IF(ISBLANK(IGRF!$B$7), "", IGRF!$B$7)</f>
        <v>42686</v>
      </c>
      <c r="J1" s="681" t="n">
        <v>1</v>
      </c>
    </row>
    <row r="2" customFormat="false" ht="15" hidden="false" customHeight="true" outlineLevel="0" collapsed="false">
      <c r="A2" s="676" t="s">
        <v>403</v>
      </c>
      <c r="B2" s="677" t="str">
        <f aca="false">Score!$T$1</f>
        <v>Camaro Harem</v>
      </c>
      <c r="C2" s="677"/>
      <c r="D2" s="677"/>
      <c r="E2" s="682" t="str">
        <f aca="false">IF(ISBLANK(IGRF!$H$12),"",IGRF!$H$12)</f>
        <v>Orange</v>
      </c>
      <c r="F2" s="679"/>
      <c r="G2" s="679"/>
      <c r="H2" s="679"/>
      <c r="I2" s="680"/>
      <c r="J2" s="681"/>
    </row>
    <row r="3" customFormat="false" ht="15" hidden="false" customHeight="true" outlineLevel="0" collapsed="false">
      <c r="A3" s="676"/>
      <c r="B3" s="677"/>
      <c r="C3" s="677"/>
      <c r="D3" s="677"/>
      <c r="E3" s="682"/>
      <c r="F3" s="683" t="s">
        <v>202</v>
      </c>
      <c r="G3" s="683"/>
      <c r="H3" s="683"/>
      <c r="I3" s="684" t="s">
        <v>213</v>
      </c>
      <c r="J3" s="685" t="str">
        <f aca="false">IF(ISBLANK(IGRF!$K$3), "", "GAME " &amp; IGRF!$K$3)</f>
        <v>GAME 1</v>
      </c>
    </row>
    <row r="4" s="269" customFormat="true" ht="15" hidden="false" customHeight="true" outlineLevel="0" collapsed="false">
      <c r="A4" s="686"/>
      <c r="B4" s="687" t="s">
        <v>404</v>
      </c>
      <c r="C4" s="687"/>
      <c r="D4" s="687" t="s">
        <v>405</v>
      </c>
      <c r="E4" s="687"/>
      <c r="F4" s="687"/>
      <c r="G4" s="688" t="s">
        <v>406</v>
      </c>
      <c r="H4" s="688"/>
      <c r="I4" s="689" t="s">
        <v>100</v>
      </c>
      <c r="J4" s="689"/>
    </row>
    <row r="5" customFormat="false" ht="21" hidden="false" customHeight="true" outlineLevel="0" collapsed="false">
      <c r="A5" s="690" t="s">
        <v>247</v>
      </c>
      <c r="B5" s="691"/>
      <c r="C5" s="691"/>
      <c r="D5" s="692"/>
      <c r="E5" s="693"/>
      <c r="F5" s="694"/>
      <c r="G5" s="692"/>
      <c r="H5" s="695"/>
      <c r="I5" s="696" t="str">
        <f aca="false">B1</f>
        <v>Carnevil</v>
      </c>
      <c r="J5" s="696"/>
    </row>
    <row r="6" customFormat="false" ht="21" hidden="false" customHeight="true" outlineLevel="0" collapsed="false">
      <c r="A6" s="697" t="s">
        <v>248</v>
      </c>
      <c r="B6" s="698"/>
      <c r="C6" s="698"/>
      <c r="D6" s="692"/>
      <c r="E6" s="693"/>
      <c r="F6" s="694"/>
      <c r="G6" s="692"/>
      <c r="H6" s="695"/>
      <c r="I6" s="696"/>
      <c r="J6" s="696"/>
    </row>
    <row r="7" customFormat="false" ht="21" hidden="false" customHeight="true" outlineLevel="0" collapsed="false">
      <c r="A7" s="690" t="s">
        <v>247</v>
      </c>
      <c r="B7" s="691"/>
      <c r="C7" s="691"/>
      <c r="D7" s="692"/>
      <c r="E7" s="693"/>
      <c r="F7" s="694"/>
      <c r="G7" s="692"/>
      <c r="H7" s="695"/>
      <c r="I7" s="699" t="str">
        <f aca="false">B2</f>
        <v>Camaro Harem</v>
      </c>
      <c r="J7" s="699"/>
    </row>
    <row r="8" customFormat="false" ht="21" hidden="false" customHeight="true" outlineLevel="0" collapsed="false">
      <c r="A8" s="697" t="s">
        <v>248</v>
      </c>
      <c r="B8" s="698"/>
      <c r="C8" s="698"/>
      <c r="D8" s="692"/>
      <c r="E8" s="693"/>
      <c r="F8" s="694"/>
      <c r="G8" s="692"/>
      <c r="H8" s="695"/>
      <c r="I8" s="699"/>
      <c r="J8" s="699"/>
    </row>
    <row r="9" customFormat="false" ht="13" hidden="false" customHeight="false" outlineLevel="0" collapsed="false">
      <c r="A9" s="700" t="s">
        <v>407</v>
      </c>
      <c r="B9" s="700"/>
      <c r="C9" s="700"/>
      <c r="D9" s="700"/>
      <c r="E9" s="700"/>
      <c r="F9" s="700"/>
      <c r="G9" s="700"/>
      <c r="H9" s="700"/>
      <c r="I9" s="700"/>
      <c r="J9" s="700"/>
    </row>
    <row r="10" s="704" customFormat="true" ht="15" hidden="false" customHeight="true" outlineLevel="0" collapsed="false">
      <c r="A10" s="701" t="s">
        <v>215</v>
      </c>
      <c r="B10" s="702" t="s">
        <v>408</v>
      </c>
      <c r="C10" s="702" t="s">
        <v>409</v>
      </c>
      <c r="D10" s="702" t="s">
        <v>410</v>
      </c>
      <c r="E10" s="702" t="s">
        <v>411</v>
      </c>
      <c r="F10" s="702"/>
      <c r="G10" s="702"/>
      <c r="H10" s="702"/>
      <c r="I10" s="702" t="s">
        <v>412</v>
      </c>
      <c r="J10" s="703" t="s">
        <v>413</v>
      </c>
    </row>
    <row r="11" s="13" customFormat="true" ht="22.5" hidden="false" customHeight="true" outlineLevel="0" collapsed="false">
      <c r="A11" s="705" t="n">
        <f aca="false">IF(ISNUMBER(SK!B3), SK!A3, "")</f>
        <v>1</v>
      </c>
      <c r="B11" s="706"/>
      <c r="C11" s="707"/>
      <c r="D11" s="707"/>
      <c r="E11" s="708"/>
      <c r="F11" s="708"/>
      <c r="G11" s="708"/>
      <c r="H11" s="708"/>
      <c r="I11" s="709" t="str">
        <f aca="false">IF(OR(A11="",B11="",B11=0,C11=""),"",60*C11/IF(B11&lt;1,B11*1440,B11))</f>
        <v/>
      </c>
      <c r="J11" s="710" t="str">
        <f aca="true">IF(OR(A11="",B11="",B11=0),"",60*SUM(INDIRECT(ADDRESS(MATCH(A11,SK!A$3:A$78,0)+2,COLUMN(SK!E$2),1,,"SK")),INDIRECT(ADDRESS(MATCH(A11,SK!Q$3:Q$78,0)+2,COLUMN(SK!U$2),1,,"SK")))/IF(B11&lt;1,B11*1440,B11))</f>
        <v/>
      </c>
    </row>
    <row r="12" customFormat="false" ht="22.5" hidden="false" customHeight="true" outlineLevel="0" collapsed="false">
      <c r="A12" s="711" t="n">
        <f aca="false">IF(ISNUMBER(SK!B5), SK!A5, "")</f>
        <v>2</v>
      </c>
      <c r="B12" s="712"/>
      <c r="C12" s="713"/>
      <c r="D12" s="713"/>
      <c r="E12" s="714"/>
      <c r="F12" s="714"/>
      <c r="G12" s="714"/>
      <c r="H12" s="714"/>
      <c r="I12" s="715" t="str">
        <f aca="false">IF(OR(A12="",B12="",B12=0,C12=""),"",60*C12/IF(B12&lt;1,B12*1440,B12))</f>
        <v/>
      </c>
      <c r="J12" s="716" t="str">
        <f aca="true">IF(OR(A12="",B12="",B12=0),"",60*SUM(INDIRECT(ADDRESS(MATCH(A12,SK!A$3:A$78,0)+2,COLUMN(SK!E$2),1,,"SK")),INDIRECT(ADDRESS(MATCH(A12,SK!Q$3:Q$78,0)+2,COLUMN(SK!U$2),1,,"SK")))/IF(B12&lt;1,B12*1440,B12))</f>
        <v/>
      </c>
    </row>
    <row r="13" customFormat="false" ht="22.5" hidden="false" customHeight="true" outlineLevel="0" collapsed="false">
      <c r="A13" s="717" t="n">
        <f aca="false">IF(ISNUMBER(SK!B7), SK!A7, "")</f>
        <v>3</v>
      </c>
      <c r="B13" s="718"/>
      <c r="C13" s="719"/>
      <c r="D13" s="719"/>
      <c r="E13" s="720"/>
      <c r="F13" s="720"/>
      <c r="G13" s="720"/>
      <c r="H13" s="720"/>
      <c r="I13" s="721" t="str">
        <f aca="false">IF(OR(A13="",B13="",B13=0,C13=""),"",60*C13/IF(B13&lt;1,B13*1440,B13))</f>
        <v/>
      </c>
      <c r="J13" s="722" t="str">
        <f aca="true">IF(OR(A13="",B13="",B13=0),"",60*SUM(INDIRECT(ADDRESS(MATCH(A13,SK!A$3:A$78,0)+2,COLUMN(SK!E$2),1,,"SK")),INDIRECT(ADDRESS(MATCH(A13,SK!Q$3:Q$78,0)+2,COLUMN(SK!U$2),1,,"SK")))/IF(B13&lt;1,B13*1440,B13))</f>
        <v/>
      </c>
    </row>
    <row r="14" customFormat="false" ht="22.5" hidden="false" customHeight="true" outlineLevel="0" collapsed="false">
      <c r="A14" s="711" t="n">
        <f aca="false">IF(ISNUMBER(SK!B9), SK!A9, "")</f>
        <v>4</v>
      </c>
      <c r="B14" s="712"/>
      <c r="C14" s="713"/>
      <c r="D14" s="713"/>
      <c r="E14" s="714"/>
      <c r="F14" s="714"/>
      <c r="G14" s="714"/>
      <c r="H14" s="714"/>
      <c r="I14" s="715" t="str">
        <f aca="false">IF(OR(A14="",B14="",B14=0,C14=""),"",60*C14/IF(B14&lt;1,B14*1440,B14))</f>
        <v/>
      </c>
      <c r="J14" s="716" t="str">
        <f aca="true">IF(OR(A14="",B14="",B14=0),"",60*SUM(INDIRECT(ADDRESS(MATCH(A14,SK!A$3:A$78,0)+2,COLUMN(SK!E$2),1,,"SK")),INDIRECT(ADDRESS(MATCH(A14,SK!Q$3:Q$78,0)+2,COLUMN(SK!U$2),1,,"SK")))/IF(B14&lt;1,B14*1440,B14))</f>
        <v/>
      </c>
    </row>
    <row r="15" customFormat="false" ht="22.5" hidden="false" customHeight="true" outlineLevel="0" collapsed="false">
      <c r="A15" s="717" t="n">
        <f aca="false">IF(ISNUMBER(SK!B11), SK!A11, "")</f>
        <v>5</v>
      </c>
      <c r="B15" s="718"/>
      <c r="C15" s="719"/>
      <c r="D15" s="719"/>
      <c r="E15" s="720"/>
      <c r="F15" s="720"/>
      <c r="G15" s="720"/>
      <c r="H15" s="720"/>
      <c r="I15" s="721" t="str">
        <f aca="false">IF(OR(A15="",B15="",B15=0,C15=""),"",60*C15/IF(B15&lt;1,B15*1440,B15))</f>
        <v/>
      </c>
      <c r="J15" s="722" t="str">
        <f aca="true">IF(OR(A15="",B15="",B15=0),"",60*SUM(INDIRECT(ADDRESS(MATCH(A15,SK!A$3:A$78,0)+2,COLUMN(SK!E$2),1,,"SK")),INDIRECT(ADDRESS(MATCH(A15,SK!Q$3:Q$78,0)+2,COLUMN(SK!U$2),1,,"SK")))/IF(B15&lt;1,B15*1440,B15))</f>
        <v/>
      </c>
    </row>
    <row r="16" customFormat="false" ht="22.5" hidden="false" customHeight="true" outlineLevel="0" collapsed="false">
      <c r="A16" s="711" t="n">
        <f aca="false">IF(ISNUMBER(SK!B13), SK!A13, "")</f>
        <v>6</v>
      </c>
      <c r="B16" s="712"/>
      <c r="C16" s="713"/>
      <c r="D16" s="713"/>
      <c r="E16" s="714"/>
      <c r="F16" s="714"/>
      <c r="G16" s="714"/>
      <c r="H16" s="714"/>
      <c r="I16" s="715" t="str">
        <f aca="false">IF(OR(A16="",B16="",B16=0,C16=""),"",60*C16/IF(B16&lt;1,B16*1440,B16))</f>
        <v/>
      </c>
      <c r="J16" s="716" t="str">
        <f aca="true">IF(OR(A16="",B16="",B16=0),"",60*SUM(INDIRECT(ADDRESS(MATCH(A16,SK!A$3:A$78,0)+2,COLUMN(SK!E$2),1,,"SK")),INDIRECT(ADDRESS(MATCH(A16,SK!Q$3:Q$78,0)+2,COLUMN(SK!U$2),1,,"SK")))/IF(B16&lt;1,B16*1440,B16))</f>
        <v/>
      </c>
    </row>
    <row r="17" customFormat="false" ht="22.5" hidden="false" customHeight="true" outlineLevel="0" collapsed="false">
      <c r="A17" s="717" t="n">
        <f aca="false">IF(ISNUMBER(SK!B15), SK!A15, "")</f>
        <v>7</v>
      </c>
      <c r="B17" s="718"/>
      <c r="C17" s="719"/>
      <c r="D17" s="719"/>
      <c r="E17" s="720"/>
      <c r="F17" s="720"/>
      <c r="G17" s="720"/>
      <c r="H17" s="720"/>
      <c r="I17" s="721" t="str">
        <f aca="false">IF(OR(A17="",B17="",B17=0,C17=""),"",60*C17/IF(B17&lt;1,B17*1440,B17))</f>
        <v/>
      </c>
      <c r="J17" s="722" t="str">
        <f aca="true">IF(OR(A17="",B17="",B17=0),"",60*SUM(INDIRECT(ADDRESS(MATCH(A17,SK!A$3:A$78,0)+2,COLUMN(SK!E$2),1,,"SK")),INDIRECT(ADDRESS(MATCH(A17,SK!Q$3:Q$78,0)+2,COLUMN(SK!U$2),1,,"SK")))/IF(B17&lt;1,B17*1440,B17))</f>
        <v/>
      </c>
    </row>
    <row r="18" customFormat="false" ht="22.5" hidden="false" customHeight="true" outlineLevel="0" collapsed="false">
      <c r="A18" s="711" t="n">
        <f aca="false">IF(ISNUMBER(SK!B17), SK!A17, "")</f>
        <v>8</v>
      </c>
      <c r="B18" s="712"/>
      <c r="C18" s="713"/>
      <c r="D18" s="713"/>
      <c r="E18" s="714"/>
      <c r="F18" s="714"/>
      <c r="G18" s="714"/>
      <c r="H18" s="714"/>
      <c r="I18" s="715" t="str">
        <f aca="false">IF(OR(A18="",B18="",B18=0,C18=""),"",60*C18/IF(B18&lt;1,B18*1440,B18))</f>
        <v/>
      </c>
      <c r="J18" s="716" t="str">
        <f aca="true">IF(OR(A18="",B18="",B18=0),"",60*SUM(INDIRECT(ADDRESS(MATCH(A18,SK!A$3:A$78,0)+2,COLUMN(SK!E$2),1,,"SK")),INDIRECT(ADDRESS(MATCH(A18,SK!Q$3:Q$78,0)+2,COLUMN(SK!U$2),1,,"SK")))/IF(B18&lt;1,B18*1440,B18))</f>
        <v/>
      </c>
    </row>
    <row r="19" customFormat="false" ht="22.5" hidden="false" customHeight="true" outlineLevel="0" collapsed="false">
      <c r="A19" s="717" t="n">
        <f aca="false">IF(ISNUMBER(SK!B19), SK!A19, "")</f>
        <v>9</v>
      </c>
      <c r="B19" s="718"/>
      <c r="C19" s="719"/>
      <c r="D19" s="719"/>
      <c r="E19" s="720"/>
      <c r="F19" s="720"/>
      <c r="G19" s="720"/>
      <c r="H19" s="720"/>
      <c r="I19" s="721" t="str">
        <f aca="false">IF(OR(A19="",B19="",B19=0,C19=""),"",60*C19/IF(B19&lt;1,B19*1440,B19))</f>
        <v/>
      </c>
      <c r="J19" s="722" t="str">
        <f aca="true">IF(OR(A19="",B19="",B19=0),"",60*SUM(INDIRECT(ADDRESS(MATCH(A19,SK!A$3:A$78,0)+2,COLUMN(SK!E$2),1,,"SK")),INDIRECT(ADDRESS(MATCH(A19,SK!Q$3:Q$78,0)+2,COLUMN(SK!U$2),1,,"SK")))/IF(B19&lt;1,B19*1440,B19))</f>
        <v/>
      </c>
    </row>
    <row r="20" customFormat="false" ht="22.5" hidden="false" customHeight="true" outlineLevel="0" collapsed="false">
      <c r="A20" s="711" t="n">
        <f aca="false">IF(ISNUMBER(SK!B21), SK!A21, "")</f>
        <v>10</v>
      </c>
      <c r="B20" s="712"/>
      <c r="C20" s="713"/>
      <c r="D20" s="713"/>
      <c r="E20" s="714"/>
      <c r="F20" s="714"/>
      <c r="G20" s="714"/>
      <c r="H20" s="714"/>
      <c r="I20" s="715" t="str">
        <f aca="false">IF(OR(A20="",B20="",B20=0,C20=""),"",60*C20/IF(B20&lt;1,B20*1440,B20))</f>
        <v/>
      </c>
      <c r="J20" s="716" t="str">
        <f aca="true">IF(OR(A20="",B20="",B20=0),"",60*SUM(INDIRECT(ADDRESS(MATCH(A20,SK!A$3:A$78,0)+2,COLUMN(SK!E$2),1,,"SK")),INDIRECT(ADDRESS(MATCH(A20,SK!Q$3:Q$78,0)+2,COLUMN(SK!U$2),1,,"SK")))/IF(B20&lt;1,B20*1440,B20))</f>
        <v/>
      </c>
    </row>
    <row r="21" customFormat="false" ht="22.5" hidden="false" customHeight="true" outlineLevel="0" collapsed="false">
      <c r="A21" s="717" t="n">
        <f aca="false">IF(ISNUMBER(SK!B23), SK!A23, "")</f>
        <v>11</v>
      </c>
      <c r="B21" s="718"/>
      <c r="C21" s="719"/>
      <c r="D21" s="719"/>
      <c r="E21" s="720"/>
      <c r="F21" s="720"/>
      <c r="G21" s="720"/>
      <c r="H21" s="720"/>
      <c r="I21" s="721" t="str">
        <f aca="false">IF(OR(A21="",B21="",B21=0,C21=""),"",60*C21/IF(B21&lt;1,B21*1440,B21))</f>
        <v/>
      </c>
      <c r="J21" s="722" t="str">
        <f aca="true">IF(OR(A21="",B21="",B21=0),"",60*SUM(INDIRECT(ADDRESS(MATCH(A21,SK!A$3:A$78,0)+2,COLUMN(SK!E$2),1,,"SK")),INDIRECT(ADDRESS(MATCH(A21,SK!Q$3:Q$78,0)+2,COLUMN(SK!U$2),1,,"SK")))/IF(B21&lt;1,B21*1440,B21))</f>
        <v/>
      </c>
    </row>
    <row r="22" customFormat="false" ht="22.5" hidden="false" customHeight="true" outlineLevel="0" collapsed="false">
      <c r="A22" s="711" t="n">
        <f aca="false">IF(ISNUMBER(SK!B25), SK!A25, "")</f>
        <v>12</v>
      </c>
      <c r="B22" s="712"/>
      <c r="C22" s="713"/>
      <c r="D22" s="713"/>
      <c r="E22" s="714"/>
      <c r="F22" s="714"/>
      <c r="G22" s="714"/>
      <c r="H22" s="714"/>
      <c r="I22" s="715" t="str">
        <f aca="false">IF(OR(A22="",B22="",B22=0,C22=""),"",60*C22/IF(B22&lt;1,B22*1440,B22))</f>
        <v/>
      </c>
      <c r="J22" s="716" t="str">
        <f aca="true">IF(OR(A22="",B22="",B22=0),"",60*SUM(INDIRECT(ADDRESS(MATCH(A22,SK!A$3:A$78,0)+2,COLUMN(SK!E$2),1,,"SK")),INDIRECT(ADDRESS(MATCH(A22,SK!Q$3:Q$78,0)+2,COLUMN(SK!U$2),1,,"SK")))/IF(B22&lt;1,B22*1440,B22))</f>
        <v/>
      </c>
    </row>
    <row r="23" customFormat="false" ht="22.5" hidden="false" customHeight="true" outlineLevel="0" collapsed="false">
      <c r="A23" s="717" t="n">
        <f aca="false">IF(ISNUMBER(SK!B27), SK!A27, "")</f>
        <v>13</v>
      </c>
      <c r="B23" s="718"/>
      <c r="C23" s="719"/>
      <c r="D23" s="719"/>
      <c r="E23" s="720"/>
      <c r="F23" s="720"/>
      <c r="G23" s="720"/>
      <c r="H23" s="720"/>
      <c r="I23" s="721" t="str">
        <f aca="false">IF(OR(A23="",B23="",B23=0,C23=""),"",60*C23/IF(B23&lt;1,B23*1440,B23))</f>
        <v/>
      </c>
      <c r="J23" s="722" t="str">
        <f aca="true">IF(OR(A23="",B23="",B23=0),"",60*SUM(INDIRECT(ADDRESS(MATCH(A23,SK!A$3:A$78,0)+2,COLUMN(SK!E$2),1,,"SK")),INDIRECT(ADDRESS(MATCH(A23,SK!Q$3:Q$78,0)+2,COLUMN(SK!U$2),1,,"SK")))/IF(B23&lt;1,B23*1440,B23))</f>
        <v/>
      </c>
    </row>
    <row r="24" customFormat="false" ht="22.5" hidden="false" customHeight="true" outlineLevel="0" collapsed="false">
      <c r="A24" s="711" t="n">
        <f aca="false">IF(ISNUMBER(SK!B29), SK!A29, "")</f>
        <v>14</v>
      </c>
      <c r="B24" s="712"/>
      <c r="C24" s="713"/>
      <c r="D24" s="713"/>
      <c r="E24" s="714"/>
      <c r="F24" s="714"/>
      <c r="G24" s="714"/>
      <c r="H24" s="714"/>
      <c r="I24" s="715" t="str">
        <f aca="false">IF(OR(A24="",B24="",B24=0,C24=""),"",60*C24/IF(B24&lt;1,B24*1440,B24))</f>
        <v/>
      </c>
      <c r="J24" s="716" t="str">
        <f aca="true">IF(OR(A24="",B24="",B24=0),"",60*SUM(INDIRECT(ADDRESS(MATCH(A24,SK!A$3:A$78,0)+2,COLUMN(SK!E$2),1,,"SK")),INDIRECT(ADDRESS(MATCH(A24,SK!Q$3:Q$78,0)+2,COLUMN(SK!U$2),1,,"SK")))/IF(B24&lt;1,B24*1440,B24))</f>
        <v/>
      </c>
    </row>
    <row r="25" customFormat="false" ht="22.5" hidden="false" customHeight="true" outlineLevel="0" collapsed="false">
      <c r="A25" s="717" t="n">
        <f aca="false">IF(ISNUMBER(SK!B31), SK!A31, "")</f>
        <v>15</v>
      </c>
      <c r="B25" s="718"/>
      <c r="C25" s="719"/>
      <c r="D25" s="719"/>
      <c r="E25" s="720"/>
      <c r="F25" s="720"/>
      <c r="G25" s="720"/>
      <c r="H25" s="720"/>
      <c r="I25" s="721" t="str">
        <f aca="false">IF(OR(A25="",B25="",B25=0,C25=""),"",60*C25/IF(B25&lt;1,B25*1440,B25))</f>
        <v/>
      </c>
      <c r="J25" s="722" t="str">
        <f aca="true">IF(OR(A25="",B25="",B25=0),"",60*SUM(INDIRECT(ADDRESS(MATCH(A25,SK!A$3:A$78,0)+2,COLUMN(SK!E$2),1,,"SK")),INDIRECT(ADDRESS(MATCH(A25,SK!Q$3:Q$78,0)+2,COLUMN(SK!U$2),1,,"SK")))/IF(B25&lt;1,B25*1440,B25))</f>
        <v/>
      </c>
    </row>
    <row r="26" customFormat="false" ht="22.5" hidden="false" customHeight="true" outlineLevel="0" collapsed="false">
      <c r="A26" s="711" t="n">
        <f aca="false">IF(ISNUMBER(SK!B33), SK!A33, "")</f>
        <v>16</v>
      </c>
      <c r="B26" s="712"/>
      <c r="C26" s="713"/>
      <c r="D26" s="713"/>
      <c r="E26" s="714"/>
      <c r="F26" s="714"/>
      <c r="G26" s="714"/>
      <c r="H26" s="714"/>
      <c r="I26" s="715" t="str">
        <f aca="false">IF(OR(A26="",B26="",B26=0,C26=""),"",60*C26/IF(B26&lt;1,B26*1440,B26))</f>
        <v/>
      </c>
      <c r="J26" s="716" t="str">
        <f aca="true">IF(OR(A26="",B26="",B26=0),"",60*SUM(INDIRECT(ADDRESS(MATCH(A26,SK!A$3:A$78,0)+2,COLUMN(SK!E$2),1,,"SK")),INDIRECT(ADDRESS(MATCH(A26,SK!Q$3:Q$78,0)+2,COLUMN(SK!U$2),1,,"SK")))/IF(B26&lt;1,B26*1440,B26))</f>
        <v/>
      </c>
    </row>
    <row r="27" customFormat="false" ht="22.5" hidden="false" customHeight="true" outlineLevel="0" collapsed="false">
      <c r="A27" s="717" t="n">
        <f aca="false">IF(ISNUMBER(SK!B35), SK!A35, "")</f>
        <v>17</v>
      </c>
      <c r="B27" s="718"/>
      <c r="C27" s="719"/>
      <c r="D27" s="719"/>
      <c r="E27" s="720"/>
      <c r="F27" s="720"/>
      <c r="G27" s="720"/>
      <c r="H27" s="720"/>
      <c r="I27" s="721" t="str">
        <f aca="false">IF(OR(A27="",B27="",B27=0,C27=""),"",60*C27/IF(B27&lt;1,B27*1440,B27))</f>
        <v/>
      </c>
      <c r="J27" s="722" t="str">
        <f aca="true">IF(OR(A27="",B27="",B27=0),"",60*SUM(INDIRECT(ADDRESS(MATCH(A27,SK!A$3:A$78,0)+2,COLUMN(SK!E$2),1,,"SK")),INDIRECT(ADDRESS(MATCH(A27,SK!Q$3:Q$78,0)+2,COLUMN(SK!U$2),1,,"SK")))/IF(B27&lt;1,B27*1440,B27))</f>
        <v/>
      </c>
    </row>
    <row r="28" customFormat="false" ht="22.5" hidden="false" customHeight="true" outlineLevel="0" collapsed="false">
      <c r="A28" s="711" t="n">
        <f aca="false">IF(ISNUMBER(SK!B37), SK!A37, "")</f>
        <v>18</v>
      </c>
      <c r="B28" s="712"/>
      <c r="C28" s="713"/>
      <c r="D28" s="713"/>
      <c r="E28" s="714"/>
      <c r="F28" s="714"/>
      <c r="G28" s="714"/>
      <c r="H28" s="714"/>
      <c r="I28" s="715" t="str">
        <f aca="false">IF(OR(A28="",B28="",B28=0,C28=""),"",60*C28/IF(B28&lt;1,B28*1440,B28))</f>
        <v/>
      </c>
      <c r="J28" s="716" t="str">
        <f aca="true">IF(OR(A28="",B28="",B28=0),"",60*SUM(INDIRECT(ADDRESS(MATCH(A28,SK!A$3:A$78,0)+2,COLUMN(SK!E$2),1,,"SK")),INDIRECT(ADDRESS(MATCH(A28,SK!Q$3:Q$78,0)+2,COLUMN(SK!U$2),1,,"SK")))/IF(B28&lt;1,B28*1440,B28))</f>
        <v/>
      </c>
    </row>
    <row r="29" customFormat="false" ht="22.5" hidden="false" customHeight="true" outlineLevel="0" collapsed="false">
      <c r="A29" s="717" t="n">
        <f aca="false">IF(ISNUMBER(SK!B39), SK!A39, "")</f>
        <v>19</v>
      </c>
      <c r="B29" s="718"/>
      <c r="C29" s="719"/>
      <c r="D29" s="719"/>
      <c r="E29" s="720"/>
      <c r="F29" s="720"/>
      <c r="G29" s="720"/>
      <c r="H29" s="720"/>
      <c r="I29" s="721" t="str">
        <f aca="false">IF(OR(A29="",B29="",B29=0,C29=""),"",60*C29/IF(B29&lt;1,B29*1440,B29))</f>
        <v/>
      </c>
      <c r="J29" s="722" t="str">
        <f aca="true">IF(OR(A29="",B29="",B29=0),"",60*SUM(INDIRECT(ADDRESS(MATCH(A29,SK!A$3:A$78,0)+2,COLUMN(SK!E$2),1,,"SK")),INDIRECT(ADDRESS(MATCH(A29,SK!Q$3:Q$78,0)+2,COLUMN(SK!U$2),1,,"SK")))/IF(B29&lt;1,B29*1440,B29))</f>
        <v/>
      </c>
    </row>
    <row r="30" customFormat="false" ht="22.5" hidden="false" customHeight="true" outlineLevel="0" collapsed="false">
      <c r="A30" s="711" t="n">
        <f aca="false">IF(ISNUMBER(SK!B41), SK!A41, "")</f>
        <v>20</v>
      </c>
      <c r="B30" s="712"/>
      <c r="C30" s="713"/>
      <c r="D30" s="713"/>
      <c r="E30" s="714"/>
      <c r="F30" s="714"/>
      <c r="G30" s="714"/>
      <c r="H30" s="714"/>
      <c r="I30" s="715" t="str">
        <f aca="false">IF(OR(A30="",B30="",B30=0,C30=""),"",60*C30/IF(B30&lt;1,B30*1440,B30))</f>
        <v/>
      </c>
      <c r="J30" s="716" t="str">
        <f aca="true">IF(OR(A30="",B30="",B30=0),"",60*SUM(INDIRECT(ADDRESS(MATCH(A30,SK!A$3:A$78,0)+2,COLUMN(SK!E$2),1,,"SK")),INDIRECT(ADDRESS(MATCH(A30,SK!Q$3:Q$78,0)+2,COLUMN(SK!U$2),1,,"SK")))/IF(B30&lt;1,B30*1440,B30))</f>
        <v/>
      </c>
    </row>
    <row r="31" customFormat="false" ht="22.5" hidden="false" customHeight="true" outlineLevel="0" collapsed="false">
      <c r="A31" s="717" t="n">
        <f aca="false">IF(ISNUMBER(SK!B43), SK!A43, "")</f>
        <v>21</v>
      </c>
      <c r="B31" s="718"/>
      <c r="C31" s="719"/>
      <c r="D31" s="719"/>
      <c r="E31" s="720"/>
      <c r="F31" s="720"/>
      <c r="G31" s="720"/>
      <c r="H31" s="720"/>
      <c r="I31" s="721" t="str">
        <f aca="false">IF(OR(A31="",B31="",B31=0,C31=""),"",60*C31/IF(B31&lt;1,B31*1440,B31))</f>
        <v/>
      </c>
      <c r="J31" s="722" t="str">
        <f aca="true">IF(OR(A31="",B31="",B31=0),"",60*SUM(INDIRECT(ADDRESS(MATCH(A31,SK!A$3:A$78,0)+2,COLUMN(SK!E$2),1,,"SK")),INDIRECT(ADDRESS(MATCH(A31,SK!Q$3:Q$78,0)+2,COLUMN(SK!U$2),1,,"SK")))/IF(B31&lt;1,B31*1440,B31))</f>
        <v/>
      </c>
    </row>
    <row r="32" customFormat="false" ht="22.5" hidden="false" customHeight="true" outlineLevel="0" collapsed="false">
      <c r="A32" s="711" t="n">
        <f aca="false">IF(ISNUMBER(SK!B45), SK!A45, "")</f>
        <v>22</v>
      </c>
      <c r="B32" s="712"/>
      <c r="C32" s="713"/>
      <c r="D32" s="713"/>
      <c r="E32" s="714"/>
      <c r="F32" s="714"/>
      <c r="G32" s="714"/>
      <c r="H32" s="714"/>
      <c r="I32" s="715" t="str">
        <f aca="false">IF(OR(A32="",B32="",B32=0,C32=""),"",60*C32/IF(B32&lt;1,B32*1440,B32))</f>
        <v/>
      </c>
      <c r="J32" s="716" t="str">
        <f aca="true">IF(OR(A32="",B32="",B32=0),"",60*SUM(INDIRECT(ADDRESS(MATCH(A32,SK!A$3:A$78,0)+2,COLUMN(SK!E$2),1,,"SK")),INDIRECT(ADDRESS(MATCH(A32,SK!Q$3:Q$78,0)+2,COLUMN(SK!U$2),1,,"SK")))/IF(B32&lt;1,B32*1440,B32))</f>
        <v/>
      </c>
    </row>
    <row r="33" customFormat="false" ht="22.5" hidden="false" customHeight="true" outlineLevel="0" collapsed="false">
      <c r="A33" s="717" t="n">
        <f aca="false">IF(ISNUMBER(SK!B47), SK!A47, "")</f>
        <v>23</v>
      </c>
      <c r="B33" s="718"/>
      <c r="C33" s="719"/>
      <c r="D33" s="719"/>
      <c r="E33" s="720"/>
      <c r="F33" s="720"/>
      <c r="G33" s="720"/>
      <c r="H33" s="720"/>
      <c r="I33" s="721" t="str">
        <f aca="false">IF(OR(A33="",B33="",B33=0,C33=""),"",60*C33/IF(B33&lt;1,B33*1440,B33))</f>
        <v/>
      </c>
      <c r="J33" s="722" t="str">
        <f aca="true">IF(OR(A33="",B33="",B33=0),"",60*SUM(INDIRECT(ADDRESS(MATCH(A33,SK!A$3:A$78,0)+2,COLUMN(SK!E$2),1,,"SK")),INDIRECT(ADDRESS(MATCH(A33,SK!Q$3:Q$78,0)+2,COLUMN(SK!U$2),1,,"SK")))/IF(B33&lt;1,B33*1440,B33))</f>
        <v/>
      </c>
    </row>
    <row r="34" customFormat="false" ht="22.5" hidden="false" customHeight="true" outlineLevel="0" collapsed="false">
      <c r="A34" s="711" t="n">
        <f aca="false">IF(ISNUMBER(SK!B49), SK!A49, "")</f>
        <v>24</v>
      </c>
      <c r="B34" s="712"/>
      <c r="C34" s="713"/>
      <c r="D34" s="713"/>
      <c r="E34" s="714"/>
      <c r="F34" s="714"/>
      <c r="G34" s="714"/>
      <c r="H34" s="714"/>
      <c r="I34" s="715" t="str">
        <f aca="false">IF(OR(A34="",B34="",B34=0,C34=""),"",60*C34/IF(B34&lt;1,B34*1440,B34))</f>
        <v/>
      </c>
      <c r="J34" s="716" t="str">
        <f aca="true">IF(OR(A34="",B34="",B34=0),"",60*SUM(INDIRECT(ADDRESS(MATCH(A34,SK!A$3:A$78,0)+2,COLUMN(SK!E$2),1,,"SK")),INDIRECT(ADDRESS(MATCH(A34,SK!Q$3:Q$78,0)+2,COLUMN(SK!U$2),1,,"SK")))/IF(B34&lt;1,B34*1440,B34))</f>
        <v/>
      </c>
    </row>
    <row r="35" customFormat="false" ht="22.5" hidden="false" customHeight="true" outlineLevel="0" collapsed="false">
      <c r="A35" s="717" t="str">
        <f aca="false">IF(ISNUMBER(SK!B51), SK!A51, "")</f>
        <v/>
      </c>
      <c r="B35" s="718"/>
      <c r="C35" s="719"/>
      <c r="D35" s="719"/>
      <c r="E35" s="720"/>
      <c r="F35" s="720"/>
      <c r="G35" s="720"/>
      <c r="H35" s="720"/>
      <c r="I35" s="721" t="str">
        <f aca="false">IF(OR(A35="",B35="",B35=0,C35=""),"",60*C35/IF(B35&lt;1,B35*1440,B35))</f>
        <v/>
      </c>
      <c r="J35" s="722" t="str">
        <f aca="true">IF(OR(A35="",B35="",B35=0),"",60*SUM(INDIRECT(ADDRESS(MATCH(A35,SK!A$3:A$78,0)+2,COLUMN(SK!E$2),1,,"SK")),INDIRECT(ADDRESS(MATCH(A35,SK!Q$3:Q$78,0)+2,COLUMN(SK!U$2),1,,"SK")))/IF(B35&lt;1,B35*1440,B35))</f>
        <v/>
      </c>
    </row>
    <row r="36" customFormat="false" ht="22.5" hidden="false" customHeight="true" outlineLevel="0" collapsed="false">
      <c r="A36" s="711" t="str">
        <f aca="false">IF(ISNUMBER(SK!B53), SK!A53, "")</f>
        <v/>
      </c>
      <c r="B36" s="712"/>
      <c r="C36" s="713"/>
      <c r="D36" s="713"/>
      <c r="E36" s="714"/>
      <c r="F36" s="714"/>
      <c r="G36" s="714"/>
      <c r="H36" s="714"/>
      <c r="I36" s="715" t="str">
        <f aca="false">IF(OR(A36="",B36="",B36=0,C36=""),"",60*C36/IF(B36&lt;1,B36*1440,B36))</f>
        <v/>
      </c>
      <c r="J36" s="716" t="str">
        <f aca="true">IF(OR(A36="",B36="",B36=0),"",60*SUM(INDIRECT(ADDRESS(MATCH(A36,SK!A$3:A$78,0)+2,COLUMN(SK!E$2),1,,"SK")),INDIRECT(ADDRESS(MATCH(A36,SK!Q$3:Q$78,0)+2,COLUMN(SK!U$2),1,,"SK")))/IF(B36&lt;1,B36*1440,B36))</f>
        <v/>
      </c>
    </row>
    <row r="37" customFormat="false" ht="22.5" hidden="false" customHeight="true" outlineLevel="0" collapsed="false">
      <c r="A37" s="717" t="str">
        <f aca="false">IF(ISNUMBER(SK!B55), SK!A55, "")</f>
        <v/>
      </c>
      <c r="B37" s="718"/>
      <c r="C37" s="719"/>
      <c r="D37" s="719"/>
      <c r="E37" s="720"/>
      <c r="F37" s="720"/>
      <c r="G37" s="720"/>
      <c r="H37" s="720"/>
      <c r="I37" s="721" t="str">
        <f aca="false">IF(OR(A37="",B37="",B37=0,C37=""),"",60*C37/IF(B37&lt;1,B37*1440,B37))</f>
        <v/>
      </c>
      <c r="J37" s="722" t="str">
        <f aca="true">IF(OR(A37="",B37="",B37=0),"",60*SUM(INDIRECT(ADDRESS(MATCH(A37,SK!A$3:A$78,0)+2,COLUMN(SK!E$2),1,,"SK")),INDIRECT(ADDRESS(MATCH(A37,SK!Q$3:Q$78,0)+2,COLUMN(SK!U$2),1,,"SK")))/IF(B37&lt;1,B37*1440,B37))</f>
        <v/>
      </c>
    </row>
    <row r="38" customFormat="false" ht="22.5" hidden="false" customHeight="true" outlineLevel="0" collapsed="false">
      <c r="A38" s="711" t="str">
        <f aca="false">IF(ISNUMBER(SK!B57), SK!A57, "")</f>
        <v/>
      </c>
      <c r="B38" s="712"/>
      <c r="C38" s="713"/>
      <c r="D38" s="713"/>
      <c r="E38" s="714"/>
      <c r="F38" s="714"/>
      <c r="G38" s="714"/>
      <c r="H38" s="714"/>
      <c r="I38" s="715" t="str">
        <f aca="false">IF(OR(A38="",B38="",B38=0,C38=""),"",60*C38/IF(B38&lt;1,B38*1440,B38))</f>
        <v/>
      </c>
      <c r="J38" s="716" t="str">
        <f aca="true">IF(OR(A38="",B38="",B38=0),"",60*SUM(INDIRECT(ADDRESS(MATCH(A38,SK!A$3:A$78,0)+2,COLUMN(SK!E$2),1,,"SK")),INDIRECT(ADDRESS(MATCH(A38,SK!Q$3:Q$78,0)+2,COLUMN(SK!U$2),1,,"SK")))/IF(B38&lt;1,B38*1440,B38))</f>
        <v/>
      </c>
    </row>
    <row r="39" customFormat="false" ht="22.5" hidden="false" customHeight="true" outlineLevel="0" collapsed="false">
      <c r="A39" s="717" t="str">
        <f aca="false">IF(ISNUMBER(SK!B59), SK!A59, "")</f>
        <v/>
      </c>
      <c r="B39" s="718"/>
      <c r="C39" s="719"/>
      <c r="D39" s="719"/>
      <c r="E39" s="720"/>
      <c r="F39" s="720"/>
      <c r="G39" s="720"/>
      <c r="H39" s="720"/>
      <c r="I39" s="721" t="str">
        <f aca="false">IF(OR(A39="",B39="",B39=0,C39=""),"",60*C39/IF(B39&lt;1,B39*1440,B39))</f>
        <v/>
      </c>
      <c r="J39" s="722" t="str">
        <f aca="true">IF(OR(A39="",B39="",B39=0),"",60*SUM(INDIRECT(ADDRESS(MATCH(A39,SK!A$3:A$78,0)+2,COLUMN(SK!E$2),1,,"SK")),INDIRECT(ADDRESS(MATCH(A39,SK!Q$3:Q$78,0)+2,COLUMN(SK!U$2),1,,"SK")))/IF(B39&lt;1,B39*1440,B39))</f>
        <v/>
      </c>
    </row>
    <row r="40" customFormat="false" ht="22.5" hidden="false" customHeight="true" outlineLevel="0" collapsed="false">
      <c r="A40" s="711" t="str">
        <f aca="false">IF(ISNUMBER(SK!B61), SK!A61, "")</f>
        <v/>
      </c>
      <c r="B40" s="712"/>
      <c r="C40" s="713"/>
      <c r="D40" s="713"/>
      <c r="E40" s="714"/>
      <c r="F40" s="714"/>
      <c r="G40" s="714"/>
      <c r="H40" s="714"/>
      <c r="I40" s="715" t="str">
        <f aca="false">IF(OR(A40="",B40="",B40=0,C40=""),"",60*C40/IF(B40&lt;1,B40*1440,B40))</f>
        <v/>
      </c>
      <c r="J40" s="716" t="str">
        <f aca="true">IF(OR(A40="",B40="",B40=0),"",60*SUM(INDIRECT(ADDRESS(MATCH(A40,SK!A$3:A$78,0)+2,COLUMN(SK!E$2),1,,"SK")),INDIRECT(ADDRESS(MATCH(A40,SK!Q$3:Q$78,0)+2,COLUMN(SK!U$2),1,,"SK")))/IF(B40&lt;1,B40*1440,B40))</f>
        <v/>
      </c>
    </row>
    <row r="41" customFormat="false" ht="22.5" hidden="false" customHeight="true" outlineLevel="0" collapsed="false">
      <c r="A41" s="717" t="str">
        <f aca="false">IF(ISNUMBER(SK!B63), SK!A63, "")</f>
        <v/>
      </c>
      <c r="B41" s="718"/>
      <c r="C41" s="719"/>
      <c r="D41" s="719"/>
      <c r="E41" s="720"/>
      <c r="F41" s="720"/>
      <c r="G41" s="720"/>
      <c r="H41" s="720"/>
      <c r="I41" s="721" t="str">
        <f aca="false">IF(OR(A41="",B41="",B41=0,C41=""),"",60*C41/IF(B41&lt;1,B41*1440,B41))</f>
        <v/>
      </c>
      <c r="J41" s="722" t="str">
        <f aca="true">IF(OR(A41="",B41="",B41=0),"",60*SUM(INDIRECT(ADDRESS(MATCH(A41,SK!A$3:A$78,0)+2,COLUMN(SK!E$2),1,,"SK")),INDIRECT(ADDRESS(MATCH(A41,SK!Q$3:Q$78,0)+2,COLUMN(SK!U$2),1,,"SK")))/IF(B41&lt;1,B41*1440,B41))</f>
        <v/>
      </c>
    </row>
    <row r="42" customFormat="false" ht="22.5" hidden="false" customHeight="true" outlineLevel="0" collapsed="false">
      <c r="A42" s="711" t="str">
        <f aca="false">IF(ISNUMBER(SK!B65), SK!A65, "")</f>
        <v/>
      </c>
      <c r="B42" s="712"/>
      <c r="C42" s="713"/>
      <c r="D42" s="713"/>
      <c r="E42" s="714"/>
      <c r="F42" s="714"/>
      <c r="G42" s="714"/>
      <c r="H42" s="714"/>
      <c r="I42" s="715" t="str">
        <f aca="false">IF(OR(A42="",B42="",B42=0,C42=""),"",60*C42/IF(B42&lt;1,B42*1440,B42))</f>
        <v/>
      </c>
      <c r="J42" s="716" t="str">
        <f aca="true">IF(OR(A42="",B42="",B42=0),"",60*SUM(INDIRECT(ADDRESS(MATCH(A42,SK!A$3:A$78,0)+2,COLUMN(SK!E$2),1,,"SK")),INDIRECT(ADDRESS(MATCH(A42,SK!Q$3:Q$78,0)+2,COLUMN(SK!U$2),1,,"SK")))/IF(B42&lt;1,B42*1440,B42))</f>
        <v/>
      </c>
    </row>
    <row r="43" customFormat="false" ht="22.5" hidden="false" customHeight="true" outlineLevel="0" collapsed="false">
      <c r="A43" s="717" t="str">
        <f aca="false">IF(ISNUMBER(SK!B67), SK!A67, "")</f>
        <v/>
      </c>
      <c r="B43" s="718"/>
      <c r="C43" s="719"/>
      <c r="D43" s="719"/>
      <c r="E43" s="720"/>
      <c r="F43" s="720"/>
      <c r="G43" s="720"/>
      <c r="H43" s="720"/>
      <c r="I43" s="721" t="str">
        <f aca="false">IF(OR(A43="",B43="",B43=0,C43=""),"",60*C43/IF(B43&lt;1,B43*1440,B43))</f>
        <v/>
      </c>
      <c r="J43" s="722" t="str">
        <f aca="true">IF(OR(A43="",B43="",B43=0),"",60*SUM(INDIRECT(ADDRESS(MATCH(A43,SK!A$3:A$78,0)+2,COLUMN(SK!E$2),1,,"SK")),INDIRECT(ADDRESS(MATCH(A43,SK!Q$3:Q$78,0)+2,COLUMN(SK!U$2),1,,"SK")))/IF(B43&lt;1,B43*1440,B43))</f>
        <v/>
      </c>
    </row>
    <row r="44" customFormat="false" ht="22.5" hidden="false" customHeight="true" outlineLevel="0" collapsed="false">
      <c r="A44" s="711" t="str">
        <f aca="false">IF(ISNUMBER(SK!B69), SK!A69, "")</f>
        <v/>
      </c>
      <c r="B44" s="712"/>
      <c r="C44" s="713"/>
      <c r="D44" s="713"/>
      <c r="E44" s="714"/>
      <c r="F44" s="714"/>
      <c r="G44" s="714"/>
      <c r="H44" s="714"/>
      <c r="I44" s="715" t="str">
        <f aca="false">IF(OR(A44="",B44="",B44=0,C44=""),"",60*C44/IF(B44&lt;1,B44*1440,B44))</f>
        <v/>
      </c>
      <c r="J44" s="716" t="str">
        <f aca="true">IF(OR(A44="",B44="",B44=0),"",60*SUM(INDIRECT(ADDRESS(MATCH(A44,SK!A$3:A$78,0)+2,COLUMN(SK!E$2),1,,"SK")),INDIRECT(ADDRESS(MATCH(A44,SK!Q$3:Q$78,0)+2,COLUMN(SK!U$2),1,,"SK")))/IF(B44&lt;1,B44*1440,B44))</f>
        <v/>
      </c>
    </row>
    <row r="45" customFormat="false" ht="22.5" hidden="false" customHeight="true" outlineLevel="0" collapsed="false">
      <c r="A45" s="717" t="str">
        <f aca="false">IF(ISNUMBER(SK!B71), SK!A71, "")</f>
        <v/>
      </c>
      <c r="B45" s="718"/>
      <c r="C45" s="719"/>
      <c r="D45" s="719"/>
      <c r="E45" s="720"/>
      <c r="F45" s="720"/>
      <c r="G45" s="720"/>
      <c r="H45" s="720"/>
      <c r="I45" s="721" t="str">
        <f aca="false">IF(OR(A45="",B45="",B45=0,C45=""),"",60*C45/IF(B45&lt;1,B45*1440,B45))</f>
        <v/>
      </c>
      <c r="J45" s="722" t="str">
        <f aca="true">IF(OR(A45="",B45="",B45=0),"",60*SUM(INDIRECT(ADDRESS(MATCH(A45,SK!A$3:A$78,0)+2,COLUMN(SK!E$2),1,,"SK")),INDIRECT(ADDRESS(MATCH(A45,SK!Q$3:Q$78,0)+2,COLUMN(SK!U$2),1,,"SK")))/IF(B45&lt;1,B45*1440,B45))</f>
        <v/>
      </c>
    </row>
    <row r="46" customFormat="false" ht="22.5" hidden="false" customHeight="true" outlineLevel="0" collapsed="false">
      <c r="A46" s="711" t="str">
        <f aca="false">IF(ISNUMBER(SK!B73), SK!A73, "")</f>
        <v/>
      </c>
      <c r="B46" s="712"/>
      <c r="C46" s="713"/>
      <c r="D46" s="713"/>
      <c r="E46" s="714"/>
      <c r="F46" s="714"/>
      <c r="G46" s="714"/>
      <c r="H46" s="714"/>
      <c r="I46" s="715" t="str">
        <f aca="false">IF(OR(A46="",B46="",B46=0,C46=""),"",60*C46/IF(B46&lt;1,B46*1440,B46))</f>
        <v/>
      </c>
      <c r="J46" s="716" t="str">
        <f aca="true">IF(OR(A46="",B46="",B46=0),"",60*SUM(INDIRECT(ADDRESS(MATCH(A46,SK!A$3:A$78,0)+2,COLUMN(SK!E$2),1,,"SK")),INDIRECT(ADDRESS(MATCH(A46,SK!Q$3:Q$78,0)+2,COLUMN(SK!U$2),1,,"SK")))/IF(B46&lt;1,B46*1440,B46))</f>
        <v/>
      </c>
    </row>
    <row r="47" customFormat="false" ht="22.5" hidden="false" customHeight="true" outlineLevel="0" collapsed="false">
      <c r="A47" s="717" t="str">
        <f aca="false">IF(ISNUMBER(SK!B75), SK!A75, "")</f>
        <v/>
      </c>
      <c r="B47" s="718"/>
      <c r="C47" s="719"/>
      <c r="D47" s="719"/>
      <c r="E47" s="720"/>
      <c r="F47" s="720"/>
      <c r="G47" s="720"/>
      <c r="H47" s="720"/>
      <c r="I47" s="721" t="str">
        <f aca="false">IF(OR(A47="",B47="",B47=0,C47=""),"",60*C47/IF(B47&lt;1,B47*1440,B47))</f>
        <v/>
      </c>
      <c r="J47" s="722" t="str">
        <f aca="true">IF(OR(A47="",B47="",B47=0),"",60*SUM(INDIRECT(ADDRESS(MATCH(A47,SK!A$3:A$78,0)+2,COLUMN(SK!E$2),1,,"SK")),INDIRECT(ADDRESS(MATCH(A47,SK!Q$3:Q$78,0)+2,COLUMN(SK!U$2),1,,"SK")))/IF(B47&lt;1,B47*1440,B47))</f>
        <v/>
      </c>
    </row>
    <row r="48" customFormat="false" ht="22.5" hidden="false" customHeight="true" outlineLevel="0" collapsed="false">
      <c r="A48" s="711" t="str">
        <f aca="false">IF(ISNUMBER(SK!B77), SK!A77, "")</f>
        <v/>
      </c>
      <c r="B48" s="712"/>
      <c r="C48" s="713"/>
      <c r="D48" s="713"/>
      <c r="E48" s="723"/>
      <c r="F48" s="723"/>
      <c r="G48" s="723"/>
      <c r="H48" s="723"/>
      <c r="I48" s="715" t="str">
        <f aca="false">IF(OR(A48="",B48="",B48=0,C48=""),"",60*C48/IF(B48&lt;1,B48*1440,B48))</f>
        <v/>
      </c>
      <c r="J48" s="716" t="str">
        <f aca="true">IF(OR(A48="",B48="",B48=0),"",60*SUM(INDIRECT(ADDRESS(MATCH(A48,SK!A$3:A$78,0)+2,COLUMN(SK!E$2),1,,"SK")),INDIRECT(ADDRESS(MATCH(A48,SK!Q$3:Q$78,0)+2,COLUMN(SK!U$2),1,,"SK")))/IF(B48&lt;1,B48*1440,B48))</f>
        <v/>
      </c>
    </row>
    <row r="49" customFormat="false" ht="13" hidden="false" customHeight="false" outlineLevel="0" collapsed="false">
      <c r="A49" s="724" t="s">
        <v>414</v>
      </c>
      <c r="B49" s="725"/>
      <c r="C49" s="725" t="s">
        <v>415</v>
      </c>
      <c r="D49" s="725"/>
      <c r="E49" s="725"/>
      <c r="F49" s="725"/>
      <c r="G49" s="725"/>
      <c r="H49" s="725"/>
      <c r="I49" s="725"/>
      <c r="J49" s="726"/>
    </row>
    <row r="50" customFormat="false" ht="13" hidden="false" customHeight="false" outlineLevel="0" collapsed="false">
      <c r="A50" s="727" t="s">
        <v>416</v>
      </c>
      <c r="B50" s="34"/>
      <c r="C50" s="34" t="s">
        <v>417</v>
      </c>
      <c r="D50" s="34"/>
      <c r="E50" s="34"/>
      <c r="F50" s="34"/>
      <c r="G50" s="34"/>
      <c r="H50" s="34"/>
      <c r="I50" s="34"/>
      <c r="J50" s="728"/>
    </row>
    <row r="51" customFormat="false" ht="13.5" hidden="false" customHeight="false" outlineLevel="0" collapsed="false">
      <c r="A51" s="729" t="s">
        <v>418</v>
      </c>
      <c r="B51" s="730"/>
      <c r="C51" s="731" t="s">
        <v>419</v>
      </c>
      <c r="D51" s="730"/>
      <c r="E51" s="730"/>
      <c r="F51" s="730"/>
      <c r="G51" s="730"/>
      <c r="H51" s="730"/>
      <c r="I51" s="730"/>
      <c r="J51" s="732"/>
    </row>
    <row r="52" s="194" customFormat="true" ht="29.15" hidden="false" customHeight="true" outlineLevel="0" collapsed="false">
      <c r="A52" s="676" t="s">
        <v>402</v>
      </c>
      <c r="B52" s="677" t="str">
        <f aca="false">Score!$A$1</f>
        <v>Carnevil</v>
      </c>
      <c r="C52" s="677"/>
      <c r="D52" s="677"/>
      <c r="E52" s="733" t="str">
        <f aca="false">E1</f>
        <v>Purple</v>
      </c>
      <c r="F52" s="734"/>
      <c r="G52" s="734"/>
      <c r="H52" s="734"/>
      <c r="I52" s="680" t="n">
        <f aca="false">IF(ISBLANK(IGRF!$B$7), "", IGRF!$B$7)</f>
        <v>42686</v>
      </c>
      <c r="J52" s="681" t="n">
        <v>2</v>
      </c>
    </row>
    <row r="53" customFormat="false" ht="15" hidden="false" customHeight="true" outlineLevel="0" collapsed="false">
      <c r="A53" s="676" t="s">
        <v>403</v>
      </c>
      <c r="B53" s="677" t="str">
        <f aca="false">Score!$T$1</f>
        <v>Camaro Harem</v>
      </c>
      <c r="C53" s="677"/>
      <c r="D53" s="677"/>
      <c r="E53" s="682" t="str">
        <f aca="false">E2</f>
        <v>Orange</v>
      </c>
      <c r="F53" s="734"/>
      <c r="G53" s="734"/>
      <c r="H53" s="734"/>
      <c r="I53" s="680"/>
      <c r="J53" s="681"/>
    </row>
    <row r="54" customFormat="false" ht="15" hidden="false" customHeight="true" outlineLevel="0" collapsed="false">
      <c r="A54" s="676"/>
      <c r="B54" s="677"/>
      <c r="C54" s="677"/>
      <c r="D54" s="677"/>
      <c r="E54" s="682"/>
      <c r="F54" s="683" t="s">
        <v>202</v>
      </c>
      <c r="G54" s="683"/>
      <c r="H54" s="683"/>
      <c r="I54" s="684" t="s">
        <v>213</v>
      </c>
      <c r="J54" s="685" t="str">
        <f aca="false">J3</f>
        <v>GAME 1</v>
      </c>
    </row>
    <row r="55" s="269" customFormat="true" ht="15" hidden="false" customHeight="true" outlineLevel="0" collapsed="false">
      <c r="A55" s="686"/>
      <c r="B55" s="687" t="s">
        <v>404</v>
      </c>
      <c r="C55" s="687"/>
      <c r="D55" s="687" t="s">
        <v>405</v>
      </c>
      <c r="E55" s="687"/>
      <c r="F55" s="687"/>
      <c r="G55" s="688" t="s">
        <v>406</v>
      </c>
      <c r="H55" s="688"/>
      <c r="I55" s="689" t="s">
        <v>100</v>
      </c>
      <c r="J55" s="689"/>
    </row>
    <row r="56" customFormat="false" ht="21" hidden="false" customHeight="true" outlineLevel="0" collapsed="false">
      <c r="A56" s="690" t="s">
        <v>247</v>
      </c>
      <c r="B56" s="735" t="str">
        <f aca="false">IF(B5="", "",B5 )</f>
        <v/>
      </c>
      <c r="C56" s="735"/>
      <c r="D56" s="692"/>
      <c r="E56" s="693"/>
      <c r="F56" s="694"/>
      <c r="G56" s="692"/>
      <c r="H56" s="695"/>
      <c r="I56" s="699" t="str">
        <f aca="false">I5</f>
        <v>Carnevil</v>
      </c>
      <c r="J56" s="699"/>
    </row>
    <row r="57" customFormat="false" ht="21" hidden="false" customHeight="true" outlineLevel="0" collapsed="false">
      <c r="A57" s="697" t="s">
        <v>248</v>
      </c>
      <c r="B57" s="736" t="str">
        <f aca="false">IF(B6="", "",B6 )</f>
        <v/>
      </c>
      <c r="C57" s="736"/>
      <c r="D57" s="692"/>
      <c r="E57" s="693"/>
      <c r="F57" s="694"/>
      <c r="G57" s="692"/>
      <c r="H57" s="695"/>
      <c r="I57" s="699"/>
      <c r="J57" s="699"/>
    </row>
    <row r="58" customFormat="false" ht="21" hidden="false" customHeight="true" outlineLevel="0" collapsed="false">
      <c r="A58" s="690" t="s">
        <v>247</v>
      </c>
      <c r="B58" s="735" t="str">
        <f aca="false">IF(B7="", "",B7 )</f>
        <v/>
      </c>
      <c r="C58" s="735"/>
      <c r="D58" s="692"/>
      <c r="E58" s="693"/>
      <c r="F58" s="694"/>
      <c r="G58" s="692"/>
      <c r="H58" s="695"/>
      <c r="I58" s="699" t="str">
        <f aca="false">I7</f>
        <v>Camaro Harem</v>
      </c>
      <c r="J58" s="699"/>
    </row>
    <row r="59" customFormat="false" ht="21" hidden="false" customHeight="true" outlineLevel="0" collapsed="false">
      <c r="A59" s="697" t="s">
        <v>248</v>
      </c>
      <c r="B59" s="736" t="str">
        <f aca="false">IF(B8="", "",B8 )</f>
        <v/>
      </c>
      <c r="C59" s="736"/>
      <c r="D59" s="692"/>
      <c r="E59" s="693"/>
      <c r="F59" s="694"/>
      <c r="G59" s="692"/>
      <c r="H59" s="695"/>
      <c r="I59" s="699"/>
      <c r="J59" s="699"/>
    </row>
    <row r="60" customFormat="false" ht="13.5" hidden="false" customHeight="false" outlineLevel="0" collapsed="false">
      <c r="A60" s="700" t="s">
        <v>407</v>
      </c>
      <c r="B60" s="700"/>
      <c r="C60" s="700"/>
      <c r="D60" s="700"/>
      <c r="E60" s="700"/>
      <c r="F60" s="700"/>
      <c r="G60" s="700"/>
      <c r="H60" s="700"/>
      <c r="I60" s="700"/>
      <c r="J60" s="700"/>
    </row>
    <row r="61" s="269" customFormat="true" ht="15" hidden="false" customHeight="true" outlineLevel="0" collapsed="false">
      <c r="A61" s="737" t="s">
        <v>215</v>
      </c>
      <c r="B61" s="738" t="s">
        <v>408</v>
      </c>
      <c r="C61" s="738" t="s">
        <v>409</v>
      </c>
      <c r="D61" s="738" t="s">
        <v>410</v>
      </c>
      <c r="E61" s="738" t="s">
        <v>411</v>
      </c>
      <c r="F61" s="738"/>
      <c r="G61" s="738"/>
      <c r="H61" s="738"/>
      <c r="I61" s="738" t="s">
        <v>412</v>
      </c>
      <c r="J61" s="739" t="s">
        <v>413</v>
      </c>
    </row>
    <row r="62" customFormat="false" ht="22.5" hidden="false" customHeight="true" outlineLevel="0" collapsed="false">
      <c r="A62" s="717" t="n">
        <f aca="false">IF(ISNUMBER(SK!B88), SK!A88, "")</f>
        <v>1</v>
      </c>
      <c r="B62" s="718"/>
      <c r="C62" s="719"/>
      <c r="D62" s="719"/>
      <c r="E62" s="720"/>
      <c r="F62" s="720"/>
      <c r="G62" s="720"/>
      <c r="H62" s="720"/>
      <c r="I62" s="721" t="str">
        <f aca="false">IF(OR(A62="",B62="",B62=0,C62=""),"",60*C62/IF(B62&lt;1,B62*1440,B62))</f>
        <v/>
      </c>
      <c r="J62" s="722" t="str">
        <f aca="true">IF(OR(A62="",B62="",B62=0),"",60*SUM(INDIRECT(ADDRESS(MATCH(A62,SK!A$88:A$162,0)+87,COLUMN(SK!E$2),1,,"SK")),INDIRECT(ADDRESS(MATCH(A62,SK!Q$88:Q$162,0)+87,COLUMN(SK!U$2),1,,"SK")))/IF(B62&lt;1,B62*1440,B62))</f>
        <v/>
      </c>
    </row>
    <row r="63" customFormat="false" ht="22.5" hidden="false" customHeight="true" outlineLevel="0" collapsed="false">
      <c r="A63" s="711" t="n">
        <f aca="false">IF(ISNUMBER(SK!B90), SK!A90, "")</f>
        <v>2</v>
      </c>
      <c r="B63" s="712"/>
      <c r="C63" s="713"/>
      <c r="D63" s="713"/>
      <c r="E63" s="714"/>
      <c r="F63" s="714"/>
      <c r="G63" s="714"/>
      <c r="H63" s="714"/>
      <c r="I63" s="715" t="str">
        <f aca="false">IF(OR(A63="",B63="",B63=0,C63=""),"",60*C63/IF(B63&lt;1,B63*1440,B63))</f>
        <v/>
      </c>
      <c r="J63" s="716" t="str">
        <f aca="true">IF(OR(A63="",B63="",B63=0),"",60*SUM(INDIRECT(ADDRESS(MATCH(A63,SK!A$88:A$162,0)+87,COLUMN(SK!E$2),1,,"SK")),INDIRECT(ADDRESS(MATCH(A63,SK!Q$88:Q$162,0)+87,COLUMN(SK!U$2),1,,"SK")))/IF(B63&lt;1,B63*1440,B63))</f>
        <v/>
      </c>
    </row>
    <row r="64" customFormat="false" ht="22.5" hidden="false" customHeight="true" outlineLevel="0" collapsed="false">
      <c r="A64" s="717" t="n">
        <f aca="false">IF(ISNUMBER(SK!B92), SK!A92, "")</f>
        <v>3</v>
      </c>
      <c r="B64" s="718"/>
      <c r="C64" s="719"/>
      <c r="D64" s="719"/>
      <c r="E64" s="720"/>
      <c r="F64" s="720"/>
      <c r="G64" s="720"/>
      <c r="H64" s="720"/>
      <c r="I64" s="721" t="str">
        <f aca="false">IF(OR(A64="",B64="",B64=0,C64=""),"",60*C64/IF(B64&lt;1,B64*1440,B64))</f>
        <v/>
      </c>
      <c r="J64" s="722" t="str">
        <f aca="true">IF(OR(A64="",B64="",B64=0),"",60*SUM(INDIRECT(ADDRESS(MATCH(A64,SK!A$88:A$162,0)+87,COLUMN(SK!E$2),1,,"SK")),INDIRECT(ADDRESS(MATCH(A64,SK!Q$88:Q$162,0)+87,COLUMN(SK!U$2),1,,"SK")))/IF(B64&lt;1,B64*1440,B64))</f>
        <v/>
      </c>
    </row>
    <row r="65" customFormat="false" ht="22.5" hidden="false" customHeight="true" outlineLevel="0" collapsed="false">
      <c r="A65" s="711" t="n">
        <f aca="false">IF(ISNUMBER(SK!B94), SK!A94, "")</f>
        <v>4</v>
      </c>
      <c r="B65" s="712"/>
      <c r="C65" s="713"/>
      <c r="D65" s="713"/>
      <c r="E65" s="714"/>
      <c r="F65" s="714"/>
      <c r="G65" s="714"/>
      <c r="H65" s="714"/>
      <c r="I65" s="715" t="str">
        <f aca="false">IF(OR(A65="",B65="",B65=0,C65=""),"",60*C65/IF(B65&lt;1,B65*1440,B65))</f>
        <v/>
      </c>
      <c r="J65" s="716" t="str">
        <f aca="true">IF(OR(A65="",B65="",B65=0),"",60*SUM(INDIRECT(ADDRESS(MATCH(A65,SK!A$88:A$162,0)+87,COLUMN(SK!E$2),1,,"SK")),INDIRECT(ADDRESS(MATCH(A65,SK!Q$88:Q$162,0)+87,COLUMN(SK!U$2),1,,"SK")))/IF(B65&lt;1,B65*1440,B65))</f>
        <v/>
      </c>
    </row>
    <row r="66" customFormat="false" ht="22.5" hidden="false" customHeight="true" outlineLevel="0" collapsed="false">
      <c r="A66" s="717" t="n">
        <f aca="false">IF(ISNUMBER(SK!B96), SK!A96, "")</f>
        <v>5</v>
      </c>
      <c r="B66" s="718"/>
      <c r="C66" s="719"/>
      <c r="D66" s="719"/>
      <c r="E66" s="720"/>
      <c r="F66" s="720"/>
      <c r="G66" s="720"/>
      <c r="H66" s="720"/>
      <c r="I66" s="721" t="str">
        <f aca="false">IF(OR(A66="",B66="",B66=0,C66=""),"",60*C66/IF(B66&lt;1,B66*1440,B66))</f>
        <v/>
      </c>
      <c r="J66" s="722" t="str">
        <f aca="true">IF(OR(A66="",B66="",B66=0),"",60*SUM(INDIRECT(ADDRESS(MATCH(A66,SK!A$88:A$162,0)+87,COLUMN(SK!E$2),1,,"SK")),INDIRECT(ADDRESS(MATCH(A66,SK!Q$88:Q$162,0)+87,COLUMN(SK!U$2),1,,"SK")))/IF(B66&lt;1,B66*1440,B66))</f>
        <v/>
      </c>
    </row>
    <row r="67" customFormat="false" ht="22.5" hidden="false" customHeight="true" outlineLevel="0" collapsed="false">
      <c r="A67" s="711" t="n">
        <f aca="false">IF(ISNUMBER(SK!B98), SK!A98, "")</f>
        <v>6</v>
      </c>
      <c r="B67" s="712"/>
      <c r="C67" s="713"/>
      <c r="D67" s="713"/>
      <c r="E67" s="714"/>
      <c r="F67" s="714"/>
      <c r="G67" s="714"/>
      <c r="H67" s="714"/>
      <c r="I67" s="715" t="str">
        <f aca="false">IF(OR(A67="",B67="",B67=0,C67=""),"",60*C67/IF(B67&lt;1,B67*1440,B67))</f>
        <v/>
      </c>
      <c r="J67" s="716" t="str">
        <f aca="true">IF(OR(A67="",B67="",B67=0),"",60*SUM(INDIRECT(ADDRESS(MATCH(A67,SK!A$88:A$162,0)+87,COLUMN(SK!E$2),1,,"SK")),INDIRECT(ADDRESS(MATCH(A67,SK!Q$88:Q$162,0)+87,COLUMN(SK!U$2),1,,"SK")))/IF(B67&lt;1,B67*1440,B67))</f>
        <v/>
      </c>
    </row>
    <row r="68" customFormat="false" ht="22.5" hidden="false" customHeight="true" outlineLevel="0" collapsed="false">
      <c r="A68" s="717" t="n">
        <f aca="false">IF(ISNUMBER(SK!B100), SK!A100, "")</f>
        <v>7</v>
      </c>
      <c r="B68" s="718"/>
      <c r="C68" s="719"/>
      <c r="D68" s="719"/>
      <c r="E68" s="720"/>
      <c r="F68" s="720"/>
      <c r="G68" s="720"/>
      <c r="H68" s="720"/>
      <c r="I68" s="721" t="str">
        <f aca="false">IF(OR(A68="",B68="",B68=0,C68=""),"",60*C68/IF(B68&lt;1,B68*1440,B68))</f>
        <v/>
      </c>
      <c r="J68" s="722" t="str">
        <f aca="true">IF(OR(A68="",B68="",B68=0),"",60*SUM(INDIRECT(ADDRESS(MATCH(A68,SK!A$88:A$162,0)+87,COLUMN(SK!E$2),1,,"SK")),INDIRECT(ADDRESS(MATCH(A68,SK!Q$88:Q$162,0)+87,COLUMN(SK!U$2),1,,"SK")))/IF(B68&lt;1,B68*1440,B68))</f>
        <v/>
      </c>
    </row>
    <row r="69" customFormat="false" ht="22.5" hidden="false" customHeight="true" outlineLevel="0" collapsed="false">
      <c r="A69" s="711" t="n">
        <f aca="false">IF(ISNUMBER(SK!B102), SK!A102, "")</f>
        <v>8</v>
      </c>
      <c r="B69" s="712"/>
      <c r="C69" s="713"/>
      <c r="D69" s="713"/>
      <c r="E69" s="714"/>
      <c r="F69" s="714"/>
      <c r="G69" s="714"/>
      <c r="H69" s="714"/>
      <c r="I69" s="715" t="str">
        <f aca="false">IF(OR(A69="",B69="",B69=0,C69=""),"",60*C69/IF(B69&lt;1,B69*1440,B69))</f>
        <v/>
      </c>
      <c r="J69" s="716" t="str">
        <f aca="true">IF(OR(A69="",B69="",B69=0),"",60*SUM(INDIRECT(ADDRESS(MATCH(A69,SK!A$88:A$162,0)+87,COLUMN(SK!E$2),1,,"SK")),INDIRECT(ADDRESS(MATCH(A69,SK!Q$88:Q$162,0)+87,COLUMN(SK!U$2),1,,"SK")))/IF(B69&lt;1,B69*1440,B69))</f>
        <v/>
      </c>
    </row>
    <row r="70" customFormat="false" ht="22.5" hidden="false" customHeight="true" outlineLevel="0" collapsed="false">
      <c r="A70" s="717" t="n">
        <f aca="false">IF(ISNUMBER(SK!B104), SK!A104, "")</f>
        <v>9</v>
      </c>
      <c r="B70" s="718"/>
      <c r="C70" s="719"/>
      <c r="D70" s="719"/>
      <c r="E70" s="720"/>
      <c r="F70" s="720"/>
      <c r="G70" s="720"/>
      <c r="H70" s="720"/>
      <c r="I70" s="721" t="str">
        <f aca="false">IF(OR(A70="",B70="",B70=0,C70=""),"",60*C70/IF(B70&lt;1,B70*1440,B70))</f>
        <v/>
      </c>
      <c r="J70" s="722" t="str">
        <f aca="true">IF(OR(A70="",B70="",B70=0),"",60*SUM(INDIRECT(ADDRESS(MATCH(A70,SK!A$88:A$162,0)+87,COLUMN(SK!E$2),1,,"SK")),INDIRECT(ADDRESS(MATCH(A70,SK!Q$88:Q$162,0)+87,COLUMN(SK!U$2),1,,"SK")))/IF(B70&lt;1,B70*1440,B70))</f>
        <v/>
      </c>
    </row>
    <row r="71" customFormat="false" ht="22.5" hidden="false" customHeight="true" outlineLevel="0" collapsed="false">
      <c r="A71" s="711" t="n">
        <f aca="false">IF(ISNUMBER(SK!B106), SK!A106, "")</f>
        <v>10</v>
      </c>
      <c r="B71" s="712"/>
      <c r="C71" s="713"/>
      <c r="D71" s="713"/>
      <c r="E71" s="714"/>
      <c r="F71" s="714"/>
      <c r="G71" s="714"/>
      <c r="H71" s="714"/>
      <c r="I71" s="715" t="str">
        <f aca="false">IF(OR(A71="",B71="",B71=0,C71=""),"",60*C71/IF(B71&lt;1,B71*1440,B71))</f>
        <v/>
      </c>
      <c r="J71" s="716" t="str">
        <f aca="true">IF(OR(A71="",B71="",B71=0),"",60*SUM(INDIRECT(ADDRESS(MATCH(A71,SK!A$88:A$162,0)+87,COLUMN(SK!E$2),1,,"SK")),INDIRECT(ADDRESS(MATCH(A71,SK!Q$88:Q$162,0)+87,COLUMN(SK!U$2),1,,"SK")))/IF(B71&lt;1,B71*1440,B71))</f>
        <v/>
      </c>
    </row>
    <row r="72" customFormat="false" ht="22.5" hidden="false" customHeight="true" outlineLevel="0" collapsed="false">
      <c r="A72" s="717" t="n">
        <f aca="false">IF(ISNUMBER(SK!B108), SK!A108, "")</f>
        <v>11</v>
      </c>
      <c r="B72" s="718"/>
      <c r="C72" s="719"/>
      <c r="D72" s="719"/>
      <c r="E72" s="720"/>
      <c r="F72" s="720"/>
      <c r="G72" s="720"/>
      <c r="H72" s="720"/>
      <c r="I72" s="721" t="str">
        <f aca="false">IF(OR(A72="",B72="",B72=0,C72=""),"",60*C72/IF(B72&lt;1,B72*1440,B72))</f>
        <v/>
      </c>
      <c r="J72" s="722" t="str">
        <f aca="true">IF(OR(A72="",B72="",B72=0),"",60*SUM(INDIRECT(ADDRESS(MATCH(A72,SK!A$88:A$162,0)+87,COLUMN(SK!E$2),1,,"SK")),INDIRECT(ADDRESS(MATCH(A72,SK!Q$88:Q$162,0)+87,COLUMN(SK!U$2),1,,"SK")))/IF(B72&lt;1,B72*1440,B72))</f>
        <v/>
      </c>
    </row>
    <row r="73" customFormat="false" ht="22.5" hidden="false" customHeight="true" outlineLevel="0" collapsed="false">
      <c r="A73" s="711" t="n">
        <f aca="false">IF(ISNUMBER(SK!B110), SK!A110, "")</f>
        <v>12</v>
      </c>
      <c r="B73" s="712"/>
      <c r="C73" s="713"/>
      <c r="D73" s="713"/>
      <c r="E73" s="714"/>
      <c r="F73" s="714"/>
      <c r="G73" s="714"/>
      <c r="H73" s="714"/>
      <c r="I73" s="715" t="str">
        <f aca="false">IF(OR(A73="",B73="",B73=0,C73=""),"",60*C73/IF(B73&lt;1,B73*1440,B73))</f>
        <v/>
      </c>
      <c r="J73" s="716" t="str">
        <f aca="true">IF(OR(A73="",B73="",B73=0),"",60*SUM(INDIRECT(ADDRESS(MATCH(A73,SK!A$88:A$162,0)+87,COLUMN(SK!E$2),1,,"SK")),INDIRECT(ADDRESS(MATCH(A73,SK!Q$88:Q$162,0)+87,COLUMN(SK!U$2),1,,"SK")))/IF(B73&lt;1,B73*1440,B73))</f>
        <v/>
      </c>
    </row>
    <row r="74" customFormat="false" ht="22.5" hidden="false" customHeight="true" outlineLevel="0" collapsed="false">
      <c r="A74" s="717" t="n">
        <f aca="false">IF(ISNUMBER(SK!B112), SK!A112, "")</f>
        <v>13</v>
      </c>
      <c r="B74" s="718"/>
      <c r="C74" s="719"/>
      <c r="D74" s="719"/>
      <c r="E74" s="720"/>
      <c r="F74" s="720"/>
      <c r="G74" s="720"/>
      <c r="H74" s="720"/>
      <c r="I74" s="721" t="str">
        <f aca="false">IF(OR(A74="",B74="",B74=0,C74=""),"",60*C74/IF(B74&lt;1,B74*1440,B74))</f>
        <v/>
      </c>
      <c r="J74" s="722" t="str">
        <f aca="true">IF(OR(A74="",B74="",B74=0),"",60*SUM(INDIRECT(ADDRESS(MATCH(A74,SK!A$88:A$162,0)+87,COLUMN(SK!E$2),1,,"SK")),INDIRECT(ADDRESS(MATCH(A74,SK!Q$88:Q$162,0)+87,COLUMN(SK!U$2),1,,"SK")))/IF(B74&lt;1,B74*1440,B74))</f>
        <v/>
      </c>
    </row>
    <row r="75" customFormat="false" ht="22.5" hidden="false" customHeight="true" outlineLevel="0" collapsed="false">
      <c r="A75" s="711" t="n">
        <f aca="false">IF(ISNUMBER(SK!B114), SK!A114, "")</f>
        <v>14</v>
      </c>
      <c r="B75" s="712"/>
      <c r="C75" s="713"/>
      <c r="D75" s="713"/>
      <c r="E75" s="714"/>
      <c r="F75" s="714"/>
      <c r="G75" s="714"/>
      <c r="H75" s="714"/>
      <c r="I75" s="715" t="str">
        <f aca="false">IF(OR(A75="",B75="",B75=0,C75=""),"",60*C75/IF(B75&lt;1,B75*1440,B75))</f>
        <v/>
      </c>
      <c r="J75" s="716" t="str">
        <f aca="true">IF(OR(A75="",B75="",B75=0),"",60*SUM(INDIRECT(ADDRESS(MATCH(A75,SK!A$88:A$162,0)+87,COLUMN(SK!E$2),1,,"SK")),INDIRECT(ADDRESS(MATCH(A75,SK!Q$88:Q$162,0)+87,COLUMN(SK!U$2),1,,"SK")))/IF(B75&lt;1,B75*1440,B75))</f>
        <v/>
      </c>
    </row>
    <row r="76" customFormat="false" ht="22.5" hidden="false" customHeight="true" outlineLevel="0" collapsed="false">
      <c r="A76" s="717" t="n">
        <f aca="false">IF(ISNUMBER(SK!B116), SK!A116, "")</f>
        <v>15</v>
      </c>
      <c r="B76" s="718"/>
      <c r="C76" s="719"/>
      <c r="D76" s="719"/>
      <c r="E76" s="720"/>
      <c r="F76" s="720"/>
      <c r="G76" s="720"/>
      <c r="H76" s="720"/>
      <c r="I76" s="721" t="str">
        <f aca="false">IF(OR(A76="",B76="",B76=0,C76=""),"",60*C76/IF(B76&lt;1,B76*1440,B76))</f>
        <v/>
      </c>
      <c r="J76" s="722" t="str">
        <f aca="true">IF(OR(A76="",B76="",B76=0),"",60*SUM(INDIRECT(ADDRESS(MATCH(A76,SK!A$88:A$162,0)+87,COLUMN(SK!E$2),1,,"SK")),INDIRECT(ADDRESS(MATCH(A76,SK!Q$88:Q$162,0)+87,COLUMN(SK!U$2),1,,"SK")))/IF(B76&lt;1,B76*1440,B76))</f>
        <v/>
      </c>
    </row>
    <row r="77" customFormat="false" ht="22.5" hidden="false" customHeight="true" outlineLevel="0" collapsed="false">
      <c r="A77" s="711" t="n">
        <f aca="false">IF(ISNUMBER(SK!B118), SK!A118, "")</f>
        <v>16</v>
      </c>
      <c r="B77" s="712"/>
      <c r="C77" s="713"/>
      <c r="D77" s="713"/>
      <c r="E77" s="714"/>
      <c r="F77" s="714"/>
      <c r="G77" s="714"/>
      <c r="H77" s="714"/>
      <c r="I77" s="715" t="str">
        <f aca="false">IF(OR(A77="",B77="",B77=0,C77=""),"",60*C77/IF(B77&lt;1,B77*1440,B77))</f>
        <v/>
      </c>
      <c r="J77" s="716" t="str">
        <f aca="true">IF(OR(A77="",B77="",B77=0),"",60*SUM(INDIRECT(ADDRESS(MATCH(A77,SK!A$88:A$162,0)+87,COLUMN(SK!E$2),1,,"SK")),INDIRECT(ADDRESS(MATCH(A77,SK!Q$88:Q$162,0)+87,COLUMN(SK!U$2),1,,"SK")))/IF(B77&lt;1,B77*1440,B77))</f>
        <v/>
      </c>
    </row>
    <row r="78" customFormat="false" ht="22.5" hidden="false" customHeight="true" outlineLevel="0" collapsed="false">
      <c r="A78" s="717" t="n">
        <f aca="false">IF(ISNUMBER(SK!B120), SK!A120, "")</f>
        <v>17</v>
      </c>
      <c r="B78" s="718"/>
      <c r="C78" s="719"/>
      <c r="D78" s="719"/>
      <c r="E78" s="720"/>
      <c r="F78" s="720"/>
      <c r="G78" s="720"/>
      <c r="H78" s="720"/>
      <c r="I78" s="721" t="str">
        <f aca="false">IF(OR(A78="",B78="",B78=0,C78=""),"",60*C78/IF(B78&lt;1,B78*1440,B78))</f>
        <v/>
      </c>
      <c r="J78" s="722" t="str">
        <f aca="true">IF(OR(A78="",B78="",B78=0),"",60*SUM(INDIRECT(ADDRESS(MATCH(A78,SK!A$88:A$162,0)+87,COLUMN(SK!E$2),1,,"SK")),INDIRECT(ADDRESS(MATCH(A78,SK!Q$88:Q$162,0)+87,COLUMN(SK!U$2),1,,"SK")))/IF(B78&lt;1,B78*1440,B78))</f>
        <v/>
      </c>
    </row>
    <row r="79" customFormat="false" ht="22.5" hidden="false" customHeight="true" outlineLevel="0" collapsed="false">
      <c r="A79" s="711" t="n">
        <f aca="false">IF(ISNUMBER(SK!B122), SK!A122, "")</f>
        <v>18</v>
      </c>
      <c r="B79" s="712"/>
      <c r="C79" s="713"/>
      <c r="D79" s="713"/>
      <c r="E79" s="714"/>
      <c r="F79" s="714"/>
      <c r="G79" s="714"/>
      <c r="H79" s="714"/>
      <c r="I79" s="715" t="str">
        <f aca="false">IF(OR(A79="",B79="",B79=0,C79=""),"",60*C79/IF(B79&lt;1,B79*1440,B79))</f>
        <v/>
      </c>
      <c r="J79" s="716" t="str">
        <f aca="true">IF(OR(A79="",B79="",B79=0),"",60*SUM(INDIRECT(ADDRESS(MATCH(A79,SK!A$88:A$162,0)+87,COLUMN(SK!E$2),1,,"SK")),INDIRECT(ADDRESS(MATCH(A79,SK!Q$88:Q$162,0)+87,COLUMN(SK!U$2),1,,"SK")))/IF(B79&lt;1,B79*1440,B79))</f>
        <v/>
      </c>
    </row>
    <row r="80" customFormat="false" ht="22.5" hidden="false" customHeight="true" outlineLevel="0" collapsed="false">
      <c r="A80" s="717" t="n">
        <f aca="false">IF(ISNUMBER(SK!B124), SK!A124, "")</f>
        <v>19</v>
      </c>
      <c r="B80" s="718"/>
      <c r="C80" s="719"/>
      <c r="D80" s="719"/>
      <c r="E80" s="720"/>
      <c r="F80" s="720"/>
      <c r="G80" s="720"/>
      <c r="H80" s="720"/>
      <c r="I80" s="721" t="str">
        <f aca="false">IF(OR(A80="",B80="",B80=0,C80=""),"",60*C80/IF(B80&lt;1,B80*1440,B80))</f>
        <v/>
      </c>
      <c r="J80" s="722" t="str">
        <f aca="true">IF(OR(A80="",B80="",B80=0),"",60*SUM(INDIRECT(ADDRESS(MATCH(A80,SK!A$88:A$162,0)+87,COLUMN(SK!E$2),1,,"SK")),INDIRECT(ADDRESS(MATCH(A80,SK!Q$88:Q$162,0)+87,COLUMN(SK!U$2),1,,"SK")))/IF(B80&lt;1,B80*1440,B80))</f>
        <v/>
      </c>
    </row>
    <row r="81" customFormat="false" ht="22.5" hidden="false" customHeight="true" outlineLevel="0" collapsed="false">
      <c r="A81" s="711" t="n">
        <f aca="false">IF(ISNUMBER(SK!B126), SK!A126, "")</f>
        <v>20</v>
      </c>
      <c r="B81" s="712"/>
      <c r="C81" s="713"/>
      <c r="D81" s="713"/>
      <c r="E81" s="714"/>
      <c r="F81" s="714"/>
      <c r="G81" s="714"/>
      <c r="H81" s="714"/>
      <c r="I81" s="715" t="str">
        <f aca="false">IF(OR(A81="",B81="",B81=0,C81=""),"",60*C81/IF(B81&lt;1,B81*1440,B81))</f>
        <v/>
      </c>
      <c r="J81" s="716" t="str">
        <f aca="true">IF(OR(A81="",B81="",B81=0),"",60*SUM(INDIRECT(ADDRESS(MATCH(A81,SK!A$88:A$162,0)+87,COLUMN(SK!E$2),1,,"SK")),INDIRECT(ADDRESS(MATCH(A81,SK!Q$88:Q$162,0)+87,COLUMN(SK!U$2),1,,"SK")))/IF(B81&lt;1,B81*1440,B81))</f>
        <v/>
      </c>
    </row>
    <row r="82" customFormat="false" ht="22.5" hidden="false" customHeight="true" outlineLevel="0" collapsed="false">
      <c r="A82" s="717" t="n">
        <f aca="false">IF(ISNUMBER(SK!B128), SK!A128, "")</f>
        <v>21</v>
      </c>
      <c r="B82" s="718"/>
      <c r="C82" s="719"/>
      <c r="D82" s="719"/>
      <c r="E82" s="720"/>
      <c r="F82" s="720"/>
      <c r="G82" s="720"/>
      <c r="H82" s="720"/>
      <c r="I82" s="721" t="str">
        <f aca="false">IF(OR(A82="",B82="",B82=0,C82=""),"",60*C82/IF(B82&lt;1,B82*1440,B82))</f>
        <v/>
      </c>
      <c r="J82" s="722" t="str">
        <f aca="true">IF(OR(A82="",B82="",B82=0),"",60*SUM(INDIRECT(ADDRESS(MATCH(A82,SK!A$88:A$162,0)+87,COLUMN(SK!E$2),1,,"SK")),INDIRECT(ADDRESS(MATCH(A82,SK!Q$88:Q$162,0)+87,COLUMN(SK!U$2),1,,"SK")))/IF(B82&lt;1,B82*1440,B82))</f>
        <v/>
      </c>
    </row>
    <row r="83" customFormat="false" ht="22.5" hidden="false" customHeight="true" outlineLevel="0" collapsed="false">
      <c r="A83" s="711" t="n">
        <f aca="false">IF(ISNUMBER(SK!B130), SK!A130, "")</f>
        <v>22</v>
      </c>
      <c r="B83" s="712"/>
      <c r="C83" s="713"/>
      <c r="D83" s="713"/>
      <c r="E83" s="714"/>
      <c r="F83" s="714"/>
      <c r="G83" s="714"/>
      <c r="H83" s="714"/>
      <c r="I83" s="715" t="str">
        <f aca="false">IF(OR(A83="",B83="",B83=0,C83=""),"",60*C83/IF(B83&lt;1,B83*1440,B83))</f>
        <v/>
      </c>
      <c r="J83" s="716" t="str">
        <f aca="true">IF(OR(A83="",B83="",B83=0),"",60*SUM(INDIRECT(ADDRESS(MATCH(A83,SK!A$88:A$162,0)+87,COLUMN(SK!E$2),1,,"SK")),INDIRECT(ADDRESS(MATCH(A83,SK!Q$88:Q$162,0)+87,COLUMN(SK!U$2),1,,"SK")))/IF(B83&lt;1,B83*1440,B83))</f>
        <v/>
      </c>
    </row>
    <row r="84" customFormat="false" ht="22.5" hidden="false" customHeight="true" outlineLevel="0" collapsed="false">
      <c r="A84" s="717" t="n">
        <f aca="false">IF(ISNUMBER(SK!B132), SK!A132, "")</f>
        <v>23</v>
      </c>
      <c r="B84" s="718"/>
      <c r="C84" s="719"/>
      <c r="D84" s="719"/>
      <c r="E84" s="720"/>
      <c r="F84" s="720"/>
      <c r="G84" s="720"/>
      <c r="H84" s="720"/>
      <c r="I84" s="721" t="str">
        <f aca="false">IF(OR(A84="",B84="",B84=0,C84=""),"",60*C84/IF(B84&lt;1,B84*1440,B84))</f>
        <v/>
      </c>
      <c r="J84" s="722" t="str">
        <f aca="true">IF(OR(A84="",B84="",B84=0),"",60*SUM(INDIRECT(ADDRESS(MATCH(A84,SK!A$88:A$162,0)+87,COLUMN(SK!E$2),1,,"SK")),INDIRECT(ADDRESS(MATCH(A84,SK!Q$88:Q$162,0)+87,COLUMN(SK!U$2),1,,"SK")))/IF(B84&lt;1,B84*1440,B84))</f>
        <v/>
      </c>
    </row>
    <row r="85" customFormat="false" ht="22.5" hidden="false" customHeight="true" outlineLevel="0" collapsed="false">
      <c r="A85" s="711" t="n">
        <f aca="false">IF(ISNUMBER(SK!B134), SK!A134, "")</f>
        <v>24</v>
      </c>
      <c r="B85" s="712"/>
      <c r="C85" s="713"/>
      <c r="D85" s="713"/>
      <c r="E85" s="714"/>
      <c r="F85" s="714"/>
      <c r="G85" s="714"/>
      <c r="H85" s="714"/>
      <c r="I85" s="715" t="str">
        <f aca="false">IF(OR(A85="",B85="",B85=0,C85=""),"",60*C85/IF(B85&lt;1,B85*1440,B85))</f>
        <v/>
      </c>
      <c r="J85" s="716" t="str">
        <f aca="true">IF(OR(A85="",B85="",B85=0),"",60*SUM(INDIRECT(ADDRESS(MATCH(A85,SK!A$88:A$162,0)+87,COLUMN(SK!E$2),1,,"SK")),INDIRECT(ADDRESS(MATCH(A85,SK!Q$88:Q$162,0)+87,COLUMN(SK!U$2),1,,"SK")))/IF(B85&lt;1,B85*1440,B85))</f>
        <v/>
      </c>
    </row>
    <row r="86" customFormat="false" ht="22.5" hidden="false" customHeight="true" outlineLevel="0" collapsed="false">
      <c r="A86" s="717" t="n">
        <f aca="false">IF(ISNUMBER(SK!B136), SK!A136, "")</f>
        <v>25</v>
      </c>
      <c r="B86" s="718"/>
      <c r="C86" s="719"/>
      <c r="D86" s="719"/>
      <c r="E86" s="720"/>
      <c r="F86" s="720"/>
      <c r="G86" s="720"/>
      <c r="H86" s="720"/>
      <c r="I86" s="721" t="str">
        <f aca="false">IF(OR(A86="",B86="",B86=0,C86=""),"",60*C86/IF(B86&lt;1,B86*1440,B86))</f>
        <v/>
      </c>
      <c r="J86" s="722" t="str">
        <f aca="true">IF(OR(A86="",B86="",B86=0),"",60*SUM(INDIRECT(ADDRESS(MATCH(A86,SK!A$88:A$162,0)+87,COLUMN(SK!E$2),1,,"SK")),INDIRECT(ADDRESS(MATCH(A86,SK!Q$88:Q$162,0)+87,COLUMN(SK!U$2),1,,"SK")))/IF(B86&lt;1,B86*1440,B86))</f>
        <v/>
      </c>
    </row>
    <row r="87" customFormat="false" ht="22.5" hidden="false" customHeight="true" outlineLevel="0" collapsed="false">
      <c r="A87" s="711" t="n">
        <f aca="false">IF(ISNUMBER(SK!B138), SK!A138, "")</f>
        <v>26</v>
      </c>
      <c r="B87" s="712"/>
      <c r="C87" s="713"/>
      <c r="D87" s="713"/>
      <c r="E87" s="714"/>
      <c r="F87" s="714"/>
      <c r="G87" s="714"/>
      <c r="H87" s="714"/>
      <c r="I87" s="715" t="str">
        <f aca="false">IF(OR(A87="",B87="",B87=0,C87=""),"",60*C87/IF(B87&lt;1,B87*1440,B87))</f>
        <v/>
      </c>
      <c r="J87" s="716" t="str">
        <f aca="true">IF(OR(A87="",B87="",B87=0),"",60*SUM(INDIRECT(ADDRESS(MATCH(A87,SK!A$88:A$162,0)+87,COLUMN(SK!E$2),1,,"SK")),INDIRECT(ADDRESS(MATCH(A87,SK!Q$88:Q$162,0)+87,COLUMN(SK!U$2),1,,"SK")))/IF(B87&lt;1,B87*1440,B87))</f>
        <v/>
      </c>
    </row>
    <row r="88" customFormat="false" ht="22.5" hidden="false" customHeight="true" outlineLevel="0" collapsed="false">
      <c r="A88" s="717" t="n">
        <f aca="false">IF(ISNUMBER(SK!B140), SK!A140, "")</f>
        <v>27</v>
      </c>
      <c r="B88" s="718"/>
      <c r="C88" s="719"/>
      <c r="D88" s="719"/>
      <c r="E88" s="720"/>
      <c r="F88" s="720"/>
      <c r="G88" s="720"/>
      <c r="H88" s="720"/>
      <c r="I88" s="721" t="str">
        <f aca="false">IF(OR(A88="",B88="",B88=0,C88=""),"",60*C88/IF(B88&lt;1,B88*1440,B88))</f>
        <v/>
      </c>
      <c r="J88" s="722" t="str">
        <f aca="true">IF(OR(A88="",B88="",B88=0),"",60*SUM(INDIRECT(ADDRESS(MATCH(A88,SK!A$88:A$162,0)+87,COLUMN(SK!E$2),1,,"SK")),INDIRECT(ADDRESS(MATCH(A88,SK!Q$88:Q$162,0)+87,COLUMN(SK!U$2),1,,"SK")))/IF(B88&lt;1,B88*1440,B88))</f>
        <v/>
      </c>
    </row>
    <row r="89" customFormat="false" ht="22.5" hidden="false" customHeight="true" outlineLevel="0" collapsed="false">
      <c r="A89" s="711" t="n">
        <f aca="false">IF(ISNUMBER(SK!B142), SK!A142, "")</f>
        <v>28</v>
      </c>
      <c r="B89" s="712"/>
      <c r="C89" s="713"/>
      <c r="D89" s="713"/>
      <c r="E89" s="714"/>
      <c r="F89" s="714"/>
      <c r="G89" s="714"/>
      <c r="H89" s="714"/>
      <c r="I89" s="715" t="str">
        <f aca="false">IF(OR(A89="",B89="",B89=0,C89=""),"",60*C89/IF(B89&lt;1,B89*1440,B89))</f>
        <v/>
      </c>
      <c r="J89" s="716" t="str">
        <f aca="true">IF(OR(A89="",B89="",B89=0),"",60*SUM(INDIRECT(ADDRESS(MATCH(A89,SK!A$88:A$162,0)+87,COLUMN(SK!E$2),1,,"SK")),INDIRECT(ADDRESS(MATCH(A89,SK!Q$88:Q$162,0)+87,COLUMN(SK!U$2),1,,"SK")))/IF(B89&lt;1,B89*1440,B89))</f>
        <v/>
      </c>
    </row>
    <row r="90" customFormat="false" ht="22.5" hidden="false" customHeight="true" outlineLevel="0" collapsed="false">
      <c r="A90" s="717" t="n">
        <f aca="false">IF(ISNUMBER(SK!B144), SK!A144, "")</f>
        <v>29</v>
      </c>
      <c r="B90" s="718"/>
      <c r="C90" s="719"/>
      <c r="D90" s="719"/>
      <c r="E90" s="720"/>
      <c r="F90" s="720"/>
      <c r="G90" s="720"/>
      <c r="H90" s="720"/>
      <c r="I90" s="721" t="str">
        <f aca="false">IF(OR(A90="",B90="",B90=0,C90=""),"",60*C90/IF(B90&lt;1,B90*1440,B90))</f>
        <v/>
      </c>
      <c r="J90" s="722" t="str">
        <f aca="true">IF(OR(A90="",B90="",B90=0),"",60*SUM(INDIRECT(ADDRESS(MATCH(A90,SK!A$88:A$162,0)+87,COLUMN(SK!E$2),1,,"SK")),INDIRECT(ADDRESS(MATCH(A90,SK!Q$88:Q$162,0)+87,COLUMN(SK!U$2),1,,"SK")))/IF(B90&lt;1,B90*1440,B90))</f>
        <v/>
      </c>
    </row>
    <row r="91" customFormat="false" ht="22.5" hidden="false" customHeight="true" outlineLevel="0" collapsed="false">
      <c r="A91" s="711" t="n">
        <f aca="false">IF(ISNUMBER(SK!B146), SK!A146, "")</f>
        <v>30</v>
      </c>
      <c r="B91" s="712"/>
      <c r="C91" s="713"/>
      <c r="D91" s="713"/>
      <c r="E91" s="714"/>
      <c r="F91" s="714"/>
      <c r="G91" s="714"/>
      <c r="H91" s="714"/>
      <c r="I91" s="715" t="str">
        <f aca="false">IF(OR(A91="",B91="",B91=0,C91=""),"",60*C91/IF(B91&lt;1,B91*1440,B91))</f>
        <v/>
      </c>
      <c r="J91" s="716" t="str">
        <f aca="true">IF(OR(A91="",B91="",B91=0),"",60*SUM(INDIRECT(ADDRESS(MATCH(A91,SK!A$88:A$162,0)+87,COLUMN(SK!E$2),1,,"SK")),INDIRECT(ADDRESS(MATCH(A91,SK!Q$88:Q$162,0)+87,COLUMN(SK!U$2),1,,"SK")))/IF(B91&lt;1,B91*1440,B91))</f>
        <v/>
      </c>
    </row>
    <row r="92" customFormat="false" ht="22.5" hidden="false" customHeight="true" outlineLevel="0" collapsed="false">
      <c r="A92" s="717" t="str">
        <f aca="false">IF(ISNUMBER(SK!B148), SK!A148, "")</f>
        <v/>
      </c>
      <c r="B92" s="718"/>
      <c r="C92" s="719"/>
      <c r="D92" s="719"/>
      <c r="E92" s="720"/>
      <c r="F92" s="720"/>
      <c r="G92" s="720"/>
      <c r="H92" s="720"/>
      <c r="I92" s="721" t="str">
        <f aca="false">IF(OR(A92="",B92="",B92=0,C92=""),"",60*C92/IF(B92&lt;1,B92*1440,B92))</f>
        <v/>
      </c>
      <c r="J92" s="722" t="str">
        <f aca="true">IF(OR(A92="",B92="",B92=0),"",60*SUM(INDIRECT(ADDRESS(MATCH(A92,SK!A$88:A$162,0)+87,COLUMN(SK!E$2),1,,"SK")),INDIRECT(ADDRESS(MATCH(A92,SK!Q$88:Q$162,0)+87,COLUMN(SK!U$2),1,,"SK")))/IF(B92&lt;1,B92*1440,B92))</f>
        <v/>
      </c>
    </row>
    <row r="93" customFormat="false" ht="22.5" hidden="false" customHeight="true" outlineLevel="0" collapsed="false">
      <c r="A93" s="711" t="str">
        <f aca="false">IF(ISNUMBER(SK!B150), SK!A150, "")</f>
        <v/>
      </c>
      <c r="B93" s="712"/>
      <c r="C93" s="713"/>
      <c r="D93" s="713"/>
      <c r="E93" s="714"/>
      <c r="F93" s="714"/>
      <c r="G93" s="714"/>
      <c r="H93" s="714"/>
      <c r="I93" s="715" t="str">
        <f aca="false">IF(OR(A93="",B93="",B93=0,C93=""),"",60*C93/IF(B93&lt;1,B93*1440,B93))</f>
        <v/>
      </c>
      <c r="J93" s="716" t="str">
        <f aca="true">IF(OR(A93="",B93="",B93=0),"",60*SUM(INDIRECT(ADDRESS(MATCH(A93,SK!A$88:A$162,0)+87,COLUMN(SK!E$2),1,,"SK")),INDIRECT(ADDRESS(MATCH(A93,SK!Q$88:Q$162,0)+87,COLUMN(SK!U$2),1,,"SK")))/IF(B93&lt;1,B93*1440,B93))</f>
        <v/>
      </c>
    </row>
    <row r="94" customFormat="false" ht="22.5" hidden="false" customHeight="true" outlineLevel="0" collapsed="false">
      <c r="A94" s="717" t="str">
        <f aca="false">IF(ISNUMBER(SK!B152), SK!A152, "")</f>
        <v/>
      </c>
      <c r="B94" s="718"/>
      <c r="C94" s="719"/>
      <c r="D94" s="719"/>
      <c r="E94" s="720"/>
      <c r="F94" s="720"/>
      <c r="G94" s="720"/>
      <c r="H94" s="720"/>
      <c r="I94" s="721" t="str">
        <f aca="false">IF(OR(A94="",B94="",B94=0,C94=""),"",60*C94/IF(B94&lt;1,B94*1440,B94))</f>
        <v/>
      </c>
      <c r="J94" s="722" t="str">
        <f aca="true">IF(OR(A94="",B94="",B94=0),"",60*SUM(INDIRECT(ADDRESS(MATCH(A94,SK!A$88:A$162,0)+87,COLUMN(SK!E$2),1,,"SK")),INDIRECT(ADDRESS(MATCH(A94,SK!Q$88:Q$162,0)+87,COLUMN(SK!U$2),1,,"SK")))/IF(B94&lt;1,B94*1440,B94))</f>
        <v/>
      </c>
    </row>
    <row r="95" customFormat="false" ht="22.5" hidden="false" customHeight="true" outlineLevel="0" collapsed="false">
      <c r="A95" s="711" t="str">
        <f aca="false">IF(ISNUMBER(SK!B154), SK!A154, "")</f>
        <v/>
      </c>
      <c r="B95" s="712"/>
      <c r="C95" s="713"/>
      <c r="D95" s="713"/>
      <c r="E95" s="714"/>
      <c r="F95" s="714"/>
      <c r="G95" s="714"/>
      <c r="H95" s="714"/>
      <c r="I95" s="715" t="str">
        <f aca="false">IF(OR(A95="",B95="",B95=0,C95=""),"",60*C95/IF(B95&lt;1,B95*1440,B95))</f>
        <v/>
      </c>
      <c r="J95" s="716" t="str">
        <f aca="true">IF(OR(A95="",B95="",B95=0),"",60*SUM(INDIRECT(ADDRESS(MATCH(A95,SK!A$88:A$162,0)+87,COLUMN(SK!E$2),1,,"SK")),INDIRECT(ADDRESS(MATCH(A95,SK!Q$88:Q$162,0)+87,COLUMN(SK!U$2),1,,"SK")))/IF(B95&lt;1,B95*1440,B95))</f>
        <v/>
      </c>
    </row>
    <row r="96" customFormat="false" ht="22.5" hidden="false" customHeight="true" outlineLevel="0" collapsed="false">
      <c r="A96" s="717" t="str">
        <f aca="false">IF(ISNUMBER(SK!B156), SK!A156, "")</f>
        <v/>
      </c>
      <c r="B96" s="718"/>
      <c r="C96" s="719"/>
      <c r="D96" s="719"/>
      <c r="E96" s="720"/>
      <c r="F96" s="720"/>
      <c r="G96" s="720"/>
      <c r="H96" s="720"/>
      <c r="I96" s="721" t="str">
        <f aca="false">IF(OR(A96="",B96="",B96=0,C96=""),"",60*C96/IF(B96&lt;1,B96*1440,B96))</f>
        <v/>
      </c>
      <c r="J96" s="722" t="str">
        <f aca="true">IF(OR(A96="",B96="",B96=0),"",60*SUM(INDIRECT(ADDRESS(MATCH(A96,SK!A$88:A$162,0)+87,COLUMN(SK!E$2),1,,"SK")),INDIRECT(ADDRESS(MATCH(A96,SK!Q$88:Q$162,0)+87,COLUMN(SK!U$2),1,,"SK")))/IF(B96&lt;1,B96*1440,B96))</f>
        <v/>
      </c>
    </row>
    <row r="97" customFormat="false" ht="22.5" hidden="false" customHeight="true" outlineLevel="0" collapsed="false">
      <c r="A97" s="711" t="str">
        <f aca="false">IF(ISNUMBER(SK!B158), SK!A158, "")</f>
        <v/>
      </c>
      <c r="B97" s="712"/>
      <c r="C97" s="713"/>
      <c r="D97" s="713"/>
      <c r="E97" s="714"/>
      <c r="F97" s="714"/>
      <c r="G97" s="714"/>
      <c r="H97" s="714"/>
      <c r="I97" s="715" t="str">
        <f aca="false">IF(OR(A97="",B97="",B97=0,C97=""),"",60*C97/IF(B97&lt;1,B97*1440,B97))</f>
        <v/>
      </c>
      <c r="J97" s="716" t="str">
        <f aca="true">IF(OR(A97="",B97="",B97=0),"",60*SUM(INDIRECT(ADDRESS(MATCH(A97,SK!A$88:A$162,0)+87,COLUMN(SK!E$2),1,,"SK")),INDIRECT(ADDRESS(MATCH(A97,SK!Q$88:Q$162,0)+87,COLUMN(SK!U$2),1,,"SK")))/IF(B97&lt;1,B97*1440,B97))</f>
        <v/>
      </c>
    </row>
    <row r="98" customFormat="false" ht="22.5" hidden="false" customHeight="true" outlineLevel="0" collapsed="false">
      <c r="A98" s="717" t="str">
        <f aca="false">IF(ISNUMBER(SK!B160), SK!A160, "")</f>
        <v/>
      </c>
      <c r="B98" s="718"/>
      <c r="C98" s="719"/>
      <c r="D98" s="719"/>
      <c r="E98" s="720"/>
      <c r="F98" s="720"/>
      <c r="G98" s="720"/>
      <c r="H98" s="720"/>
      <c r="I98" s="721" t="str">
        <f aca="false">IF(OR(A98="",B98="",B98=0,C98=""),"",60*C98/IF(B98&lt;1,B98*1440,B98))</f>
        <v/>
      </c>
      <c r="J98" s="722" t="str">
        <f aca="true">IF(OR(A98="",B98="",B98=0),"",60*SUM(INDIRECT(ADDRESS(MATCH(A98,SK!A$88:A$162,0)+87,COLUMN(SK!E$2),1,,"SK")),INDIRECT(ADDRESS(MATCH(A98,SK!Q$88:Q$162,0)+87,COLUMN(SK!U$2),1,,"SK")))/IF(B98&lt;1,B98*1440,B98))</f>
        <v/>
      </c>
    </row>
    <row r="99" customFormat="false" ht="22.5" hidden="false" customHeight="true" outlineLevel="0" collapsed="false">
      <c r="A99" s="711" t="str">
        <f aca="false">IF(ISNUMBER(SK!B162), SK!A162, "")</f>
        <v/>
      </c>
      <c r="B99" s="712"/>
      <c r="C99" s="713"/>
      <c r="D99" s="713"/>
      <c r="E99" s="723"/>
      <c r="F99" s="723"/>
      <c r="G99" s="723"/>
      <c r="H99" s="723"/>
      <c r="I99" s="715" t="str">
        <f aca="false">IF(OR(A99="",B99="",B99=0,C99=""),"",60*C99/IF(B99&lt;1,B99*1440,B99))</f>
        <v/>
      </c>
      <c r="J99" s="716" t="str">
        <f aca="true">IF(OR(A99="",B99="",B99=0),"",60*SUM(INDIRECT(ADDRESS(MATCH(A99,SK!A$88:A$162,0)+87,COLUMN(SK!E$2),1,,"SK")),INDIRECT(ADDRESS(MATCH(A99,SK!Q$88:Q$162,0)+87,COLUMN(SK!U$2),1,,"SK")))/IF(B99&lt;1,B99*1440,B99))</f>
        <v/>
      </c>
    </row>
    <row r="100" customFormat="false" ht="13" hidden="false" customHeight="false" outlineLevel="0" collapsed="false">
      <c r="A100" s="724" t="s">
        <v>414</v>
      </c>
      <c r="B100" s="725"/>
      <c r="C100" s="725" t="s">
        <v>415</v>
      </c>
      <c r="D100" s="725"/>
      <c r="E100" s="725"/>
      <c r="F100" s="725"/>
      <c r="G100" s="725"/>
      <c r="H100" s="725"/>
      <c r="I100" s="725"/>
      <c r="J100" s="726"/>
    </row>
    <row r="101" customFormat="false" ht="13" hidden="false" customHeight="false" outlineLevel="0" collapsed="false">
      <c r="A101" s="727" t="s">
        <v>416</v>
      </c>
      <c r="B101" s="34"/>
      <c r="C101" s="34" t="s">
        <v>417</v>
      </c>
      <c r="D101" s="34"/>
      <c r="E101" s="34"/>
      <c r="F101" s="34"/>
      <c r="G101" s="34"/>
      <c r="H101" s="34"/>
      <c r="I101" s="34"/>
      <c r="J101" s="728"/>
    </row>
    <row r="102" customFormat="false" ht="13.5" hidden="false" customHeight="false" outlineLevel="0" collapsed="false">
      <c r="A102" s="729" t="s">
        <v>418</v>
      </c>
      <c r="B102" s="730"/>
      <c r="C102" s="731" t="s">
        <v>419</v>
      </c>
      <c r="D102" s="730"/>
      <c r="E102" s="730"/>
      <c r="F102" s="730"/>
      <c r="G102" s="730"/>
      <c r="H102" s="730"/>
      <c r="I102" s="730"/>
      <c r="J102" s="732"/>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&amp;L&amp;"Calibri,Regular"&amp;34&amp;A&amp;R&amp;"Calibri,Regular"_x000D_‘&amp;A’ revision 150103_x000D_StatsBook © 2008–2015 WFTDA</oddHeader>
    <oddFooter/>
  </headerFooter>
  <rowBreaks count="1" manualBreakCount="1">
    <brk id="51" man="true" max="16383" min="0"/>
  </rowBreaks>
</worksheet>
</file>

<file path=xl/worksheets/sheet12.xml><?xml version="1.0" encoding="utf-8"?>
<worksheet xmlns="http://schemas.openxmlformats.org/spreadsheetml/2006/main" xmlns:r="http://schemas.openxmlformats.org/officeDocument/2006/relationships">
  <sheetPr filterMode="false">
    <tabColor rgb="FF00FFFF"/>
    <pageSetUpPr fitToPage="false"/>
  </sheetPr>
  <dimension ref="A1:AH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1"/>
  <cols>
    <col collapsed="false" hidden="false" max="3" min="1" style="1" width="6.61224489795918"/>
    <col collapsed="false" hidden="false" max="4" min="4" style="1" width="6.75"/>
    <col collapsed="false" hidden="false" max="5" min="5" style="1" width="10.530612244898"/>
    <col collapsed="false" hidden="false" max="6" min="6" style="1" width="4.72448979591837"/>
    <col collapsed="false" hidden="false" max="12" min="7" style="1" width="8.50510204081633"/>
    <col collapsed="false" hidden="false" max="13" min="13" style="1" width="2.29591836734694"/>
    <col collapsed="false" hidden="false" max="15" min="14" style="1" width="3.64285714285714"/>
    <col collapsed="false" hidden="false" max="16" min="16" style="1" width="2.29591836734694"/>
    <col collapsed="false" hidden="false" max="17" min="17" style="740" width="11.8775510204082"/>
    <col collapsed="false" hidden="false" max="20" min="18" style="1" width="6.61224489795918"/>
    <col collapsed="false" hidden="false" max="21" min="21" style="1" width="6.75"/>
    <col collapsed="false" hidden="false" max="22" min="22" style="1" width="10.530612244898"/>
    <col collapsed="false" hidden="false" max="23" min="23" style="1" width="4.72448979591837"/>
    <col collapsed="false" hidden="false" max="29" min="24" style="1" width="8.50510204081633"/>
    <col collapsed="false" hidden="false" max="30" min="30" style="1" width="2.29591836734694"/>
    <col collapsed="false" hidden="false" max="32" min="31" style="1" width="3.64285714285714"/>
    <col collapsed="false" hidden="false" max="33" min="33" style="1" width="2.29591836734694"/>
    <col collapsed="false" hidden="false" max="34" min="34" style="740" width="11.8775510204082"/>
    <col collapsed="false" hidden="false" max="1025" min="35" style="1" width="8.50510204081633"/>
  </cols>
  <sheetData>
    <row r="1" customFormat="false" ht="30" hidden="false" customHeight="true" outlineLevel="0" collapsed="false">
      <c r="A1" s="741" t="str">
        <f aca="false">Score!$A$1</f>
        <v>Carnevil</v>
      </c>
      <c r="B1" s="741"/>
      <c r="C1" s="741"/>
      <c r="D1" s="741"/>
      <c r="E1" s="741"/>
      <c r="F1" s="741"/>
      <c r="G1" s="741"/>
      <c r="H1" s="742" t="str">
        <f aca="false">IF(ISBLANK(IGRF!$B$12), "", IGRF!$B$12)</f>
        <v>Purple</v>
      </c>
      <c r="I1" s="742"/>
      <c r="J1" s="743" t="n">
        <f aca="false">IF(ISBLANK(IGRF!$B$7), "", IGRF!$B$7)</f>
        <v>42686</v>
      </c>
      <c r="K1" s="743"/>
      <c r="L1" s="744"/>
      <c r="M1" s="744"/>
      <c r="N1" s="744"/>
      <c r="O1" s="744"/>
      <c r="P1" s="744"/>
      <c r="Q1" s="744"/>
      <c r="R1" s="741" t="str">
        <f aca="false">Score!$A$1</f>
        <v>Carnevil</v>
      </c>
      <c r="S1" s="741"/>
      <c r="T1" s="741"/>
      <c r="U1" s="741"/>
      <c r="V1" s="741"/>
      <c r="W1" s="741"/>
      <c r="X1" s="741"/>
      <c r="Y1" s="742" t="str">
        <f aca="false">H1</f>
        <v>Purple</v>
      </c>
      <c r="Z1" s="742"/>
      <c r="AA1" s="743" t="n">
        <f aca="false">IF(ISBLANK(IGRF!$B$7), "", IGRF!$B$7)</f>
        <v>42686</v>
      </c>
      <c r="AB1" s="743"/>
      <c r="AC1" s="744"/>
      <c r="AD1" s="744"/>
      <c r="AE1" s="744"/>
      <c r="AF1" s="744"/>
      <c r="AG1" s="744"/>
      <c r="AH1" s="744"/>
    </row>
    <row r="2" customFormat="false" ht="11.25" hidden="false" customHeight="true" outlineLevel="0" collapsed="false">
      <c r="A2" s="741"/>
      <c r="B2" s="741"/>
      <c r="C2" s="741"/>
      <c r="D2" s="741"/>
      <c r="E2" s="741"/>
      <c r="F2" s="741"/>
      <c r="G2" s="741"/>
      <c r="H2" s="745" t="s">
        <v>212</v>
      </c>
      <c r="I2" s="745"/>
      <c r="J2" s="746" t="s">
        <v>213</v>
      </c>
      <c r="K2" s="746"/>
      <c r="L2" s="747" t="s">
        <v>199</v>
      </c>
      <c r="M2" s="747"/>
      <c r="N2" s="747"/>
      <c r="O2" s="747"/>
      <c r="P2" s="747"/>
      <c r="Q2" s="748" t="str">
        <f aca="false">IF(ISBLANK(IGRF!$K$3), "", "GAME " &amp; IGRF!$K$3)</f>
        <v>GAME 1</v>
      </c>
      <c r="R2" s="741"/>
      <c r="S2" s="741"/>
      <c r="T2" s="741"/>
      <c r="U2" s="741"/>
      <c r="V2" s="741"/>
      <c r="W2" s="741"/>
      <c r="X2" s="741"/>
      <c r="Y2" s="745" t="s">
        <v>212</v>
      </c>
      <c r="Z2" s="745"/>
      <c r="AA2" s="746" t="s">
        <v>213</v>
      </c>
      <c r="AB2" s="746"/>
      <c r="AC2" s="747" t="s">
        <v>199</v>
      </c>
      <c r="AD2" s="747"/>
      <c r="AE2" s="747"/>
      <c r="AF2" s="747"/>
      <c r="AG2" s="747"/>
      <c r="AH2" s="748" t="str">
        <f aca="false">Q2</f>
        <v>GAME 1</v>
      </c>
    </row>
    <row r="3" s="502" customFormat="true" ht="25.5" hidden="false" customHeight="true" outlineLevel="0" collapsed="false">
      <c r="A3" s="749" t="s">
        <v>420</v>
      </c>
      <c r="B3" s="750" t="s">
        <v>421</v>
      </c>
      <c r="C3" s="751" t="s">
        <v>422</v>
      </c>
      <c r="D3" s="750" t="s">
        <v>423</v>
      </c>
      <c r="E3" s="750" t="s">
        <v>424</v>
      </c>
      <c r="F3" s="750" t="s">
        <v>425</v>
      </c>
      <c r="G3" s="750" t="s">
        <v>426</v>
      </c>
      <c r="H3" s="750" t="s">
        <v>427</v>
      </c>
      <c r="I3" s="750" t="s">
        <v>428</v>
      </c>
      <c r="J3" s="752" t="s">
        <v>429</v>
      </c>
      <c r="K3" s="752"/>
      <c r="L3" s="752"/>
      <c r="M3" s="753"/>
      <c r="N3" s="754" t="s">
        <v>421</v>
      </c>
      <c r="O3" s="754"/>
      <c r="Q3" s="755" t="s">
        <v>430</v>
      </c>
      <c r="R3" s="749" t="s">
        <v>420</v>
      </c>
      <c r="S3" s="750" t="s">
        <v>421</v>
      </c>
      <c r="T3" s="751" t="s">
        <v>422</v>
      </c>
      <c r="U3" s="750" t="s">
        <v>423</v>
      </c>
      <c r="V3" s="750" t="s">
        <v>424</v>
      </c>
      <c r="W3" s="750" t="s">
        <v>425</v>
      </c>
      <c r="X3" s="750" t="s">
        <v>426</v>
      </c>
      <c r="Y3" s="750" t="s">
        <v>427</v>
      </c>
      <c r="Z3" s="750" t="s">
        <v>428</v>
      </c>
      <c r="AA3" s="752" t="s">
        <v>429</v>
      </c>
      <c r="AB3" s="752"/>
      <c r="AC3" s="752"/>
      <c r="AD3" s="753"/>
      <c r="AE3" s="754" t="s">
        <v>421</v>
      </c>
      <c r="AF3" s="754"/>
      <c r="AH3" s="755" t="str">
        <f aca="false">Q3</f>
        <v>Total penalties</v>
      </c>
    </row>
    <row r="4" customFormat="false" ht="24" hidden="false" customHeight="true" outlineLevel="0" collapsed="false">
      <c r="A4" s="756"/>
      <c r="B4" s="757"/>
      <c r="C4" s="757"/>
      <c r="D4" s="707"/>
      <c r="E4" s="708"/>
      <c r="F4" s="707"/>
      <c r="G4" s="757"/>
      <c r="H4" s="757"/>
      <c r="I4" s="757"/>
      <c r="J4" s="707"/>
      <c r="K4" s="707"/>
      <c r="L4" s="758"/>
      <c r="M4" s="759"/>
      <c r="N4" s="754" t="n">
        <v>1</v>
      </c>
      <c r="O4" s="754" t="n">
        <f aca="false">N4</f>
        <v>1</v>
      </c>
      <c r="Q4" s="760" t="str">
        <f aca="false">IF(IGRF!B14="","",IGRF!B14)</f>
        <v>02</v>
      </c>
      <c r="R4" s="756"/>
      <c r="S4" s="757"/>
      <c r="T4" s="757"/>
      <c r="U4" s="707"/>
      <c r="V4" s="708"/>
      <c r="W4" s="707"/>
      <c r="X4" s="757"/>
      <c r="Y4" s="757"/>
      <c r="Z4" s="757"/>
      <c r="AA4" s="707"/>
      <c r="AB4" s="707"/>
      <c r="AC4" s="758"/>
      <c r="AD4" s="759"/>
      <c r="AE4" s="754" t="n">
        <v>1</v>
      </c>
      <c r="AF4" s="754" t="n">
        <f aca="false">AE4</f>
        <v>1</v>
      </c>
      <c r="AH4" s="760" t="str">
        <f aca="false">Q4</f>
        <v>02</v>
      </c>
    </row>
    <row r="5" customFormat="false" ht="24" hidden="false" customHeight="true" outlineLevel="0" collapsed="false">
      <c r="A5" s="761"/>
      <c r="B5" s="762"/>
      <c r="C5" s="762"/>
      <c r="D5" s="713"/>
      <c r="E5" s="714"/>
      <c r="F5" s="713"/>
      <c r="G5" s="762"/>
      <c r="H5" s="762"/>
      <c r="I5" s="762"/>
      <c r="J5" s="713"/>
      <c r="K5" s="713"/>
      <c r="L5" s="763"/>
      <c r="M5" s="759"/>
      <c r="N5" s="754" t="n">
        <f aca="false">N4+1</f>
        <v>2</v>
      </c>
      <c r="O5" s="754" t="n">
        <f aca="false">N5</f>
        <v>2</v>
      </c>
      <c r="Q5" s="764"/>
      <c r="R5" s="761"/>
      <c r="S5" s="762"/>
      <c r="T5" s="762"/>
      <c r="U5" s="713"/>
      <c r="V5" s="714"/>
      <c r="W5" s="713"/>
      <c r="X5" s="762"/>
      <c r="Y5" s="762"/>
      <c r="Z5" s="762"/>
      <c r="AA5" s="713"/>
      <c r="AB5" s="713"/>
      <c r="AC5" s="763"/>
      <c r="AD5" s="759"/>
      <c r="AE5" s="754" t="n">
        <f aca="false">AE4+1</f>
        <v>2</v>
      </c>
      <c r="AF5" s="754" t="n">
        <f aca="false">AE5</f>
        <v>2</v>
      </c>
      <c r="AH5" s="764"/>
    </row>
    <row r="6" customFormat="false" ht="24" hidden="false" customHeight="true" outlineLevel="0" collapsed="false">
      <c r="A6" s="756"/>
      <c r="B6" s="757"/>
      <c r="C6" s="757"/>
      <c r="D6" s="707"/>
      <c r="E6" s="708"/>
      <c r="F6" s="707"/>
      <c r="G6" s="757"/>
      <c r="H6" s="757"/>
      <c r="I6" s="757"/>
      <c r="J6" s="707"/>
      <c r="K6" s="707"/>
      <c r="L6" s="758"/>
      <c r="M6" s="759"/>
      <c r="N6" s="754" t="n">
        <f aca="false">N5+1</f>
        <v>3</v>
      </c>
      <c r="O6" s="754" t="n">
        <f aca="false">N6</f>
        <v>3</v>
      </c>
      <c r="Q6" s="760" t="str">
        <f aca="false">IF(IGRF!B15="","",IGRF!B15)</f>
        <v>1</v>
      </c>
      <c r="R6" s="756"/>
      <c r="S6" s="757"/>
      <c r="T6" s="757"/>
      <c r="U6" s="707"/>
      <c r="V6" s="708"/>
      <c r="W6" s="707"/>
      <c r="X6" s="757"/>
      <c r="Y6" s="757"/>
      <c r="Z6" s="757"/>
      <c r="AA6" s="707"/>
      <c r="AB6" s="707"/>
      <c r="AC6" s="758"/>
      <c r="AD6" s="759"/>
      <c r="AE6" s="754" t="n">
        <f aca="false">AE5+1</f>
        <v>3</v>
      </c>
      <c r="AF6" s="754" t="n">
        <f aca="false">AE6</f>
        <v>3</v>
      </c>
      <c r="AH6" s="760" t="str">
        <f aca="false">Q6</f>
        <v>1</v>
      </c>
    </row>
    <row r="7" customFormat="false" ht="24" hidden="false" customHeight="true" outlineLevel="0" collapsed="false">
      <c r="A7" s="761"/>
      <c r="B7" s="762"/>
      <c r="C7" s="762"/>
      <c r="D7" s="713"/>
      <c r="E7" s="714"/>
      <c r="F7" s="713"/>
      <c r="G7" s="762"/>
      <c r="H7" s="762"/>
      <c r="I7" s="762"/>
      <c r="J7" s="713"/>
      <c r="K7" s="713"/>
      <c r="L7" s="763"/>
      <c r="M7" s="759"/>
      <c r="N7" s="754" t="n">
        <f aca="false">N6+1</f>
        <v>4</v>
      </c>
      <c r="O7" s="754" t="n">
        <f aca="false">N7</f>
        <v>4</v>
      </c>
      <c r="Q7" s="764"/>
      <c r="R7" s="761"/>
      <c r="S7" s="762"/>
      <c r="T7" s="762"/>
      <c r="U7" s="713"/>
      <c r="V7" s="714"/>
      <c r="W7" s="713"/>
      <c r="X7" s="762"/>
      <c r="Y7" s="762"/>
      <c r="Z7" s="762"/>
      <c r="AA7" s="713"/>
      <c r="AB7" s="713"/>
      <c r="AC7" s="763"/>
      <c r="AD7" s="759"/>
      <c r="AE7" s="754" t="n">
        <f aca="false">AE6+1</f>
        <v>4</v>
      </c>
      <c r="AF7" s="754" t="n">
        <f aca="false">AE7</f>
        <v>4</v>
      </c>
      <c r="AH7" s="764"/>
    </row>
    <row r="8" customFormat="false" ht="24" hidden="false" customHeight="true" outlineLevel="0" collapsed="false">
      <c r="A8" s="756"/>
      <c r="B8" s="757"/>
      <c r="C8" s="757"/>
      <c r="D8" s="707"/>
      <c r="E8" s="708"/>
      <c r="F8" s="707"/>
      <c r="G8" s="757"/>
      <c r="H8" s="757"/>
      <c r="I8" s="757"/>
      <c r="J8" s="707"/>
      <c r="K8" s="707"/>
      <c r="L8" s="758"/>
      <c r="M8" s="759"/>
      <c r="N8" s="754" t="n">
        <f aca="false">N7+1</f>
        <v>5</v>
      </c>
      <c r="O8" s="754" t="n">
        <f aca="false">N8</f>
        <v>5</v>
      </c>
      <c r="Q8" s="760" t="str">
        <f aca="false">IF(IGRF!B16="","",IGRF!B16)</f>
        <v>10</v>
      </c>
      <c r="R8" s="756"/>
      <c r="S8" s="757"/>
      <c r="T8" s="757"/>
      <c r="U8" s="707"/>
      <c r="V8" s="708"/>
      <c r="W8" s="707"/>
      <c r="X8" s="757"/>
      <c r="Y8" s="757"/>
      <c r="Z8" s="757"/>
      <c r="AA8" s="707"/>
      <c r="AB8" s="707"/>
      <c r="AC8" s="758"/>
      <c r="AD8" s="759"/>
      <c r="AE8" s="754" t="n">
        <f aca="false">AE7+1</f>
        <v>5</v>
      </c>
      <c r="AF8" s="754" t="n">
        <f aca="false">AE8</f>
        <v>5</v>
      </c>
      <c r="AH8" s="760" t="str">
        <f aca="false">Q8</f>
        <v>10</v>
      </c>
    </row>
    <row r="9" customFormat="false" ht="24" hidden="false" customHeight="true" outlineLevel="0" collapsed="false">
      <c r="A9" s="761"/>
      <c r="B9" s="762"/>
      <c r="C9" s="762"/>
      <c r="D9" s="713"/>
      <c r="E9" s="714"/>
      <c r="F9" s="713"/>
      <c r="G9" s="762"/>
      <c r="H9" s="762"/>
      <c r="I9" s="762"/>
      <c r="J9" s="713"/>
      <c r="K9" s="713"/>
      <c r="L9" s="763"/>
      <c r="M9" s="759"/>
      <c r="N9" s="754" t="n">
        <f aca="false">N8+1</f>
        <v>6</v>
      </c>
      <c r="O9" s="754" t="n">
        <f aca="false">N9</f>
        <v>6</v>
      </c>
      <c r="Q9" s="764"/>
      <c r="R9" s="761"/>
      <c r="S9" s="762"/>
      <c r="T9" s="762"/>
      <c r="U9" s="713"/>
      <c r="V9" s="714"/>
      <c r="W9" s="713"/>
      <c r="X9" s="762"/>
      <c r="Y9" s="762"/>
      <c r="Z9" s="762"/>
      <c r="AA9" s="713"/>
      <c r="AB9" s="713"/>
      <c r="AC9" s="763"/>
      <c r="AD9" s="759"/>
      <c r="AE9" s="754" t="n">
        <f aca="false">AE8+1</f>
        <v>6</v>
      </c>
      <c r="AF9" s="754" t="n">
        <f aca="false">AE9</f>
        <v>6</v>
      </c>
      <c r="AH9" s="764"/>
    </row>
    <row r="10" customFormat="false" ht="24" hidden="false" customHeight="true" outlineLevel="0" collapsed="false">
      <c r="A10" s="756"/>
      <c r="B10" s="757"/>
      <c r="C10" s="757"/>
      <c r="D10" s="707"/>
      <c r="E10" s="708"/>
      <c r="F10" s="707"/>
      <c r="G10" s="757"/>
      <c r="H10" s="757"/>
      <c r="I10" s="757"/>
      <c r="J10" s="707"/>
      <c r="K10" s="707"/>
      <c r="L10" s="758"/>
      <c r="M10" s="759"/>
      <c r="N10" s="754" t="n">
        <f aca="false">N9+1</f>
        <v>7</v>
      </c>
      <c r="O10" s="754" t="n">
        <f aca="false">N10</f>
        <v>7</v>
      </c>
      <c r="Q10" s="760" t="str">
        <f aca="false">IF(IGRF!B17="","",IGRF!B17)</f>
        <v>115</v>
      </c>
      <c r="R10" s="756"/>
      <c r="S10" s="757"/>
      <c r="T10" s="757"/>
      <c r="U10" s="707"/>
      <c r="V10" s="708"/>
      <c r="W10" s="707"/>
      <c r="X10" s="757"/>
      <c r="Y10" s="757"/>
      <c r="Z10" s="757"/>
      <c r="AA10" s="707"/>
      <c r="AB10" s="707"/>
      <c r="AC10" s="758"/>
      <c r="AD10" s="759"/>
      <c r="AE10" s="754" t="n">
        <f aca="false">AE9+1</f>
        <v>7</v>
      </c>
      <c r="AF10" s="754" t="n">
        <f aca="false">AE10</f>
        <v>7</v>
      </c>
      <c r="AH10" s="760" t="str">
        <f aca="false">Q10</f>
        <v>115</v>
      </c>
    </row>
    <row r="11" customFormat="false" ht="24" hidden="false" customHeight="true" outlineLevel="0" collapsed="false">
      <c r="A11" s="761"/>
      <c r="B11" s="762"/>
      <c r="C11" s="762"/>
      <c r="D11" s="713"/>
      <c r="E11" s="714"/>
      <c r="F11" s="713"/>
      <c r="G11" s="762"/>
      <c r="H11" s="762"/>
      <c r="I11" s="762"/>
      <c r="J11" s="713"/>
      <c r="K11" s="713"/>
      <c r="L11" s="763"/>
      <c r="M11" s="759"/>
      <c r="N11" s="754" t="n">
        <f aca="false">N10+1</f>
        <v>8</v>
      </c>
      <c r="O11" s="754" t="n">
        <f aca="false">N11</f>
        <v>8</v>
      </c>
      <c r="Q11" s="764"/>
      <c r="R11" s="761"/>
      <c r="S11" s="762"/>
      <c r="T11" s="762"/>
      <c r="U11" s="713"/>
      <c r="V11" s="714"/>
      <c r="W11" s="713"/>
      <c r="X11" s="762"/>
      <c r="Y11" s="762"/>
      <c r="Z11" s="762"/>
      <c r="AA11" s="713"/>
      <c r="AB11" s="713"/>
      <c r="AC11" s="763"/>
      <c r="AD11" s="759"/>
      <c r="AE11" s="754" t="n">
        <f aca="false">AE10+1</f>
        <v>8</v>
      </c>
      <c r="AF11" s="754" t="n">
        <f aca="false">AE11</f>
        <v>8</v>
      </c>
      <c r="AH11" s="764"/>
    </row>
    <row r="12" customFormat="false" ht="24" hidden="false" customHeight="true" outlineLevel="0" collapsed="false">
      <c r="A12" s="756"/>
      <c r="B12" s="757"/>
      <c r="C12" s="757"/>
      <c r="D12" s="707"/>
      <c r="E12" s="708"/>
      <c r="F12" s="707"/>
      <c r="G12" s="757"/>
      <c r="H12" s="757"/>
      <c r="I12" s="757"/>
      <c r="J12" s="707"/>
      <c r="K12" s="707"/>
      <c r="L12" s="758"/>
      <c r="M12" s="759"/>
      <c r="N12" s="754" t="n">
        <f aca="false">N11+1</f>
        <v>9</v>
      </c>
      <c r="O12" s="754" t="n">
        <f aca="false">N12</f>
        <v>9</v>
      </c>
      <c r="Q12" s="760" t="str">
        <f aca="false">IF(IGRF!B18="","",IGRF!B18)</f>
        <v>151</v>
      </c>
      <c r="R12" s="756"/>
      <c r="S12" s="757"/>
      <c r="T12" s="757"/>
      <c r="U12" s="707"/>
      <c r="V12" s="708"/>
      <c r="W12" s="707"/>
      <c r="X12" s="757"/>
      <c r="Y12" s="757"/>
      <c r="Z12" s="757"/>
      <c r="AA12" s="707"/>
      <c r="AB12" s="707"/>
      <c r="AC12" s="758"/>
      <c r="AD12" s="759"/>
      <c r="AE12" s="754" t="n">
        <f aca="false">AE11+1</f>
        <v>9</v>
      </c>
      <c r="AF12" s="754" t="n">
        <f aca="false">AE12</f>
        <v>9</v>
      </c>
      <c r="AH12" s="760" t="str">
        <f aca="false">Q12</f>
        <v>151</v>
      </c>
    </row>
    <row r="13" customFormat="false" ht="24" hidden="false" customHeight="true" outlineLevel="0" collapsed="false">
      <c r="A13" s="761"/>
      <c r="B13" s="762"/>
      <c r="C13" s="762"/>
      <c r="D13" s="713"/>
      <c r="E13" s="714"/>
      <c r="F13" s="713"/>
      <c r="G13" s="762"/>
      <c r="H13" s="762"/>
      <c r="I13" s="762"/>
      <c r="J13" s="713"/>
      <c r="K13" s="713"/>
      <c r="L13" s="763"/>
      <c r="M13" s="759"/>
      <c r="N13" s="754" t="n">
        <f aca="false">N12+1</f>
        <v>10</v>
      </c>
      <c r="O13" s="754" t="n">
        <f aca="false">N13</f>
        <v>10</v>
      </c>
      <c r="Q13" s="764"/>
      <c r="R13" s="761"/>
      <c r="S13" s="762"/>
      <c r="T13" s="762"/>
      <c r="U13" s="713"/>
      <c r="V13" s="714"/>
      <c r="W13" s="713"/>
      <c r="X13" s="762"/>
      <c r="Y13" s="762"/>
      <c r="Z13" s="762"/>
      <c r="AA13" s="713"/>
      <c r="AB13" s="713"/>
      <c r="AC13" s="763"/>
      <c r="AD13" s="759"/>
      <c r="AE13" s="754" t="n">
        <f aca="false">AE12+1</f>
        <v>10</v>
      </c>
      <c r="AF13" s="754" t="n">
        <f aca="false">AE13</f>
        <v>10</v>
      </c>
      <c r="AH13" s="764"/>
    </row>
    <row r="14" customFormat="false" ht="24" hidden="false" customHeight="true" outlineLevel="0" collapsed="false">
      <c r="A14" s="756"/>
      <c r="B14" s="757"/>
      <c r="C14" s="757"/>
      <c r="D14" s="707"/>
      <c r="E14" s="708"/>
      <c r="F14" s="707"/>
      <c r="G14" s="757"/>
      <c r="H14" s="757"/>
      <c r="I14" s="757"/>
      <c r="J14" s="707"/>
      <c r="K14" s="707"/>
      <c r="L14" s="758"/>
      <c r="M14" s="759"/>
      <c r="N14" s="754" t="n">
        <f aca="false">N13+1</f>
        <v>11</v>
      </c>
      <c r="O14" s="754" t="n">
        <f aca="false">N14</f>
        <v>11</v>
      </c>
      <c r="Q14" s="760" t="str">
        <f aca="false">IF(IGRF!B19="","",IGRF!B19)</f>
        <v>198</v>
      </c>
      <c r="R14" s="756"/>
      <c r="S14" s="757"/>
      <c r="T14" s="757"/>
      <c r="U14" s="707"/>
      <c r="V14" s="708"/>
      <c r="W14" s="707"/>
      <c r="X14" s="757"/>
      <c r="Y14" s="757"/>
      <c r="Z14" s="757"/>
      <c r="AA14" s="707"/>
      <c r="AB14" s="707"/>
      <c r="AC14" s="758"/>
      <c r="AD14" s="759"/>
      <c r="AE14" s="754" t="n">
        <f aca="false">AE13+1</f>
        <v>11</v>
      </c>
      <c r="AF14" s="754" t="n">
        <f aca="false">AE14</f>
        <v>11</v>
      </c>
      <c r="AH14" s="760" t="str">
        <f aca="false">Q14</f>
        <v>198</v>
      </c>
    </row>
    <row r="15" customFormat="false" ht="24" hidden="false" customHeight="true" outlineLevel="0" collapsed="false">
      <c r="A15" s="761"/>
      <c r="B15" s="762"/>
      <c r="C15" s="762"/>
      <c r="D15" s="713"/>
      <c r="E15" s="714"/>
      <c r="F15" s="713"/>
      <c r="G15" s="762"/>
      <c r="H15" s="762"/>
      <c r="I15" s="762"/>
      <c r="J15" s="713"/>
      <c r="K15" s="713"/>
      <c r="L15" s="763"/>
      <c r="M15" s="759"/>
      <c r="N15" s="754" t="n">
        <f aca="false">N14+1</f>
        <v>12</v>
      </c>
      <c r="O15" s="754" t="n">
        <f aca="false">N15</f>
        <v>12</v>
      </c>
      <c r="Q15" s="764"/>
      <c r="R15" s="761"/>
      <c r="S15" s="762"/>
      <c r="T15" s="762"/>
      <c r="U15" s="713"/>
      <c r="V15" s="714"/>
      <c r="W15" s="713"/>
      <c r="X15" s="762"/>
      <c r="Y15" s="762"/>
      <c r="Z15" s="762"/>
      <c r="AA15" s="713"/>
      <c r="AB15" s="713"/>
      <c r="AC15" s="763"/>
      <c r="AD15" s="759"/>
      <c r="AE15" s="754" t="n">
        <f aca="false">AE14+1</f>
        <v>12</v>
      </c>
      <c r="AF15" s="754" t="n">
        <f aca="false">AE15</f>
        <v>12</v>
      </c>
      <c r="AH15" s="764"/>
    </row>
    <row r="16" customFormat="false" ht="24" hidden="false" customHeight="true" outlineLevel="0" collapsed="false">
      <c r="A16" s="756"/>
      <c r="B16" s="757"/>
      <c r="C16" s="757"/>
      <c r="D16" s="707"/>
      <c r="E16" s="708"/>
      <c r="F16" s="707"/>
      <c r="G16" s="757"/>
      <c r="H16" s="757"/>
      <c r="I16" s="757"/>
      <c r="J16" s="707"/>
      <c r="K16" s="707"/>
      <c r="L16" s="758"/>
      <c r="M16" s="759"/>
      <c r="N16" s="754" t="n">
        <f aca="false">N15+1</f>
        <v>13</v>
      </c>
      <c r="O16" s="754" t="n">
        <f aca="false">N16</f>
        <v>13</v>
      </c>
      <c r="Q16" s="760" t="str">
        <f aca="false">IF(IGRF!B20="","",IGRF!B20)</f>
        <v>21</v>
      </c>
      <c r="R16" s="756"/>
      <c r="S16" s="757"/>
      <c r="T16" s="757"/>
      <c r="U16" s="707"/>
      <c r="V16" s="708"/>
      <c r="W16" s="707"/>
      <c r="X16" s="757"/>
      <c r="Y16" s="757"/>
      <c r="Z16" s="757"/>
      <c r="AA16" s="707"/>
      <c r="AB16" s="707"/>
      <c r="AC16" s="758"/>
      <c r="AD16" s="759"/>
      <c r="AE16" s="754" t="n">
        <f aca="false">AE15+1</f>
        <v>13</v>
      </c>
      <c r="AF16" s="754" t="n">
        <f aca="false">AE16</f>
        <v>13</v>
      </c>
      <c r="AH16" s="760" t="str">
        <f aca="false">Q16</f>
        <v>21</v>
      </c>
    </row>
    <row r="17" customFormat="false" ht="24" hidden="false" customHeight="true" outlineLevel="0" collapsed="false">
      <c r="A17" s="761"/>
      <c r="B17" s="762"/>
      <c r="C17" s="762"/>
      <c r="D17" s="713"/>
      <c r="E17" s="714"/>
      <c r="F17" s="713"/>
      <c r="G17" s="762"/>
      <c r="H17" s="762"/>
      <c r="I17" s="762"/>
      <c r="J17" s="713"/>
      <c r="K17" s="713"/>
      <c r="L17" s="763"/>
      <c r="M17" s="759"/>
      <c r="N17" s="754" t="n">
        <f aca="false">N16+1</f>
        <v>14</v>
      </c>
      <c r="O17" s="754" t="n">
        <f aca="false">N17</f>
        <v>14</v>
      </c>
      <c r="Q17" s="764"/>
      <c r="R17" s="761"/>
      <c r="S17" s="762"/>
      <c r="T17" s="762"/>
      <c r="U17" s="713"/>
      <c r="V17" s="714"/>
      <c r="W17" s="713"/>
      <c r="X17" s="762"/>
      <c r="Y17" s="762"/>
      <c r="Z17" s="762"/>
      <c r="AA17" s="713"/>
      <c r="AB17" s="713"/>
      <c r="AC17" s="763"/>
      <c r="AD17" s="759"/>
      <c r="AE17" s="754" t="n">
        <f aca="false">AE16+1</f>
        <v>14</v>
      </c>
      <c r="AF17" s="754" t="n">
        <f aca="false">AE17</f>
        <v>14</v>
      </c>
      <c r="AH17" s="764"/>
    </row>
    <row r="18" customFormat="false" ht="24" hidden="false" customHeight="true" outlineLevel="0" collapsed="false">
      <c r="A18" s="756"/>
      <c r="B18" s="757"/>
      <c r="C18" s="757"/>
      <c r="D18" s="707"/>
      <c r="E18" s="708"/>
      <c r="F18" s="707"/>
      <c r="G18" s="757"/>
      <c r="H18" s="757"/>
      <c r="I18" s="757"/>
      <c r="J18" s="707"/>
      <c r="K18" s="707"/>
      <c r="L18" s="758"/>
      <c r="M18" s="759"/>
      <c r="N18" s="754" t="n">
        <f aca="false">N17+1</f>
        <v>15</v>
      </c>
      <c r="O18" s="754" t="n">
        <f aca="false">N18</f>
        <v>15</v>
      </c>
      <c r="Q18" s="760" t="str">
        <f aca="false">IF(IGRF!B21="","",IGRF!B21)</f>
        <v>23</v>
      </c>
      <c r="R18" s="756"/>
      <c r="S18" s="757"/>
      <c r="T18" s="757"/>
      <c r="U18" s="707"/>
      <c r="V18" s="708"/>
      <c r="W18" s="707"/>
      <c r="X18" s="757"/>
      <c r="Y18" s="757"/>
      <c r="Z18" s="757"/>
      <c r="AA18" s="707"/>
      <c r="AB18" s="707"/>
      <c r="AC18" s="758"/>
      <c r="AD18" s="759"/>
      <c r="AE18" s="754" t="n">
        <f aca="false">AE17+1</f>
        <v>15</v>
      </c>
      <c r="AF18" s="754" t="n">
        <f aca="false">AE18</f>
        <v>15</v>
      </c>
      <c r="AH18" s="760" t="str">
        <f aca="false">Q18</f>
        <v>23</v>
      </c>
    </row>
    <row r="19" customFormat="false" ht="24" hidden="false" customHeight="true" outlineLevel="0" collapsed="false">
      <c r="A19" s="761"/>
      <c r="B19" s="762"/>
      <c r="C19" s="762"/>
      <c r="D19" s="713"/>
      <c r="E19" s="714"/>
      <c r="F19" s="713"/>
      <c r="G19" s="762"/>
      <c r="H19" s="762"/>
      <c r="I19" s="762"/>
      <c r="J19" s="713"/>
      <c r="K19" s="713"/>
      <c r="L19" s="763"/>
      <c r="M19" s="759"/>
      <c r="N19" s="754" t="n">
        <f aca="false">N18+1</f>
        <v>16</v>
      </c>
      <c r="O19" s="754" t="n">
        <f aca="false">N19</f>
        <v>16</v>
      </c>
      <c r="Q19" s="764"/>
      <c r="R19" s="761"/>
      <c r="S19" s="762"/>
      <c r="T19" s="762"/>
      <c r="U19" s="713"/>
      <c r="V19" s="714"/>
      <c r="W19" s="713"/>
      <c r="X19" s="762"/>
      <c r="Y19" s="762"/>
      <c r="Z19" s="762"/>
      <c r="AA19" s="713"/>
      <c r="AB19" s="713"/>
      <c r="AC19" s="763"/>
      <c r="AD19" s="759"/>
      <c r="AE19" s="754" t="n">
        <f aca="false">AE18+1</f>
        <v>16</v>
      </c>
      <c r="AF19" s="754" t="n">
        <f aca="false">AE19</f>
        <v>16</v>
      </c>
      <c r="AH19" s="764"/>
    </row>
    <row r="20" customFormat="false" ht="24" hidden="false" customHeight="true" outlineLevel="0" collapsed="false">
      <c r="A20" s="756"/>
      <c r="B20" s="757"/>
      <c r="C20" s="757"/>
      <c r="D20" s="707"/>
      <c r="E20" s="708"/>
      <c r="F20" s="707"/>
      <c r="G20" s="757"/>
      <c r="H20" s="757"/>
      <c r="I20" s="757"/>
      <c r="J20" s="707"/>
      <c r="K20" s="707"/>
      <c r="L20" s="758"/>
      <c r="M20" s="759"/>
      <c r="N20" s="754" t="n">
        <f aca="false">N19+1</f>
        <v>17</v>
      </c>
      <c r="O20" s="754" t="n">
        <f aca="false">N20</f>
        <v>17</v>
      </c>
      <c r="Q20" s="760" t="str">
        <f aca="false">IF(IGRF!B22="","",IGRF!B22)</f>
        <v>35</v>
      </c>
      <c r="R20" s="756"/>
      <c r="S20" s="757"/>
      <c r="T20" s="757"/>
      <c r="U20" s="707"/>
      <c r="V20" s="708"/>
      <c r="W20" s="707"/>
      <c r="X20" s="757"/>
      <c r="Y20" s="757"/>
      <c r="Z20" s="757"/>
      <c r="AA20" s="707"/>
      <c r="AB20" s="707"/>
      <c r="AC20" s="758"/>
      <c r="AD20" s="759"/>
      <c r="AE20" s="754" t="n">
        <f aca="false">AE19+1</f>
        <v>17</v>
      </c>
      <c r="AF20" s="754" t="n">
        <f aca="false">AE20</f>
        <v>17</v>
      </c>
      <c r="AH20" s="760" t="str">
        <f aca="false">Q20</f>
        <v>35</v>
      </c>
    </row>
    <row r="21" customFormat="false" ht="24" hidden="false" customHeight="true" outlineLevel="0" collapsed="false">
      <c r="A21" s="761"/>
      <c r="B21" s="762"/>
      <c r="C21" s="762"/>
      <c r="D21" s="713"/>
      <c r="E21" s="714"/>
      <c r="F21" s="713"/>
      <c r="G21" s="762"/>
      <c r="H21" s="762"/>
      <c r="I21" s="762"/>
      <c r="J21" s="713"/>
      <c r="K21" s="713"/>
      <c r="L21" s="763"/>
      <c r="M21" s="759"/>
      <c r="N21" s="754" t="n">
        <f aca="false">N20+1</f>
        <v>18</v>
      </c>
      <c r="O21" s="754" t="n">
        <f aca="false">N21</f>
        <v>18</v>
      </c>
      <c r="Q21" s="764"/>
      <c r="R21" s="761"/>
      <c r="S21" s="762"/>
      <c r="T21" s="762"/>
      <c r="U21" s="713"/>
      <c r="V21" s="714"/>
      <c r="W21" s="713"/>
      <c r="X21" s="762"/>
      <c r="Y21" s="762"/>
      <c r="Z21" s="762"/>
      <c r="AA21" s="713"/>
      <c r="AB21" s="713"/>
      <c r="AC21" s="763"/>
      <c r="AD21" s="759"/>
      <c r="AE21" s="754" t="n">
        <f aca="false">AE20+1</f>
        <v>18</v>
      </c>
      <c r="AF21" s="754" t="n">
        <f aca="false">AE21</f>
        <v>18</v>
      </c>
      <c r="AH21" s="764"/>
    </row>
    <row r="22" customFormat="false" ht="24" hidden="false" customHeight="true" outlineLevel="0" collapsed="false">
      <c r="A22" s="756"/>
      <c r="B22" s="757"/>
      <c r="C22" s="757"/>
      <c r="D22" s="707"/>
      <c r="E22" s="708"/>
      <c r="F22" s="707"/>
      <c r="G22" s="757"/>
      <c r="H22" s="757"/>
      <c r="I22" s="757"/>
      <c r="J22" s="707"/>
      <c r="K22" s="707"/>
      <c r="L22" s="758"/>
      <c r="M22" s="759"/>
      <c r="N22" s="754" t="n">
        <f aca="false">N21+1</f>
        <v>19</v>
      </c>
      <c r="O22" s="754" t="n">
        <f aca="false">N22</f>
        <v>19</v>
      </c>
      <c r="Q22" s="760" t="str">
        <f aca="false">IF(IGRF!B23="","",IGRF!B23)</f>
        <v>46</v>
      </c>
      <c r="R22" s="756"/>
      <c r="S22" s="757"/>
      <c r="T22" s="757"/>
      <c r="U22" s="707"/>
      <c r="V22" s="708"/>
      <c r="W22" s="707"/>
      <c r="X22" s="757"/>
      <c r="Y22" s="757"/>
      <c r="Z22" s="757"/>
      <c r="AA22" s="707"/>
      <c r="AB22" s="707"/>
      <c r="AC22" s="758"/>
      <c r="AD22" s="759"/>
      <c r="AE22" s="754" t="n">
        <f aca="false">AE21+1</f>
        <v>19</v>
      </c>
      <c r="AF22" s="754" t="n">
        <f aca="false">AE22</f>
        <v>19</v>
      </c>
      <c r="AH22" s="760" t="str">
        <f aca="false">Q22</f>
        <v>46</v>
      </c>
    </row>
    <row r="23" customFormat="false" ht="24" hidden="false" customHeight="true" outlineLevel="0" collapsed="false">
      <c r="A23" s="761"/>
      <c r="B23" s="762"/>
      <c r="C23" s="762"/>
      <c r="D23" s="713"/>
      <c r="E23" s="714"/>
      <c r="F23" s="713"/>
      <c r="G23" s="762"/>
      <c r="H23" s="762"/>
      <c r="I23" s="762"/>
      <c r="J23" s="713"/>
      <c r="K23" s="713"/>
      <c r="L23" s="763"/>
      <c r="M23" s="759"/>
      <c r="N23" s="754" t="n">
        <f aca="false">N22+1</f>
        <v>20</v>
      </c>
      <c r="O23" s="754" t="n">
        <f aca="false">N23</f>
        <v>20</v>
      </c>
      <c r="Q23" s="764"/>
      <c r="R23" s="761"/>
      <c r="S23" s="762"/>
      <c r="T23" s="762"/>
      <c r="U23" s="713"/>
      <c r="V23" s="714"/>
      <c r="W23" s="713"/>
      <c r="X23" s="762"/>
      <c r="Y23" s="762"/>
      <c r="Z23" s="762"/>
      <c r="AA23" s="713"/>
      <c r="AB23" s="713"/>
      <c r="AC23" s="763"/>
      <c r="AD23" s="759"/>
      <c r="AE23" s="754" t="n">
        <f aca="false">AE22+1</f>
        <v>20</v>
      </c>
      <c r="AF23" s="754" t="n">
        <f aca="false">AE23</f>
        <v>20</v>
      </c>
      <c r="AH23" s="764"/>
    </row>
    <row r="24" customFormat="false" ht="24" hidden="false" customHeight="true" outlineLevel="0" collapsed="false">
      <c r="A24" s="756"/>
      <c r="B24" s="757"/>
      <c r="C24" s="757"/>
      <c r="D24" s="707"/>
      <c r="E24" s="708"/>
      <c r="F24" s="707"/>
      <c r="G24" s="757"/>
      <c r="H24" s="757"/>
      <c r="I24" s="757"/>
      <c r="J24" s="707"/>
      <c r="K24" s="707"/>
      <c r="L24" s="758"/>
      <c r="M24" s="759"/>
      <c r="N24" s="754" t="n">
        <f aca="false">N23+1</f>
        <v>21</v>
      </c>
      <c r="O24" s="754" t="n">
        <f aca="false">N24</f>
        <v>21</v>
      </c>
      <c r="Q24" s="760" t="str">
        <f aca="false">IF(IGRF!B24="","",IGRF!B24)</f>
        <v>55</v>
      </c>
      <c r="R24" s="756"/>
      <c r="S24" s="757"/>
      <c r="T24" s="757"/>
      <c r="U24" s="707"/>
      <c r="V24" s="708"/>
      <c r="W24" s="707"/>
      <c r="X24" s="757"/>
      <c r="Y24" s="757"/>
      <c r="Z24" s="757"/>
      <c r="AA24" s="707"/>
      <c r="AB24" s="707"/>
      <c r="AC24" s="758"/>
      <c r="AD24" s="759"/>
      <c r="AE24" s="754" t="n">
        <f aca="false">AE23+1</f>
        <v>21</v>
      </c>
      <c r="AF24" s="754" t="n">
        <f aca="false">AE24</f>
        <v>21</v>
      </c>
      <c r="AH24" s="760" t="str">
        <f aca="false">Q24</f>
        <v>55</v>
      </c>
    </row>
    <row r="25" customFormat="false" ht="24" hidden="false" customHeight="true" outlineLevel="0" collapsed="false">
      <c r="A25" s="761"/>
      <c r="B25" s="762"/>
      <c r="C25" s="762"/>
      <c r="D25" s="713"/>
      <c r="E25" s="714"/>
      <c r="F25" s="713"/>
      <c r="G25" s="762"/>
      <c r="H25" s="762"/>
      <c r="I25" s="762"/>
      <c r="J25" s="713"/>
      <c r="K25" s="713"/>
      <c r="L25" s="763"/>
      <c r="M25" s="759"/>
      <c r="N25" s="754" t="n">
        <f aca="false">N24+1</f>
        <v>22</v>
      </c>
      <c r="O25" s="754" t="n">
        <f aca="false">N25</f>
        <v>22</v>
      </c>
      <c r="Q25" s="764"/>
      <c r="R25" s="761"/>
      <c r="S25" s="762"/>
      <c r="T25" s="762"/>
      <c r="U25" s="713"/>
      <c r="V25" s="714"/>
      <c r="W25" s="713"/>
      <c r="X25" s="762"/>
      <c r="Y25" s="762"/>
      <c r="Z25" s="762"/>
      <c r="AA25" s="713"/>
      <c r="AB25" s="713"/>
      <c r="AC25" s="763"/>
      <c r="AD25" s="759"/>
      <c r="AE25" s="754" t="n">
        <f aca="false">AE24+1</f>
        <v>22</v>
      </c>
      <c r="AF25" s="754" t="n">
        <f aca="false">AE25</f>
        <v>22</v>
      </c>
      <c r="AH25" s="764"/>
    </row>
    <row r="26" customFormat="false" ht="24" hidden="false" customHeight="true" outlineLevel="0" collapsed="false">
      <c r="A26" s="756"/>
      <c r="B26" s="757"/>
      <c r="C26" s="757"/>
      <c r="D26" s="707"/>
      <c r="E26" s="708"/>
      <c r="F26" s="707"/>
      <c r="G26" s="757"/>
      <c r="H26" s="757"/>
      <c r="I26" s="757"/>
      <c r="J26" s="707"/>
      <c r="K26" s="707"/>
      <c r="L26" s="758"/>
      <c r="M26" s="759"/>
      <c r="N26" s="754" t="n">
        <f aca="false">N25+1</f>
        <v>23</v>
      </c>
      <c r="O26" s="754" t="n">
        <f aca="false">N26</f>
        <v>23</v>
      </c>
      <c r="Q26" s="760" t="str">
        <f aca="false">IF(IGRF!B25="","",IGRF!B25)</f>
        <v>64</v>
      </c>
      <c r="R26" s="756"/>
      <c r="S26" s="757"/>
      <c r="T26" s="757"/>
      <c r="U26" s="707"/>
      <c r="V26" s="708"/>
      <c r="W26" s="707"/>
      <c r="X26" s="757"/>
      <c r="Y26" s="757"/>
      <c r="Z26" s="757"/>
      <c r="AA26" s="707"/>
      <c r="AB26" s="707"/>
      <c r="AC26" s="758"/>
      <c r="AD26" s="759"/>
      <c r="AE26" s="754" t="n">
        <f aca="false">AE25+1</f>
        <v>23</v>
      </c>
      <c r="AF26" s="754" t="n">
        <f aca="false">AE26</f>
        <v>23</v>
      </c>
      <c r="AH26" s="760" t="str">
        <f aca="false">Q26</f>
        <v>64</v>
      </c>
    </row>
    <row r="27" customFormat="false" ht="24" hidden="false" customHeight="true" outlineLevel="0" collapsed="false">
      <c r="A27" s="761"/>
      <c r="B27" s="762"/>
      <c r="C27" s="762"/>
      <c r="D27" s="713"/>
      <c r="E27" s="714"/>
      <c r="F27" s="713"/>
      <c r="G27" s="762"/>
      <c r="H27" s="762"/>
      <c r="I27" s="762"/>
      <c r="J27" s="713"/>
      <c r="K27" s="713"/>
      <c r="L27" s="763"/>
      <c r="M27" s="759"/>
      <c r="N27" s="754" t="n">
        <f aca="false">N26+1</f>
        <v>24</v>
      </c>
      <c r="O27" s="754" t="n">
        <f aca="false">N27</f>
        <v>24</v>
      </c>
      <c r="Q27" s="764"/>
      <c r="R27" s="761"/>
      <c r="S27" s="762"/>
      <c r="T27" s="762"/>
      <c r="U27" s="713"/>
      <c r="V27" s="714"/>
      <c r="W27" s="713"/>
      <c r="X27" s="762"/>
      <c r="Y27" s="762"/>
      <c r="Z27" s="762"/>
      <c r="AA27" s="713"/>
      <c r="AB27" s="713"/>
      <c r="AC27" s="763"/>
      <c r="AD27" s="759"/>
      <c r="AE27" s="754" t="n">
        <f aca="false">AE26+1</f>
        <v>24</v>
      </c>
      <c r="AF27" s="754" t="n">
        <f aca="false">AE27</f>
        <v>24</v>
      </c>
      <c r="AH27" s="764"/>
    </row>
    <row r="28" customFormat="false" ht="24" hidden="false" customHeight="true" outlineLevel="0" collapsed="false">
      <c r="A28" s="756"/>
      <c r="B28" s="757"/>
      <c r="C28" s="757"/>
      <c r="D28" s="707"/>
      <c r="E28" s="708"/>
      <c r="F28" s="707"/>
      <c r="G28" s="757"/>
      <c r="H28" s="757"/>
      <c r="I28" s="757"/>
      <c r="J28" s="707"/>
      <c r="K28" s="707"/>
      <c r="L28" s="758"/>
      <c r="M28" s="759"/>
      <c r="N28" s="754" t="n">
        <f aca="false">N27+1</f>
        <v>25</v>
      </c>
      <c r="O28" s="754" t="n">
        <f aca="false">N28</f>
        <v>25</v>
      </c>
      <c r="Q28" s="760" t="str">
        <f aca="false">IF(IGRF!B26="","",IGRF!B26)</f>
        <v>747</v>
      </c>
      <c r="R28" s="756"/>
      <c r="S28" s="757"/>
      <c r="T28" s="757"/>
      <c r="U28" s="707"/>
      <c r="V28" s="708"/>
      <c r="W28" s="707"/>
      <c r="X28" s="757"/>
      <c r="Y28" s="757"/>
      <c r="Z28" s="757"/>
      <c r="AA28" s="707"/>
      <c r="AB28" s="707"/>
      <c r="AC28" s="758"/>
      <c r="AD28" s="759"/>
      <c r="AE28" s="754" t="n">
        <f aca="false">AE27+1</f>
        <v>25</v>
      </c>
      <c r="AF28" s="754" t="n">
        <f aca="false">AE28</f>
        <v>25</v>
      </c>
      <c r="AH28" s="760" t="str">
        <f aca="false">Q28</f>
        <v>747</v>
      </c>
    </row>
    <row r="29" customFormat="false" ht="24" hidden="false" customHeight="true" outlineLevel="0" collapsed="false">
      <c r="A29" s="761"/>
      <c r="B29" s="762"/>
      <c r="C29" s="762"/>
      <c r="D29" s="713"/>
      <c r="E29" s="714"/>
      <c r="F29" s="713"/>
      <c r="G29" s="762"/>
      <c r="H29" s="762"/>
      <c r="I29" s="762"/>
      <c r="J29" s="713"/>
      <c r="K29" s="713"/>
      <c r="L29" s="763"/>
      <c r="M29" s="759"/>
      <c r="N29" s="754" t="n">
        <v>26</v>
      </c>
      <c r="O29" s="754" t="n">
        <v>26</v>
      </c>
      <c r="Q29" s="764"/>
      <c r="R29" s="761"/>
      <c r="S29" s="762"/>
      <c r="T29" s="762"/>
      <c r="U29" s="713"/>
      <c r="V29" s="714"/>
      <c r="W29" s="713"/>
      <c r="X29" s="762"/>
      <c r="Y29" s="762"/>
      <c r="Z29" s="762"/>
      <c r="AA29" s="713"/>
      <c r="AB29" s="713"/>
      <c r="AC29" s="763"/>
      <c r="AD29" s="759"/>
      <c r="AE29" s="754" t="n">
        <v>26</v>
      </c>
      <c r="AF29" s="754" t="n">
        <v>26</v>
      </c>
      <c r="AH29" s="764"/>
    </row>
    <row r="30" customFormat="false" ht="24" hidden="false" customHeight="true" outlineLevel="0" collapsed="false">
      <c r="A30" s="756"/>
      <c r="B30" s="757"/>
      <c r="C30" s="757"/>
      <c r="D30" s="707"/>
      <c r="E30" s="708"/>
      <c r="F30" s="707"/>
      <c r="G30" s="757"/>
      <c r="H30" s="757"/>
      <c r="I30" s="757"/>
      <c r="J30" s="707"/>
      <c r="K30" s="707"/>
      <c r="L30" s="758"/>
      <c r="M30" s="759"/>
      <c r="N30" s="754" t="n">
        <v>27</v>
      </c>
      <c r="O30" s="754" t="n">
        <v>27</v>
      </c>
      <c r="Q30" s="760" t="str">
        <f aca="false">IF(IGRF!B27="","",IGRF!B27)</f>
        <v>77</v>
      </c>
      <c r="R30" s="756"/>
      <c r="S30" s="757"/>
      <c r="T30" s="757"/>
      <c r="U30" s="707"/>
      <c r="V30" s="708"/>
      <c r="W30" s="707"/>
      <c r="X30" s="757"/>
      <c r="Y30" s="757"/>
      <c r="Z30" s="757"/>
      <c r="AA30" s="707"/>
      <c r="AB30" s="707"/>
      <c r="AC30" s="758"/>
      <c r="AD30" s="759"/>
      <c r="AE30" s="754" t="n">
        <v>27</v>
      </c>
      <c r="AF30" s="754" t="n">
        <v>27</v>
      </c>
      <c r="AH30" s="760" t="str">
        <f aca="false">Q30</f>
        <v>77</v>
      </c>
    </row>
    <row r="31" customFormat="false" ht="24" hidden="false" customHeight="true" outlineLevel="0" collapsed="false">
      <c r="A31" s="761"/>
      <c r="B31" s="762"/>
      <c r="C31" s="762"/>
      <c r="D31" s="713"/>
      <c r="E31" s="714"/>
      <c r="F31" s="713"/>
      <c r="G31" s="762"/>
      <c r="H31" s="762"/>
      <c r="I31" s="762"/>
      <c r="J31" s="713"/>
      <c r="K31" s="713"/>
      <c r="L31" s="763"/>
      <c r="M31" s="759"/>
      <c r="N31" s="754" t="n">
        <v>28</v>
      </c>
      <c r="O31" s="754" t="n">
        <v>28</v>
      </c>
      <c r="Q31" s="764"/>
      <c r="R31" s="761"/>
      <c r="S31" s="762"/>
      <c r="T31" s="762"/>
      <c r="U31" s="713"/>
      <c r="V31" s="714"/>
      <c r="W31" s="713"/>
      <c r="X31" s="762"/>
      <c r="Y31" s="762"/>
      <c r="Z31" s="762"/>
      <c r="AA31" s="713"/>
      <c r="AB31" s="713"/>
      <c r="AC31" s="763"/>
      <c r="AD31" s="759"/>
      <c r="AE31" s="754" t="n">
        <v>28</v>
      </c>
      <c r="AF31" s="754" t="n">
        <v>28</v>
      </c>
      <c r="AH31" s="764"/>
    </row>
    <row r="32" customFormat="false" ht="24" hidden="false" customHeight="true" outlineLevel="0" collapsed="false">
      <c r="A32" s="756"/>
      <c r="B32" s="757"/>
      <c r="C32" s="757"/>
      <c r="D32" s="707"/>
      <c r="E32" s="708"/>
      <c r="F32" s="707"/>
      <c r="G32" s="757"/>
      <c r="H32" s="757"/>
      <c r="I32" s="757"/>
      <c r="J32" s="707"/>
      <c r="K32" s="707"/>
      <c r="L32" s="758"/>
      <c r="M32" s="759"/>
      <c r="N32" s="754" t="n">
        <v>29</v>
      </c>
      <c r="O32" s="754" t="n">
        <v>29</v>
      </c>
      <c r="Q32" s="760" t="str">
        <f aca="false">IF(IGRF!B28="","",IGRF!B28)</f>
        <v/>
      </c>
      <c r="R32" s="756"/>
      <c r="S32" s="757"/>
      <c r="T32" s="757"/>
      <c r="U32" s="707"/>
      <c r="V32" s="708"/>
      <c r="W32" s="707"/>
      <c r="X32" s="757"/>
      <c r="Y32" s="757"/>
      <c r="Z32" s="757"/>
      <c r="AA32" s="707"/>
      <c r="AB32" s="707"/>
      <c r="AC32" s="758"/>
      <c r="AD32" s="759"/>
      <c r="AE32" s="754" t="n">
        <v>29</v>
      </c>
      <c r="AF32" s="754" t="n">
        <v>29</v>
      </c>
      <c r="AH32" s="760" t="str">
        <f aca="false">Q32</f>
        <v/>
      </c>
    </row>
    <row r="33" customFormat="false" ht="24" hidden="false" customHeight="true" outlineLevel="0" collapsed="false">
      <c r="A33" s="761"/>
      <c r="B33" s="762"/>
      <c r="C33" s="762"/>
      <c r="D33" s="713"/>
      <c r="E33" s="714"/>
      <c r="F33" s="713"/>
      <c r="G33" s="762"/>
      <c r="H33" s="762"/>
      <c r="I33" s="762"/>
      <c r="J33" s="713"/>
      <c r="K33" s="713"/>
      <c r="L33" s="763"/>
      <c r="M33" s="759"/>
      <c r="N33" s="754" t="n">
        <v>30</v>
      </c>
      <c r="O33" s="754" t="n">
        <v>30</v>
      </c>
      <c r="Q33" s="764"/>
      <c r="R33" s="761"/>
      <c r="S33" s="762"/>
      <c r="T33" s="762"/>
      <c r="U33" s="713"/>
      <c r="V33" s="714"/>
      <c r="W33" s="713"/>
      <c r="X33" s="762"/>
      <c r="Y33" s="762"/>
      <c r="Z33" s="762"/>
      <c r="AA33" s="713"/>
      <c r="AB33" s="713"/>
      <c r="AC33" s="763"/>
      <c r="AD33" s="759"/>
      <c r="AE33" s="754" t="n">
        <v>30</v>
      </c>
      <c r="AF33" s="754" t="n">
        <v>30</v>
      </c>
      <c r="AH33" s="764"/>
    </row>
    <row r="34" customFormat="false" ht="24" hidden="false" customHeight="true" outlineLevel="0" collapsed="false">
      <c r="A34" s="756"/>
      <c r="B34" s="757"/>
      <c r="C34" s="757"/>
      <c r="D34" s="707"/>
      <c r="E34" s="708"/>
      <c r="F34" s="707"/>
      <c r="G34" s="757"/>
      <c r="H34" s="757"/>
      <c r="I34" s="757"/>
      <c r="J34" s="707"/>
      <c r="K34" s="707"/>
      <c r="L34" s="758"/>
      <c r="M34" s="759"/>
      <c r="N34" s="754" t="n">
        <v>31</v>
      </c>
      <c r="O34" s="754" t="n">
        <v>31</v>
      </c>
      <c r="Q34" s="760" t="str">
        <f aca="false">IF(IGRF!B29="","",IGRF!B29)</f>
        <v/>
      </c>
      <c r="R34" s="756"/>
      <c r="S34" s="757"/>
      <c r="T34" s="757"/>
      <c r="U34" s="707"/>
      <c r="V34" s="708"/>
      <c r="W34" s="707"/>
      <c r="X34" s="757"/>
      <c r="Y34" s="757"/>
      <c r="Z34" s="757"/>
      <c r="AA34" s="707"/>
      <c r="AB34" s="707"/>
      <c r="AC34" s="758"/>
      <c r="AD34" s="759"/>
      <c r="AE34" s="754" t="n">
        <v>31</v>
      </c>
      <c r="AF34" s="754" t="n">
        <v>31</v>
      </c>
      <c r="AH34" s="760" t="str">
        <f aca="false">Q34</f>
        <v/>
      </c>
    </row>
    <row r="35" customFormat="false" ht="24" hidden="false" customHeight="true" outlineLevel="0" collapsed="false">
      <c r="A35" s="761"/>
      <c r="B35" s="762"/>
      <c r="C35" s="762"/>
      <c r="D35" s="713"/>
      <c r="E35" s="714"/>
      <c r="F35" s="713"/>
      <c r="G35" s="762"/>
      <c r="H35" s="762"/>
      <c r="I35" s="762"/>
      <c r="J35" s="713"/>
      <c r="K35" s="713"/>
      <c r="L35" s="763"/>
      <c r="M35" s="759"/>
      <c r="N35" s="754" t="n">
        <v>32</v>
      </c>
      <c r="O35" s="754" t="n">
        <v>32</v>
      </c>
      <c r="Q35" s="764"/>
      <c r="R35" s="761"/>
      <c r="S35" s="762"/>
      <c r="T35" s="762"/>
      <c r="U35" s="713"/>
      <c r="V35" s="714"/>
      <c r="W35" s="713"/>
      <c r="X35" s="762"/>
      <c r="Y35" s="762"/>
      <c r="Z35" s="762"/>
      <c r="AA35" s="713"/>
      <c r="AB35" s="713"/>
      <c r="AC35" s="763"/>
      <c r="AD35" s="759"/>
      <c r="AE35" s="754" t="n">
        <v>32</v>
      </c>
      <c r="AF35" s="754" t="n">
        <v>32</v>
      </c>
      <c r="AH35" s="764"/>
    </row>
    <row r="36" customFormat="false" ht="24" hidden="false" customHeight="true" outlineLevel="0" collapsed="false">
      <c r="A36" s="756"/>
      <c r="B36" s="757"/>
      <c r="C36" s="757"/>
      <c r="D36" s="707"/>
      <c r="E36" s="708"/>
      <c r="F36" s="707"/>
      <c r="G36" s="757"/>
      <c r="H36" s="757"/>
      <c r="I36" s="757"/>
      <c r="J36" s="707"/>
      <c r="K36" s="707"/>
      <c r="L36" s="758"/>
      <c r="M36" s="759"/>
      <c r="N36" s="754" t="n">
        <v>33</v>
      </c>
      <c r="O36" s="754" t="n">
        <v>33</v>
      </c>
      <c r="Q36" s="760" t="str">
        <f aca="false">IF(IGRF!B30="","",IGRF!B30)</f>
        <v/>
      </c>
      <c r="R36" s="756"/>
      <c r="S36" s="757"/>
      <c r="T36" s="757"/>
      <c r="U36" s="707"/>
      <c r="V36" s="708"/>
      <c r="W36" s="707"/>
      <c r="X36" s="757"/>
      <c r="Y36" s="757"/>
      <c r="Z36" s="757"/>
      <c r="AA36" s="707"/>
      <c r="AB36" s="707"/>
      <c r="AC36" s="758"/>
      <c r="AD36" s="759"/>
      <c r="AE36" s="754" t="n">
        <v>33</v>
      </c>
      <c r="AF36" s="754" t="n">
        <v>33</v>
      </c>
      <c r="AH36" s="760" t="str">
        <f aca="false">Q36</f>
        <v/>
      </c>
    </row>
    <row r="37" customFormat="false" ht="24" hidden="false" customHeight="true" outlineLevel="0" collapsed="false">
      <c r="A37" s="761"/>
      <c r="B37" s="762"/>
      <c r="C37" s="762"/>
      <c r="D37" s="713"/>
      <c r="E37" s="714"/>
      <c r="F37" s="713"/>
      <c r="G37" s="762"/>
      <c r="H37" s="762"/>
      <c r="I37" s="762"/>
      <c r="J37" s="713"/>
      <c r="K37" s="713"/>
      <c r="L37" s="763"/>
      <c r="M37" s="759"/>
      <c r="N37" s="754" t="n">
        <v>34</v>
      </c>
      <c r="O37" s="754" t="n">
        <v>34</v>
      </c>
      <c r="Q37" s="764"/>
      <c r="R37" s="761"/>
      <c r="S37" s="762"/>
      <c r="T37" s="762"/>
      <c r="U37" s="713"/>
      <c r="V37" s="714"/>
      <c r="W37" s="713"/>
      <c r="X37" s="762"/>
      <c r="Y37" s="762"/>
      <c r="Z37" s="762"/>
      <c r="AA37" s="713"/>
      <c r="AB37" s="713"/>
      <c r="AC37" s="763"/>
      <c r="AD37" s="759"/>
      <c r="AE37" s="754" t="n">
        <v>34</v>
      </c>
      <c r="AF37" s="754" t="n">
        <v>34</v>
      </c>
      <c r="AH37" s="764"/>
    </row>
    <row r="38" customFormat="false" ht="24" hidden="false" customHeight="true" outlineLevel="0" collapsed="false">
      <c r="A38" s="756"/>
      <c r="B38" s="757"/>
      <c r="C38" s="757"/>
      <c r="D38" s="707"/>
      <c r="E38" s="708"/>
      <c r="F38" s="707"/>
      <c r="G38" s="757"/>
      <c r="H38" s="757"/>
      <c r="I38" s="757"/>
      <c r="J38" s="707"/>
      <c r="K38" s="707"/>
      <c r="L38" s="758"/>
      <c r="M38" s="759"/>
      <c r="N38" s="754" t="n">
        <v>35</v>
      </c>
      <c r="O38" s="754" t="n">
        <v>35</v>
      </c>
      <c r="Q38" s="760" t="str">
        <f aca="false">IF(IGRF!B31="","",IGRF!B31)</f>
        <v/>
      </c>
      <c r="R38" s="756"/>
      <c r="S38" s="757"/>
      <c r="T38" s="757"/>
      <c r="U38" s="707"/>
      <c r="V38" s="708"/>
      <c r="W38" s="707"/>
      <c r="X38" s="757"/>
      <c r="Y38" s="757"/>
      <c r="Z38" s="757"/>
      <c r="AA38" s="707"/>
      <c r="AB38" s="707"/>
      <c r="AC38" s="758"/>
      <c r="AD38" s="759"/>
      <c r="AE38" s="754" t="n">
        <v>35</v>
      </c>
      <c r="AF38" s="754" t="n">
        <v>35</v>
      </c>
      <c r="AH38" s="760" t="str">
        <f aca="false">Q38</f>
        <v/>
      </c>
    </row>
    <row r="39" customFormat="false" ht="24" hidden="false" customHeight="true" outlineLevel="0" collapsed="false">
      <c r="A39" s="761"/>
      <c r="B39" s="762"/>
      <c r="C39" s="762"/>
      <c r="D39" s="713"/>
      <c r="E39" s="714"/>
      <c r="F39" s="713"/>
      <c r="G39" s="762"/>
      <c r="H39" s="762"/>
      <c r="I39" s="762"/>
      <c r="J39" s="713"/>
      <c r="K39" s="713"/>
      <c r="L39" s="763"/>
      <c r="M39" s="759"/>
      <c r="N39" s="754" t="n">
        <v>36</v>
      </c>
      <c r="O39" s="754" t="n">
        <v>36</v>
      </c>
      <c r="Q39" s="764"/>
      <c r="R39" s="761"/>
      <c r="S39" s="762"/>
      <c r="T39" s="762"/>
      <c r="U39" s="713"/>
      <c r="V39" s="714"/>
      <c r="W39" s="713"/>
      <c r="X39" s="762"/>
      <c r="Y39" s="762"/>
      <c r="Z39" s="762"/>
      <c r="AA39" s="713"/>
      <c r="AB39" s="713"/>
      <c r="AC39" s="763"/>
      <c r="AD39" s="759"/>
      <c r="AE39" s="754" t="n">
        <v>36</v>
      </c>
      <c r="AF39" s="754" t="n">
        <v>36</v>
      </c>
      <c r="AH39" s="764"/>
    </row>
    <row r="40" s="765" customFormat="true" ht="24" hidden="false" customHeight="true" outlineLevel="0" collapsed="false">
      <c r="A40" s="756"/>
      <c r="B40" s="757"/>
      <c r="C40" s="757"/>
      <c r="D40" s="707"/>
      <c r="E40" s="708"/>
      <c r="F40" s="707"/>
      <c r="G40" s="757"/>
      <c r="H40" s="757"/>
      <c r="I40" s="757"/>
      <c r="J40" s="707"/>
      <c r="K40" s="707"/>
      <c r="L40" s="758"/>
      <c r="M40" s="759"/>
      <c r="N40" s="754" t="n">
        <v>37</v>
      </c>
      <c r="O40" s="754" t="n">
        <v>37</v>
      </c>
      <c r="Q40" s="760" t="str">
        <f aca="false">IF(IGRF!B32="","",IGRF!B32)</f>
        <v/>
      </c>
      <c r="R40" s="756"/>
      <c r="S40" s="757"/>
      <c r="T40" s="757"/>
      <c r="U40" s="707"/>
      <c r="V40" s="708"/>
      <c r="W40" s="707"/>
      <c r="X40" s="757"/>
      <c r="Y40" s="757"/>
      <c r="Z40" s="757"/>
      <c r="AA40" s="707"/>
      <c r="AB40" s="707"/>
      <c r="AC40" s="758"/>
      <c r="AD40" s="759"/>
      <c r="AE40" s="754" t="n">
        <v>37</v>
      </c>
      <c r="AF40" s="754" t="n">
        <v>37</v>
      </c>
      <c r="AH40" s="760" t="str">
        <f aca="false">Q40</f>
        <v/>
      </c>
    </row>
    <row r="41" customFormat="false" ht="24" hidden="false" customHeight="true" outlineLevel="0" collapsed="false">
      <c r="A41" s="761"/>
      <c r="B41" s="762"/>
      <c r="C41" s="762"/>
      <c r="D41" s="713"/>
      <c r="E41" s="714"/>
      <c r="F41" s="713"/>
      <c r="G41" s="762"/>
      <c r="H41" s="762"/>
      <c r="I41" s="762"/>
      <c r="J41" s="713"/>
      <c r="K41" s="713"/>
      <c r="L41" s="763"/>
      <c r="M41" s="759"/>
      <c r="N41" s="754" t="n">
        <v>38</v>
      </c>
      <c r="O41" s="754" t="n">
        <v>38</v>
      </c>
      <c r="Q41" s="764"/>
      <c r="R41" s="761"/>
      <c r="S41" s="762"/>
      <c r="T41" s="762"/>
      <c r="U41" s="713"/>
      <c r="V41" s="714"/>
      <c r="W41" s="713"/>
      <c r="X41" s="762"/>
      <c r="Y41" s="762"/>
      <c r="Z41" s="762"/>
      <c r="AA41" s="713"/>
      <c r="AB41" s="713"/>
      <c r="AC41" s="763"/>
      <c r="AD41" s="759"/>
      <c r="AE41" s="754" t="n">
        <v>38</v>
      </c>
      <c r="AF41" s="754" t="n">
        <v>38</v>
      </c>
      <c r="AH41" s="764"/>
    </row>
    <row r="42" customFormat="false" ht="24" hidden="false" customHeight="true" outlineLevel="0" collapsed="false">
      <c r="A42" s="756"/>
      <c r="B42" s="757"/>
      <c r="C42" s="757"/>
      <c r="D42" s="707"/>
      <c r="E42" s="708"/>
      <c r="F42" s="707"/>
      <c r="G42" s="757"/>
      <c r="H42" s="757"/>
      <c r="I42" s="757"/>
      <c r="J42" s="707"/>
      <c r="K42" s="707"/>
      <c r="L42" s="758"/>
      <c r="M42" s="759"/>
      <c r="N42" s="753"/>
      <c r="O42" s="753"/>
      <c r="Q42" s="760" t="str">
        <f aca="false">IF(IGRF!B33="","",IGRF!B33)</f>
        <v/>
      </c>
      <c r="R42" s="756"/>
      <c r="S42" s="757"/>
      <c r="T42" s="757"/>
      <c r="U42" s="707"/>
      <c r="V42" s="708"/>
      <c r="W42" s="707"/>
      <c r="X42" s="757"/>
      <c r="Y42" s="757"/>
      <c r="Z42" s="757"/>
      <c r="AA42" s="707"/>
      <c r="AB42" s="707"/>
      <c r="AC42" s="758"/>
      <c r="AD42" s="759"/>
      <c r="AE42" s="753"/>
      <c r="AF42" s="753"/>
      <c r="AH42" s="760" t="str">
        <f aca="false">Q42</f>
        <v/>
      </c>
    </row>
    <row r="43" customFormat="false" ht="24" hidden="false" customHeight="true" outlineLevel="0" collapsed="false">
      <c r="A43" s="766"/>
      <c r="B43" s="767"/>
      <c r="C43" s="767"/>
      <c r="D43" s="768"/>
      <c r="E43" s="723"/>
      <c r="F43" s="768"/>
      <c r="G43" s="767"/>
      <c r="H43" s="767"/>
      <c r="I43" s="767"/>
      <c r="J43" s="768"/>
      <c r="K43" s="768"/>
      <c r="L43" s="769"/>
      <c r="M43" s="770"/>
      <c r="N43" s="753"/>
      <c r="O43" s="753"/>
      <c r="Q43" s="771"/>
      <c r="R43" s="766"/>
      <c r="S43" s="767"/>
      <c r="T43" s="767"/>
      <c r="U43" s="768"/>
      <c r="V43" s="723"/>
      <c r="W43" s="768"/>
      <c r="X43" s="767"/>
      <c r="Y43" s="767"/>
      <c r="Z43" s="767"/>
      <c r="AA43" s="768"/>
      <c r="AB43" s="768"/>
      <c r="AC43" s="769"/>
      <c r="AD43" s="759"/>
      <c r="AE43" s="753"/>
      <c r="AF43" s="753"/>
      <c r="AH43" s="772"/>
    </row>
    <row r="44" customFormat="false" ht="30" hidden="false" customHeight="true" outlineLevel="0" collapsed="false">
      <c r="A44" s="741" t="str">
        <f aca="false">Score!$T$1</f>
        <v>Camaro Harem</v>
      </c>
      <c r="B44" s="741"/>
      <c r="C44" s="741"/>
      <c r="D44" s="741"/>
      <c r="E44" s="741"/>
      <c r="F44" s="741"/>
      <c r="G44" s="741"/>
      <c r="H44" s="742" t="str">
        <f aca="false">IF(ISBLANK(IGRF!$H$12), "", IGRF!$H$12)</f>
        <v>Orange</v>
      </c>
      <c r="I44" s="742"/>
      <c r="J44" s="743" t="n">
        <f aca="false">IF(ISBLANK(IGRF!$B$7), "", IGRF!$B$7)</f>
        <v>42686</v>
      </c>
      <c r="K44" s="743"/>
      <c r="L44" s="744"/>
      <c r="M44" s="744"/>
      <c r="N44" s="744"/>
      <c r="O44" s="744"/>
      <c r="P44" s="744"/>
      <c r="Q44" s="744"/>
      <c r="R44" s="741" t="str">
        <f aca="false">Score!$T$1</f>
        <v>Camaro Harem</v>
      </c>
      <c r="S44" s="741"/>
      <c r="T44" s="741"/>
      <c r="U44" s="741"/>
      <c r="V44" s="741"/>
      <c r="W44" s="741"/>
      <c r="X44" s="741"/>
      <c r="Y44" s="742" t="str">
        <f aca="false">H44</f>
        <v>Orange</v>
      </c>
      <c r="Z44" s="742"/>
      <c r="AA44" s="743" t="n">
        <f aca="false">IF(ISBLANK(IGRF!$B$7), "", IGRF!$B$7)</f>
        <v>42686</v>
      </c>
      <c r="AB44" s="743"/>
      <c r="AC44" s="744"/>
      <c r="AD44" s="744"/>
      <c r="AE44" s="744"/>
      <c r="AF44" s="744"/>
      <c r="AG44" s="744"/>
      <c r="AH44" s="744"/>
    </row>
    <row r="45" customFormat="false" ht="11.25" hidden="false" customHeight="true" outlineLevel="0" collapsed="false">
      <c r="A45" s="741"/>
      <c r="B45" s="741"/>
      <c r="C45" s="741"/>
      <c r="D45" s="741"/>
      <c r="E45" s="741"/>
      <c r="F45" s="741"/>
      <c r="G45" s="741"/>
      <c r="H45" s="773" t="s">
        <v>212</v>
      </c>
      <c r="I45" s="773"/>
      <c r="J45" s="774" t="s">
        <v>213</v>
      </c>
      <c r="K45" s="774"/>
      <c r="L45" s="747" t="s">
        <v>199</v>
      </c>
      <c r="M45" s="747"/>
      <c r="N45" s="747"/>
      <c r="O45" s="747"/>
      <c r="P45" s="747"/>
      <c r="Q45" s="748" t="str">
        <f aca="false">Q2</f>
        <v>GAME 1</v>
      </c>
      <c r="R45" s="741"/>
      <c r="S45" s="741"/>
      <c r="T45" s="741"/>
      <c r="U45" s="741"/>
      <c r="V45" s="741"/>
      <c r="W45" s="741"/>
      <c r="X45" s="741"/>
      <c r="Y45" s="773" t="s">
        <v>212</v>
      </c>
      <c r="Z45" s="773"/>
      <c r="AA45" s="746" t="s">
        <v>213</v>
      </c>
      <c r="AB45" s="746"/>
      <c r="AC45" s="747" t="s">
        <v>199</v>
      </c>
      <c r="AD45" s="747"/>
      <c r="AE45" s="747"/>
      <c r="AF45" s="747"/>
      <c r="AG45" s="747"/>
      <c r="AH45" s="748" t="str">
        <f aca="false">Q2</f>
        <v>GAME 1</v>
      </c>
    </row>
    <row r="46" s="502" customFormat="true" ht="25.5" hidden="false" customHeight="true" outlineLevel="0" collapsed="false">
      <c r="A46" s="749" t="s">
        <v>420</v>
      </c>
      <c r="B46" s="750" t="s">
        <v>421</v>
      </c>
      <c r="C46" s="751" t="s">
        <v>422</v>
      </c>
      <c r="D46" s="750" t="s">
        <v>423</v>
      </c>
      <c r="E46" s="750" t="s">
        <v>424</v>
      </c>
      <c r="F46" s="750" t="s">
        <v>425</v>
      </c>
      <c r="G46" s="750" t="s">
        <v>426</v>
      </c>
      <c r="H46" s="750" t="s">
        <v>427</v>
      </c>
      <c r="I46" s="750" t="s">
        <v>428</v>
      </c>
      <c r="J46" s="752" t="s">
        <v>429</v>
      </c>
      <c r="K46" s="752"/>
      <c r="L46" s="752"/>
      <c r="M46" s="753"/>
      <c r="N46" s="754" t="s">
        <v>421</v>
      </c>
      <c r="O46" s="754"/>
      <c r="Q46" s="755" t="str">
        <f aca="false">Q3</f>
        <v>Total penalties</v>
      </c>
      <c r="R46" s="749" t="s">
        <v>420</v>
      </c>
      <c r="S46" s="750" t="s">
        <v>421</v>
      </c>
      <c r="T46" s="751" t="s">
        <v>422</v>
      </c>
      <c r="U46" s="750" t="s">
        <v>423</v>
      </c>
      <c r="V46" s="750" t="s">
        <v>424</v>
      </c>
      <c r="W46" s="750" t="s">
        <v>425</v>
      </c>
      <c r="X46" s="750" t="s">
        <v>426</v>
      </c>
      <c r="Y46" s="750" t="s">
        <v>427</v>
      </c>
      <c r="Z46" s="750" t="s">
        <v>428</v>
      </c>
      <c r="AA46" s="752" t="s">
        <v>429</v>
      </c>
      <c r="AB46" s="752"/>
      <c r="AC46" s="752"/>
      <c r="AD46" s="753"/>
      <c r="AE46" s="754" t="s">
        <v>421</v>
      </c>
      <c r="AF46" s="754"/>
      <c r="AH46" s="755" t="str">
        <f aca="false">AH3</f>
        <v>Total penalties</v>
      </c>
    </row>
    <row r="47" customFormat="false" ht="24" hidden="false" customHeight="true" outlineLevel="0" collapsed="false">
      <c r="A47" s="756"/>
      <c r="B47" s="757"/>
      <c r="C47" s="757"/>
      <c r="D47" s="707"/>
      <c r="E47" s="708"/>
      <c r="F47" s="707"/>
      <c r="G47" s="757"/>
      <c r="H47" s="757"/>
      <c r="I47" s="757"/>
      <c r="J47" s="707"/>
      <c r="K47" s="707"/>
      <c r="L47" s="758"/>
      <c r="M47" s="759"/>
      <c r="N47" s="754" t="n">
        <v>1</v>
      </c>
      <c r="O47" s="754" t="n">
        <f aca="false">N47</f>
        <v>1</v>
      </c>
      <c r="Q47" s="760" t="str">
        <f aca="false">IF(IGRF!H14="","",IGRF!H14)</f>
        <v>18</v>
      </c>
      <c r="R47" s="756"/>
      <c r="S47" s="757"/>
      <c r="T47" s="757"/>
      <c r="U47" s="707"/>
      <c r="V47" s="708"/>
      <c r="W47" s="707"/>
      <c r="X47" s="757"/>
      <c r="Y47" s="757"/>
      <c r="Z47" s="757"/>
      <c r="AA47" s="707"/>
      <c r="AB47" s="707"/>
      <c r="AC47" s="758"/>
      <c r="AD47" s="759"/>
      <c r="AE47" s="754" t="n">
        <v>1</v>
      </c>
      <c r="AF47" s="754" t="n">
        <f aca="false">AE47</f>
        <v>1</v>
      </c>
      <c r="AH47" s="760" t="str">
        <f aca="false">Q47</f>
        <v>18</v>
      </c>
    </row>
    <row r="48" customFormat="false" ht="24" hidden="false" customHeight="true" outlineLevel="0" collapsed="false">
      <c r="A48" s="761"/>
      <c r="B48" s="762"/>
      <c r="C48" s="762"/>
      <c r="D48" s="713"/>
      <c r="E48" s="714"/>
      <c r="F48" s="713"/>
      <c r="G48" s="762"/>
      <c r="H48" s="762"/>
      <c r="I48" s="762"/>
      <c r="J48" s="713"/>
      <c r="K48" s="713"/>
      <c r="L48" s="763"/>
      <c r="M48" s="759"/>
      <c r="N48" s="754" t="n">
        <f aca="false">N47+1</f>
        <v>2</v>
      </c>
      <c r="O48" s="754" t="n">
        <f aca="false">N48</f>
        <v>2</v>
      </c>
      <c r="Q48" s="764"/>
      <c r="R48" s="761"/>
      <c r="S48" s="762"/>
      <c r="T48" s="762"/>
      <c r="U48" s="713"/>
      <c r="V48" s="714"/>
      <c r="W48" s="713"/>
      <c r="X48" s="762"/>
      <c r="Y48" s="762"/>
      <c r="Z48" s="762"/>
      <c r="AA48" s="713"/>
      <c r="AB48" s="713"/>
      <c r="AC48" s="763"/>
      <c r="AD48" s="759"/>
      <c r="AE48" s="754" t="n">
        <f aca="false">AE47+1</f>
        <v>2</v>
      </c>
      <c r="AF48" s="754" t="n">
        <f aca="false">AE48</f>
        <v>2</v>
      </c>
      <c r="AH48" s="764"/>
    </row>
    <row r="49" customFormat="false" ht="24" hidden="false" customHeight="true" outlineLevel="0" collapsed="false">
      <c r="A49" s="756"/>
      <c r="B49" s="757"/>
      <c r="C49" s="757"/>
      <c r="D49" s="707"/>
      <c r="E49" s="708"/>
      <c r="F49" s="707"/>
      <c r="G49" s="757"/>
      <c r="H49" s="757"/>
      <c r="I49" s="757"/>
      <c r="J49" s="707"/>
      <c r="K49" s="707"/>
      <c r="L49" s="758"/>
      <c r="M49" s="759"/>
      <c r="N49" s="754" t="n">
        <f aca="false">N48+1</f>
        <v>3</v>
      </c>
      <c r="O49" s="754" t="n">
        <f aca="false">N49</f>
        <v>3</v>
      </c>
      <c r="Q49" s="760" t="str">
        <f aca="false">IF(IGRF!H15="","",IGRF!H15)</f>
        <v>191</v>
      </c>
      <c r="R49" s="756"/>
      <c r="S49" s="757"/>
      <c r="T49" s="757"/>
      <c r="U49" s="707"/>
      <c r="V49" s="708"/>
      <c r="W49" s="707"/>
      <c r="X49" s="757"/>
      <c r="Y49" s="757"/>
      <c r="Z49" s="757"/>
      <c r="AA49" s="707"/>
      <c r="AB49" s="707"/>
      <c r="AC49" s="758"/>
      <c r="AD49" s="759"/>
      <c r="AE49" s="754" t="n">
        <f aca="false">AE48+1</f>
        <v>3</v>
      </c>
      <c r="AF49" s="754" t="n">
        <f aca="false">AE49</f>
        <v>3</v>
      </c>
      <c r="AH49" s="760" t="str">
        <f aca="false">Q49</f>
        <v>191</v>
      </c>
    </row>
    <row r="50" customFormat="false" ht="24" hidden="false" customHeight="true" outlineLevel="0" collapsed="false">
      <c r="A50" s="761"/>
      <c r="B50" s="762"/>
      <c r="C50" s="762"/>
      <c r="D50" s="713"/>
      <c r="E50" s="714"/>
      <c r="F50" s="713"/>
      <c r="G50" s="762"/>
      <c r="H50" s="762"/>
      <c r="I50" s="762"/>
      <c r="J50" s="713"/>
      <c r="K50" s="713"/>
      <c r="L50" s="763"/>
      <c r="M50" s="759"/>
      <c r="N50" s="754" t="n">
        <f aca="false">N49+1</f>
        <v>4</v>
      </c>
      <c r="O50" s="754" t="n">
        <f aca="false">N50</f>
        <v>4</v>
      </c>
      <c r="Q50" s="764"/>
      <c r="R50" s="761"/>
      <c r="S50" s="762"/>
      <c r="T50" s="762"/>
      <c r="U50" s="713"/>
      <c r="V50" s="714"/>
      <c r="W50" s="713"/>
      <c r="X50" s="762"/>
      <c r="Y50" s="762"/>
      <c r="Z50" s="762"/>
      <c r="AA50" s="713"/>
      <c r="AB50" s="713"/>
      <c r="AC50" s="763"/>
      <c r="AD50" s="759"/>
      <c r="AE50" s="754" t="n">
        <f aca="false">AE49+1</f>
        <v>4</v>
      </c>
      <c r="AF50" s="754" t="n">
        <f aca="false">AE50</f>
        <v>4</v>
      </c>
      <c r="AH50" s="764"/>
    </row>
    <row r="51" customFormat="false" ht="24" hidden="false" customHeight="true" outlineLevel="0" collapsed="false">
      <c r="A51" s="756"/>
      <c r="B51" s="757"/>
      <c r="C51" s="757"/>
      <c r="D51" s="707"/>
      <c r="E51" s="708"/>
      <c r="F51" s="707"/>
      <c r="G51" s="757"/>
      <c r="H51" s="757"/>
      <c r="I51" s="757"/>
      <c r="J51" s="707"/>
      <c r="K51" s="707"/>
      <c r="L51" s="758"/>
      <c r="M51" s="759"/>
      <c r="N51" s="754" t="n">
        <f aca="false">N50+1</f>
        <v>5</v>
      </c>
      <c r="O51" s="754" t="n">
        <f aca="false">N51</f>
        <v>5</v>
      </c>
      <c r="Q51" s="760" t="str">
        <f aca="false">IF(IGRF!H16="","",IGRF!H16)</f>
        <v>222</v>
      </c>
      <c r="R51" s="756"/>
      <c r="S51" s="757"/>
      <c r="T51" s="757"/>
      <c r="U51" s="707"/>
      <c r="V51" s="708"/>
      <c r="W51" s="707"/>
      <c r="X51" s="757"/>
      <c r="Y51" s="757"/>
      <c r="Z51" s="757"/>
      <c r="AA51" s="707"/>
      <c r="AB51" s="707"/>
      <c r="AC51" s="758"/>
      <c r="AD51" s="759"/>
      <c r="AE51" s="754" t="n">
        <f aca="false">AE50+1</f>
        <v>5</v>
      </c>
      <c r="AF51" s="754" t="n">
        <f aca="false">AE51</f>
        <v>5</v>
      </c>
      <c r="AH51" s="760" t="str">
        <f aca="false">Q51</f>
        <v>222</v>
      </c>
    </row>
    <row r="52" customFormat="false" ht="24" hidden="false" customHeight="true" outlineLevel="0" collapsed="false">
      <c r="A52" s="761"/>
      <c r="B52" s="762"/>
      <c r="C52" s="762"/>
      <c r="D52" s="713"/>
      <c r="E52" s="714"/>
      <c r="F52" s="713"/>
      <c r="G52" s="762"/>
      <c r="H52" s="762"/>
      <c r="I52" s="762"/>
      <c r="J52" s="713"/>
      <c r="K52" s="713"/>
      <c r="L52" s="763"/>
      <c r="M52" s="759"/>
      <c r="N52" s="754" t="n">
        <f aca="false">N51+1</f>
        <v>6</v>
      </c>
      <c r="O52" s="754" t="n">
        <f aca="false">N52</f>
        <v>6</v>
      </c>
      <c r="Q52" s="764"/>
      <c r="R52" s="761"/>
      <c r="S52" s="762"/>
      <c r="T52" s="762"/>
      <c r="U52" s="713"/>
      <c r="V52" s="714"/>
      <c r="W52" s="713"/>
      <c r="X52" s="762"/>
      <c r="Y52" s="762"/>
      <c r="Z52" s="762"/>
      <c r="AA52" s="713"/>
      <c r="AB52" s="713"/>
      <c r="AC52" s="763"/>
      <c r="AD52" s="759"/>
      <c r="AE52" s="754" t="n">
        <f aca="false">AE51+1</f>
        <v>6</v>
      </c>
      <c r="AF52" s="754" t="n">
        <f aca="false">AE52</f>
        <v>6</v>
      </c>
      <c r="AH52" s="764"/>
    </row>
    <row r="53" customFormat="false" ht="24" hidden="false" customHeight="true" outlineLevel="0" collapsed="false">
      <c r="A53" s="756"/>
      <c r="B53" s="757"/>
      <c r="C53" s="757"/>
      <c r="D53" s="707"/>
      <c r="E53" s="708"/>
      <c r="F53" s="707"/>
      <c r="G53" s="757"/>
      <c r="H53" s="757"/>
      <c r="I53" s="757"/>
      <c r="J53" s="707"/>
      <c r="K53" s="707"/>
      <c r="L53" s="758"/>
      <c r="M53" s="759"/>
      <c r="N53" s="754" t="n">
        <f aca="false">N52+1</f>
        <v>7</v>
      </c>
      <c r="O53" s="754" t="n">
        <f aca="false">N53</f>
        <v>7</v>
      </c>
      <c r="Q53" s="760" t="str">
        <f aca="false">IF(IGRF!H17="","",IGRF!H17)</f>
        <v>24</v>
      </c>
      <c r="R53" s="756"/>
      <c r="S53" s="757"/>
      <c r="T53" s="757"/>
      <c r="U53" s="707"/>
      <c r="V53" s="708"/>
      <c r="W53" s="707"/>
      <c r="X53" s="757"/>
      <c r="Y53" s="757"/>
      <c r="Z53" s="757"/>
      <c r="AA53" s="707"/>
      <c r="AB53" s="707"/>
      <c r="AC53" s="758"/>
      <c r="AD53" s="759"/>
      <c r="AE53" s="754" t="n">
        <f aca="false">AE52+1</f>
        <v>7</v>
      </c>
      <c r="AF53" s="754" t="n">
        <f aca="false">AE53</f>
        <v>7</v>
      </c>
      <c r="AH53" s="760" t="str">
        <f aca="false">Q53</f>
        <v>24</v>
      </c>
    </row>
    <row r="54" customFormat="false" ht="24" hidden="false" customHeight="true" outlineLevel="0" collapsed="false">
      <c r="A54" s="761"/>
      <c r="B54" s="762"/>
      <c r="C54" s="762"/>
      <c r="D54" s="713"/>
      <c r="E54" s="714"/>
      <c r="F54" s="713"/>
      <c r="G54" s="762"/>
      <c r="H54" s="762"/>
      <c r="I54" s="762"/>
      <c r="J54" s="713"/>
      <c r="K54" s="713"/>
      <c r="L54" s="763"/>
      <c r="M54" s="759"/>
      <c r="N54" s="754" t="n">
        <f aca="false">N53+1</f>
        <v>8</v>
      </c>
      <c r="O54" s="754" t="n">
        <f aca="false">N54</f>
        <v>8</v>
      </c>
      <c r="Q54" s="764"/>
      <c r="R54" s="761"/>
      <c r="S54" s="762"/>
      <c r="T54" s="762"/>
      <c r="U54" s="713"/>
      <c r="V54" s="714"/>
      <c r="W54" s="713"/>
      <c r="X54" s="762"/>
      <c r="Y54" s="762"/>
      <c r="Z54" s="762"/>
      <c r="AA54" s="713"/>
      <c r="AB54" s="713"/>
      <c r="AC54" s="763"/>
      <c r="AD54" s="759"/>
      <c r="AE54" s="754" t="n">
        <f aca="false">AE53+1</f>
        <v>8</v>
      </c>
      <c r="AF54" s="754" t="n">
        <f aca="false">AE54</f>
        <v>8</v>
      </c>
      <c r="AH54" s="764"/>
    </row>
    <row r="55" customFormat="false" ht="24" hidden="false" customHeight="true" outlineLevel="0" collapsed="false">
      <c r="A55" s="756"/>
      <c r="B55" s="757"/>
      <c r="C55" s="757"/>
      <c r="D55" s="707"/>
      <c r="E55" s="708"/>
      <c r="F55" s="707"/>
      <c r="G55" s="757"/>
      <c r="H55" s="757"/>
      <c r="I55" s="757"/>
      <c r="J55" s="707"/>
      <c r="K55" s="707"/>
      <c r="L55" s="758"/>
      <c r="M55" s="759"/>
      <c r="N55" s="754" t="n">
        <f aca="false">N54+1</f>
        <v>9</v>
      </c>
      <c r="O55" s="754" t="n">
        <f aca="false">N55</f>
        <v>9</v>
      </c>
      <c r="Q55" s="760" t="str">
        <f aca="false">IF(IGRF!H18="","",IGRF!H18)</f>
        <v>28</v>
      </c>
      <c r="R55" s="756"/>
      <c r="S55" s="757"/>
      <c r="T55" s="757"/>
      <c r="U55" s="707"/>
      <c r="V55" s="708"/>
      <c r="W55" s="707"/>
      <c r="X55" s="757"/>
      <c r="Y55" s="757"/>
      <c r="Z55" s="757"/>
      <c r="AA55" s="707"/>
      <c r="AB55" s="707"/>
      <c r="AC55" s="758"/>
      <c r="AD55" s="759"/>
      <c r="AE55" s="754" t="n">
        <f aca="false">AE54+1</f>
        <v>9</v>
      </c>
      <c r="AF55" s="754" t="n">
        <f aca="false">AE55</f>
        <v>9</v>
      </c>
      <c r="AH55" s="760" t="str">
        <f aca="false">Q55</f>
        <v>28</v>
      </c>
    </row>
    <row r="56" customFormat="false" ht="24" hidden="false" customHeight="true" outlineLevel="0" collapsed="false">
      <c r="A56" s="761"/>
      <c r="B56" s="762"/>
      <c r="C56" s="762"/>
      <c r="D56" s="713"/>
      <c r="E56" s="714"/>
      <c r="F56" s="713"/>
      <c r="G56" s="762"/>
      <c r="H56" s="762"/>
      <c r="I56" s="762"/>
      <c r="J56" s="713"/>
      <c r="K56" s="713"/>
      <c r="L56" s="763"/>
      <c r="M56" s="759"/>
      <c r="N56" s="754" t="n">
        <f aca="false">N55+1</f>
        <v>10</v>
      </c>
      <c r="O56" s="754" t="n">
        <f aca="false">N56</f>
        <v>10</v>
      </c>
      <c r="Q56" s="764"/>
      <c r="R56" s="761"/>
      <c r="S56" s="762"/>
      <c r="T56" s="762"/>
      <c r="U56" s="713"/>
      <c r="V56" s="714"/>
      <c r="W56" s="713"/>
      <c r="X56" s="762"/>
      <c r="Y56" s="762"/>
      <c r="Z56" s="762"/>
      <c r="AA56" s="713"/>
      <c r="AB56" s="713"/>
      <c r="AC56" s="763"/>
      <c r="AD56" s="759"/>
      <c r="AE56" s="754" t="n">
        <f aca="false">AE55+1</f>
        <v>10</v>
      </c>
      <c r="AF56" s="754" t="n">
        <f aca="false">AE56</f>
        <v>10</v>
      </c>
      <c r="AH56" s="764"/>
    </row>
    <row r="57" customFormat="false" ht="24" hidden="false" customHeight="true" outlineLevel="0" collapsed="false">
      <c r="A57" s="756"/>
      <c r="B57" s="757"/>
      <c r="C57" s="757"/>
      <c r="D57" s="707"/>
      <c r="E57" s="708"/>
      <c r="F57" s="707"/>
      <c r="G57" s="757"/>
      <c r="H57" s="757"/>
      <c r="I57" s="757"/>
      <c r="J57" s="707"/>
      <c r="K57" s="707"/>
      <c r="L57" s="758"/>
      <c r="M57" s="759"/>
      <c r="N57" s="754" t="n">
        <f aca="false">N56+1</f>
        <v>11</v>
      </c>
      <c r="O57" s="754" t="n">
        <f aca="false">N57</f>
        <v>11</v>
      </c>
      <c r="Q57" s="760" t="str">
        <f aca="false">IF(IGRF!H19="","",IGRF!H19)</f>
        <v>31</v>
      </c>
      <c r="R57" s="756"/>
      <c r="S57" s="757"/>
      <c r="T57" s="757"/>
      <c r="U57" s="707"/>
      <c r="V57" s="708"/>
      <c r="W57" s="707"/>
      <c r="X57" s="757"/>
      <c r="Y57" s="757"/>
      <c r="Z57" s="757"/>
      <c r="AA57" s="707"/>
      <c r="AB57" s="707"/>
      <c r="AC57" s="758"/>
      <c r="AD57" s="759"/>
      <c r="AE57" s="754" t="n">
        <f aca="false">AE56+1</f>
        <v>11</v>
      </c>
      <c r="AF57" s="754" t="n">
        <f aca="false">AE57</f>
        <v>11</v>
      </c>
      <c r="AH57" s="760" t="str">
        <f aca="false">Q57</f>
        <v>31</v>
      </c>
    </row>
    <row r="58" customFormat="false" ht="24" hidden="false" customHeight="true" outlineLevel="0" collapsed="false">
      <c r="A58" s="761"/>
      <c r="B58" s="762"/>
      <c r="C58" s="762"/>
      <c r="D58" s="713"/>
      <c r="E58" s="714"/>
      <c r="F58" s="713"/>
      <c r="G58" s="762"/>
      <c r="H58" s="762"/>
      <c r="I58" s="762"/>
      <c r="J58" s="713"/>
      <c r="K58" s="713"/>
      <c r="L58" s="763"/>
      <c r="M58" s="759"/>
      <c r="N58" s="754" t="n">
        <f aca="false">N57+1</f>
        <v>12</v>
      </c>
      <c r="O58" s="754" t="n">
        <f aca="false">N58</f>
        <v>12</v>
      </c>
      <c r="Q58" s="764"/>
      <c r="R58" s="761"/>
      <c r="S58" s="762"/>
      <c r="T58" s="762"/>
      <c r="U58" s="713"/>
      <c r="V58" s="714"/>
      <c r="W58" s="713"/>
      <c r="X58" s="762"/>
      <c r="Y58" s="762"/>
      <c r="Z58" s="762"/>
      <c r="AA58" s="713"/>
      <c r="AB58" s="713"/>
      <c r="AC58" s="763"/>
      <c r="AD58" s="759"/>
      <c r="AE58" s="754" t="n">
        <f aca="false">AE57+1</f>
        <v>12</v>
      </c>
      <c r="AF58" s="754" t="n">
        <f aca="false">AE58</f>
        <v>12</v>
      </c>
      <c r="AH58" s="764"/>
    </row>
    <row r="59" customFormat="false" ht="24" hidden="false" customHeight="true" outlineLevel="0" collapsed="false">
      <c r="A59" s="756"/>
      <c r="B59" s="757"/>
      <c r="C59" s="757"/>
      <c r="D59" s="707"/>
      <c r="E59" s="708"/>
      <c r="F59" s="707"/>
      <c r="G59" s="757"/>
      <c r="H59" s="757"/>
      <c r="I59" s="757"/>
      <c r="J59" s="707"/>
      <c r="K59" s="707"/>
      <c r="L59" s="758"/>
      <c r="M59" s="759"/>
      <c r="N59" s="754" t="n">
        <f aca="false">N58+1</f>
        <v>13</v>
      </c>
      <c r="O59" s="754" t="n">
        <f aca="false">N59</f>
        <v>13</v>
      </c>
      <c r="Q59" s="760" t="str">
        <f aca="false">IF(IGRF!H20="","",IGRF!H20)</f>
        <v>40</v>
      </c>
      <c r="R59" s="756"/>
      <c r="S59" s="757"/>
      <c r="T59" s="757"/>
      <c r="U59" s="707"/>
      <c r="V59" s="708"/>
      <c r="W59" s="707"/>
      <c r="X59" s="757"/>
      <c r="Y59" s="757"/>
      <c r="Z59" s="757"/>
      <c r="AA59" s="707"/>
      <c r="AB59" s="707"/>
      <c r="AC59" s="758"/>
      <c r="AD59" s="759"/>
      <c r="AE59" s="754" t="n">
        <f aca="false">AE58+1</f>
        <v>13</v>
      </c>
      <c r="AF59" s="754" t="n">
        <f aca="false">AE59</f>
        <v>13</v>
      </c>
      <c r="AH59" s="760" t="str">
        <f aca="false">Q59</f>
        <v>40</v>
      </c>
    </row>
    <row r="60" customFormat="false" ht="24" hidden="false" customHeight="true" outlineLevel="0" collapsed="false">
      <c r="A60" s="761"/>
      <c r="B60" s="762"/>
      <c r="C60" s="762"/>
      <c r="D60" s="713"/>
      <c r="E60" s="714"/>
      <c r="F60" s="713"/>
      <c r="G60" s="762"/>
      <c r="H60" s="762"/>
      <c r="I60" s="762"/>
      <c r="J60" s="713"/>
      <c r="K60" s="713"/>
      <c r="L60" s="763"/>
      <c r="M60" s="759"/>
      <c r="N60" s="754" t="n">
        <f aca="false">N59+1</f>
        <v>14</v>
      </c>
      <c r="O60" s="754" t="n">
        <f aca="false">N60</f>
        <v>14</v>
      </c>
      <c r="Q60" s="764"/>
      <c r="R60" s="761"/>
      <c r="S60" s="762"/>
      <c r="T60" s="762"/>
      <c r="U60" s="713"/>
      <c r="V60" s="714"/>
      <c r="W60" s="713"/>
      <c r="X60" s="762"/>
      <c r="Y60" s="762"/>
      <c r="Z60" s="762"/>
      <c r="AA60" s="713"/>
      <c r="AB60" s="713"/>
      <c r="AC60" s="763"/>
      <c r="AD60" s="759"/>
      <c r="AE60" s="754" t="n">
        <f aca="false">AE59+1</f>
        <v>14</v>
      </c>
      <c r="AF60" s="754" t="n">
        <f aca="false">AE60</f>
        <v>14</v>
      </c>
      <c r="AH60" s="764"/>
    </row>
    <row r="61" customFormat="false" ht="24" hidden="false" customHeight="true" outlineLevel="0" collapsed="false">
      <c r="A61" s="756"/>
      <c r="B61" s="757"/>
      <c r="C61" s="757"/>
      <c r="D61" s="707"/>
      <c r="E61" s="708"/>
      <c r="F61" s="707"/>
      <c r="G61" s="757"/>
      <c r="H61" s="757"/>
      <c r="I61" s="757"/>
      <c r="J61" s="707"/>
      <c r="K61" s="707"/>
      <c r="L61" s="758"/>
      <c r="M61" s="759"/>
      <c r="N61" s="754" t="n">
        <f aca="false">N60+1</f>
        <v>15</v>
      </c>
      <c r="O61" s="754" t="n">
        <f aca="false">N61</f>
        <v>15</v>
      </c>
      <c r="Q61" s="760" t="str">
        <f aca="false">IF(IGRF!H21="","",IGRF!H21)</f>
        <v>416</v>
      </c>
      <c r="R61" s="756"/>
      <c r="S61" s="757"/>
      <c r="T61" s="757"/>
      <c r="U61" s="707"/>
      <c r="V61" s="708"/>
      <c r="W61" s="707"/>
      <c r="X61" s="757"/>
      <c r="Y61" s="757"/>
      <c r="Z61" s="757"/>
      <c r="AA61" s="707"/>
      <c r="AB61" s="707"/>
      <c r="AC61" s="758"/>
      <c r="AD61" s="759"/>
      <c r="AE61" s="754" t="n">
        <f aca="false">AE60+1</f>
        <v>15</v>
      </c>
      <c r="AF61" s="754" t="n">
        <f aca="false">AE61</f>
        <v>15</v>
      </c>
      <c r="AH61" s="760" t="str">
        <f aca="false">Q61</f>
        <v>416</v>
      </c>
    </row>
    <row r="62" customFormat="false" ht="24" hidden="false" customHeight="true" outlineLevel="0" collapsed="false">
      <c r="A62" s="761"/>
      <c r="B62" s="762"/>
      <c r="C62" s="762"/>
      <c r="D62" s="713"/>
      <c r="E62" s="714"/>
      <c r="F62" s="713"/>
      <c r="G62" s="762"/>
      <c r="H62" s="762"/>
      <c r="I62" s="762"/>
      <c r="J62" s="713"/>
      <c r="K62" s="713"/>
      <c r="L62" s="763"/>
      <c r="M62" s="759"/>
      <c r="N62" s="754" t="n">
        <f aca="false">N61+1</f>
        <v>16</v>
      </c>
      <c r="O62" s="754" t="n">
        <f aca="false">N62</f>
        <v>16</v>
      </c>
      <c r="Q62" s="764"/>
      <c r="R62" s="761"/>
      <c r="S62" s="762"/>
      <c r="T62" s="762"/>
      <c r="U62" s="713"/>
      <c r="V62" s="714"/>
      <c r="W62" s="713"/>
      <c r="X62" s="762"/>
      <c r="Y62" s="762"/>
      <c r="Z62" s="762"/>
      <c r="AA62" s="713"/>
      <c r="AB62" s="713"/>
      <c r="AC62" s="763"/>
      <c r="AD62" s="759"/>
      <c r="AE62" s="754" t="n">
        <f aca="false">AE61+1</f>
        <v>16</v>
      </c>
      <c r="AF62" s="754" t="n">
        <f aca="false">AE62</f>
        <v>16</v>
      </c>
      <c r="AH62" s="764"/>
    </row>
    <row r="63" customFormat="false" ht="24" hidden="false" customHeight="true" outlineLevel="0" collapsed="false">
      <c r="A63" s="756"/>
      <c r="B63" s="757"/>
      <c r="C63" s="757"/>
      <c r="D63" s="707"/>
      <c r="E63" s="708"/>
      <c r="F63" s="707"/>
      <c r="G63" s="757"/>
      <c r="H63" s="757"/>
      <c r="I63" s="757"/>
      <c r="J63" s="707"/>
      <c r="K63" s="707"/>
      <c r="L63" s="758"/>
      <c r="M63" s="759"/>
      <c r="N63" s="754" t="n">
        <f aca="false">N62+1</f>
        <v>17</v>
      </c>
      <c r="O63" s="754" t="n">
        <f aca="false">N63</f>
        <v>17</v>
      </c>
      <c r="Q63" s="760" t="str">
        <f aca="false">IF(IGRF!H22="","",IGRF!H22)</f>
        <v>42</v>
      </c>
      <c r="R63" s="756"/>
      <c r="S63" s="757"/>
      <c r="T63" s="757"/>
      <c r="U63" s="707"/>
      <c r="V63" s="708"/>
      <c r="W63" s="707"/>
      <c r="X63" s="757"/>
      <c r="Y63" s="757"/>
      <c r="Z63" s="757"/>
      <c r="AA63" s="707"/>
      <c r="AB63" s="707"/>
      <c r="AC63" s="758"/>
      <c r="AD63" s="759"/>
      <c r="AE63" s="754" t="n">
        <f aca="false">AE62+1</f>
        <v>17</v>
      </c>
      <c r="AF63" s="754" t="n">
        <f aca="false">AE63</f>
        <v>17</v>
      </c>
      <c r="AH63" s="760" t="str">
        <f aca="false">Q63</f>
        <v>42</v>
      </c>
    </row>
    <row r="64" customFormat="false" ht="24" hidden="false" customHeight="true" outlineLevel="0" collapsed="false">
      <c r="A64" s="761"/>
      <c r="B64" s="762"/>
      <c r="C64" s="762"/>
      <c r="D64" s="713"/>
      <c r="E64" s="714"/>
      <c r="F64" s="713"/>
      <c r="G64" s="762"/>
      <c r="H64" s="762"/>
      <c r="I64" s="762"/>
      <c r="J64" s="713"/>
      <c r="K64" s="713"/>
      <c r="L64" s="763"/>
      <c r="M64" s="759"/>
      <c r="N64" s="754" t="n">
        <f aca="false">N63+1</f>
        <v>18</v>
      </c>
      <c r="O64" s="754" t="n">
        <f aca="false">N64</f>
        <v>18</v>
      </c>
      <c r="Q64" s="764"/>
      <c r="R64" s="761"/>
      <c r="S64" s="762"/>
      <c r="T64" s="762"/>
      <c r="U64" s="713"/>
      <c r="V64" s="714"/>
      <c r="W64" s="713"/>
      <c r="X64" s="762"/>
      <c r="Y64" s="762"/>
      <c r="Z64" s="762"/>
      <c r="AA64" s="713"/>
      <c r="AB64" s="713"/>
      <c r="AC64" s="763"/>
      <c r="AD64" s="759"/>
      <c r="AE64" s="754" t="n">
        <f aca="false">AE63+1</f>
        <v>18</v>
      </c>
      <c r="AF64" s="754" t="n">
        <f aca="false">AE64</f>
        <v>18</v>
      </c>
      <c r="AH64" s="764"/>
    </row>
    <row r="65" customFormat="false" ht="24" hidden="false" customHeight="true" outlineLevel="0" collapsed="false">
      <c r="A65" s="756"/>
      <c r="B65" s="757"/>
      <c r="C65" s="757"/>
      <c r="D65" s="707"/>
      <c r="E65" s="708"/>
      <c r="F65" s="707"/>
      <c r="G65" s="757"/>
      <c r="H65" s="757"/>
      <c r="I65" s="757"/>
      <c r="J65" s="707"/>
      <c r="K65" s="707"/>
      <c r="L65" s="758"/>
      <c r="M65" s="759"/>
      <c r="N65" s="754" t="n">
        <f aca="false">N64+1</f>
        <v>19</v>
      </c>
      <c r="O65" s="754" t="n">
        <f aca="false">N65</f>
        <v>19</v>
      </c>
      <c r="Q65" s="760" t="str">
        <f aca="false">IF(IGRF!H23="","",IGRF!H23)</f>
        <v>5</v>
      </c>
      <c r="R65" s="756"/>
      <c r="S65" s="757"/>
      <c r="T65" s="757"/>
      <c r="U65" s="707"/>
      <c r="V65" s="708"/>
      <c r="W65" s="707"/>
      <c r="X65" s="757"/>
      <c r="Y65" s="757"/>
      <c r="Z65" s="757"/>
      <c r="AA65" s="707"/>
      <c r="AB65" s="707"/>
      <c r="AC65" s="758"/>
      <c r="AD65" s="759"/>
      <c r="AE65" s="754" t="n">
        <f aca="false">AE64+1</f>
        <v>19</v>
      </c>
      <c r="AF65" s="754" t="n">
        <f aca="false">AE65</f>
        <v>19</v>
      </c>
      <c r="AH65" s="760" t="str">
        <f aca="false">Q65</f>
        <v>5</v>
      </c>
    </row>
    <row r="66" customFormat="false" ht="24" hidden="false" customHeight="true" outlineLevel="0" collapsed="false">
      <c r="A66" s="761"/>
      <c r="B66" s="762"/>
      <c r="C66" s="762"/>
      <c r="D66" s="713"/>
      <c r="E66" s="714"/>
      <c r="F66" s="713"/>
      <c r="G66" s="762"/>
      <c r="H66" s="762"/>
      <c r="I66" s="762"/>
      <c r="J66" s="713"/>
      <c r="K66" s="713"/>
      <c r="L66" s="763"/>
      <c r="M66" s="759"/>
      <c r="N66" s="754" t="n">
        <f aca="false">N65+1</f>
        <v>20</v>
      </c>
      <c r="O66" s="754" t="n">
        <f aca="false">N66</f>
        <v>20</v>
      </c>
      <c r="Q66" s="764"/>
      <c r="R66" s="761"/>
      <c r="S66" s="762"/>
      <c r="T66" s="762"/>
      <c r="U66" s="713"/>
      <c r="V66" s="714"/>
      <c r="W66" s="713"/>
      <c r="X66" s="762"/>
      <c r="Y66" s="762"/>
      <c r="Z66" s="762"/>
      <c r="AA66" s="713"/>
      <c r="AB66" s="713"/>
      <c r="AC66" s="763"/>
      <c r="AD66" s="759"/>
      <c r="AE66" s="754" t="n">
        <f aca="false">AE65+1</f>
        <v>20</v>
      </c>
      <c r="AF66" s="754" t="n">
        <f aca="false">AE66</f>
        <v>20</v>
      </c>
      <c r="AH66" s="764"/>
    </row>
    <row r="67" customFormat="false" ht="24" hidden="false" customHeight="true" outlineLevel="0" collapsed="false">
      <c r="A67" s="756"/>
      <c r="B67" s="757"/>
      <c r="C67" s="757"/>
      <c r="D67" s="707"/>
      <c r="E67" s="708"/>
      <c r="F67" s="707"/>
      <c r="G67" s="757"/>
      <c r="H67" s="757"/>
      <c r="I67" s="757"/>
      <c r="J67" s="707"/>
      <c r="K67" s="707"/>
      <c r="L67" s="758"/>
      <c r="M67" s="759"/>
      <c r="N67" s="754" t="n">
        <f aca="false">N66+1</f>
        <v>21</v>
      </c>
      <c r="O67" s="754" t="n">
        <f aca="false">N67</f>
        <v>21</v>
      </c>
      <c r="Q67" s="760" t="str">
        <f aca="false">IF(IGRF!H24="","",IGRF!H24)</f>
        <v>501</v>
      </c>
      <c r="R67" s="756"/>
      <c r="S67" s="757"/>
      <c r="T67" s="757"/>
      <c r="U67" s="707"/>
      <c r="V67" s="708"/>
      <c r="W67" s="707"/>
      <c r="X67" s="757"/>
      <c r="Y67" s="757"/>
      <c r="Z67" s="757"/>
      <c r="AA67" s="707"/>
      <c r="AB67" s="707"/>
      <c r="AC67" s="758"/>
      <c r="AD67" s="759"/>
      <c r="AE67" s="754" t="n">
        <f aca="false">AE66+1</f>
        <v>21</v>
      </c>
      <c r="AF67" s="754" t="n">
        <f aca="false">AE67</f>
        <v>21</v>
      </c>
      <c r="AH67" s="760" t="str">
        <f aca="false">Q67</f>
        <v>501</v>
      </c>
    </row>
    <row r="68" customFormat="false" ht="24" hidden="false" customHeight="true" outlineLevel="0" collapsed="false">
      <c r="A68" s="761"/>
      <c r="B68" s="762"/>
      <c r="C68" s="762"/>
      <c r="D68" s="713"/>
      <c r="E68" s="714"/>
      <c r="F68" s="713"/>
      <c r="G68" s="762"/>
      <c r="H68" s="762"/>
      <c r="I68" s="762"/>
      <c r="J68" s="713"/>
      <c r="K68" s="713"/>
      <c r="L68" s="763"/>
      <c r="M68" s="759"/>
      <c r="N68" s="754" t="n">
        <f aca="false">N67+1</f>
        <v>22</v>
      </c>
      <c r="O68" s="754" t="n">
        <f aca="false">N68</f>
        <v>22</v>
      </c>
      <c r="Q68" s="764"/>
      <c r="R68" s="761"/>
      <c r="S68" s="762"/>
      <c r="T68" s="762"/>
      <c r="U68" s="713"/>
      <c r="V68" s="714"/>
      <c r="W68" s="713"/>
      <c r="X68" s="762"/>
      <c r="Y68" s="762"/>
      <c r="Z68" s="762"/>
      <c r="AA68" s="713"/>
      <c r="AB68" s="713"/>
      <c r="AC68" s="763"/>
      <c r="AD68" s="759"/>
      <c r="AE68" s="754" t="n">
        <f aca="false">AE67+1</f>
        <v>22</v>
      </c>
      <c r="AF68" s="754" t="n">
        <f aca="false">AE68</f>
        <v>22</v>
      </c>
      <c r="AH68" s="764"/>
    </row>
    <row r="69" customFormat="false" ht="24" hidden="false" customHeight="true" outlineLevel="0" collapsed="false">
      <c r="A69" s="756"/>
      <c r="B69" s="757"/>
      <c r="C69" s="757"/>
      <c r="D69" s="707"/>
      <c r="E69" s="708"/>
      <c r="F69" s="707"/>
      <c r="G69" s="757"/>
      <c r="H69" s="757"/>
      <c r="I69" s="757"/>
      <c r="J69" s="707"/>
      <c r="K69" s="707"/>
      <c r="L69" s="758"/>
      <c r="M69" s="759"/>
      <c r="N69" s="754" t="n">
        <f aca="false">N68+1</f>
        <v>23</v>
      </c>
      <c r="O69" s="754" t="n">
        <f aca="false">N69</f>
        <v>23</v>
      </c>
      <c r="Q69" s="760" t="str">
        <f aca="false">IF(IGRF!H25="","",IGRF!H25)</f>
        <v>6</v>
      </c>
      <c r="R69" s="756"/>
      <c r="S69" s="757"/>
      <c r="T69" s="757"/>
      <c r="U69" s="707"/>
      <c r="V69" s="708"/>
      <c r="W69" s="707"/>
      <c r="X69" s="757"/>
      <c r="Y69" s="757"/>
      <c r="Z69" s="757"/>
      <c r="AA69" s="707"/>
      <c r="AB69" s="707"/>
      <c r="AC69" s="758"/>
      <c r="AD69" s="759"/>
      <c r="AE69" s="754" t="n">
        <f aca="false">AE68+1</f>
        <v>23</v>
      </c>
      <c r="AF69" s="754" t="n">
        <f aca="false">AE69</f>
        <v>23</v>
      </c>
      <c r="AH69" s="760" t="str">
        <f aca="false">Q69</f>
        <v>6</v>
      </c>
    </row>
    <row r="70" customFormat="false" ht="24" hidden="false" customHeight="true" outlineLevel="0" collapsed="false">
      <c r="A70" s="761"/>
      <c r="B70" s="762"/>
      <c r="C70" s="762"/>
      <c r="D70" s="713"/>
      <c r="E70" s="714"/>
      <c r="F70" s="713"/>
      <c r="G70" s="762"/>
      <c r="H70" s="762"/>
      <c r="I70" s="762"/>
      <c r="J70" s="713"/>
      <c r="K70" s="713"/>
      <c r="L70" s="763"/>
      <c r="M70" s="759"/>
      <c r="N70" s="754" t="n">
        <f aca="false">N69+1</f>
        <v>24</v>
      </c>
      <c r="O70" s="754" t="n">
        <f aca="false">N70</f>
        <v>24</v>
      </c>
      <c r="Q70" s="764"/>
      <c r="R70" s="761"/>
      <c r="S70" s="762"/>
      <c r="T70" s="762"/>
      <c r="U70" s="713"/>
      <c r="V70" s="714"/>
      <c r="W70" s="713"/>
      <c r="X70" s="762"/>
      <c r="Y70" s="762"/>
      <c r="Z70" s="762"/>
      <c r="AA70" s="713"/>
      <c r="AB70" s="713"/>
      <c r="AC70" s="763"/>
      <c r="AD70" s="759"/>
      <c r="AE70" s="754" t="n">
        <f aca="false">AE69+1</f>
        <v>24</v>
      </c>
      <c r="AF70" s="754" t="n">
        <f aca="false">AE70</f>
        <v>24</v>
      </c>
      <c r="AH70" s="764"/>
    </row>
    <row r="71" customFormat="false" ht="24" hidden="false" customHeight="true" outlineLevel="0" collapsed="false">
      <c r="A71" s="756"/>
      <c r="B71" s="757"/>
      <c r="C71" s="757"/>
      <c r="D71" s="707"/>
      <c r="E71" s="708"/>
      <c r="F71" s="707"/>
      <c r="G71" s="757"/>
      <c r="H71" s="757"/>
      <c r="I71" s="757"/>
      <c r="J71" s="707"/>
      <c r="K71" s="707"/>
      <c r="L71" s="758"/>
      <c r="M71" s="759"/>
      <c r="N71" s="754" t="n">
        <f aca="false">N70+1</f>
        <v>25</v>
      </c>
      <c r="O71" s="754" t="n">
        <f aca="false">N71</f>
        <v>25</v>
      </c>
      <c r="Q71" s="760" t="str">
        <f aca="false">IF(IGRF!H26="","",IGRF!H26)</f>
        <v>7</v>
      </c>
      <c r="R71" s="756"/>
      <c r="S71" s="757"/>
      <c r="T71" s="757"/>
      <c r="U71" s="707"/>
      <c r="V71" s="708"/>
      <c r="W71" s="707"/>
      <c r="X71" s="757"/>
      <c r="Y71" s="757"/>
      <c r="Z71" s="757"/>
      <c r="AA71" s="707"/>
      <c r="AB71" s="707"/>
      <c r="AC71" s="758"/>
      <c r="AD71" s="759"/>
      <c r="AE71" s="754" t="n">
        <f aca="false">AE70+1</f>
        <v>25</v>
      </c>
      <c r="AF71" s="754" t="n">
        <f aca="false">AE71</f>
        <v>25</v>
      </c>
      <c r="AH71" s="760" t="str">
        <f aca="false">Q71</f>
        <v>7</v>
      </c>
    </row>
    <row r="72" customFormat="false" ht="24" hidden="false" customHeight="true" outlineLevel="0" collapsed="false">
      <c r="A72" s="761"/>
      <c r="B72" s="762"/>
      <c r="C72" s="762"/>
      <c r="D72" s="713"/>
      <c r="E72" s="714"/>
      <c r="F72" s="713"/>
      <c r="G72" s="762"/>
      <c r="H72" s="762"/>
      <c r="I72" s="762"/>
      <c r="J72" s="713"/>
      <c r="K72" s="713"/>
      <c r="L72" s="763"/>
      <c r="M72" s="759"/>
      <c r="N72" s="754" t="n">
        <v>26</v>
      </c>
      <c r="O72" s="754" t="n">
        <v>26</v>
      </c>
      <c r="Q72" s="764"/>
      <c r="R72" s="761"/>
      <c r="S72" s="762"/>
      <c r="T72" s="762"/>
      <c r="U72" s="713"/>
      <c r="V72" s="714"/>
      <c r="W72" s="713"/>
      <c r="X72" s="762"/>
      <c r="Y72" s="762"/>
      <c r="Z72" s="762"/>
      <c r="AA72" s="713"/>
      <c r="AB72" s="713"/>
      <c r="AC72" s="763"/>
      <c r="AD72" s="759"/>
      <c r="AE72" s="754" t="n">
        <v>26</v>
      </c>
      <c r="AF72" s="754" t="n">
        <v>26</v>
      </c>
      <c r="AH72" s="764"/>
    </row>
    <row r="73" customFormat="false" ht="24" hidden="false" customHeight="true" outlineLevel="0" collapsed="false">
      <c r="A73" s="756"/>
      <c r="B73" s="757"/>
      <c r="C73" s="757"/>
      <c r="D73" s="707"/>
      <c r="E73" s="708"/>
      <c r="F73" s="707"/>
      <c r="G73" s="757"/>
      <c r="H73" s="757"/>
      <c r="I73" s="757"/>
      <c r="J73" s="707"/>
      <c r="K73" s="707"/>
      <c r="L73" s="758"/>
      <c r="M73" s="759"/>
      <c r="N73" s="754" t="n">
        <v>27</v>
      </c>
      <c r="O73" s="754" t="n">
        <v>27</v>
      </c>
      <c r="Q73" s="760" t="str">
        <f aca="false">IF(IGRF!H27="","",IGRF!H27)</f>
        <v/>
      </c>
      <c r="R73" s="756"/>
      <c r="S73" s="757"/>
      <c r="T73" s="757"/>
      <c r="U73" s="707"/>
      <c r="V73" s="708"/>
      <c r="W73" s="707"/>
      <c r="X73" s="757"/>
      <c r="Y73" s="757"/>
      <c r="Z73" s="757"/>
      <c r="AA73" s="707"/>
      <c r="AB73" s="707"/>
      <c r="AC73" s="758"/>
      <c r="AD73" s="759"/>
      <c r="AE73" s="754" t="n">
        <v>27</v>
      </c>
      <c r="AF73" s="754" t="n">
        <v>27</v>
      </c>
      <c r="AH73" s="760" t="str">
        <f aca="false">Q73</f>
        <v/>
      </c>
    </row>
    <row r="74" customFormat="false" ht="24" hidden="false" customHeight="true" outlineLevel="0" collapsed="false">
      <c r="A74" s="761"/>
      <c r="B74" s="762"/>
      <c r="C74" s="762"/>
      <c r="D74" s="713"/>
      <c r="E74" s="714"/>
      <c r="F74" s="713"/>
      <c r="G74" s="762"/>
      <c r="H74" s="762"/>
      <c r="I74" s="762"/>
      <c r="J74" s="713"/>
      <c r="K74" s="713"/>
      <c r="L74" s="763"/>
      <c r="M74" s="759"/>
      <c r="N74" s="754" t="n">
        <v>28</v>
      </c>
      <c r="O74" s="754" t="n">
        <v>28</v>
      </c>
      <c r="Q74" s="764"/>
      <c r="R74" s="761"/>
      <c r="S74" s="762"/>
      <c r="T74" s="762"/>
      <c r="U74" s="713"/>
      <c r="V74" s="714"/>
      <c r="W74" s="713"/>
      <c r="X74" s="762"/>
      <c r="Y74" s="762"/>
      <c r="Z74" s="762"/>
      <c r="AA74" s="713"/>
      <c r="AB74" s="713"/>
      <c r="AC74" s="763"/>
      <c r="AD74" s="759"/>
      <c r="AE74" s="754" t="n">
        <v>28</v>
      </c>
      <c r="AF74" s="754" t="n">
        <v>28</v>
      </c>
      <c r="AH74" s="764"/>
    </row>
    <row r="75" customFormat="false" ht="24" hidden="false" customHeight="true" outlineLevel="0" collapsed="false">
      <c r="A75" s="756"/>
      <c r="B75" s="757"/>
      <c r="C75" s="757"/>
      <c r="D75" s="707"/>
      <c r="E75" s="708"/>
      <c r="F75" s="707"/>
      <c r="G75" s="757"/>
      <c r="H75" s="757"/>
      <c r="I75" s="757"/>
      <c r="J75" s="707"/>
      <c r="K75" s="707"/>
      <c r="L75" s="758"/>
      <c r="M75" s="759"/>
      <c r="N75" s="754" t="n">
        <v>29</v>
      </c>
      <c r="O75" s="754" t="n">
        <v>29</v>
      </c>
      <c r="Q75" s="760" t="str">
        <f aca="false">IF(IGRF!H28="","",IGRF!H28)</f>
        <v/>
      </c>
      <c r="R75" s="756"/>
      <c r="S75" s="757"/>
      <c r="T75" s="757"/>
      <c r="U75" s="707"/>
      <c r="V75" s="708"/>
      <c r="W75" s="707"/>
      <c r="X75" s="757"/>
      <c r="Y75" s="757"/>
      <c r="Z75" s="757"/>
      <c r="AA75" s="707"/>
      <c r="AB75" s="707"/>
      <c r="AC75" s="758"/>
      <c r="AD75" s="759"/>
      <c r="AE75" s="754" t="n">
        <v>29</v>
      </c>
      <c r="AF75" s="754" t="n">
        <v>29</v>
      </c>
      <c r="AH75" s="760" t="str">
        <f aca="false">Q75</f>
        <v/>
      </c>
    </row>
    <row r="76" customFormat="false" ht="24" hidden="false" customHeight="true" outlineLevel="0" collapsed="false">
      <c r="A76" s="761"/>
      <c r="B76" s="762"/>
      <c r="C76" s="762"/>
      <c r="D76" s="713"/>
      <c r="E76" s="714"/>
      <c r="F76" s="713"/>
      <c r="G76" s="762"/>
      <c r="H76" s="762"/>
      <c r="I76" s="762"/>
      <c r="J76" s="713"/>
      <c r="K76" s="713"/>
      <c r="L76" s="763"/>
      <c r="M76" s="759"/>
      <c r="N76" s="754" t="n">
        <v>30</v>
      </c>
      <c r="O76" s="754" t="n">
        <v>30</v>
      </c>
      <c r="Q76" s="764"/>
      <c r="R76" s="761"/>
      <c r="S76" s="762"/>
      <c r="T76" s="762"/>
      <c r="U76" s="713"/>
      <c r="V76" s="714"/>
      <c r="W76" s="713"/>
      <c r="X76" s="762"/>
      <c r="Y76" s="762"/>
      <c r="Z76" s="762"/>
      <c r="AA76" s="713"/>
      <c r="AB76" s="713"/>
      <c r="AC76" s="763"/>
      <c r="AD76" s="759"/>
      <c r="AE76" s="754" t="n">
        <v>30</v>
      </c>
      <c r="AF76" s="754" t="n">
        <v>30</v>
      </c>
      <c r="AH76" s="764"/>
    </row>
    <row r="77" customFormat="false" ht="24" hidden="false" customHeight="true" outlineLevel="0" collapsed="false">
      <c r="A77" s="756"/>
      <c r="B77" s="757"/>
      <c r="C77" s="757"/>
      <c r="D77" s="707"/>
      <c r="E77" s="708"/>
      <c r="F77" s="707"/>
      <c r="G77" s="757"/>
      <c r="H77" s="757"/>
      <c r="I77" s="757"/>
      <c r="J77" s="707"/>
      <c r="K77" s="707"/>
      <c r="L77" s="758"/>
      <c r="M77" s="759"/>
      <c r="N77" s="754" t="n">
        <v>31</v>
      </c>
      <c r="O77" s="754" t="n">
        <v>31</v>
      </c>
      <c r="Q77" s="760" t="str">
        <f aca="false">IF(IGRF!H29="","",IGRF!H29)</f>
        <v/>
      </c>
      <c r="R77" s="756"/>
      <c r="S77" s="757"/>
      <c r="T77" s="757"/>
      <c r="U77" s="707"/>
      <c r="V77" s="708"/>
      <c r="W77" s="707"/>
      <c r="X77" s="757"/>
      <c r="Y77" s="757"/>
      <c r="Z77" s="757"/>
      <c r="AA77" s="707"/>
      <c r="AB77" s="707"/>
      <c r="AC77" s="758"/>
      <c r="AD77" s="759"/>
      <c r="AE77" s="754" t="n">
        <v>31</v>
      </c>
      <c r="AF77" s="754" t="n">
        <v>31</v>
      </c>
      <c r="AH77" s="760" t="str">
        <f aca="false">Q77</f>
        <v/>
      </c>
    </row>
    <row r="78" customFormat="false" ht="24" hidden="false" customHeight="true" outlineLevel="0" collapsed="false">
      <c r="A78" s="761"/>
      <c r="B78" s="762"/>
      <c r="C78" s="762"/>
      <c r="D78" s="713"/>
      <c r="E78" s="714"/>
      <c r="F78" s="713"/>
      <c r="G78" s="762"/>
      <c r="H78" s="762"/>
      <c r="I78" s="762"/>
      <c r="J78" s="713"/>
      <c r="K78" s="713"/>
      <c r="L78" s="763"/>
      <c r="M78" s="759"/>
      <c r="N78" s="754" t="n">
        <v>32</v>
      </c>
      <c r="O78" s="754" t="n">
        <v>32</v>
      </c>
      <c r="Q78" s="764"/>
      <c r="R78" s="761"/>
      <c r="S78" s="762"/>
      <c r="T78" s="762"/>
      <c r="U78" s="713"/>
      <c r="V78" s="714"/>
      <c r="W78" s="713"/>
      <c r="X78" s="762"/>
      <c r="Y78" s="762"/>
      <c r="Z78" s="762"/>
      <c r="AA78" s="713"/>
      <c r="AB78" s="713"/>
      <c r="AC78" s="763"/>
      <c r="AD78" s="759"/>
      <c r="AE78" s="754" t="n">
        <v>32</v>
      </c>
      <c r="AF78" s="754" t="n">
        <v>32</v>
      </c>
      <c r="AH78" s="764"/>
    </row>
    <row r="79" customFormat="false" ht="24" hidden="false" customHeight="true" outlineLevel="0" collapsed="false">
      <c r="A79" s="756"/>
      <c r="B79" s="757"/>
      <c r="C79" s="757"/>
      <c r="D79" s="707"/>
      <c r="E79" s="708"/>
      <c r="F79" s="707"/>
      <c r="G79" s="757"/>
      <c r="H79" s="757"/>
      <c r="I79" s="757"/>
      <c r="J79" s="707"/>
      <c r="K79" s="707"/>
      <c r="L79" s="758"/>
      <c r="M79" s="759"/>
      <c r="N79" s="754" t="n">
        <v>33</v>
      </c>
      <c r="O79" s="754" t="n">
        <v>33</v>
      </c>
      <c r="Q79" s="760" t="str">
        <f aca="false">IF(IGRF!H30="","",IGRF!H30)</f>
        <v/>
      </c>
      <c r="R79" s="756"/>
      <c r="S79" s="757"/>
      <c r="T79" s="757"/>
      <c r="U79" s="707"/>
      <c r="V79" s="708"/>
      <c r="W79" s="707"/>
      <c r="X79" s="757"/>
      <c r="Y79" s="757"/>
      <c r="Z79" s="757"/>
      <c r="AA79" s="707"/>
      <c r="AB79" s="707"/>
      <c r="AC79" s="758"/>
      <c r="AD79" s="759"/>
      <c r="AE79" s="754" t="n">
        <v>33</v>
      </c>
      <c r="AF79" s="754" t="n">
        <v>33</v>
      </c>
      <c r="AH79" s="760" t="str">
        <f aca="false">Q79</f>
        <v/>
      </c>
    </row>
    <row r="80" customFormat="false" ht="24" hidden="false" customHeight="true" outlineLevel="0" collapsed="false">
      <c r="A80" s="761"/>
      <c r="B80" s="762"/>
      <c r="C80" s="762"/>
      <c r="D80" s="713"/>
      <c r="E80" s="714"/>
      <c r="F80" s="713"/>
      <c r="G80" s="762"/>
      <c r="H80" s="762"/>
      <c r="I80" s="762"/>
      <c r="J80" s="713"/>
      <c r="K80" s="713"/>
      <c r="L80" s="763"/>
      <c r="M80" s="759"/>
      <c r="N80" s="754" t="n">
        <v>34</v>
      </c>
      <c r="O80" s="754" t="n">
        <v>34</v>
      </c>
      <c r="Q80" s="764"/>
      <c r="R80" s="761"/>
      <c r="S80" s="762"/>
      <c r="T80" s="762"/>
      <c r="U80" s="713"/>
      <c r="V80" s="714"/>
      <c r="W80" s="713"/>
      <c r="X80" s="762"/>
      <c r="Y80" s="762"/>
      <c r="Z80" s="762"/>
      <c r="AA80" s="713"/>
      <c r="AB80" s="713"/>
      <c r="AC80" s="763"/>
      <c r="AD80" s="759"/>
      <c r="AE80" s="754" t="n">
        <v>34</v>
      </c>
      <c r="AF80" s="754" t="n">
        <v>34</v>
      </c>
      <c r="AH80" s="764"/>
    </row>
    <row r="81" customFormat="false" ht="24" hidden="false" customHeight="true" outlineLevel="0" collapsed="false">
      <c r="A81" s="756"/>
      <c r="B81" s="757"/>
      <c r="C81" s="757"/>
      <c r="D81" s="707"/>
      <c r="E81" s="708"/>
      <c r="F81" s="707"/>
      <c r="G81" s="757"/>
      <c r="H81" s="757"/>
      <c r="I81" s="757"/>
      <c r="J81" s="707"/>
      <c r="K81" s="707"/>
      <c r="L81" s="758"/>
      <c r="M81" s="759"/>
      <c r="N81" s="754" t="n">
        <v>35</v>
      </c>
      <c r="O81" s="754" t="n">
        <v>35</v>
      </c>
      <c r="Q81" s="760" t="str">
        <f aca="false">IF(IGRF!H31="","",IGRF!H31)</f>
        <v/>
      </c>
      <c r="R81" s="756"/>
      <c r="S81" s="757"/>
      <c r="T81" s="757"/>
      <c r="U81" s="707"/>
      <c r="V81" s="708"/>
      <c r="W81" s="707"/>
      <c r="X81" s="757"/>
      <c r="Y81" s="757"/>
      <c r="Z81" s="757"/>
      <c r="AA81" s="707"/>
      <c r="AB81" s="707"/>
      <c r="AC81" s="758"/>
      <c r="AD81" s="759"/>
      <c r="AE81" s="754" t="n">
        <v>35</v>
      </c>
      <c r="AF81" s="754" t="n">
        <v>35</v>
      </c>
      <c r="AH81" s="760" t="str">
        <f aca="false">Q81</f>
        <v/>
      </c>
    </row>
    <row r="82" customFormat="false" ht="24" hidden="false" customHeight="true" outlineLevel="0" collapsed="false">
      <c r="A82" s="761"/>
      <c r="B82" s="762"/>
      <c r="C82" s="762"/>
      <c r="D82" s="713"/>
      <c r="E82" s="714"/>
      <c r="F82" s="713"/>
      <c r="G82" s="762"/>
      <c r="H82" s="762"/>
      <c r="I82" s="762"/>
      <c r="J82" s="713"/>
      <c r="K82" s="713"/>
      <c r="L82" s="763"/>
      <c r="M82" s="759"/>
      <c r="N82" s="754" t="n">
        <v>36</v>
      </c>
      <c r="O82" s="754" t="n">
        <v>36</v>
      </c>
      <c r="Q82" s="764"/>
      <c r="R82" s="761"/>
      <c r="S82" s="762"/>
      <c r="T82" s="762"/>
      <c r="U82" s="713"/>
      <c r="V82" s="714"/>
      <c r="W82" s="713"/>
      <c r="X82" s="762"/>
      <c r="Y82" s="762"/>
      <c r="Z82" s="762"/>
      <c r="AA82" s="713"/>
      <c r="AB82" s="713"/>
      <c r="AC82" s="763"/>
      <c r="AD82" s="759"/>
      <c r="AE82" s="754" t="n">
        <v>36</v>
      </c>
      <c r="AF82" s="754" t="n">
        <v>36</v>
      </c>
      <c r="AH82" s="764"/>
    </row>
    <row r="83" customFormat="false" ht="24" hidden="false" customHeight="true" outlineLevel="0" collapsed="false">
      <c r="A83" s="756"/>
      <c r="B83" s="757"/>
      <c r="C83" s="757"/>
      <c r="D83" s="707"/>
      <c r="E83" s="708"/>
      <c r="F83" s="707"/>
      <c r="G83" s="757"/>
      <c r="H83" s="757"/>
      <c r="I83" s="757"/>
      <c r="J83" s="707"/>
      <c r="K83" s="707"/>
      <c r="L83" s="758"/>
      <c r="M83" s="759"/>
      <c r="N83" s="754" t="n">
        <v>37</v>
      </c>
      <c r="O83" s="754" t="n">
        <v>37</v>
      </c>
      <c r="P83" s="765"/>
      <c r="Q83" s="760" t="str">
        <f aca="false">IF(IGRF!H32="","",IGRF!H32)</f>
        <v/>
      </c>
      <c r="R83" s="756"/>
      <c r="S83" s="757"/>
      <c r="T83" s="757"/>
      <c r="U83" s="707"/>
      <c r="V83" s="708"/>
      <c r="W83" s="707"/>
      <c r="X83" s="757"/>
      <c r="Y83" s="757"/>
      <c r="Z83" s="757"/>
      <c r="AA83" s="707"/>
      <c r="AB83" s="707"/>
      <c r="AC83" s="758"/>
      <c r="AD83" s="759"/>
      <c r="AE83" s="754" t="n">
        <v>37</v>
      </c>
      <c r="AF83" s="754" t="n">
        <v>37</v>
      </c>
      <c r="AG83" s="765"/>
      <c r="AH83" s="760" t="str">
        <f aca="false">Q83</f>
        <v/>
      </c>
    </row>
    <row r="84" customFormat="false" ht="24" hidden="false" customHeight="true" outlineLevel="0" collapsed="false">
      <c r="A84" s="761"/>
      <c r="B84" s="762"/>
      <c r="C84" s="762"/>
      <c r="D84" s="713"/>
      <c r="E84" s="714"/>
      <c r="F84" s="713"/>
      <c r="G84" s="762"/>
      <c r="H84" s="762"/>
      <c r="I84" s="762"/>
      <c r="J84" s="713"/>
      <c r="K84" s="713"/>
      <c r="L84" s="763"/>
      <c r="M84" s="759"/>
      <c r="N84" s="754" t="n">
        <v>38</v>
      </c>
      <c r="O84" s="754" t="n">
        <v>38</v>
      </c>
      <c r="P84" s="765"/>
      <c r="Q84" s="764"/>
      <c r="R84" s="761"/>
      <c r="S84" s="762"/>
      <c r="T84" s="762"/>
      <c r="U84" s="713"/>
      <c r="V84" s="714"/>
      <c r="W84" s="713"/>
      <c r="X84" s="762"/>
      <c r="Y84" s="762"/>
      <c r="Z84" s="762"/>
      <c r="AA84" s="713"/>
      <c r="AB84" s="713"/>
      <c r="AC84" s="763"/>
      <c r="AD84" s="759"/>
      <c r="AE84" s="754" t="n">
        <v>38</v>
      </c>
      <c r="AF84" s="754" t="n">
        <v>38</v>
      </c>
      <c r="AG84" s="765"/>
      <c r="AH84" s="764"/>
    </row>
    <row r="85" customFormat="false" ht="24" hidden="false" customHeight="true" outlineLevel="0" collapsed="false">
      <c r="A85" s="775"/>
      <c r="B85" s="757"/>
      <c r="C85" s="757"/>
      <c r="D85" s="707"/>
      <c r="E85" s="708"/>
      <c r="F85" s="707"/>
      <c r="G85" s="757"/>
      <c r="H85" s="757"/>
      <c r="I85" s="757"/>
      <c r="J85" s="707"/>
      <c r="K85" s="707"/>
      <c r="L85" s="758"/>
      <c r="M85" s="759"/>
      <c r="N85" s="753"/>
      <c r="O85" s="753"/>
      <c r="P85" s="765"/>
      <c r="Q85" s="760" t="str">
        <f aca="false">IF(IGRF!H33="","",IGRF!H33)</f>
        <v/>
      </c>
      <c r="R85" s="756"/>
      <c r="S85" s="757"/>
      <c r="T85" s="757"/>
      <c r="U85" s="707"/>
      <c r="V85" s="708"/>
      <c r="W85" s="707"/>
      <c r="X85" s="757"/>
      <c r="Y85" s="757"/>
      <c r="Z85" s="757"/>
      <c r="AA85" s="707"/>
      <c r="AB85" s="707"/>
      <c r="AC85" s="758"/>
      <c r="AD85" s="759"/>
      <c r="AE85" s="753"/>
      <c r="AF85" s="753"/>
      <c r="AG85" s="765"/>
      <c r="AH85" s="760" t="str">
        <f aca="false">Q85</f>
        <v/>
      </c>
    </row>
    <row r="86" customFormat="false" ht="24" hidden="false" customHeight="true" outlineLevel="0" collapsed="false">
      <c r="A86" s="766"/>
      <c r="B86" s="767"/>
      <c r="C86" s="767"/>
      <c r="D86" s="768"/>
      <c r="E86" s="723"/>
      <c r="F86" s="768"/>
      <c r="G86" s="767"/>
      <c r="H86" s="767"/>
      <c r="I86" s="767"/>
      <c r="J86" s="768"/>
      <c r="K86" s="768"/>
      <c r="L86" s="769"/>
      <c r="M86" s="759"/>
      <c r="N86" s="753"/>
      <c r="O86" s="753"/>
      <c r="P86" s="765"/>
      <c r="Q86" s="772"/>
      <c r="R86" s="766"/>
      <c r="S86" s="767"/>
      <c r="T86" s="767"/>
      <c r="U86" s="768"/>
      <c r="V86" s="723"/>
      <c r="W86" s="768"/>
      <c r="X86" s="767"/>
      <c r="Y86" s="767"/>
      <c r="Z86" s="767"/>
      <c r="AA86" s="768"/>
      <c r="AB86" s="768"/>
      <c r="AC86" s="769"/>
      <c r="AD86" s="759"/>
      <c r="AE86" s="753"/>
      <c r="AF86" s="753"/>
      <c r="AG86" s="765"/>
      <c r="AH86" s="772"/>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&amp;L&amp;"Calibri,Regular"&amp;34&amp;A&amp;R&amp;"Calibri,Regular"_x000D_‘&amp;A’ revision 150103_x000D_StatsBook © 2008–2015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sheetPr filterMode="false">
    <tabColor rgb="FF0000FF"/>
    <pageSetUpPr fitToPage="false"/>
  </sheetPr>
  <dimension ref="A1:L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8.5"/>
  <cols>
    <col collapsed="false" hidden="false" max="1" min="1" style="776" width="2.02551020408163"/>
    <col collapsed="false" hidden="false" max="2" min="2" style="776" width="9.85204081632653"/>
    <col collapsed="false" hidden="false" max="3" min="3" style="776" width="21.4642857142857"/>
    <col collapsed="false" hidden="false" max="4" min="4" style="776" width="2.02551020408163"/>
    <col collapsed="false" hidden="false" max="5" min="5" style="776" width="4.18367346938776"/>
    <col collapsed="false" hidden="false" max="6" min="6" style="776" width="2.02551020408163"/>
    <col collapsed="false" hidden="false" max="7" min="7" style="776" width="9.85204081632653"/>
    <col collapsed="false" hidden="false" max="8" min="8" style="776" width="21.4642857142857"/>
    <col collapsed="false" hidden="false" max="9" min="9" style="776" width="2.02551020408163"/>
    <col collapsed="false" hidden="false" max="10" min="10" style="776" width="4.72448979591837"/>
    <col collapsed="false" hidden="false" max="11" min="11" style="776" width="28.0765306122449"/>
    <col collapsed="false" hidden="false" max="12" min="12" style="776" width="6.75"/>
    <col collapsed="false" hidden="false" max="256" min="13" style="776" width="11.2040816326531"/>
    <col collapsed="false" hidden="false" max="1025" min="257" style="776" width="8.63775510204082"/>
  </cols>
  <sheetData>
    <row r="1" customFormat="false" ht="21" hidden="false" customHeight="true" outlineLevel="0" collapsed="false">
      <c r="A1" s="777"/>
      <c r="B1" s="778" t="str">
        <f aca="false">IF(ISBLANK(IGRF!$B$12), "", IGRF!$B$12)</f>
        <v>Purple</v>
      </c>
      <c r="C1" s="778"/>
      <c r="D1" s="779"/>
      <c r="F1" s="777"/>
      <c r="G1" s="778" t="str">
        <f aca="false">IF(ISBLANK(IGRF!$H$12), "", IGRF!$H$12)</f>
        <v>Orange</v>
      </c>
      <c r="H1" s="778"/>
      <c r="I1" s="779"/>
    </row>
    <row r="2" customFormat="false" ht="21" hidden="false" customHeight="true" outlineLevel="0" collapsed="false">
      <c r="A2" s="780"/>
      <c r="B2" s="781" t="str">
        <f aca="false">Score!$A$1</f>
        <v>Carnevil</v>
      </c>
      <c r="C2" s="781"/>
      <c r="D2" s="782"/>
      <c r="F2" s="780"/>
      <c r="G2" s="781" t="str">
        <f aca="false">Score!$T$1</f>
        <v>Camaro Harem</v>
      </c>
      <c r="H2" s="781"/>
      <c r="I2" s="782"/>
      <c r="K2" s="783" t="s">
        <v>431</v>
      </c>
      <c r="L2" s="783"/>
    </row>
    <row r="3" customFormat="false" ht="11.25" hidden="false" customHeight="true" outlineLevel="0" collapsed="false">
      <c r="A3" s="780"/>
      <c r="B3" s="784"/>
      <c r="C3" s="784"/>
      <c r="D3" s="782"/>
      <c r="F3" s="780"/>
      <c r="G3" s="784"/>
      <c r="H3" s="784"/>
      <c r="I3" s="782"/>
    </row>
    <row r="4" customFormat="false" ht="21" hidden="false" customHeight="true" outlineLevel="0" collapsed="false">
      <c r="A4" s="780"/>
      <c r="B4" s="785" t="str">
        <f aca="false">IF(ISBLANK(IGRF!B14),"",IGRF!B14)</f>
        <v>02</v>
      </c>
      <c r="C4" s="786" t="str">
        <f aca="false">IF(ISBLANK(IGRF!C14),"",IGRF!C14)</f>
        <v>Jema Wrex</v>
      </c>
      <c r="D4" s="782"/>
      <c r="F4" s="780"/>
      <c r="G4" s="785" t="str">
        <f aca="false">IF(ISBLANK(IGRF!H14),"",IGRF!H14)</f>
        <v>18</v>
      </c>
      <c r="H4" s="786" t="str">
        <f aca="false">IF(ISBLANK(IGRF!I14),"",IGRF!I14)</f>
        <v>Mai Tai Smashya</v>
      </c>
      <c r="I4" s="782"/>
      <c r="K4" s="776" t="s">
        <v>432</v>
      </c>
      <c r="L4" s="787" t="s">
        <v>244</v>
      </c>
    </row>
    <row r="5" customFormat="false" ht="21" hidden="false" customHeight="true" outlineLevel="0" collapsed="false">
      <c r="A5" s="780"/>
      <c r="B5" s="785" t="str">
        <f aca="false">IF(ISBLANK(IGRF!B15),"",IGRF!B15)</f>
        <v>1</v>
      </c>
      <c r="C5" s="786" t="str">
        <f aca="false">IF(ISBLANK(IGRF!C15),"",IGRF!C15)</f>
        <v>Cia WouldNwannabia</v>
      </c>
      <c r="D5" s="782"/>
      <c r="F5" s="780"/>
      <c r="G5" s="785" t="str">
        <f aca="false">IF(ISBLANK(IGRF!H15),"",IGRF!H15)</f>
        <v>191</v>
      </c>
      <c r="H5" s="786" t="str">
        <f aca="false">IF(ISBLANK(IGRF!I15),"",IGRF!I15)</f>
        <v>Kat Von Devious</v>
      </c>
      <c r="I5" s="782"/>
      <c r="K5" s="776" t="s">
        <v>249</v>
      </c>
      <c r="L5" s="787" t="s">
        <v>248</v>
      </c>
    </row>
    <row r="6" customFormat="false" ht="21" hidden="false" customHeight="true" outlineLevel="0" collapsed="false">
      <c r="A6" s="780"/>
      <c r="B6" s="785" t="str">
        <f aca="false">IF(ISBLANK(IGRF!B16),"",IGRF!B16)</f>
        <v>10</v>
      </c>
      <c r="C6" s="786" t="str">
        <f aca="false">IF(ISBLANK(IGRF!C16),"",IGRF!C16)</f>
        <v>The Big Lebekski</v>
      </c>
      <c r="D6" s="782"/>
      <c r="F6" s="780"/>
      <c r="G6" s="785" t="str">
        <f aca="false">IF(ISBLANK(IGRF!H16),"",IGRF!H16)</f>
        <v>222</v>
      </c>
      <c r="H6" s="786" t="str">
        <f aca="false">IF(ISBLANK(IGRF!I16),"",IGRF!I16)</f>
        <v>Terror Face Off</v>
      </c>
      <c r="I6" s="782"/>
      <c r="K6" s="776" t="s">
        <v>253</v>
      </c>
      <c r="L6" s="787" t="s">
        <v>252</v>
      </c>
    </row>
    <row r="7" customFormat="false" ht="21" hidden="false" customHeight="true" outlineLevel="0" collapsed="false">
      <c r="A7" s="780"/>
      <c r="B7" s="785" t="str">
        <f aca="false">IF(ISBLANK(IGRF!B17),"",IGRF!B17)</f>
        <v>115</v>
      </c>
      <c r="C7" s="786" t="str">
        <f aca="false">IF(ISBLANK(IGRF!C17),"",IGRF!C17)</f>
        <v>Flex Calibur</v>
      </c>
      <c r="D7" s="782"/>
      <c r="F7" s="780"/>
      <c r="G7" s="785" t="str">
        <f aca="false">IF(ISBLANK(IGRF!H17),"",IGRF!H17)</f>
        <v>24</v>
      </c>
      <c r="H7" s="786" t="str">
        <f aca="false">IF(ISBLANK(IGRF!I17),"",IGRF!I17)</f>
        <v>Skate Spade</v>
      </c>
      <c r="I7" s="782"/>
      <c r="K7" s="776" t="s">
        <v>255</v>
      </c>
      <c r="L7" s="787" t="s">
        <v>254</v>
      </c>
    </row>
    <row r="8" customFormat="false" ht="21" hidden="false" customHeight="true" outlineLevel="0" collapsed="false">
      <c r="A8" s="780"/>
      <c r="B8" s="785" t="str">
        <f aca="false">IF(ISBLANK(IGRF!B18),"",IGRF!B18)</f>
        <v>151</v>
      </c>
      <c r="C8" s="786" t="str">
        <f aca="false">IF(ISBLANK(IGRF!C18),"",IGRF!C18)</f>
        <v>Crash Smashum</v>
      </c>
      <c r="D8" s="782"/>
      <c r="F8" s="780"/>
      <c r="G8" s="785" t="str">
        <f aca="false">IF(ISBLANK(IGRF!H18),"",IGRF!H18)</f>
        <v>28</v>
      </c>
      <c r="H8" s="786" t="str">
        <f aca="false">IF(ISBLANK(IGRF!I18),"",IGRF!I18)</f>
        <v>Photo Chop</v>
      </c>
      <c r="I8" s="782"/>
      <c r="K8" s="776" t="s">
        <v>433</v>
      </c>
      <c r="L8" s="787" t="s">
        <v>250</v>
      </c>
    </row>
    <row r="9" customFormat="false" ht="21" hidden="false" customHeight="true" outlineLevel="0" collapsed="false">
      <c r="A9" s="780"/>
      <c r="B9" s="785" t="str">
        <f aca="false">IF(ISBLANK(IGRF!B19),"",IGRF!B19)</f>
        <v>198</v>
      </c>
      <c r="C9" s="786" t="str">
        <f aca="false">IF(ISBLANK(IGRF!C19),"",IGRF!C19)</f>
        <v>Minnie Pearl Harbor</v>
      </c>
      <c r="D9" s="782"/>
      <c r="F9" s="780"/>
      <c r="G9" s="785" t="str">
        <f aca="false">IF(ISBLANK(IGRF!H19),"",IGRF!H19)</f>
        <v>31</v>
      </c>
      <c r="H9" s="786" t="str">
        <f aca="false">IF(ISBLANK(IGRF!I19),"",IGRF!I19)</f>
        <v>Lady Siren</v>
      </c>
      <c r="I9" s="782"/>
      <c r="K9" s="776" t="s">
        <v>434</v>
      </c>
      <c r="L9" s="787" t="s">
        <v>257</v>
      </c>
    </row>
    <row r="10" customFormat="false" ht="21" hidden="false" customHeight="true" outlineLevel="0" collapsed="false">
      <c r="A10" s="780"/>
      <c r="B10" s="785" t="str">
        <f aca="false">IF(ISBLANK(IGRF!B20),"",IGRF!B20)</f>
        <v>21</v>
      </c>
      <c r="C10" s="786" t="str">
        <f aca="false">IF(ISBLANK(IGRF!C20),"",IGRF!C20)</f>
        <v>Slice Crispy</v>
      </c>
      <c r="D10" s="782"/>
      <c r="F10" s="780"/>
      <c r="G10" s="785" t="str">
        <f aca="false">IF(ISBLANK(IGRF!H20),"",IGRF!H20)</f>
        <v>40</v>
      </c>
      <c r="H10" s="786" t="str">
        <f aca="false">IF(ISBLANK(IGRF!I20),"",IGRF!I20)</f>
        <v>Teeny Bopper</v>
      </c>
      <c r="I10" s="782"/>
      <c r="K10" s="776" t="s">
        <v>435</v>
      </c>
      <c r="L10" s="787" t="s">
        <v>245</v>
      </c>
    </row>
    <row r="11" customFormat="false" ht="21" hidden="false" customHeight="true" outlineLevel="0" collapsed="false">
      <c r="A11" s="780"/>
      <c r="B11" s="785" t="str">
        <f aca="false">IF(ISBLANK(IGRF!B21),"",IGRF!B21)</f>
        <v>23</v>
      </c>
      <c r="C11" s="786" t="str">
        <f aca="false">IF(ISBLANK(IGRF!C21),"",IGRF!C21)</f>
        <v>N/A</v>
      </c>
      <c r="D11" s="782"/>
      <c r="F11" s="780"/>
      <c r="G11" s="785" t="str">
        <f aca="false">IF(ISBLANK(IGRF!H21),"",IGRF!H21)</f>
        <v>416</v>
      </c>
      <c r="H11" s="786" t="str">
        <f aca="false">IF(ISBLANK(IGRF!I21),"",IGRF!I21)</f>
        <v>Adelaide Herout</v>
      </c>
      <c r="I11" s="782"/>
      <c r="K11" s="776" t="s">
        <v>436</v>
      </c>
      <c r="L11" s="787" t="s">
        <v>260</v>
      </c>
    </row>
    <row r="12" customFormat="false" ht="21" hidden="false" customHeight="true" outlineLevel="0" collapsed="false">
      <c r="A12" s="780"/>
      <c r="B12" s="785" t="str">
        <f aca="false">IF(ISBLANK(IGRF!B22),"",IGRF!B22)</f>
        <v>35</v>
      </c>
      <c r="C12" s="786" t="str">
        <f aca="false">IF(ISBLANK(IGRF!C22),"",IGRF!C22)</f>
        <v>Alby ChoAss</v>
      </c>
      <c r="D12" s="782"/>
      <c r="F12" s="780"/>
      <c r="G12" s="785" t="str">
        <f aca="false">IF(ISBLANK(IGRF!H22),"",IGRF!H22)</f>
        <v>42</v>
      </c>
      <c r="H12" s="786" t="str">
        <f aca="false">IF(ISBLANK(IGRF!I22),"",IGRF!I22)</f>
        <v>Holly Nass</v>
      </c>
      <c r="I12" s="782"/>
      <c r="K12" s="776" t="s">
        <v>371</v>
      </c>
      <c r="L12" s="787" t="s">
        <v>247</v>
      </c>
    </row>
    <row r="13" customFormat="false" ht="21" hidden="false" customHeight="true" outlineLevel="0" collapsed="false">
      <c r="A13" s="780"/>
      <c r="B13" s="785" t="str">
        <f aca="false">IF(ISBLANK(IGRF!B23),"",IGRF!B23)</f>
        <v>46</v>
      </c>
      <c r="C13" s="786" t="str">
        <f aca="false">IF(ISBLANK(IGRF!C23),"",IGRF!C23)</f>
        <v>Izzy Exterminator</v>
      </c>
      <c r="D13" s="782"/>
      <c r="F13" s="780"/>
      <c r="G13" s="785" t="str">
        <f aca="false">IF(ISBLANK(IGRF!H23),"",IGRF!H23)</f>
        <v>5</v>
      </c>
      <c r="H13" s="786" t="str">
        <f aca="false">IF(ISBLANK(IGRF!I23),"",IGRF!I23)</f>
        <v>Ivana Hercha</v>
      </c>
      <c r="I13" s="782"/>
      <c r="K13" s="776" t="s">
        <v>266</v>
      </c>
      <c r="L13" s="787" t="s">
        <v>251</v>
      </c>
    </row>
    <row r="14" customFormat="false" ht="21" hidden="false" customHeight="true" outlineLevel="0" collapsed="false">
      <c r="A14" s="780"/>
      <c r="B14" s="785" t="str">
        <f aca="false">IF(ISBLANK(IGRF!B24),"",IGRF!B24)</f>
        <v>55</v>
      </c>
      <c r="C14" s="786" t="str">
        <f aca="false">IF(ISBLANK(IGRF!C24),"",IGRF!C24)</f>
        <v>Obi Quiet</v>
      </c>
      <c r="D14" s="782"/>
      <c r="F14" s="780"/>
      <c r="G14" s="785" t="str">
        <f aca="false">IF(ISBLANK(IGRF!H24),"",IGRF!H24)</f>
        <v>501</v>
      </c>
      <c r="H14" s="786" t="str">
        <f aca="false">IF(ISBLANK(IGRF!I24),"",IGRF!I24)</f>
        <v>Rally Kat</v>
      </c>
      <c r="I14" s="782"/>
      <c r="K14" s="776" t="s">
        <v>437</v>
      </c>
      <c r="L14" s="787" t="s">
        <v>234</v>
      </c>
    </row>
    <row r="15" customFormat="false" ht="21" hidden="false" customHeight="true" outlineLevel="0" collapsed="false">
      <c r="A15" s="780"/>
      <c r="B15" s="785" t="str">
        <f aca="false">IF(ISBLANK(IGRF!B25),"",IGRF!B25)</f>
        <v>64</v>
      </c>
      <c r="C15" s="786" t="str">
        <f aca="false">IF(ISBLANK(IGRF!C25),"",IGRF!C25)</f>
        <v>Wu's Your Momma</v>
      </c>
      <c r="D15" s="782"/>
      <c r="F15" s="780"/>
      <c r="G15" s="785" t="str">
        <f aca="false">IF(ISBLANK(IGRF!H25),"",IGRF!H25)</f>
        <v>6</v>
      </c>
      <c r="H15" s="786" t="str">
        <f aca="false">IF(ISBLANK(IGRF!I25),"",IGRF!I25)</f>
        <v>Razor WreckHer</v>
      </c>
      <c r="I15" s="782"/>
      <c r="K15" s="776" t="s">
        <v>438</v>
      </c>
      <c r="L15" s="787" t="s">
        <v>271</v>
      </c>
    </row>
    <row r="16" customFormat="false" ht="21" hidden="false" customHeight="true" outlineLevel="0" collapsed="false">
      <c r="A16" s="780"/>
      <c r="B16" s="785" t="str">
        <f aca="false">IF(ISBLANK(IGRF!B26),"",IGRF!B26)</f>
        <v>747</v>
      </c>
      <c r="C16" s="786" t="str">
        <f aca="false">IF(ISBLANK(IGRF!C26),"",IGRF!C26)</f>
        <v>Sketch E. Artist</v>
      </c>
      <c r="D16" s="782"/>
      <c r="F16" s="780"/>
      <c r="G16" s="785" t="str">
        <f aca="false">IF(ISBLANK(IGRF!H26),"",IGRF!H26)</f>
        <v>7</v>
      </c>
      <c r="H16" s="786" t="str">
        <f aca="false">IF(ISBLANK(IGRF!I26),"",IGRF!I26)</f>
        <v>Madame Mayhem</v>
      </c>
      <c r="I16" s="782"/>
      <c r="K16" s="776" t="s">
        <v>374</v>
      </c>
      <c r="L16" s="787" t="s">
        <v>273</v>
      </c>
    </row>
    <row r="17" customFormat="false" ht="21" hidden="false" customHeight="true" outlineLevel="0" collapsed="false">
      <c r="A17" s="780"/>
      <c r="B17" s="785" t="str">
        <f aca="false">IF(ISBLANK(IGRF!B27),"",IGRF!B27)</f>
        <v>77</v>
      </c>
      <c r="C17" s="786" t="str">
        <f aca="false">IF(ISBLANK(IGRF!C27),"",IGRF!C27)</f>
        <v>Jen-Aside</v>
      </c>
      <c r="D17" s="782"/>
      <c r="F17" s="780"/>
      <c r="G17" s="785" t="str">
        <f aca="false">IF(ISBLANK(IGRF!H27),"",IGRF!H27)</f>
        <v/>
      </c>
      <c r="H17" s="786" t="str">
        <f aca="false">IF(ISBLANK(IGRF!I27),"",IGRF!I27)</f>
        <v/>
      </c>
      <c r="I17" s="782"/>
      <c r="K17" s="776" t="s">
        <v>375</v>
      </c>
      <c r="L17" s="787" t="s">
        <v>268</v>
      </c>
    </row>
    <row r="18" customFormat="false" ht="21" hidden="false" customHeight="true" outlineLevel="0" collapsed="false">
      <c r="A18" s="780"/>
      <c r="B18" s="785" t="str">
        <f aca="false">IF(ISBLANK(IGRF!B28),"",IGRF!B28)</f>
        <v/>
      </c>
      <c r="C18" s="786" t="str">
        <f aca="false">IF(ISBLANK(IGRF!C28),"",IGRF!C28)</f>
        <v/>
      </c>
      <c r="D18" s="782"/>
      <c r="F18" s="780"/>
      <c r="G18" s="785" t="str">
        <f aca="false">IF(ISBLANK(IGRF!H28),"",IGRF!H28)</f>
        <v/>
      </c>
      <c r="H18" s="786" t="str">
        <f aca="false">IF(ISBLANK(IGRF!I28),"",IGRF!I28)</f>
        <v/>
      </c>
      <c r="I18" s="782"/>
      <c r="K18" s="776" t="s">
        <v>376</v>
      </c>
      <c r="L18" s="787" t="s">
        <v>278</v>
      </c>
    </row>
    <row r="19" customFormat="false" ht="21" hidden="false" customHeight="true" outlineLevel="0" collapsed="false">
      <c r="A19" s="780"/>
      <c r="B19" s="785" t="str">
        <f aca="false">IF(ISBLANK(IGRF!B29),"",IGRF!B29)</f>
        <v/>
      </c>
      <c r="C19" s="786" t="str">
        <f aca="false">IF(ISBLANK(IGRF!C29),"",IGRF!C29)</f>
        <v/>
      </c>
      <c r="D19" s="782"/>
      <c r="F19" s="780"/>
      <c r="G19" s="785" t="str">
        <f aca="false">IF(ISBLANK(IGRF!H29),"",IGRF!H29)</f>
        <v/>
      </c>
      <c r="H19" s="786" t="str">
        <f aca="false">IF(ISBLANK(IGRF!I29),"",IGRF!I29)</f>
        <v/>
      </c>
      <c r="I19" s="782"/>
      <c r="K19" s="776" t="s">
        <v>285</v>
      </c>
      <c r="L19" s="787" t="s">
        <v>281</v>
      </c>
    </row>
    <row r="20" customFormat="false" ht="21" hidden="false" customHeight="true" outlineLevel="0" collapsed="false">
      <c r="A20" s="780"/>
      <c r="B20" s="785" t="str">
        <f aca="false">IF(ISBLANK(IGRF!B30),"",IGRF!B30)</f>
        <v/>
      </c>
      <c r="C20" s="786" t="str">
        <f aca="false">IF(ISBLANK(IGRF!C30),"",IGRF!C30)</f>
        <v/>
      </c>
      <c r="D20" s="782"/>
      <c r="F20" s="780"/>
      <c r="G20" s="785" t="str">
        <f aca="false">IF(ISBLANK(IGRF!H30),"",IGRF!H30)</f>
        <v/>
      </c>
      <c r="H20" s="786" t="str">
        <f aca="false">IF(ISBLANK(IGRF!I30),"",IGRF!I30)</f>
        <v/>
      </c>
      <c r="I20" s="782"/>
    </row>
    <row r="21" customFormat="false" ht="21" hidden="false" customHeight="true" outlineLevel="0" collapsed="false">
      <c r="A21" s="780"/>
      <c r="B21" s="785" t="str">
        <f aca="false">IF(ISBLANK(IGRF!B31),"",IGRF!B31)</f>
        <v/>
      </c>
      <c r="C21" s="786" t="str">
        <f aca="false">IF(ISBLANK(IGRF!C31),"",IGRF!C31)</f>
        <v/>
      </c>
      <c r="D21" s="782"/>
      <c r="F21" s="780"/>
      <c r="G21" s="785" t="str">
        <f aca="false">IF(ISBLANK(IGRF!H31),"",IGRF!H31)</f>
        <v/>
      </c>
      <c r="H21" s="786" t="str">
        <f aca="false">IF(ISBLANK(IGRF!I31),"",IGRF!I31)</f>
        <v/>
      </c>
      <c r="I21" s="782"/>
    </row>
    <row r="22" customFormat="false" ht="21" hidden="false" customHeight="true" outlineLevel="0" collapsed="false">
      <c r="A22" s="780"/>
      <c r="B22" s="785" t="str">
        <f aca="false">IF(ISBLANK(IGRF!B32),"",IGRF!B32)</f>
        <v/>
      </c>
      <c r="C22" s="786" t="str">
        <f aca="false">IF(ISBLANK(IGRF!C32),"",IGRF!C32)</f>
        <v/>
      </c>
      <c r="D22" s="782"/>
      <c r="F22" s="780"/>
      <c r="G22" s="785" t="str">
        <f aca="false">IF(ISBLANK(IGRF!H32),"",IGRF!H32)</f>
        <v/>
      </c>
      <c r="H22" s="786" t="str">
        <f aca="false">IF(ISBLANK(IGRF!I32),"",IGRF!I32)</f>
        <v/>
      </c>
      <c r="I22" s="782"/>
    </row>
    <row r="23" customFormat="false" ht="21" hidden="false" customHeight="true" outlineLevel="0" collapsed="false">
      <c r="A23" s="780"/>
      <c r="B23" s="785" t="str">
        <f aca="false">IF(ISBLANK(IGRF!B33),"",IGRF!B33)</f>
        <v/>
      </c>
      <c r="C23" s="786" t="str">
        <f aca="false">IF(ISBLANK(IGRF!C33),"",IGRF!C33)</f>
        <v/>
      </c>
      <c r="D23" s="782"/>
      <c r="F23" s="780"/>
      <c r="G23" s="785" t="str">
        <f aca="false">IF(ISBLANK(IGRF!H33),"",IGRF!H33)</f>
        <v/>
      </c>
      <c r="H23" s="786" t="str">
        <f aca="false">IF(ISBLANK(IGRF!I33),"",IGRF!I33)</f>
        <v/>
      </c>
      <c r="I23" s="782"/>
    </row>
    <row r="24" customFormat="false" ht="21" hidden="false" customHeight="true" outlineLevel="0" collapsed="false">
      <c r="A24" s="788"/>
      <c r="B24" s="789"/>
      <c r="C24" s="789"/>
      <c r="D24" s="790"/>
      <c r="F24" s="788"/>
      <c r="G24" s="789"/>
      <c r="H24" s="789"/>
      <c r="I24" s="790"/>
    </row>
    <row r="25" customFormat="false" ht="21" hidden="false" customHeight="true" outlineLevel="0" collapsed="false">
      <c r="A25" s="777"/>
      <c r="B25" s="778" t="str">
        <f aca="false">B1</f>
        <v>Purple</v>
      </c>
      <c r="C25" s="778"/>
      <c r="D25" s="779"/>
      <c r="F25" s="777"/>
      <c r="G25" s="778" t="str">
        <f aca="false">G1</f>
        <v>Orange</v>
      </c>
      <c r="H25" s="778"/>
      <c r="I25" s="779"/>
    </row>
    <row r="26" customFormat="false" ht="21" hidden="false" customHeight="true" outlineLevel="0" collapsed="false">
      <c r="A26" s="780"/>
      <c r="B26" s="781" t="str">
        <f aca="false">B2</f>
        <v>Carnevil</v>
      </c>
      <c r="C26" s="781"/>
      <c r="D26" s="782"/>
      <c r="F26" s="780"/>
      <c r="G26" s="781" t="str">
        <f aca="false">G2</f>
        <v>Camaro Harem</v>
      </c>
      <c r="H26" s="781"/>
      <c r="I26" s="782"/>
      <c r="K26" s="783" t="s">
        <v>431</v>
      </c>
      <c r="L26" s="783"/>
    </row>
    <row r="27" customFormat="false" ht="11.25" hidden="false" customHeight="true" outlineLevel="0" collapsed="false">
      <c r="A27" s="780"/>
      <c r="B27" s="784"/>
      <c r="C27" s="784"/>
      <c r="D27" s="782"/>
      <c r="F27" s="780"/>
      <c r="G27" s="784"/>
      <c r="H27" s="784"/>
      <c r="I27" s="782"/>
    </row>
    <row r="28" customFormat="false" ht="21" hidden="false" customHeight="true" outlineLevel="0" collapsed="false">
      <c r="A28" s="780"/>
      <c r="B28" s="785" t="str">
        <f aca="false">B4</f>
        <v>02</v>
      </c>
      <c r="C28" s="786" t="str">
        <f aca="false">C4</f>
        <v>Jema Wrex</v>
      </c>
      <c r="D28" s="782"/>
      <c r="F28" s="780"/>
      <c r="G28" s="785" t="str">
        <f aca="false">G4</f>
        <v>18</v>
      </c>
      <c r="H28" s="786" t="str">
        <f aca="false">H4</f>
        <v>Mai Tai Smashya</v>
      </c>
      <c r="I28" s="782"/>
      <c r="K28" s="776" t="str">
        <f aca="false">K4</f>
        <v>Blocking to the Back</v>
      </c>
      <c r="L28" s="787" t="str">
        <f aca="false">L4</f>
        <v>B</v>
      </c>
    </row>
    <row r="29" customFormat="false" ht="21" hidden="false" customHeight="true" outlineLevel="0" collapsed="false">
      <c r="A29" s="780"/>
      <c r="B29" s="785" t="str">
        <f aca="false">B5</f>
        <v>1</v>
      </c>
      <c r="C29" s="786" t="str">
        <f aca="false">C5</f>
        <v>Cia WouldNwannabia</v>
      </c>
      <c r="D29" s="782"/>
      <c r="F29" s="780"/>
      <c r="G29" s="785" t="str">
        <f aca="false">G5</f>
        <v>191</v>
      </c>
      <c r="H29" s="786" t="str">
        <f aca="false">H5</f>
        <v>Kat Von Devious</v>
      </c>
      <c r="I29" s="782"/>
      <c r="K29" s="776" t="str">
        <f aca="false">K5</f>
        <v>High Block</v>
      </c>
      <c r="L29" s="787" t="str">
        <f aca="false">L5</f>
        <v>A</v>
      </c>
    </row>
    <row r="30" customFormat="false" ht="21" hidden="false" customHeight="true" outlineLevel="0" collapsed="false">
      <c r="A30" s="780"/>
      <c r="B30" s="785" t="str">
        <f aca="false">B6</f>
        <v>10</v>
      </c>
      <c r="C30" s="786" t="str">
        <f aca="false">C6</f>
        <v>The Big Lebekski</v>
      </c>
      <c r="D30" s="782"/>
      <c r="F30" s="780"/>
      <c r="G30" s="785" t="str">
        <f aca="false">G6</f>
        <v>222</v>
      </c>
      <c r="H30" s="786" t="str">
        <f aca="false">H6</f>
        <v>Terror Face Off</v>
      </c>
      <c r="I30" s="782"/>
      <c r="K30" s="776" t="str">
        <f aca="false">K6</f>
        <v>Low Block</v>
      </c>
      <c r="L30" s="787" t="str">
        <f aca="false">L6</f>
        <v>L</v>
      </c>
    </row>
    <row r="31" customFormat="false" ht="21" hidden="false" customHeight="true" outlineLevel="0" collapsed="false">
      <c r="A31" s="780"/>
      <c r="B31" s="785" t="str">
        <f aca="false">B7</f>
        <v>115</v>
      </c>
      <c r="C31" s="786" t="str">
        <f aca="false">C7</f>
        <v>Flex Calibur</v>
      </c>
      <c r="D31" s="782"/>
      <c r="F31" s="780"/>
      <c r="G31" s="785" t="str">
        <f aca="false">G7</f>
        <v>24</v>
      </c>
      <c r="H31" s="786" t="str">
        <f aca="false">H7</f>
        <v>Skate Spade</v>
      </c>
      <c r="I31" s="782"/>
      <c r="K31" s="776" t="str">
        <f aca="false">K7</f>
        <v>Elbows</v>
      </c>
      <c r="L31" s="787" t="str">
        <f aca="false">L7</f>
        <v>E</v>
      </c>
    </row>
    <row r="32" customFormat="false" ht="21" hidden="false" customHeight="true" outlineLevel="0" collapsed="false">
      <c r="A32" s="780"/>
      <c r="B32" s="785" t="str">
        <f aca="false">B8</f>
        <v>151</v>
      </c>
      <c r="C32" s="786" t="str">
        <f aca="false">C8</f>
        <v>Crash Smashum</v>
      </c>
      <c r="D32" s="782"/>
      <c r="F32" s="780"/>
      <c r="G32" s="785" t="str">
        <f aca="false">G8</f>
        <v>28</v>
      </c>
      <c r="H32" s="786" t="str">
        <f aca="false">H8</f>
        <v>Photo Chop</v>
      </c>
      <c r="I32" s="782"/>
      <c r="K32" s="776" t="str">
        <f aca="false">K8</f>
        <v>Forearms / Hands</v>
      </c>
      <c r="L32" s="787" t="str">
        <f aca="false">L8</f>
        <v>F</v>
      </c>
    </row>
    <row r="33" customFormat="false" ht="21" hidden="false" customHeight="true" outlineLevel="0" collapsed="false">
      <c r="A33" s="780"/>
      <c r="B33" s="785" t="str">
        <f aca="false">B9</f>
        <v>198</v>
      </c>
      <c r="C33" s="786" t="str">
        <f aca="false">C9</f>
        <v>Minnie Pearl Harbor</v>
      </c>
      <c r="D33" s="782"/>
      <c r="F33" s="780"/>
      <c r="G33" s="785" t="str">
        <f aca="false">G9</f>
        <v>31</v>
      </c>
      <c r="H33" s="786" t="str">
        <f aca="false">H9</f>
        <v>Lady Siren</v>
      </c>
      <c r="I33" s="782"/>
      <c r="K33" s="776" t="str">
        <f aca="false">K9</f>
        <v>Block with the Head</v>
      </c>
      <c r="L33" s="787" t="str">
        <f aca="false">L9</f>
        <v>H</v>
      </c>
    </row>
    <row r="34" customFormat="false" ht="21" hidden="false" customHeight="true" outlineLevel="0" collapsed="false">
      <c r="A34" s="780"/>
      <c r="B34" s="785" t="str">
        <f aca="false">B10</f>
        <v>21</v>
      </c>
      <c r="C34" s="786" t="str">
        <f aca="false">C10</f>
        <v>Slice Crispy</v>
      </c>
      <c r="D34" s="782"/>
      <c r="F34" s="780"/>
      <c r="G34" s="785" t="str">
        <f aca="false">G10</f>
        <v>40</v>
      </c>
      <c r="H34" s="786" t="str">
        <f aca="false">H10</f>
        <v>Teeny Bopper</v>
      </c>
      <c r="I34" s="782"/>
      <c r="K34" s="776" t="str">
        <f aca="false">K10</f>
        <v>Multi-Player Block</v>
      </c>
      <c r="L34" s="787" t="str">
        <f aca="false">L10</f>
        <v>M</v>
      </c>
    </row>
    <row r="35" customFormat="false" ht="21" hidden="false" customHeight="true" outlineLevel="0" collapsed="false">
      <c r="A35" s="780"/>
      <c r="B35" s="785" t="str">
        <f aca="false">B11</f>
        <v>23</v>
      </c>
      <c r="C35" s="786" t="str">
        <f aca="false">C11</f>
        <v>N/A</v>
      </c>
      <c r="D35" s="782"/>
      <c r="F35" s="780"/>
      <c r="G35" s="785" t="str">
        <f aca="false">G11</f>
        <v>416</v>
      </c>
      <c r="H35" s="786" t="str">
        <f aca="false">H11</f>
        <v>Adelaide Herout</v>
      </c>
      <c r="I35" s="782"/>
      <c r="K35" s="776" t="str">
        <f aca="false">K11</f>
        <v>Out of Bounds Blocking</v>
      </c>
      <c r="L35" s="787" t="str">
        <f aca="false">L11</f>
        <v>O</v>
      </c>
    </row>
    <row r="36" customFormat="false" ht="21" hidden="false" customHeight="true" outlineLevel="0" collapsed="false">
      <c r="A36" s="780"/>
      <c r="B36" s="785" t="str">
        <f aca="false">B12</f>
        <v>35</v>
      </c>
      <c r="C36" s="786" t="str">
        <f aca="false">C12</f>
        <v>Alby ChoAss</v>
      </c>
      <c r="D36" s="782"/>
      <c r="F36" s="780"/>
      <c r="G36" s="785" t="str">
        <f aca="false">G12</f>
        <v>42</v>
      </c>
      <c r="H36" s="786" t="str">
        <f aca="false">H12</f>
        <v>Holly Nass</v>
      </c>
      <c r="I36" s="782"/>
      <c r="K36" s="776" t="str">
        <f aca="false">K12</f>
        <v>Direction of Gameplay</v>
      </c>
      <c r="L36" s="787" t="str">
        <f aca="false">L12</f>
        <v>C</v>
      </c>
    </row>
    <row r="37" customFormat="false" ht="21" hidden="false" customHeight="true" outlineLevel="0" collapsed="false">
      <c r="A37" s="780"/>
      <c r="B37" s="785" t="str">
        <f aca="false">B13</f>
        <v>46</v>
      </c>
      <c r="C37" s="786" t="str">
        <f aca="false">C13</f>
        <v>Izzy Exterminator</v>
      </c>
      <c r="D37" s="782"/>
      <c r="F37" s="780"/>
      <c r="G37" s="785" t="str">
        <f aca="false">G13</f>
        <v>5</v>
      </c>
      <c r="H37" s="786" t="str">
        <f aca="false">H13</f>
        <v>Ivana Hercha</v>
      </c>
      <c r="I37" s="782"/>
      <c r="K37" s="776" t="str">
        <f aca="false">K13</f>
        <v>Out of Play</v>
      </c>
      <c r="L37" s="787" t="str">
        <f aca="false">L13</f>
        <v>P</v>
      </c>
    </row>
    <row r="38" customFormat="false" ht="21" hidden="false" customHeight="true" outlineLevel="0" collapsed="false">
      <c r="A38" s="780"/>
      <c r="B38" s="785" t="str">
        <f aca="false">B14</f>
        <v>55</v>
      </c>
      <c r="C38" s="786" t="str">
        <f aca="false">C14</f>
        <v>Obi Quiet</v>
      </c>
      <c r="D38" s="782"/>
      <c r="F38" s="780"/>
      <c r="G38" s="785" t="str">
        <f aca="false">G14</f>
        <v>501</v>
      </c>
      <c r="H38" s="786" t="str">
        <f aca="false">H14</f>
        <v>Rally Kat</v>
      </c>
      <c r="I38" s="782"/>
      <c r="K38" s="776" t="str">
        <f aca="false">K14</f>
        <v>Cutting the Track</v>
      </c>
      <c r="L38" s="787" t="str">
        <f aca="false">L14</f>
        <v>X</v>
      </c>
    </row>
    <row r="39" customFormat="false" ht="21" hidden="false" customHeight="true" outlineLevel="0" collapsed="false">
      <c r="A39" s="780"/>
      <c r="B39" s="785" t="str">
        <f aca="false">B15</f>
        <v>64</v>
      </c>
      <c r="C39" s="786" t="str">
        <f aca="false">C15</f>
        <v>Wu's Your Momma</v>
      </c>
      <c r="D39" s="782"/>
      <c r="F39" s="780"/>
      <c r="G39" s="785" t="str">
        <f aca="false">G15</f>
        <v>6</v>
      </c>
      <c r="H39" s="786" t="str">
        <f aca="false">H15</f>
        <v>Razor WreckHer</v>
      </c>
      <c r="I39" s="782"/>
      <c r="K39" s="776" t="str">
        <f aca="false">K15</f>
        <v>Skating out of Bounds</v>
      </c>
      <c r="L39" s="787" t="str">
        <f aca="false">L15</f>
        <v>S</v>
      </c>
    </row>
    <row r="40" customFormat="false" ht="21" hidden="false" customHeight="true" outlineLevel="0" collapsed="false">
      <c r="A40" s="780"/>
      <c r="B40" s="785" t="str">
        <f aca="false">B16</f>
        <v>747</v>
      </c>
      <c r="C40" s="786" t="str">
        <f aca="false">C16</f>
        <v>Sketch E. Artist</v>
      </c>
      <c r="D40" s="782"/>
      <c r="F40" s="780"/>
      <c r="G40" s="785" t="str">
        <f aca="false">G16</f>
        <v>7</v>
      </c>
      <c r="H40" s="786" t="str">
        <f aca="false">H16</f>
        <v>Madame Mayhem</v>
      </c>
      <c r="I40" s="782"/>
      <c r="K40" s="776" t="str">
        <f aca="false">K16</f>
        <v>Illegal Procedure</v>
      </c>
      <c r="L40" s="787" t="str">
        <f aca="false">L16</f>
        <v>I</v>
      </c>
    </row>
    <row r="41" customFormat="false" ht="21" hidden="false" customHeight="true" outlineLevel="0" collapsed="false">
      <c r="A41" s="780"/>
      <c r="B41" s="785" t="str">
        <f aca="false">B17</f>
        <v>77</v>
      </c>
      <c r="C41" s="786" t="str">
        <f aca="false">C17</f>
        <v>Jen-Aside</v>
      </c>
      <c r="D41" s="782"/>
      <c r="F41" s="780"/>
      <c r="G41" s="785" t="str">
        <f aca="false">G17</f>
        <v/>
      </c>
      <c r="H41" s="786" t="str">
        <f aca="false">H17</f>
        <v/>
      </c>
      <c r="I41" s="782"/>
      <c r="K41" s="776" t="str">
        <f aca="false">K17</f>
        <v>Insubordination</v>
      </c>
      <c r="L41" s="787" t="str">
        <f aca="false">L17</f>
        <v>N</v>
      </c>
    </row>
    <row r="42" customFormat="false" ht="21" hidden="false" customHeight="true" outlineLevel="0" collapsed="false">
      <c r="A42" s="780"/>
      <c r="B42" s="785" t="str">
        <f aca="false">B18</f>
        <v/>
      </c>
      <c r="C42" s="786" t="str">
        <f aca="false">C18</f>
        <v/>
      </c>
      <c r="D42" s="782"/>
      <c r="F42" s="780"/>
      <c r="G42" s="785" t="str">
        <f aca="false">G18</f>
        <v/>
      </c>
      <c r="H42" s="786" t="str">
        <f aca="false">H18</f>
        <v/>
      </c>
      <c r="I42" s="782"/>
      <c r="K42" s="776" t="str">
        <f aca="false">K18</f>
        <v>Delay of Game</v>
      </c>
      <c r="L42" s="787" t="str">
        <f aca="false">L18</f>
        <v>Z</v>
      </c>
    </row>
    <row r="43" customFormat="false" ht="21" hidden="false" customHeight="true" outlineLevel="0" collapsed="false">
      <c r="A43" s="780"/>
      <c r="B43" s="785" t="str">
        <f aca="false">B19</f>
        <v/>
      </c>
      <c r="C43" s="786" t="str">
        <f aca="false">C19</f>
        <v/>
      </c>
      <c r="D43" s="782"/>
      <c r="F43" s="780"/>
      <c r="G43" s="785" t="str">
        <f aca="false">G19</f>
        <v/>
      </c>
      <c r="H43" s="786" t="str">
        <f aca="false">H19</f>
        <v/>
      </c>
      <c r="I43" s="782"/>
      <c r="K43" s="776" t="str">
        <f aca="false">K19</f>
        <v>Misconduct</v>
      </c>
      <c r="L43" s="787" t="str">
        <f aca="false">L19</f>
        <v>G</v>
      </c>
    </row>
    <row r="44" customFormat="false" ht="21" hidden="false" customHeight="true" outlineLevel="0" collapsed="false">
      <c r="A44" s="780"/>
      <c r="B44" s="785" t="str">
        <f aca="false">B20</f>
        <v/>
      </c>
      <c r="C44" s="786" t="str">
        <f aca="false">C20</f>
        <v/>
      </c>
      <c r="D44" s="782"/>
      <c r="F44" s="780"/>
      <c r="G44" s="785" t="str">
        <f aca="false">G20</f>
        <v/>
      </c>
      <c r="H44" s="786" t="str">
        <f aca="false">H20</f>
        <v/>
      </c>
      <c r="I44" s="782"/>
      <c r="K44" s="791"/>
      <c r="L44" s="791"/>
    </row>
    <row r="45" customFormat="false" ht="18.5" hidden="false" customHeight="false" outlineLevel="0" collapsed="false">
      <c r="A45" s="780"/>
      <c r="B45" s="785" t="str">
        <f aca="false">B21</f>
        <v/>
      </c>
      <c r="C45" s="786" t="str">
        <f aca="false">C21</f>
        <v/>
      </c>
      <c r="D45" s="782"/>
      <c r="F45" s="780"/>
      <c r="G45" s="785" t="str">
        <f aca="false">G21</f>
        <v/>
      </c>
      <c r="H45" s="786" t="str">
        <f aca="false">H21</f>
        <v/>
      </c>
      <c r="I45" s="782"/>
    </row>
    <row r="46" customFormat="false" ht="18.5" hidden="false" customHeight="false" outlineLevel="0" collapsed="false">
      <c r="A46" s="780"/>
      <c r="B46" s="785" t="str">
        <f aca="false">B22</f>
        <v/>
      </c>
      <c r="C46" s="786" t="str">
        <f aca="false">C22</f>
        <v/>
      </c>
      <c r="D46" s="782"/>
      <c r="F46" s="780"/>
      <c r="G46" s="785" t="str">
        <f aca="false">G22</f>
        <v/>
      </c>
      <c r="H46" s="786" t="str">
        <f aca="false">H22</f>
        <v/>
      </c>
      <c r="I46" s="782"/>
    </row>
    <row r="47" customFormat="false" ht="18.5" hidden="false" customHeight="false" outlineLevel="0" collapsed="false">
      <c r="A47" s="780"/>
      <c r="B47" s="785" t="str">
        <f aca="false">B23</f>
        <v/>
      </c>
      <c r="C47" s="786" t="str">
        <f aca="false">C23</f>
        <v/>
      </c>
      <c r="D47" s="782"/>
      <c r="F47" s="780"/>
      <c r="G47" s="785" t="str">
        <f aca="false">G23</f>
        <v/>
      </c>
      <c r="H47" s="786" t="str">
        <f aca="false">H23</f>
        <v/>
      </c>
      <c r="I47" s="782"/>
    </row>
    <row r="48" customFormat="false" ht="18.5" hidden="false" customHeight="false" outlineLevel="0" collapsed="false">
      <c r="A48" s="788"/>
      <c r="B48" s="789"/>
      <c r="C48" s="789"/>
      <c r="D48" s="790"/>
      <c r="F48" s="788"/>
      <c r="G48" s="789"/>
      <c r="H48" s="789"/>
      <c r="I48" s="790"/>
    </row>
  </sheetData>
  <mergeCells count="10">
    <mergeCell ref="B1:C1"/>
    <mergeCell ref="G1:H1"/>
    <mergeCell ref="B2:C2"/>
    <mergeCell ref="G2:H2"/>
    <mergeCell ref="K2:L2"/>
    <mergeCell ref="B25:C25"/>
    <mergeCell ref="G25:H25"/>
    <mergeCell ref="B26:C26"/>
    <mergeCell ref="G26:H26"/>
    <mergeCell ref="K26:L26"/>
  </mergeCells>
  <printOptions headings="false" gridLines="false" gridLinesSet="true" horizontalCentered="true" verticalCentered="tru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&amp;RForm Printed: &amp;D</oddFooter>
  </headerFooter>
  <rowBreaks count="1" manualBreakCount="1">
    <brk id="24" man="true" max="16383" min="0"/>
  </rowBreaks>
</worksheet>
</file>

<file path=xl/worksheets/sheet14.xml><?xml version="1.0" encoding="utf-8"?>
<worksheet xmlns="http://schemas.openxmlformats.org/spreadsheetml/2006/main" xmlns:r="http://schemas.openxmlformats.org/officeDocument/2006/relationships">
  <sheetPr filterMode="false">
    <tabColor rgb="FFFFFF00"/>
    <pageSetUpPr fitToPage="false"/>
  </sheetPr>
  <dimension ref="A2:AK19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40" workbookViewId="0">
      <selection pane="topLeft" activeCell="A1" activeCellId="0" sqref="A1"/>
    </sheetView>
  </sheetViews>
  <sheetFormatPr defaultRowHeight="13"/>
  <cols>
    <col collapsed="false" hidden="false" max="1" min="1" style="792" width="4.59183673469388"/>
    <col collapsed="false" hidden="false" max="2" min="2" style="1" width="11.2040816326531"/>
    <col collapsed="false" hidden="false" max="3" min="3" style="1" width="20.3826530612245"/>
    <col collapsed="false" hidden="false" max="18" min="4" style="1" width="11.2040816326531"/>
    <col collapsed="false" hidden="false" max="19" min="19" style="765" width="11.2040816326531"/>
    <col collapsed="false" hidden="false" max="20" min="20" style="792" width="4.59183673469388"/>
    <col collapsed="false" hidden="false" max="21" min="21" style="1" width="11.2040816326531"/>
    <col collapsed="false" hidden="false" max="22" min="22" style="1" width="20.3826530612245"/>
    <col collapsed="false" hidden="false" max="258" min="23" style="1" width="11.2040816326531"/>
    <col collapsed="false" hidden="false" max="1025" min="259" style="1" width="8.63775510204082"/>
  </cols>
  <sheetData>
    <row r="2" customFormat="false" ht="13" hidden="false" customHeight="false" outlineLevel="0" collapsed="false">
      <c r="C2" s="793" t="s">
        <v>166</v>
      </c>
      <c r="V2" s="793" t="s">
        <v>166</v>
      </c>
    </row>
    <row r="3" customFormat="false" ht="13" hidden="false" customHeight="false" outlineLevel="0" collapsed="false">
      <c r="C3" s="1" t="s">
        <v>439</v>
      </c>
      <c r="D3" s="1" t="n">
        <f aca="false">MAX(Score!A42,Score!T42)</f>
        <v>24</v>
      </c>
      <c r="V3" s="1" t="s">
        <v>439</v>
      </c>
      <c r="W3" s="1" t="n">
        <f aca="false">D3</f>
        <v>24</v>
      </c>
    </row>
    <row r="4" customFormat="false" ht="13" hidden="false" customHeight="false" outlineLevel="0" collapsed="false">
      <c r="C4" s="1" t="s">
        <v>440</v>
      </c>
      <c r="D4" s="1" t="n">
        <f aca="false">SK!H79</f>
        <v>24</v>
      </c>
      <c r="V4" s="1" t="s">
        <v>441</v>
      </c>
      <c r="W4" s="1" t="n">
        <f aca="false">SK!X79</f>
        <v>24</v>
      </c>
    </row>
    <row r="5" customFormat="false" ht="13" hidden="false" customHeight="false" outlineLevel="0" collapsed="false">
      <c r="C5" s="1" t="s">
        <v>442</v>
      </c>
      <c r="D5" s="1" t="n">
        <f aca="false">COUNTIF(Q9:Q24,"&gt;0")</f>
        <v>10</v>
      </c>
      <c r="V5" s="1" t="s">
        <v>443</v>
      </c>
      <c r="W5" s="1" t="n">
        <f aca="false">COUNTIF(AJ9:AJ24,"&gt;0")</f>
        <v>13</v>
      </c>
    </row>
    <row r="7" customFormat="false" ht="13" hidden="false" customHeight="false" outlineLevel="0" collapsed="false">
      <c r="A7" s="794" t="s">
        <v>444</v>
      </c>
      <c r="B7" s="794"/>
      <c r="C7" s="794"/>
      <c r="D7" s="795"/>
      <c r="E7" s="795"/>
      <c r="F7" s="795"/>
      <c r="G7" s="795"/>
      <c r="H7" s="795"/>
      <c r="I7" s="795"/>
      <c r="J7" s="795"/>
      <c r="K7" s="795"/>
      <c r="L7" s="795"/>
      <c r="M7" s="795"/>
      <c r="N7" s="795"/>
      <c r="O7" s="795"/>
      <c r="P7" s="795"/>
      <c r="Q7" s="795"/>
      <c r="R7" s="795"/>
      <c r="T7" s="794" t="s">
        <v>444</v>
      </c>
      <c r="U7" s="794"/>
      <c r="V7" s="794"/>
      <c r="W7" s="795"/>
      <c r="X7" s="795"/>
      <c r="Y7" s="795"/>
      <c r="Z7" s="795"/>
      <c r="AA7" s="795"/>
      <c r="AB7" s="795"/>
      <c r="AC7" s="795"/>
      <c r="AD7" s="795"/>
      <c r="AE7" s="795"/>
      <c r="AF7" s="795"/>
      <c r="AG7" s="795"/>
      <c r="AH7" s="795"/>
      <c r="AI7" s="795"/>
      <c r="AJ7" s="795"/>
      <c r="AK7" s="795"/>
    </row>
    <row r="8" s="792" customFormat="true" ht="13" hidden="false" customHeight="false" outlineLevel="0" collapsed="false">
      <c r="A8" s="796" t="n">
        <v>0</v>
      </c>
      <c r="B8" s="796" t="s">
        <v>445</v>
      </c>
      <c r="C8" s="796" t="s">
        <v>446</v>
      </c>
      <c r="D8" s="796" t="s">
        <v>294</v>
      </c>
      <c r="E8" s="797" t="s">
        <v>447</v>
      </c>
      <c r="F8" s="798" t="s">
        <v>295</v>
      </c>
      <c r="G8" s="798" t="s">
        <v>295</v>
      </c>
      <c r="H8" s="798" t="s">
        <v>295</v>
      </c>
      <c r="I8" s="798" t="s">
        <v>295</v>
      </c>
      <c r="J8" s="796" t="s">
        <v>448</v>
      </c>
      <c r="K8" s="797" t="s">
        <v>449</v>
      </c>
      <c r="L8" s="796" t="s">
        <v>450</v>
      </c>
      <c r="M8" s="797" t="s">
        <v>451</v>
      </c>
      <c r="N8" s="799" t="s">
        <v>452</v>
      </c>
      <c r="O8" s="796" t="s">
        <v>292</v>
      </c>
      <c r="P8" s="797" t="s">
        <v>453</v>
      </c>
      <c r="Q8" s="796" t="s">
        <v>454</v>
      </c>
      <c r="R8" s="797" t="s">
        <v>455</v>
      </c>
      <c r="S8" s="800"/>
      <c r="T8" s="796" t="n">
        <v>0</v>
      </c>
      <c r="U8" s="796" t="s">
        <v>445</v>
      </c>
      <c r="V8" s="796" t="s">
        <v>446</v>
      </c>
      <c r="W8" s="796" t="s">
        <v>294</v>
      </c>
      <c r="X8" s="797" t="s">
        <v>447</v>
      </c>
      <c r="Y8" s="798" t="s">
        <v>295</v>
      </c>
      <c r="Z8" s="798" t="s">
        <v>295</v>
      </c>
      <c r="AA8" s="798" t="s">
        <v>295</v>
      </c>
      <c r="AB8" s="798" t="s">
        <v>295</v>
      </c>
      <c r="AC8" s="796" t="s">
        <v>448</v>
      </c>
      <c r="AD8" s="797" t="s">
        <v>449</v>
      </c>
      <c r="AE8" s="796" t="s">
        <v>450</v>
      </c>
      <c r="AF8" s="797" t="s">
        <v>451</v>
      </c>
      <c r="AG8" s="799" t="s">
        <v>452</v>
      </c>
      <c r="AH8" s="796" t="s">
        <v>292</v>
      </c>
      <c r="AI8" s="797" t="s">
        <v>453</v>
      </c>
      <c r="AJ8" s="796" t="s">
        <v>454</v>
      </c>
      <c r="AK8" s="797" t="s">
        <v>455</v>
      </c>
    </row>
    <row r="9" customFormat="false" ht="13" hidden="false" customHeight="false" outlineLevel="0" collapsed="false">
      <c r="A9" s="792" t="n">
        <f aca="false">A8+1</f>
        <v>1</v>
      </c>
      <c r="B9" s="472" t="str">
        <f aca="false">IF(ISBLANK(IGRF!B14),"",IGRF!B14)</f>
        <v>02</v>
      </c>
      <c r="C9" s="472" t="str">
        <f aca="false">IF(ISBLANK(IGRF!C14),"",IGRF!C14)</f>
        <v>Jema Wrex</v>
      </c>
      <c r="D9" s="1" t="n">
        <f aca="false">IF($B9="","",SUMPRODUCT(--(Lineups!$G$4:$G$41=$B9),--(Lineups!$B$4:$B$41="")))</f>
        <v>0</v>
      </c>
      <c r="E9" s="801" t="n">
        <f aca="false">IF($B9="","",IF($D$3=0,"",D9/$D$3))</f>
        <v>0</v>
      </c>
      <c r="F9" s="802" t="n">
        <f aca="false">IF($B9="","",SUMPRODUCT(--(Lineups!$G$4:$G$41=$B9),--(Lineups!$B$4:$B$41="X")))</f>
        <v>0</v>
      </c>
      <c r="G9" s="802" t="n">
        <f aca="false">IF($B9="","",SUMPRODUCT(--(Lineups!K$4:K$41=$B9),--(Lineups!A$4:A$41&lt;&gt;"SP")))</f>
        <v>0</v>
      </c>
      <c r="H9" s="802" t="n">
        <f aca="false">IF($B9="","",SUMPRODUCT(--(Lineups!O$4:O$41=$B9),--(Lineups!A$4:A$41&lt;&gt;"SP")))</f>
        <v>0</v>
      </c>
      <c r="I9" s="802" t="n">
        <f aca="false">IF($B9="","",SUMPRODUCT(--(Lineups!S$4:S$41=$B9),--(Lineups!A$4:A$41&lt;&gt;"SP")))</f>
        <v>0</v>
      </c>
      <c r="J9" s="1" t="n">
        <f aca="false">IF(B9="","",SUM(F9:I9))</f>
        <v>0</v>
      </c>
      <c r="K9" s="801" t="n">
        <f aca="false">IF($B9="","",IF($D$3=0,"",J9/$D$3))</f>
        <v>0</v>
      </c>
      <c r="L9" s="1" t="n">
        <f aca="false">IF(B9="","",SUM(D9,J9))</f>
        <v>0</v>
      </c>
      <c r="M9" s="801" t="n">
        <f aca="false">IF($B9="","",IF($D$3=0,"",L9/$D$3))</f>
        <v>0</v>
      </c>
      <c r="N9" s="803" t="e">
        <f aca="false">IF(B9="","",IF(OR(SK!E172="",SK!E172=0),"",SK!H172))</f>
        <v>#REF!</v>
      </c>
      <c r="O9" s="1" t="n">
        <f aca="false">IF($B9="","",SUMPRODUCT(--(Lineups!C$4:C$41=$B9)))</f>
        <v>0</v>
      </c>
      <c r="P9" s="801" t="n">
        <f aca="false">IF($B9="","",IF($D$3=0,"",O9/$D$3))</f>
        <v>0</v>
      </c>
      <c r="Q9" s="1" t="n">
        <f aca="false">IF(B9="","",SUM(L9,O9))</f>
        <v>0</v>
      </c>
      <c r="R9" s="801" t="n">
        <f aca="false">IF($B9="","",IF($D$3=0,"",Q9/$D$3))</f>
        <v>0</v>
      </c>
      <c r="T9" s="792" t="n">
        <f aca="false">T8+1</f>
        <v>1</v>
      </c>
      <c r="U9" s="472" t="str">
        <f aca="false">IF(ISBLANK(IGRF!H14),"",IGRF!H14)</f>
        <v>18</v>
      </c>
      <c r="V9" s="472" t="str">
        <f aca="false">IF(ISBLANK(IGRF!I14),"",IGRF!I14)</f>
        <v>Mai Tai Smashya</v>
      </c>
      <c r="W9" s="1" t="n">
        <f aca="false">IF($U9="","",SUMPRODUCT(--(Lineups!$AG$4:$AG$41=$U9),--(Lineups!$AB$4:$AB$41="")))</f>
        <v>0</v>
      </c>
      <c r="X9" s="801" t="n">
        <f aca="false">IF($U9="","",IF($W$3=0,"",W9/$W$3))</f>
        <v>0</v>
      </c>
      <c r="Y9" s="802" t="n">
        <f aca="false">IF($U9="","",SUMPRODUCT(--(Lineups!$AG$4:$AG$41=$U9),--(Lineups!$AB$4:$AB$41="X")))</f>
        <v>0</v>
      </c>
      <c r="Z9" s="802" t="n">
        <f aca="false">IF($U9="","",SUMPRODUCT(--(Lineups!AK$4:AK$41=$U9),--(Lineups!AA$4:AA$41&lt;&gt;"SP")))</f>
        <v>2</v>
      </c>
      <c r="AA9" s="802" t="n">
        <f aca="false">IF($U9="","",SUMPRODUCT(--(Lineups!AO$4:AO$41=$U9),--(Lineups!AA$4:AA$41&lt;&gt;"SP")))</f>
        <v>3</v>
      </c>
      <c r="AB9" s="802" t="n">
        <f aca="false">IF($U9="","",SUMPRODUCT(--(Lineups!AS$4:AS$41=$U9),--(Lineups!AA$4:AA$41&lt;&gt;"SP")))</f>
        <v>4</v>
      </c>
      <c r="AC9" s="1" t="n">
        <f aca="false">IF(U9="","",SUM(Y9:AB9))</f>
        <v>9</v>
      </c>
      <c r="AD9" s="801" t="n">
        <f aca="false">IF($U9="","",IF($W$3=0,"",AC9/$W$3))</f>
        <v>0.375</v>
      </c>
      <c r="AE9" s="1" t="n">
        <f aca="false">IF(U9="","",SUM(W9,AC9))</f>
        <v>9</v>
      </c>
      <c r="AF9" s="801" t="n">
        <f aca="false">IF($U9="","",IF($W$3=0,"",AE9/$W$3))</f>
        <v>0.375</v>
      </c>
      <c r="AG9" s="803" t="e">
        <f aca="false">IF(U9="","",IF(OR(SK!U172="",SK!U172=0),"",SK!X172))</f>
        <v>#REF!</v>
      </c>
      <c r="AH9" s="1" t="n">
        <f aca="false">IF($U9="","",SUMPRODUCT(--(Lineups!AC$4:AC$41=$U9)))</f>
        <v>0</v>
      </c>
      <c r="AI9" s="801" t="n">
        <f aca="false">IF($U9="","",IF($W$3=0,"",AH9/$W$3))</f>
        <v>0</v>
      </c>
      <c r="AJ9" s="1" t="n">
        <f aca="false">IF(U9="","",SUM(AE9,AH9))</f>
        <v>9</v>
      </c>
      <c r="AK9" s="801" t="n">
        <f aca="false">IF($U9="","",IF($W$3=0,"",AJ9/$W$3))</f>
        <v>0.375</v>
      </c>
    </row>
    <row r="10" customFormat="false" ht="13" hidden="false" customHeight="false" outlineLevel="0" collapsed="false">
      <c r="A10" s="804" t="n">
        <f aca="false">A9+1</f>
        <v>2</v>
      </c>
      <c r="B10" s="805" t="str">
        <f aca="false">IF(ISBLANK(IGRF!B15),"",IGRF!B15)</f>
        <v>1</v>
      </c>
      <c r="C10" s="805" t="str">
        <f aca="false">IF(ISBLANK(IGRF!C15),"",IGRF!C15)</f>
        <v>Cia WouldNwannabia</v>
      </c>
      <c r="D10" s="806" t="n">
        <f aca="false">IF($B10="","",SUMPRODUCT(--(Lineups!$G$4:$G$41=$B10),--(Lineups!$B$4:$B$41="")))</f>
        <v>2</v>
      </c>
      <c r="E10" s="807" t="n">
        <f aca="false">IF($B10="","",IF($D$3=0,"",D10/$D$3))</f>
        <v>0.0833333333333333</v>
      </c>
      <c r="F10" s="802" t="n">
        <f aca="false">IF($B10="","",SUMPRODUCT(--(Lineups!$G$4:$G$41=$B10),--(Lineups!$B$4:$B$41="X")))</f>
        <v>0</v>
      </c>
      <c r="G10" s="802" t="n">
        <f aca="false">IF($B10="","",SUMPRODUCT(--(Lineups!K$4:K$41=$B10),--(Lineups!A$4:A$41&lt;&gt;"SP")))</f>
        <v>6</v>
      </c>
      <c r="H10" s="802" t="n">
        <f aca="false">IF($B10="","",SUMPRODUCT(--(Lineups!O$4:O$41=$B10),--(Lineups!A$4:A$41&lt;&gt;"SP")))</f>
        <v>6</v>
      </c>
      <c r="I10" s="802" t="n">
        <f aca="false">IF($B10="","",SUMPRODUCT(--(Lineups!S$4:S$41=$B10),--(Lineups!A$4:A$41&lt;&gt;"SP")))</f>
        <v>2</v>
      </c>
      <c r="J10" s="806" t="n">
        <f aca="false">IF(B10="","",SUM(F10:I10))</f>
        <v>14</v>
      </c>
      <c r="K10" s="807" t="n">
        <f aca="false">IF($B10="","",IF($D$3=0,"",J10/$D$3))</f>
        <v>0.583333333333333</v>
      </c>
      <c r="L10" s="806" t="n">
        <f aca="false">IF(B10="","",SUM(D10,J10))</f>
        <v>16</v>
      </c>
      <c r="M10" s="807" t="n">
        <f aca="false">IF($B10="","",IF($D$3=0,"",L10/$D$3))</f>
        <v>0.666666666666667</v>
      </c>
      <c r="N10" s="808" t="e">
        <f aca="false">IF(B10="","",IF(OR(SK!E175="",SK!E175=0),"",SK!H175))</f>
        <v>#REF!</v>
      </c>
      <c r="O10" s="806" t="n">
        <f aca="false">IF($B10="","",SUMPRODUCT(--(Lineups!C$4:C$41=$B10)))</f>
        <v>0</v>
      </c>
      <c r="P10" s="807" t="n">
        <f aca="false">IF($B10="","",IF($D$3=0,"",O10/$D$3))</f>
        <v>0</v>
      </c>
      <c r="Q10" s="806" t="n">
        <f aca="false">IF(B10="","",SUM(L10,O10))</f>
        <v>16</v>
      </c>
      <c r="R10" s="807" t="n">
        <f aca="false">IF($B10="","",IF($D$3=0,"",Q10/$D$3))</f>
        <v>0.666666666666667</v>
      </c>
      <c r="T10" s="804" t="n">
        <f aca="false">T9+1</f>
        <v>2</v>
      </c>
      <c r="U10" s="805" t="str">
        <f aca="false">IF(ISBLANK(IGRF!H15),"",IGRF!H15)</f>
        <v>191</v>
      </c>
      <c r="V10" s="805" t="str">
        <f aca="false">IF(ISBLANK(IGRF!I15),"",IGRF!I15)</f>
        <v>Kat Von Devious</v>
      </c>
      <c r="W10" s="806" t="n">
        <f aca="false">IF($U10="","",SUMPRODUCT(--(Lineups!$AG$4:$AG$41=$U10),--(Lineups!$AB$4:$AB$41="")))</f>
        <v>0</v>
      </c>
      <c r="X10" s="807" t="n">
        <f aca="false">IF($U10="","",IF($W$3=0,"",W10/$W$3))</f>
        <v>0</v>
      </c>
      <c r="Y10" s="802" t="n">
        <f aca="false">IF($U10="","",SUMPRODUCT(--(Lineups!$AG$4:$AG$41=$U10),--(Lineups!$AB$4:$AB$41="X")))</f>
        <v>0</v>
      </c>
      <c r="Z10" s="802" t="n">
        <f aca="false">IF($U10="","",SUMPRODUCT(--(Lineups!AK$4:AK$41=$U10),--(Lineups!AA$4:AA$41&lt;&gt;"SP")))</f>
        <v>0</v>
      </c>
      <c r="AA10" s="802" t="n">
        <f aca="false">IF($U10="","",SUMPRODUCT(--(Lineups!AO$4:AO$41=$U10),--(Lineups!AA$4:AA$41&lt;&gt;"SP")))</f>
        <v>0</v>
      </c>
      <c r="AB10" s="802" t="n">
        <f aca="false">IF($U10="","",SUMPRODUCT(--(Lineups!AS$4:AS$41=$U10),--(Lineups!AA$4:AA$41&lt;&gt;"SP")))</f>
        <v>0</v>
      </c>
      <c r="AC10" s="806" t="n">
        <f aca="false">IF(U10="","",SUM(Y10:AB10))</f>
        <v>0</v>
      </c>
      <c r="AD10" s="807" t="n">
        <f aca="false">IF($U10="","",IF($W$3=0,"",AC10/$W$3))</f>
        <v>0</v>
      </c>
      <c r="AE10" s="806" t="n">
        <f aca="false">IF(U10="","",SUM(W10,AC10))</f>
        <v>0</v>
      </c>
      <c r="AF10" s="807" t="n">
        <f aca="false">IF($U10="","",IF($W$3=0,"",AE10/$W$3))</f>
        <v>0</v>
      </c>
      <c r="AG10" s="808" t="e">
        <f aca="false">IF(U10="","",IF(OR(SK!U175="",SK!U175=0),"",SK!X175))</f>
        <v>#REF!</v>
      </c>
      <c r="AH10" s="806" t="n">
        <f aca="false">IF($U10="","",SUMPRODUCT(--(Lineups!AC$4:AC$41=$U10)))</f>
        <v>9</v>
      </c>
      <c r="AI10" s="807" t="n">
        <f aca="false">IF($U10="","",IF($W$3=0,"",AH10/$W$3))</f>
        <v>0.375</v>
      </c>
      <c r="AJ10" s="806" t="n">
        <f aca="false">IF(U10="","",SUM(AE10,AH10))</f>
        <v>9</v>
      </c>
      <c r="AK10" s="807" t="n">
        <f aca="false">IF($U10="","",IF($W$3=0,"",AJ10/$W$3))</f>
        <v>0.375</v>
      </c>
    </row>
    <row r="11" customFormat="false" ht="13" hidden="false" customHeight="false" outlineLevel="0" collapsed="false">
      <c r="A11" s="792" t="n">
        <f aca="false">A10+1</f>
        <v>3</v>
      </c>
      <c r="B11" s="472" t="str">
        <f aca="false">IF(ISBLANK(IGRF!B16),"",IGRF!B16)</f>
        <v>10</v>
      </c>
      <c r="C11" s="472" t="str">
        <f aca="false">IF(ISBLANK(IGRF!C16),"",IGRF!C16)</f>
        <v>The Big Lebekski</v>
      </c>
      <c r="D11" s="1" t="n">
        <f aca="false">IF($B11="","",SUMPRODUCT(--(Lineups!$G$4:$G$41=$B11),--(Lineups!$B$4:$B$41="")))</f>
        <v>8</v>
      </c>
      <c r="E11" s="801" t="n">
        <f aca="false">IF($B11="","",IF($D$3=0,"",D11/$D$3))</f>
        <v>0.333333333333333</v>
      </c>
      <c r="F11" s="802" t="n">
        <f aca="false">IF($B11="","",SUMPRODUCT(--(Lineups!$G$4:$G$41=$B11),--(Lineups!$B$4:$B$41="X")))</f>
        <v>0</v>
      </c>
      <c r="G11" s="802" t="n">
        <f aca="false">IF($B11="","",SUMPRODUCT(--(Lineups!K$4:K$41=$B11),--(Lineups!A$4:A$41&lt;&gt;"SP")))</f>
        <v>0</v>
      </c>
      <c r="H11" s="802" t="n">
        <f aca="false">IF($B11="","",SUMPRODUCT(--(Lineups!O$4:O$41=$B11),--(Lineups!A$4:A$41&lt;&gt;"SP")))</f>
        <v>6</v>
      </c>
      <c r="I11" s="802" t="n">
        <f aca="false">IF($B11="","",SUMPRODUCT(--(Lineups!S$4:S$41=$B11),--(Lineups!A$4:A$41&lt;&gt;"SP")))</f>
        <v>0</v>
      </c>
      <c r="J11" s="1" t="n">
        <f aca="false">IF(B11="","",SUM(F11:I11))</f>
        <v>6</v>
      </c>
      <c r="K11" s="801" t="n">
        <f aca="false">IF($B11="","",IF($D$3=0,"",J11/$D$3))</f>
        <v>0.25</v>
      </c>
      <c r="L11" s="1" t="n">
        <f aca="false">IF(B11="","",SUM(D11,J11))</f>
        <v>14</v>
      </c>
      <c r="M11" s="801" t="n">
        <f aca="false">IF($B11="","",IF($D$3=0,"",L11/$D$3))</f>
        <v>0.583333333333333</v>
      </c>
      <c r="N11" s="803" t="e">
        <f aca="false">IF(B11="","",IF(OR(SK!E178="",SK!E178=0),"",SK!H178))</f>
        <v>#REF!</v>
      </c>
      <c r="O11" s="1" t="n">
        <f aca="false">IF($B11="","",SUMPRODUCT(--(Lineups!C$4:C$41=$B11)))</f>
        <v>1</v>
      </c>
      <c r="P11" s="801" t="n">
        <f aca="false">IF($B11="","",IF($D$3=0,"",O11/$D$3))</f>
        <v>0.0416666666666667</v>
      </c>
      <c r="Q11" s="1" t="n">
        <f aca="false">IF(B11="","",SUM(L11,O11))</f>
        <v>15</v>
      </c>
      <c r="R11" s="801" t="n">
        <f aca="false">IF($B11="","",IF($D$3=0,"",Q11/$D$3))</f>
        <v>0.625</v>
      </c>
      <c r="T11" s="792" t="n">
        <f aca="false">T10+1</f>
        <v>3</v>
      </c>
      <c r="U11" s="472" t="str">
        <f aca="false">IF(ISBLANK(IGRF!H16),"",IGRF!H16)</f>
        <v>222</v>
      </c>
      <c r="V11" s="472" t="str">
        <f aca="false">IF(ISBLANK(IGRF!I16),"",IGRF!I16)</f>
        <v>Terror Face Off</v>
      </c>
      <c r="W11" s="1" t="n">
        <f aca="false">IF($U11="","",SUMPRODUCT(--(Lineups!$AG$4:$AG$41=$U11),--(Lineups!$AB$4:$AB$41="")))</f>
        <v>6</v>
      </c>
      <c r="X11" s="801" t="n">
        <f aca="false">IF($U11="","",IF($W$3=0,"",W11/$W$3))</f>
        <v>0.25</v>
      </c>
      <c r="Y11" s="802" t="n">
        <f aca="false">IF($U11="","",SUMPRODUCT(--(Lineups!$AG$4:$AG$41=$U11),--(Lineups!$AB$4:$AB$41="X")))</f>
        <v>0</v>
      </c>
      <c r="Z11" s="802" t="n">
        <f aca="false">IF($U11="","",SUMPRODUCT(--(Lineups!AK$4:AK$41=$U11),--(Lineups!AA$4:AA$41&lt;&gt;"SP")))</f>
        <v>0</v>
      </c>
      <c r="AA11" s="802" t="n">
        <f aca="false">IF($U11="","",SUMPRODUCT(--(Lineups!AO$4:AO$41=$U11),--(Lineups!AA$4:AA$41&lt;&gt;"SP")))</f>
        <v>1</v>
      </c>
      <c r="AB11" s="802" t="n">
        <f aca="false">IF($U11="","",SUMPRODUCT(--(Lineups!AS$4:AS$41=$U11),--(Lineups!AA$4:AA$41&lt;&gt;"SP")))</f>
        <v>2</v>
      </c>
      <c r="AC11" s="1" t="n">
        <f aca="false">IF(U11="","",SUM(Y11:AB11))</f>
        <v>3</v>
      </c>
      <c r="AD11" s="801" t="n">
        <f aca="false">IF($U11="","",IF($W$3=0,"",AC11/$W$3))</f>
        <v>0.125</v>
      </c>
      <c r="AE11" s="1" t="n">
        <f aca="false">IF(U11="","",SUM(W11,AC11))</f>
        <v>9</v>
      </c>
      <c r="AF11" s="801" t="n">
        <f aca="false">IF($U11="","",IF($W$3=0,"",AE11/$W$3))</f>
        <v>0.375</v>
      </c>
      <c r="AG11" s="803" t="e">
        <f aca="false">IF(U11="","",IF(OR(SK!U178="",SK!U178=0),"",SK!X178))</f>
        <v>#REF!</v>
      </c>
      <c r="AH11" s="1" t="n">
        <f aca="false">IF($U11="","",SUMPRODUCT(--(Lineups!AC$4:AC$41=$U11)))</f>
        <v>2</v>
      </c>
      <c r="AI11" s="801" t="n">
        <f aca="false">IF($U11="","",IF($W$3=0,"",AH11/$W$3))</f>
        <v>0.0833333333333333</v>
      </c>
      <c r="AJ11" s="1" t="n">
        <f aca="false">IF(U11="","",SUM(AE11,AH11))</f>
        <v>11</v>
      </c>
      <c r="AK11" s="801" t="n">
        <f aca="false">IF($U11="","",IF($W$3=0,"",AJ11/$W$3))</f>
        <v>0.458333333333333</v>
      </c>
    </row>
    <row r="12" customFormat="false" ht="13" hidden="false" customHeight="false" outlineLevel="0" collapsed="false">
      <c r="A12" s="804" t="n">
        <f aca="false">A11+1</f>
        <v>4</v>
      </c>
      <c r="B12" s="805" t="str">
        <f aca="false">IF(ISBLANK(IGRF!B17),"",IGRF!B17)</f>
        <v>115</v>
      </c>
      <c r="C12" s="805" t="str">
        <f aca="false">IF(ISBLANK(IGRF!C17),"",IGRF!C17)</f>
        <v>Flex Calibur</v>
      </c>
      <c r="D12" s="806" t="n">
        <f aca="false">IF($B12="","",SUMPRODUCT(--(Lineups!$G$4:$G$41=$B12),--(Lineups!$B$4:$B$41="")))</f>
        <v>2</v>
      </c>
      <c r="E12" s="807" t="n">
        <f aca="false">IF($B12="","",IF($D$3=0,"",D12/$D$3))</f>
        <v>0.0833333333333333</v>
      </c>
      <c r="F12" s="802" t="n">
        <f aca="false">IF($B12="","",SUMPRODUCT(--(Lineups!$G$4:$G$41=$B12),--(Lineups!$B$4:$B$41="X")))</f>
        <v>0</v>
      </c>
      <c r="G12" s="802" t="n">
        <f aca="false">IF($B12="","",SUMPRODUCT(--(Lineups!K$4:K$41=$B12),--(Lineups!A$4:A$41&lt;&gt;"SP")))</f>
        <v>0</v>
      </c>
      <c r="H12" s="802" t="n">
        <f aca="false">IF($B12="","",SUMPRODUCT(--(Lineups!O$4:O$41=$B12),--(Lineups!A$4:A$41&lt;&gt;"SP")))</f>
        <v>0</v>
      </c>
      <c r="I12" s="802" t="n">
        <f aca="false">IF($B12="","",SUMPRODUCT(--(Lineups!S$4:S$41=$B12),--(Lineups!A$4:A$41&lt;&gt;"SP")))</f>
        <v>0</v>
      </c>
      <c r="J12" s="806" t="n">
        <f aca="false">IF(B12="","",SUM(F12:I12))</f>
        <v>0</v>
      </c>
      <c r="K12" s="807" t="n">
        <f aca="false">IF($B12="","",IF($D$3=0,"",J12/$D$3))</f>
        <v>0</v>
      </c>
      <c r="L12" s="806" t="n">
        <f aca="false">IF(B12="","",SUM(D12,J12))</f>
        <v>2</v>
      </c>
      <c r="M12" s="807" t="n">
        <f aca="false">IF($B12="","",IF($D$3=0,"",L12/$D$3))</f>
        <v>0.0833333333333333</v>
      </c>
      <c r="N12" s="808" t="e">
        <f aca="false">IF(B12="","",IF(OR(SK!E181="",SK!E181=0),"",SK!H181))</f>
        <v>#REF!</v>
      </c>
      <c r="O12" s="806" t="n">
        <f aca="false">IF($B12="","",SUMPRODUCT(--(Lineups!C$4:C$41=$B12)))</f>
        <v>6</v>
      </c>
      <c r="P12" s="807" t="n">
        <f aca="false">IF($B12="","",IF($D$3=0,"",O12/$D$3))</f>
        <v>0.25</v>
      </c>
      <c r="Q12" s="806" t="n">
        <f aca="false">IF(B12="","",SUM(L12,O12))</f>
        <v>8</v>
      </c>
      <c r="R12" s="807" t="n">
        <f aca="false">IF($B12="","",IF($D$3=0,"",Q12/$D$3))</f>
        <v>0.333333333333333</v>
      </c>
      <c r="T12" s="804" t="n">
        <f aca="false">T11+1</f>
        <v>4</v>
      </c>
      <c r="U12" s="805" t="str">
        <f aca="false">IF(ISBLANK(IGRF!H17),"",IGRF!H17)</f>
        <v>24</v>
      </c>
      <c r="V12" s="805" t="str">
        <f aca="false">IF(ISBLANK(IGRF!I17),"",IGRF!I17)</f>
        <v>Skate Spade</v>
      </c>
      <c r="W12" s="806" t="n">
        <f aca="false">IF($U12="","",SUMPRODUCT(--(Lineups!$AG$4:$AG$41=$U12),--(Lineups!$AB$4:$AB$41="")))</f>
        <v>0</v>
      </c>
      <c r="X12" s="807" t="n">
        <f aca="false">IF($U12="","",IF($W$3=0,"",W12/$W$3))</f>
        <v>0</v>
      </c>
      <c r="Y12" s="802" t="n">
        <f aca="false">IF($U12="","",SUMPRODUCT(--(Lineups!$AG$4:$AG$41=$U12),--(Lineups!$AB$4:$AB$41="X")))</f>
        <v>0</v>
      </c>
      <c r="Z12" s="802" t="n">
        <f aca="false">IF($U12="","",SUMPRODUCT(--(Lineups!AK$4:AK$41=$U12),--(Lineups!AA$4:AA$41&lt;&gt;"SP")))</f>
        <v>1</v>
      </c>
      <c r="AA12" s="802" t="n">
        <f aca="false">IF($U12="","",SUMPRODUCT(--(Lineups!AO$4:AO$41=$U12),--(Lineups!AA$4:AA$41&lt;&gt;"SP")))</f>
        <v>2</v>
      </c>
      <c r="AB12" s="802" t="n">
        <f aca="false">IF($U12="","",SUMPRODUCT(--(Lineups!AS$4:AS$41=$U12),--(Lineups!AA$4:AA$41&lt;&gt;"SP")))</f>
        <v>1</v>
      </c>
      <c r="AC12" s="806" t="n">
        <f aca="false">IF(U12="","",SUM(Y12:AB12))</f>
        <v>4</v>
      </c>
      <c r="AD12" s="807" t="n">
        <f aca="false">IF($U12="","",IF($W$3=0,"",AC12/$W$3))</f>
        <v>0.166666666666667</v>
      </c>
      <c r="AE12" s="806" t="n">
        <f aca="false">IF(U12="","",SUM(W12,AC12))</f>
        <v>4</v>
      </c>
      <c r="AF12" s="807" t="n">
        <f aca="false">IF($U12="","",IF($W$3=0,"",AE12/$W$3))</f>
        <v>0.166666666666667</v>
      </c>
      <c r="AG12" s="808" t="e">
        <f aca="false">IF(U12="","",IF(OR(SK!U181="",SK!U181=0),"",SK!X181))</f>
        <v>#REF!</v>
      </c>
      <c r="AH12" s="806" t="n">
        <f aca="false">IF($U12="","",SUMPRODUCT(--(Lineups!AC$4:AC$41=$U12)))</f>
        <v>0</v>
      </c>
      <c r="AI12" s="807" t="n">
        <f aca="false">IF($U12="","",IF($W$3=0,"",AH12/$W$3))</f>
        <v>0</v>
      </c>
      <c r="AJ12" s="806" t="n">
        <f aca="false">IF(U12="","",SUM(AE12,AH12))</f>
        <v>4</v>
      </c>
      <c r="AK12" s="807" t="n">
        <f aca="false">IF($U12="","",IF($W$3=0,"",AJ12/$W$3))</f>
        <v>0.166666666666667</v>
      </c>
    </row>
    <row r="13" customFormat="false" ht="13" hidden="false" customHeight="false" outlineLevel="0" collapsed="false">
      <c r="A13" s="792" t="n">
        <f aca="false">A12+1</f>
        <v>5</v>
      </c>
      <c r="B13" s="472" t="str">
        <f aca="false">IF(ISBLANK(IGRF!B18),"",IGRF!B18)</f>
        <v>151</v>
      </c>
      <c r="C13" s="472" t="str">
        <f aca="false">IF(ISBLANK(IGRF!C18),"",IGRF!C18)</f>
        <v>Crash Smashum</v>
      </c>
      <c r="D13" s="1" t="n">
        <f aca="false">IF($B13="","",SUMPRODUCT(--(Lineups!$G$4:$G$41=$B13),--(Lineups!$B$4:$B$41="")))</f>
        <v>0</v>
      </c>
      <c r="E13" s="801" t="n">
        <f aca="false">IF($B13="","",IF($D$3=0,"",D13/$D$3))</f>
        <v>0</v>
      </c>
      <c r="F13" s="802" t="n">
        <f aca="false">IF($B13="","",SUMPRODUCT(--(Lineups!$G$4:$G$41=$B13),--(Lineups!$B$4:$B$41="X")))</f>
        <v>0</v>
      </c>
      <c r="G13" s="802" t="n">
        <f aca="false">IF($B13="","",SUMPRODUCT(--(Lineups!K$4:K$41=$B13),--(Lineups!A$4:A$41&lt;&gt;"SP")))</f>
        <v>0</v>
      </c>
      <c r="H13" s="802" t="n">
        <f aca="false">IF($B13="","",SUMPRODUCT(--(Lineups!O$4:O$41=$B13),--(Lineups!A$4:A$41&lt;&gt;"SP")))</f>
        <v>0</v>
      </c>
      <c r="I13" s="802" t="n">
        <f aca="false">IF($B13="","",SUMPRODUCT(--(Lineups!S$4:S$41=$B13),--(Lineups!A$4:A$41&lt;&gt;"SP")))</f>
        <v>0</v>
      </c>
      <c r="J13" s="1" t="n">
        <f aca="false">IF(B13="","",SUM(F13:I13))</f>
        <v>0</v>
      </c>
      <c r="K13" s="801" t="n">
        <f aca="false">IF($B13="","",IF($D$3=0,"",J13/$D$3))</f>
        <v>0</v>
      </c>
      <c r="L13" s="1" t="n">
        <f aca="false">IF(B13="","",SUM(D13,J13))</f>
        <v>0</v>
      </c>
      <c r="M13" s="801" t="n">
        <f aca="false">IF($B13="","",IF($D$3=0,"",L13/$D$3))</f>
        <v>0</v>
      </c>
      <c r="N13" s="803" t="e">
        <f aca="false">IF(B13="","",IF(OR(SK!E184="",SK!E184=0),"",SK!H184))</f>
        <v>#REF!</v>
      </c>
      <c r="O13" s="1" t="n">
        <f aca="false">IF($B13="","",SUMPRODUCT(--(Lineups!C$4:C$41=$B13)))</f>
        <v>8</v>
      </c>
      <c r="P13" s="801" t="n">
        <f aca="false">IF($B13="","",IF($D$3=0,"",O13/$D$3))</f>
        <v>0.333333333333333</v>
      </c>
      <c r="Q13" s="1" t="n">
        <f aca="false">IF(B13="","",SUM(L13,O13))</f>
        <v>8</v>
      </c>
      <c r="R13" s="801" t="n">
        <f aca="false">IF($B13="","",IF($D$3=0,"",Q13/$D$3))</f>
        <v>0.333333333333333</v>
      </c>
      <c r="T13" s="792" t="n">
        <f aca="false">T12+1</f>
        <v>5</v>
      </c>
      <c r="U13" s="472" t="str">
        <f aca="false">IF(ISBLANK(IGRF!H18),"",IGRF!H18)</f>
        <v>28</v>
      </c>
      <c r="V13" s="472" t="str">
        <f aca="false">IF(ISBLANK(IGRF!I18),"",IGRF!I18)</f>
        <v>Photo Chop</v>
      </c>
      <c r="W13" s="1" t="n">
        <f aca="false">IF($U13="","",SUMPRODUCT(--(Lineups!$AG$4:$AG$41=$U13),--(Lineups!$AB$4:$AB$41="")))</f>
        <v>0</v>
      </c>
      <c r="X13" s="801" t="n">
        <f aca="false">IF($U13="","",IF($W$3=0,"",W13/$W$3))</f>
        <v>0</v>
      </c>
      <c r="Y13" s="802" t="n">
        <f aca="false">IF($U13="","",SUMPRODUCT(--(Lineups!$AG$4:$AG$41=$U13),--(Lineups!$AB$4:$AB$41="X")))</f>
        <v>0</v>
      </c>
      <c r="Z13" s="802" t="n">
        <f aca="false">IF($U13="","",SUMPRODUCT(--(Lineups!AK$4:AK$41=$U13),--(Lineups!AA$4:AA$41&lt;&gt;"SP")))</f>
        <v>2</v>
      </c>
      <c r="AA13" s="802" t="n">
        <f aca="false">IF($U13="","",SUMPRODUCT(--(Lineups!AO$4:AO$41=$U13),--(Lineups!AA$4:AA$41&lt;&gt;"SP")))</f>
        <v>3</v>
      </c>
      <c r="AB13" s="802" t="n">
        <f aca="false">IF($U13="","",SUMPRODUCT(--(Lineups!AS$4:AS$41=$U13),--(Lineups!AA$4:AA$41&lt;&gt;"SP")))</f>
        <v>0</v>
      </c>
      <c r="AC13" s="1" t="n">
        <f aca="false">IF(U13="","",SUM(Y13:AB13))</f>
        <v>5</v>
      </c>
      <c r="AD13" s="801" t="n">
        <f aca="false">IF($U13="","",IF($W$3=0,"",AC13/$W$3))</f>
        <v>0.208333333333333</v>
      </c>
      <c r="AE13" s="1" t="n">
        <f aca="false">IF(U13="","",SUM(W13,AC13))</f>
        <v>5</v>
      </c>
      <c r="AF13" s="801" t="n">
        <f aca="false">IF($U13="","",IF($W$3=0,"",AE13/$W$3))</f>
        <v>0.208333333333333</v>
      </c>
      <c r="AG13" s="803" t="e">
        <f aca="false">IF(U13="","",IF(OR(SK!U184="",SK!U184=0),"",SK!X184))</f>
        <v>#REF!</v>
      </c>
      <c r="AH13" s="1" t="n">
        <f aca="false">IF($U13="","",SUMPRODUCT(--(Lineups!AC$4:AC$41=$U13)))</f>
        <v>0</v>
      </c>
      <c r="AI13" s="801" t="n">
        <f aca="false">IF($U13="","",IF($W$3=0,"",AH13/$W$3))</f>
        <v>0</v>
      </c>
      <c r="AJ13" s="1" t="n">
        <f aca="false">IF(U13="","",SUM(AE13,AH13))</f>
        <v>5</v>
      </c>
      <c r="AK13" s="801" t="n">
        <f aca="false">IF($U13="","",IF($W$3=0,"",AJ13/$W$3))</f>
        <v>0.208333333333333</v>
      </c>
    </row>
    <row r="14" customFormat="false" ht="13" hidden="false" customHeight="false" outlineLevel="0" collapsed="false">
      <c r="A14" s="804" t="n">
        <f aca="false">A13+1</f>
        <v>6</v>
      </c>
      <c r="B14" s="805" t="str">
        <f aca="false">IF(ISBLANK(IGRF!B19),"",IGRF!B19)</f>
        <v>198</v>
      </c>
      <c r="C14" s="805" t="str">
        <f aca="false">IF(ISBLANK(IGRF!C19),"",IGRF!C19)</f>
        <v>Minnie Pearl Harbor</v>
      </c>
      <c r="D14" s="806" t="n">
        <f aca="false">IF($B14="","",SUMPRODUCT(--(Lineups!$G$4:$G$41=$B14),--(Lineups!$B$4:$B$41="")))</f>
        <v>2</v>
      </c>
      <c r="E14" s="807" t="n">
        <f aca="false">IF($B14="","",IF($D$3=0,"",D14/$D$3))</f>
        <v>0.0833333333333333</v>
      </c>
      <c r="F14" s="802" t="n">
        <f aca="false">IF($B14="","",SUMPRODUCT(--(Lineups!$G$4:$G$41=$B14),--(Lineups!$B$4:$B$41="X")))</f>
        <v>0</v>
      </c>
      <c r="G14" s="802" t="n">
        <f aca="false">IF($B14="","",SUMPRODUCT(--(Lineups!K$4:K$41=$B14),--(Lineups!A$4:A$41&lt;&gt;"SP")))</f>
        <v>4</v>
      </c>
      <c r="H14" s="802" t="n">
        <f aca="false">IF($B14="","",SUMPRODUCT(--(Lineups!O$4:O$41=$B14),--(Lineups!A$4:A$41&lt;&gt;"SP")))</f>
        <v>1</v>
      </c>
      <c r="I14" s="802" t="n">
        <f aca="false">IF($B14="","",SUMPRODUCT(--(Lineups!S$4:S$41=$B14),--(Lineups!A$4:A$41&lt;&gt;"SP")))</f>
        <v>8</v>
      </c>
      <c r="J14" s="806" t="n">
        <f aca="false">IF(B14="","",SUM(F14:I14))</f>
        <v>13</v>
      </c>
      <c r="K14" s="807" t="n">
        <f aca="false">IF($B14="","",IF($D$3=0,"",J14/$D$3))</f>
        <v>0.541666666666667</v>
      </c>
      <c r="L14" s="806" t="n">
        <f aca="false">IF(B14="","",SUM(D14,J14))</f>
        <v>15</v>
      </c>
      <c r="M14" s="807" t="n">
        <f aca="false">IF($B14="","",IF($D$3=0,"",L14/$D$3))</f>
        <v>0.625</v>
      </c>
      <c r="N14" s="808" t="e">
        <f aca="false">IF(B14="","",IF(OR(SK!E187="",SK!E187=0),"",SK!H187))</f>
        <v>#REF!</v>
      </c>
      <c r="O14" s="806" t="n">
        <f aca="false">IF($B14="","",SUMPRODUCT(--(Lineups!C$4:C$41=$B14)))</f>
        <v>0</v>
      </c>
      <c r="P14" s="807" t="n">
        <f aca="false">IF($B14="","",IF($D$3=0,"",O14/$D$3))</f>
        <v>0</v>
      </c>
      <c r="Q14" s="806" t="n">
        <f aca="false">IF(B14="","",SUM(L14,O14))</f>
        <v>15</v>
      </c>
      <c r="R14" s="807" t="n">
        <f aca="false">IF($B14="","",IF($D$3=0,"",Q14/$D$3))</f>
        <v>0.625</v>
      </c>
      <c r="T14" s="804" t="n">
        <f aca="false">T13+1</f>
        <v>6</v>
      </c>
      <c r="U14" s="805" t="str">
        <f aca="false">IF(ISBLANK(IGRF!H19),"",IGRF!H19)</f>
        <v>31</v>
      </c>
      <c r="V14" s="805" t="str">
        <f aca="false">IF(ISBLANK(IGRF!I19),"",IGRF!I19)</f>
        <v>Lady Siren</v>
      </c>
      <c r="W14" s="806" t="n">
        <f aca="false">IF($U14="","",SUMPRODUCT(--(Lineups!$AG$4:$AG$41=$U14),--(Lineups!$AB$4:$AB$41="")))</f>
        <v>0</v>
      </c>
      <c r="X14" s="807" t="n">
        <f aca="false">IF($U14="","",IF($W$3=0,"",W14/$W$3))</f>
        <v>0</v>
      </c>
      <c r="Y14" s="802" t="n">
        <f aca="false">IF($U14="","",SUMPRODUCT(--(Lineups!$AG$4:$AG$41=$U14),--(Lineups!$AB$4:$AB$41="X")))</f>
        <v>0</v>
      </c>
      <c r="Z14" s="802" t="n">
        <f aca="false">IF($U14="","",SUMPRODUCT(--(Lineups!AK$4:AK$41=$U14),--(Lineups!AA$4:AA$41&lt;&gt;"SP")))</f>
        <v>4</v>
      </c>
      <c r="AA14" s="802" t="n">
        <f aca="false">IF($U14="","",SUMPRODUCT(--(Lineups!AO$4:AO$41=$U14),--(Lineups!AA$4:AA$41&lt;&gt;"SP")))</f>
        <v>5</v>
      </c>
      <c r="AB14" s="802" t="n">
        <f aca="false">IF($U14="","",SUMPRODUCT(--(Lineups!AS$4:AS$41=$U14),--(Lineups!AA$4:AA$41&lt;&gt;"SP")))</f>
        <v>4</v>
      </c>
      <c r="AC14" s="806" t="n">
        <f aca="false">IF(U14="","",SUM(Y14:AB14))</f>
        <v>13</v>
      </c>
      <c r="AD14" s="807" t="n">
        <f aca="false">IF($U14="","",IF($W$3=0,"",AC14/$W$3))</f>
        <v>0.541666666666667</v>
      </c>
      <c r="AE14" s="806" t="n">
        <f aca="false">IF(U14="","",SUM(W14,AC14))</f>
        <v>13</v>
      </c>
      <c r="AF14" s="807" t="n">
        <f aca="false">IF($U14="","",IF($W$3=0,"",AE14/$W$3))</f>
        <v>0.541666666666667</v>
      </c>
      <c r="AG14" s="808" t="e">
        <f aca="false">IF(U14="","",IF(OR(SK!U187="",SK!U187=0),"",SK!X187))</f>
        <v>#REF!</v>
      </c>
      <c r="AH14" s="806" t="n">
        <f aca="false">IF($U14="","",SUMPRODUCT(--(Lineups!AC$4:AC$41=$U14)))</f>
        <v>0</v>
      </c>
      <c r="AI14" s="807" t="n">
        <f aca="false">IF($U14="","",IF($W$3=0,"",AH14/$W$3))</f>
        <v>0</v>
      </c>
      <c r="AJ14" s="806" t="n">
        <f aca="false">IF(U14="","",SUM(AE14,AH14))</f>
        <v>13</v>
      </c>
      <c r="AK14" s="807" t="n">
        <f aca="false">IF($U14="","",IF($W$3=0,"",AJ14/$W$3))</f>
        <v>0.541666666666667</v>
      </c>
    </row>
    <row r="15" customFormat="false" ht="13" hidden="false" customHeight="false" outlineLevel="0" collapsed="false">
      <c r="A15" s="792" t="n">
        <f aca="false">A14+1</f>
        <v>7</v>
      </c>
      <c r="B15" s="472" t="str">
        <f aca="false">IF(ISBLANK(IGRF!B20),"",IGRF!B20)</f>
        <v>21</v>
      </c>
      <c r="C15" s="472" t="str">
        <f aca="false">IF(ISBLANK(IGRF!C20),"",IGRF!C20)</f>
        <v>Slice Crispy</v>
      </c>
      <c r="D15" s="1" t="n">
        <f aca="false">IF($B15="","",SUMPRODUCT(--(Lineups!$G$4:$G$41=$B15),--(Lineups!$B$4:$B$41="")))</f>
        <v>0</v>
      </c>
      <c r="E15" s="801" t="n">
        <f aca="false">IF($B15="","",IF($D$3=0,"",D15/$D$3))</f>
        <v>0</v>
      </c>
      <c r="F15" s="802" t="n">
        <f aca="false">IF($B15="","",SUMPRODUCT(--(Lineups!$G$4:$G$41=$B15),--(Lineups!$B$4:$B$41="X")))</f>
        <v>0</v>
      </c>
      <c r="G15" s="802" t="n">
        <f aca="false">IF($B15="","",SUMPRODUCT(--(Lineups!K$4:K$41=$B15),--(Lineups!A$4:A$41&lt;&gt;"SP")))</f>
        <v>4</v>
      </c>
      <c r="H15" s="802" t="n">
        <f aca="false">IF($B15="","",SUMPRODUCT(--(Lineups!O$4:O$41=$B15),--(Lineups!A$4:A$41&lt;&gt;"SP")))</f>
        <v>2</v>
      </c>
      <c r="I15" s="802" t="n">
        <f aca="false">IF($B15="","",SUMPRODUCT(--(Lineups!S$4:S$41=$B15),--(Lineups!A$4:A$41&lt;&gt;"SP")))</f>
        <v>8</v>
      </c>
      <c r="J15" s="1" t="n">
        <f aca="false">IF(B15="","",SUM(F15:I15))</f>
        <v>14</v>
      </c>
      <c r="K15" s="801" t="n">
        <f aca="false">IF($B15="","",IF($D$3=0,"",J15/$D$3))</f>
        <v>0.583333333333333</v>
      </c>
      <c r="L15" s="1" t="n">
        <f aca="false">IF(B15="","",SUM(D15,J15))</f>
        <v>14</v>
      </c>
      <c r="M15" s="801" t="n">
        <f aca="false">IF($B15="","",IF($D$3=0,"",L15/$D$3))</f>
        <v>0.583333333333333</v>
      </c>
      <c r="N15" s="803" t="e">
        <f aca="false">IF(B15="","",IF(OR(SK!E190="",SK!E190=0),"",SK!H190))</f>
        <v>#REF!</v>
      </c>
      <c r="O15" s="1" t="n">
        <f aca="false">IF($B15="","",SUMPRODUCT(--(Lineups!C$4:C$41=$B15)))</f>
        <v>0</v>
      </c>
      <c r="P15" s="801" t="n">
        <f aca="false">IF($B15="","",IF($D$3=0,"",O15/$D$3))</f>
        <v>0</v>
      </c>
      <c r="Q15" s="1" t="n">
        <f aca="false">IF(B15="","",SUM(L15,O15))</f>
        <v>14</v>
      </c>
      <c r="R15" s="801" t="n">
        <f aca="false">IF($B15="","",IF($D$3=0,"",Q15/$D$3))</f>
        <v>0.583333333333333</v>
      </c>
      <c r="T15" s="792" t="n">
        <f aca="false">T14+1</f>
        <v>7</v>
      </c>
      <c r="U15" s="472" t="str">
        <f aca="false">IF(ISBLANK(IGRF!H20),"",IGRF!H20)</f>
        <v>40</v>
      </c>
      <c r="V15" s="472" t="str">
        <f aca="false">IF(ISBLANK(IGRF!I20),"",IGRF!I20)</f>
        <v>Teeny Bopper</v>
      </c>
      <c r="W15" s="1" t="n">
        <f aca="false">IF($U15="","",SUMPRODUCT(--(Lineups!$AG$4:$AG$41=$U15),--(Lineups!$AB$4:$AB$41="")))</f>
        <v>0</v>
      </c>
      <c r="X15" s="801" t="n">
        <f aca="false">IF($U15="","",IF($W$3=0,"",W15/$W$3))</f>
        <v>0</v>
      </c>
      <c r="Y15" s="802" t="n">
        <f aca="false">IF($U15="","",SUMPRODUCT(--(Lineups!$AG$4:$AG$41=$U15),--(Lineups!$AB$4:$AB$41="X")))</f>
        <v>0</v>
      </c>
      <c r="Z15" s="802" t="n">
        <f aca="false">IF($U15="","",SUMPRODUCT(--(Lineups!AK$4:AK$41=$U15),--(Lineups!AA$4:AA$41&lt;&gt;"SP")))</f>
        <v>9</v>
      </c>
      <c r="AA15" s="802" t="n">
        <f aca="false">IF($U15="","",SUMPRODUCT(--(Lineups!AO$4:AO$41=$U15),--(Lineups!AA$4:AA$41&lt;&gt;"SP")))</f>
        <v>3</v>
      </c>
      <c r="AB15" s="802" t="n">
        <f aca="false">IF($U15="","",SUMPRODUCT(--(Lineups!AS$4:AS$41=$U15),--(Lineups!AA$4:AA$41&lt;&gt;"SP")))</f>
        <v>0</v>
      </c>
      <c r="AC15" s="1" t="n">
        <f aca="false">IF(U15="","",SUM(Y15:AB15))</f>
        <v>12</v>
      </c>
      <c r="AD15" s="801" t="n">
        <f aca="false">IF($U15="","",IF($W$3=0,"",AC15/$W$3))</f>
        <v>0.5</v>
      </c>
      <c r="AE15" s="1" t="n">
        <f aca="false">IF(U15="","",SUM(W15,AC15))</f>
        <v>12</v>
      </c>
      <c r="AF15" s="801" t="n">
        <f aca="false">IF($U15="","",IF($W$3=0,"",AE15/$W$3))</f>
        <v>0.5</v>
      </c>
      <c r="AG15" s="803" t="e">
        <f aca="false">IF(U15="","",IF(OR(SK!U190="",SK!U190=0),"",SK!X190))</f>
        <v>#REF!</v>
      </c>
      <c r="AH15" s="1" t="n">
        <f aca="false">IF($U15="","",SUMPRODUCT(--(Lineups!AC$4:AC$41=$U15)))</f>
        <v>0</v>
      </c>
      <c r="AI15" s="801" t="n">
        <f aca="false">IF($U15="","",IF($W$3=0,"",AH15/$W$3))</f>
        <v>0</v>
      </c>
      <c r="AJ15" s="1" t="n">
        <f aca="false">IF(U15="","",SUM(AE15,AH15))</f>
        <v>12</v>
      </c>
      <c r="AK15" s="801" t="n">
        <f aca="false">IF($U15="","",IF($W$3=0,"",AJ15/$W$3))</f>
        <v>0.5</v>
      </c>
    </row>
    <row r="16" customFormat="false" ht="13" hidden="false" customHeight="false" outlineLevel="0" collapsed="false">
      <c r="A16" s="804" t="n">
        <f aca="false">A15+1</f>
        <v>8</v>
      </c>
      <c r="B16" s="805" t="str">
        <f aca="false">IF(ISBLANK(IGRF!B21),"",IGRF!B21)</f>
        <v>23</v>
      </c>
      <c r="C16" s="805" t="str">
        <f aca="false">IF(ISBLANK(IGRF!C21),"",IGRF!C21)</f>
        <v>N/A</v>
      </c>
      <c r="D16" s="806" t="n">
        <f aca="false">IF($B16="","",SUMPRODUCT(--(Lineups!$G$4:$G$41=$B16),--(Lineups!$B$4:$B$41="")))</f>
        <v>0</v>
      </c>
      <c r="E16" s="807" t="n">
        <f aca="false">IF($B16="","",IF($D$3=0,"",D16/$D$3))</f>
        <v>0</v>
      </c>
      <c r="F16" s="802" t="n">
        <f aca="false">IF($B16="","",SUMPRODUCT(--(Lineups!$G$4:$G$41=$B16),--(Lineups!$B$4:$B$41="X")))</f>
        <v>0</v>
      </c>
      <c r="G16" s="802" t="n">
        <f aca="false">IF($B16="","",SUMPRODUCT(--(Lineups!K$4:K$41=$B16),--(Lineups!A$4:A$41&lt;&gt;"SP")))</f>
        <v>0</v>
      </c>
      <c r="H16" s="802" t="n">
        <f aca="false">IF($B16="","",SUMPRODUCT(--(Lineups!O$4:O$41=$B16),--(Lineups!A$4:A$41&lt;&gt;"SP")))</f>
        <v>0</v>
      </c>
      <c r="I16" s="802" t="n">
        <f aca="false">IF($B16="","",SUMPRODUCT(--(Lineups!S$4:S$41=$B16),--(Lineups!A$4:A$41&lt;&gt;"SP")))</f>
        <v>0</v>
      </c>
      <c r="J16" s="806" t="n">
        <f aca="false">IF(B16="","",SUM(F16:I16))</f>
        <v>0</v>
      </c>
      <c r="K16" s="807" t="n">
        <f aca="false">IF($B16="","",IF($D$3=0,"",J16/$D$3))</f>
        <v>0</v>
      </c>
      <c r="L16" s="806" t="n">
        <f aca="false">IF(B16="","",SUM(D16,J16))</f>
        <v>0</v>
      </c>
      <c r="M16" s="807" t="n">
        <f aca="false">IF($B16="","",IF($D$3=0,"",L16/$D$3))</f>
        <v>0</v>
      </c>
      <c r="N16" s="808" t="e">
        <f aca="false">IF(B16="","",IF(OR(SK!E193="",SK!E193=0),"",SK!H193))</f>
        <v>#REF!</v>
      </c>
      <c r="O16" s="806" t="n">
        <f aca="false">IF($B16="","",SUMPRODUCT(--(Lineups!C$4:C$41=$B16)))</f>
        <v>0</v>
      </c>
      <c r="P16" s="807" t="n">
        <f aca="false">IF($B16="","",IF($D$3=0,"",O16/$D$3))</f>
        <v>0</v>
      </c>
      <c r="Q16" s="806" t="n">
        <f aca="false">IF(B16="","",SUM(L16,O16))</f>
        <v>0</v>
      </c>
      <c r="R16" s="807" t="n">
        <f aca="false">IF($B16="","",IF($D$3=0,"",Q16/$D$3))</f>
        <v>0</v>
      </c>
      <c r="T16" s="804" t="n">
        <f aca="false">T15+1</f>
        <v>8</v>
      </c>
      <c r="U16" s="805" t="str">
        <f aca="false">IF(ISBLANK(IGRF!H21),"",IGRF!H21)</f>
        <v>416</v>
      </c>
      <c r="V16" s="805" t="str">
        <f aca="false">IF(ISBLANK(IGRF!I21),"",IGRF!I21)</f>
        <v>Adelaide Herout</v>
      </c>
      <c r="W16" s="806" t="n">
        <f aca="false">IF($U16="","",SUMPRODUCT(--(Lineups!$AG$4:$AG$41=$U16),--(Lineups!$AB$4:$AB$41="")))</f>
        <v>0</v>
      </c>
      <c r="X16" s="807" t="n">
        <f aca="false">IF($U16="","",IF($W$3=0,"",W16/$W$3))</f>
        <v>0</v>
      </c>
      <c r="Y16" s="802" t="n">
        <f aca="false">IF($U16="","",SUMPRODUCT(--(Lineups!$AG$4:$AG$41=$U16),--(Lineups!$AB$4:$AB$41="X")))</f>
        <v>0</v>
      </c>
      <c r="Z16" s="802" t="n">
        <f aca="false">IF($U16="","",SUMPRODUCT(--(Lineups!AK$4:AK$41=$U16),--(Lineups!AA$4:AA$41&lt;&gt;"SP")))</f>
        <v>2</v>
      </c>
      <c r="AA16" s="802" t="n">
        <f aca="false">IF($U16="","",SUMPRODUCT(--(Lineups!AO$4:AO$41=$U16),--(Lineups!AA$4:AA$41&lt;&gt;"SP")))</f>
        <v>1</v>
      </c>
      <c r="AB16" s="802" t="n">
        <f aca="false">IF($U16="","",SUMPRODUCT(--(Lineups!AS$4:AS$41=$U16),--(Lineups!AA$4:AA$41&lt;&gt;"SP")))</f>
        <v>2</v>
      </c>
      <c r="AC16" s="806" t="n">
        <f aca="false">IF(U16="","",SUM(Y16:AB16))</f>
        <v>5</v>
      </c>
      <c r="AD16" s="807" t="n">
        <f aca="false">IF($U16="","",IF($W$3=0,"",AC16/$W$3))</f>
        <v>0.208333333333333</v>
      </c>
      <c r="AE16" s="806" t="n">
        <f aca="false">IF(U16="","",SUM(W16,AC16))</f>
        <v>5</v>
      </c>
      <c r="AF16" s="807" t="n">
        <f aca="false">IF($U16="","",IF($W$3=0,"",AE16/$W$3))</f>
        <v>0.208333333333333</v>
      </c>
      <c r="AG16" s="808" t="e">
        <f aca="false">IF(U16="","",IF(OR(SK!U193="",SK!U193=0),"",SK!X193))</f>
        <v>#REF!</v>
      </c>
      <c r="AH16" s="806" t="n">
        <f aca="false">IF($U16="","",SUMPRODUCT(--(Lineups!AC$4:AC$41=$U16)))</f>
        <v>0</v>
      </c>
      <c r="AI16" s="807" t="n">
        <f aca="false">IF($U16="","",IF($W$3=0,"",AH16/$W$3))</f>
        <v>0</v>
      </c>
      <c r="AJ16" s="806" t="n">
        <f aca="false">IF(U16="","",SUM(AE16,AH16))</f>
        <v>5</v>
      </c>
      <c r="AK16" s="807" t="n">
        <f aca="false">IF($U16="","",IF($W$3=0,"",AJ16/$W$3))</f>
        <v>0.208333333333333</v>
      </c>
    </row>
    <row r="17" customFormat="false" ht="13" hidden="false" customHeight="false" outlineLevel="0" collapsed="false">
      <c r="A17" s="792" t="n">
        <f aca="false">A16+1</f>
        <v>9</v>
      </c>
      <c r="B17" s="472" t="str">
        <f aca="false">IF(ISBLANK(IGRF!B22),"",IGRF!B22)</f>
        <v>35</v>
      </c>
      <c r="C17" s="472" t="str">
        <f aca="false">IF(ISBLANK(IGRF!C22),"",IGRF!C22)</f>
        <v>Alby ChoAss</v>
      </c>
      <c r="D17" s="1" t="n">
        <f aca="false">IF($B17="","",SUMPRODUCT(--(Lineups!$G$4:$G$41=$B17),--(Lineups!$B$4:$B$41="")))</f>
        <v>0</v>
      </c>
      <c r="E17" s="801" t="n">
        <f aca="false">IF($B17="","",IF($D$3=0,"",D17/$D$3))</f>
        <v>0</v>
      </c>
      <c r="F17" s="802" t="n">
        <f aca="false">IF($B17="","",SUMPRODUCT(--(Lineups!$G$4:$G$41=$B17),--(Lineups!$B$4:$B$41="X")))</f>
        <v>0</v>
      </c>
      <c r="G17" s="802" t="n">
        <f aca="false">IF($B17="","",SUMPRODUCT(--(Lineups!K$4:K$41=$B17),--(Lineups!A$4:A$41&lt;&gt;"SP")))</f>
        <v>0</v>
      </c>
      <c r="H17" s="802" t="n">
        <f aca="false">IF($B17="","",SUMPRODUCT(--(Lineups!O$4:O$41=$B17),--(Lineups!A$4:A$41&lt;&gt;"SP")))</f>
        <v>0</v>
      </c>
      <c r="I17" s="802" t="n">
        <f aca="false">IF($B17="","",SUMPRODUCT(--(Lineups!S$4:S$41=$B17),--(Lineups!A$4:A$41&lt;&gt;"SP")))</f>
        <v>0</v>
      </c>
      <c r="J17" s="1" t="n">
        <f aca="false">IF(B17="","",SUM(F17:I17))</f>
        <v>0</v>
      </c>
      <c r="K17" s="801" t="n">
        <f aca="false">IF($B17="","",IF($D$3=0,"",J17/$D$3))</f>
        <v>0</v>
      </c>
      <c r="L17" s="1" t="n">
        <f aca="false">IF(B17="","",SUM(D17,J17))</f>
        <v>0</v>
      </c>
      <c r="M17" s="801" t="n">
        <f aca="false">IF($B17="","",IF($D$3=0,"",L17/$D$3))</f>
        <v>0</v>
      </c>
      <c r="N17" s="803" t="e">
        <f aca="false">IF(B17="","",IF(OR(SK!E196="",SK!E196=0),"",SK!H196))</f>
        <v>#REF!</v>
      </c>
      <c r="O17" s="1" t="n">
        <f aca="false">IF($B17="","",SUMPRODUCT(--(Lineups!C$4:C$41=$B17)))</f>
        <v>0</v>
      </c>
      <c r="P17" s="801" t="n">
        <f aca="false">IF($B17="","",IF($D$3=0,"",O17/$D$3))</f>
        <v>0</v>
      </c>
      <c r="Q17" s="1" t="n">
        <f aca="false">IF(B17="","",SUM(L17,O17))</f>
        <v>0</v>
      </c>
      <c r="R17" s="801" t="n">
        <f aca="false">IF($B17="","",IF($D$3=0,"",Q17/$D$3))</f>
        <v>0</v>
      </c>
      <c r="T17" s="792" t="n">
        <f aca="false">T16+1</f>
        <v>9</v>
      </c>
      <c r="U17" s="472" t="str">
        <f aca="false">IF(ISBLANK(IGRF!H22),"",IGRF!H22)</f>
        <v>42</v>
      </c>
      <c r="V17" s="472" t="str">
        <f aca="false">IF(ISBLANK(IGRF!I22),"",IGRF!I22)</f>
        <v>Holly Nass</v>
      </c>
      <c r="W17" s="1" t="n">
        <f aca="false">IF($U17="","",SUMPRODUCT(--(Lineups!$AG$4:$AG$41=$U17),--(Lineups!$AB$4:$AB$41="")))</f>
        <v>0</v>
      </c>
      <c r="X17" s="801" t="n">
        <f aca="false">IF($U17="","",IF($W$3=0,"",W17/$W$3))</f>
        <v>0</v>
      </c>
      <c r="Y17" s="802" t="n">
        <f aca="false">IF($U17="","",SUMPRODUCT(--(Lineups!$AG$4:$AG$41=$U17),--(Lineups!$AB$4:$AB$41="X")))</f>
        <v>0</v>
      </c>
      <c r="Z17" s="802" t="n">
        <f aca="false">IF($U17="","",SUMPRODUCT(--(Lineups!AK$4:AK$41=$U17),--(Lineups!AA$4:AA$41&lt;&gt;"SP")))</f>
        <v>0</v>
      </c>
      <c r="AA17" s="802" t="n">
        <f aca="false">IF($U17="","",SUMPRODUCT(--(Lineups!AO$4:AO$41=$U17),--(Lineups!AA$4:AA$41&lt;&gt;"SP")))</f>
        <v>1</v>
      </c>
      <c r="AB17" s="802" t="n">
        <f aca="false">IF($U17="","",SUMPRODUCT(--(Lineups!AS$4:AS$41=$U17),--(Lineups!AA$4:AA$41&lt;&gt;"SP")))</f>
        <v>3</v>
      </c>
      <c r="AC17" s="1" t="n">
        <f aca="false">IF(U17="","",SUM(Y17:AB17))</f>
        <v>4</v>
      </c>
      <c r="AD17" s="801" t="n">
        <f aca="false">IF($U17="","",IF($W$3=0,"",AC17/$W$3))</f>
        <v>0.166666666666667</v>
      </c>
      <c r="AE17" s="1" t="n">
        <f aca="false">IF(U17="","",SUM(W17,AC17))</f>
        <v>4</v>
      </c>
      <c r="AF17" s="801" t="n">
        <f aca="false">IF($U17="","",IF($W$3=0,"",AE17/$W$3))</f>
        <v>0.166666666666667</v>
      </c>
      <c r="AG17" s="803" t="e">
        <f aca="false">IF(U17="","",IF(OR(SK!U196="",SK!U196=0),"",SK!X196))</f>
        <v>#REF!</v>
      </c>
      <c r="AH17" s="1" t="n">
        <f aca="false">IF($U17="","",SUMPRODUCT(--(Lineups!AC$4:AC$41=$U17)))</f>
        <v>0</v>
      </c>
      <c r="AI17" s="801" t="n">
        <f aca="false">IF($U17="","",IF($W$3=0,"",AH17/$W$3))</f>
        <v>0</v>
      </c>
      <c r="AJ17" s="1" t="n">
        <f aca="false">IF(U17="","",SUM(AE17,AH17))</f>
        <v>4</v>
      </c>
      <c r="AK17" s="801" t="n">
        <f aca="false">IF($U17="","",IF($W$3=0,"",AJ17/$W$3))</f>
        <v>0.166666666666667</v>
      </c>
    </row>
    <row r="18" customFormat="false" ht="13" hidden="false" customHeight="false" outlineLevel="0" collapsed="false">
      <c r="A18" s="804" t="n">
        <f aca="false">A17+1</f>
        <v>10</v>
      </c>
      <c r="B18" s="805" t="str">
        <f aca="false">IF(ISBLANK(IGRF!B23),"",IGRF!B23)</f>
        <v>46</v>
      </c>
      <c r="C18" s="805" t="str">
        <f aca="false">IF(ISBLANK(IGRF!C23),"",IGRF!C23)</f>
        <v>Izzy Exterminator</v>
      </c>
      <c r="D18" s="806" t="n">
        <f aca="false">IF($B18="","",SUMPRODUCT(--(Lineups!$G$4:$G$41=$B18),--(Lineups!$B$4:$B$41="")))</f>
        <v>5</v>
      </c>
      <c r="E18" s="807" t="n">
        <f aca="false">IF($B18="","",IF($D$3=0,"",D18/$D$3))</f>
        <v>0.208333333333333</v>
      </c>
      <c r="F18" s="802" t="n">
        <f aca="false">IF($B18="","",SUMPRODUCT(--(Lineups!$G$4:$G$41=$B18),--(Lineups!$B$4:$B$41="X")))</f>
        <v>0</v>
      </c>
      <c r="G18" s="802" t="n">
        <f aca="false">IF($B18="","",SUMPRODUCT(--(Lineups!K$4:K$41=$B18),--(Lineups!A$4:A$41&lt;&gt;"SP")))</f>
        <v>5</v>
      </c>
      <c r="H18" s="802" t="n">
        <f aca="false">IF($B18="","",SUMPRODUCT(--(Lineups!O$4:O$41=$B18),--(Lineups!A$4:A$41&lt;&gt;"SP")))</f>
        <v>1</v>
      </c>
      <c r="I18" s="802" t="n">
        <f aca="false">IF($B18="","",SUMPRODUCT(--(Lineups!S$4:S$41=$B18),--(Lineups!A$4:A$41&lt;&gt;"SP")))</f>
        <v>2</v>
      </c>
      <c r="J18" s="806" t="n">
        <f aca="false">IF(B18="","",SUM(F18:I18))</f>
        <v>8</v>
      </c>
      <c r="K18" s="807" t="n">
        <f aca="false">IF($B18="","",IF($D$3=0,"",J18/$D$3))</f>
        <v>0.333333333333333</v>
      </c>
      <c r="L18" s="806" t="n">
        <f aca="false">IF(B18="","",SUM(D18,J18))</f>
        <v>13</v>
      </c>
      <c r="M18" s="807" t="n">
        <f aca="false">IF($B18="","",IF($D$3=0,"",L18/$D$3))</f>
        <v>0.541666666666667</v>
      </c>
      <c r="N18" s="808" t="e">
        <f aca="false">IF(B18="","",IF(OR(SK!E199="",SK!E199=0),"",SK!H199))</f>
        <v>#REF!</v>
      </c>
      <c r="O18" s="806" t="n">
        <f aca="false">IF($B18="","",SUMPRODUCT(--(Lineups!C$4:C$41=$B18)))</f>
        <v>0</v>
      </c>
      <c r="P18" s="807" t="n">
        <f aca="false">IF($B18="","",IF($D$3=0,"",O18/$D$3))</f>
        <v>0</v>
      </c>
      <c r="Q18" s="806" t="n">
        <f aca="false">IF(B18="","",SUM(L18,O18))</f>
        <v>13</v>
      </c>
      <c r="R18" s="807" t="n">
        <f aca="false">IF($B18="","",IF($D$3=0,"",Q18/$D$3))</f>
        <v>0.541666666666667</v>
      </c>
      <c r="T18" s="804" t="n">
        <f aca="false">T17+1</f>
        <v>10</v>
      </c>
      <c r="U18" s="805" t="str">
        <f aca="false">IF(ISBLANK(IGRF!H23),"",IGRF!H23)</f>
        <v>5</v>
      </c>
      <c r="V18" s="805" t="str">
        <f aca="false">IF(ISBLANK(IGRF!I23),"",IGRF!I23)</f>
        <v>Ivana Hercha</v>
      </c>
      <c r="W18" s="806" t="n">
        <f aca="false">IF($U18="","",SUMPRODUCT(--(Lineups!$AG$4:$AG$41=$U18),--(Lineups!$AB$4:$AB$41="")))</f>
        <v>2</v>
      </c>
      <c r="X18" s="807" t="n">
        <f aca="false">IF($U18="","",IF($W$3=0,"",W18/$W$3))</f>
        <v>0.0833333333333333</v>
      </c>
      <c r="Y18" s="802" t="n">
        <f aca="false">IF($U18="","",SUMPRODUCT(--(Lineups!$AG$4:$AG$41=$U18),--(Lineups!$AB$4:$AB$41="X")))</f>
        <v>0</v>
      </c>
      <c r="Z18" s="802" t="n">
        <f aca="false">IF($U18="","",SUMPRODUCT(--(Lineups!AK$4:AK$41=$U18),--(Lineups!AA$4:AA$41&lt;&gt;"SP")))</f>
        <v>0</v>
      </c>
      <c r="AA18" s="802" t="n">
        <f aca="false">IF($U18="","",SUMPRODUCT(--(Lineups!AO$4:AO$41=$U18),--(Lineups!AA$4:AA$41&lt;&gt;"SP")))</f>
        <v>0</v>
      </c>
      <c r="AB18" s="802" t="n">
        <f aca="false">IF($U18="","",SUMPRODUCT(--(Lineups!AS$4:AS$41=$U18),--(Lineups!AA$4:AA$41&lt;&gt;"SP")))</f>
        <v>0</v>
      </c>
      <c r="AC18" s="806" t="n">
        <f aca="false">IF(U18="","",SUM(Y18:AB18))</f>
        <v>0</v>
      </c>
      <c r="AD18" s="807" t="n">
        <f aca="false">IF($U18="","",IF($W$3=0,"",AC18/$W$3))</f>
        <v>0</v>
      </c>
      <c r="AE18" s="806" t="n">
        <f aca="false">IF(U18="","",SUM(W18,AC18))</f>
        <v>2</v>
      </c>
      <c r="AF18" s="807" t="n">
        <f aca="false">IF($U18="","",IF($W$3=0,"",AE18/$W$3))</f>
        <v>0.0833333333333333</v>
      </c>
      <c r="AG18" s="808" t="e">
        <f aca="false">IF(U18="","",IF(OR(SK!U199="",SK!U199=0),"",SK!X199))</f>
        <v>#REF!</v>
      </c>
      <c r="AH18" s="806" t="n">
        <f aca="false">IF($U18="","",SUMPRODUCT(--(Lineups!AC$4:AC$41=$U18)))</f>
        <v>8</v>
      </c>
      <c r="AI18" s="807" t="n">
        <f aca="false">IF($U18="","",IF($W$3=0,"",AH18/$W$3))</f>
        <v>0.333333333333333</v>
      </c>
      <c r="AJ18" s="806" t="n">
        <f aca="false">IF(U18="","",SUM(AE18,AH18))</f>
        <v>10</v>
      </c>
      <c r="AK18" s="807" t="n">
        <f aca="false">IF($U18="","",IF($W$3=0,"",AJ18/$W$3))</f>
        <v>0.416666666666667</v>
      </c>
    </row>
    <row r="19" customFormat="false" ht="13" hidden="false" customHeight="false" outlineLevel="0" collapsed="false">
      <c r="A19" s="792" t="n">
        <f aca="false">A18+1</f>
        <v>11</v>
      </c>
      <c r="B19" s="472" t="str">
        <f aca="false">IF(ISBLANK(IGRF!B24),"",IGRF!B24)</f>
        <v>55</v>
      </c>
      <c r="C19" s="472" t="str">
        <f aca="false">IF(ISBLANK(IGRF!C24),"",IGRF!C24)</f>
        <v>Obi Quiet</v>
      </c>
      <c r="D19" s="1" t="n">
        <f aca="false">IF($B19="","",SUMPRODUCT(--(Lineups!$G$4:$G$41=$B19),--(Lineups!$B$4:$B$41="")))</f>
        <v>2</v>
      </c>
      <c r="E19" s="801" t="n">
        <f aca="false">IF($B19="","",IF($D$3=0,"",D19/$D$3))</f>
        <v>0.0833333333333333</v>
      </c>
      <c r="F19" s="802" t="n">
        <f aca="false">IF($B19="","",SUMPRODUCT(--(Lineups!$G$4:$G$41=$B19),--(Lineups!$B$4:$B$41="X")))</f>
        <v>0</v>
      </c>
      <c r="G19" s="802" t="n">
        <f aca="false">IF($B19="","",SUMPRODUCT(--(Lineups!K$4:K$41=$B19),--(Lineups!A$4:A$41&lt;&gt;"SP")))</f>
        <v>2</v>
      </c>
      <c r="H19" s="802" t="n">
        <f aca="false">IF($B19="","",SUMPRODUCT(--(Lineups!O$4:O$41=$B19),--(Lineups!A$4:A$41&lt;&gt;"SP")))</f>
        <v>5</v>
      </c>
      <c r="I19" s="802" t="n">
        <f aca="false">IF($B19="","",SUMPRODUCT(--(Lineups!S$4:S$41=$B19),--(Lineups!A$4:A$41&lt;&gt;"SP")))</f>
        <v>2</v>
      </c>
      <c r="J19" s="1" t="n">
        <f aca="false">IF(B19="","",SUM(F19:I19))</f>
        <v>9</v>
      </c>
      <c r="K19" s="801" t="n">
        <f aca="false">IF($B19="","",IF($D$3=0,"",J19/$D$3))</f>
        <v>0.375</v>
      </c>
      <c r="L19" s="1" t="n">
        <f aca="false">IF(B19="","",SUM(D19,J19))</f>
        <v>11</v>
      </c>
      <c r="M19" s="801" t="n">
        <f aca="false">IF($B19="","",IF($D$3=0,"",L19/$D$3))</f>
        <v>0.458333333333333</v>
      </c>
      <c r="N19" s="803" t="e">
        <f aca="false">IF(B19="","",IF(OR(SK!E202="",SK!E202=0),"",SK!H202))</f>
        <v>#REF!</v>
      </c>
      <c r="O19" s="1" t="n">
        <f aca="false">IF($B19="","",SUMPRODUCT(--(Lineups!C$4:C$41=$B19)))</f>
        <v>0</v>
      </c>
      <c r="P19" s="801" t="n">
        <f aca="false">IF($B19="","",IF($D$3=0,"",O19/$D$3))</f>
        <v>0</v>
      </c>
      <c r="Q19" s="1" t="n">
        <f aca="false">IF(B19="","",SUM(L19,O19))</f>
        <v>11</v>
      </c>
      <c r="R19" s="801" t="n">
        <f aca="false">IF($B19="","",IF($D$3=0,"",Q19/$D$3))</f>
        <v>0.458333333333333</v>
      </c>
      <c r="T19" s="792" t="n">
        <f aca="false">T18+1</f>
        <v>11</v>
      </c>
      <c r="U19" s="472" t="str">
        <f aca="false">IF(ISBLANK(IGRF!H24),"",IGRF!H24)</f>
        <v>501</v>
      </c>
      <c r="V19" s="472" t="str">
        <f aca="false">IF(ISBLANK(IGRF!I24),"",IGRF!I24)</f>
        <v>Rally Kat</v>
      </c>
      <c r="W19" s="1" t="n">
        <f aca="false">IF($U19="","",SUMPRODUCT(--(Lineups!$AG$4:$AG$41=$U19),--(Lineups!$AB$4:$AB$41="")))</f>
        <v>0</v>
      </c>
      <c r="X19" s="801" t="n">
        <f aca="false">IF($U19="","",IF($W$3=0,"",W19/$W$3))</f>
        <v>0</v>
      </c>
      <c r="Y19" s="802" t="n">
        <f aca="false">IF($U19="","",SUMPRODUCT(--(Lineups!$AG$4:$AG$41=$U19),--(Lineups!$AB$4:$AB$41="X")))</f>
        <v>0</v>
      </c>
      <c r="Z19" s="802" t="n">
        <f aca="false">IF($U19="","",SUMPRODUCT(--(Lineups!AK$4:AK$41=$U19),--(Lineups!AA$4:AA$41&lt;&gt;"SP")))</f>
        <v>4</v>
      </c>
      <c r="AA19" s="802" t="n">
        <f aca="false">IF($U19="","",SUMPRODUCT(--(Lineups!AO$4:AO$41=$U19),--(Lineups!AA$4:AA$41&lt;&gt;"SP")))</f>
        <v>3</v>
      </c>
      <c r="AB19" s="802" t="n">
        <f aca="false">IF($U19="","",SUMPRODUCT(--(Lineups!AS$4:AS$41=$U19),--(Lineups!AA$4:AA$41&lt;&gt;"SP")))</f>
        <v>6</v>
      </c>
      <c r="AC19" s="1" t="n">
        <f aca="false">IF(U19="","",SUM(Y19:AB19))</f>
        <v>13</v>
      </c>
      <c r="AD19" s="801" t="n">
        <f aca="false">IF($U19="","",IF($W$3=0,"",AC19/$W$3))</f>
        <v>0.541666666666667</v>
      </c>
      <c r="AE19" s="1" t="n">
        <f aca="false">IF(U19="","",SUM(W19,AC19))</f>
        <v>13</v>
      </c>
      <c r="AF19" s="801" t="n">
        <f aca="false">IF($U19="","",IF($W$3=0,"",AE19/$W$3))</f>
        <v>0.541666666666667</v>
      </c>
      <c r="AG19" s="803" t="e">
        <f aca="false">IF(U19="","",IF(OR(SK!U202="",SK!U202=0),"",SK!X202))</f>
        <v>#REF!</v>
      </c>
      <c r="AH19" s="1" t="n">
        <f aca="false">IF($U19="","",SUMPRODUCT(--(Lineups!AC$4:AC$41=$U19)))</f>
        <v>0</v>
      </c>
      <c r="AI19" s="801" t="n">
        <f aca="false">IF($U19="","",IF($W$3=0,"",AH19/$W$3))</f>
        <v>0</v>
      </c>
      <c r="AJ19" s="1" t="n">
        <f aca="false">IF(U19="","",SUM(AE19,AH19))</f>
        <v>13</v>
      </c>
      <c r="AK19" s="801" t="n">
        <f aca="false">IF($U19="","",IF($W$3=0,"",AJ19/$W$3))</f>
        <v>0.541666666666667</v>
      </c>
    </row>
    <row r="20" customFormat="false" ht="13" hidden="false" customHeight="false" outlineLevel="0" collapsed="false">
      <c r="A20" s="804" t="n">
        <f aca="false">A19+1</f>
        <v>12</v>
      </c>
      <c r="B20" s="805" t="str">
        <f aca="false">IF(ISBLANK(IGRF!B25),"",IGRF!B25)</f>
        <v>64</v>
      </c>
      <c r="C20" s="805" t="str">
        <f aca="false">IF(ISBLANK(IGRF!C25),"",IGRF!C25)</f>
        <v>Wu's Your Momma</v>
      </c>
      <c r="D20" s="806" t="n">
        <f aca="false">IF($B20="","",SUMPRODUCT(--(Lineups!$G$4:$G$41=$B20),--(Lineups!$B$4:$B$41="")))</f>
        <v>3</v>
      </c>
      <c r="E20" s="807" t="n">
        <f aca="false">IF($B20="","",IF($D$3=0,"",D20/$D$3))</f>
        <v>0.125</v>
      </c>
      <c r="F20" s="802" t="n">
        <f aca="false">IF($B20="","",SUMPRODUCT(--(Lineups!$G$4:$G$41=$B20),--(Lineups!$B$4:$B$41="X")))</f>
        <v>0</v>
      </c>
      <c r="G20" s="802" t="n">
        <f aca="false">IF($B20="","",SUMPRODUCT(--(Lineups!K$4:K$41=$B20),--(Lineups!A$4:A$41&lt;&gt;"SP")))</f>
        <v>3</v>
      </c>
      <c r="H20" s="802" t="n">
        <f aca="false">IF($B20="","",SUMPRODUCT(--(Lineups!O$4:O$41=$B20),--(Lineups!A$4:A$41&lt;&gt;"SP")))</f>
        <v>3</v>
      </c>
      <c r="I20" s="802" t="n">
        <f aca="false">IF($B20="","",SUMPRODUCT(--(Lineups!S$4:S$41=$B20),--(Lineups!A$4:A$41&lt;&gt;"SP")))</f>
        <v>2</v>
      </c>
      <c r="J20" s="806" t="n">
        <f aca="false">IF(B20="","",SUM(F20:I20))</f>
        <v>8</v>
      </c>
      <c r="K20" s="807" t="n">
        <f aca="false">IF($B20="","",IF($D$3=0,"",J20/$D$3))</f>
        <v>0.333333333333333</v>
      </c>
      <c r="L20" s="806" t="n">
        <f aca="false">IF(B20="","",SUM(D20,J20))</f>
        <v>11</v>
      </c>
      <c r="M20" s="807" t="n">
        <f aca="false">IF($B20="","",IF($D$3=0,"",L20/$D$3))</f>
        <v>0.458333333333333</v>
      </c>
      <c r="N20" s="808" t="e">
        <f aca="false">IF(B20="","",IF(OR(SK!E205="",SK!E205=0),"",SK!H205))</f>
        <v>#REF!</v>
      </c>
      <c r="O20" s="806" t="n">
        <f aca="false">IF($B20="","",SUMPRODUCT(--(Lineups!C$4:C$41=$B20)))</f>
        <v>0</v>
      </c>
      <c r="P20" s="807" t="n">
        <f aca="false">IF($B20="","",IF($D$3=0,"",O20/$D$3))</f>
        <v>0</v>
      </c>
      <c r="Q20" s="806" t="n">
        <f aca="false">IF(B20="","",SUM(L20,O20))</f>
        <v>11</v>
      </c>
      <c r="R20" s="807" t="n">
        <f aca="false">IF($B20="","",IF($D$3=0,"",Q20/$D$3))</f>
        <v>0.458333333333333</v>
      </c>
      <c r="T20" s="804" t="n">
        <f aca="false">T19+1</f>
        <v>12</v>
      </c>
      <c r="U20" s="805" t="str">
        <f aca="false">IF(ISBLANK(IGRF!H25),"",IGRF!H25)</f>
        <v>6</v>
      </c>
      <c r="V20" s="805" t="str">
        <f aca="false">IF(ISBLANK(IGRF!I25),"",IGRF!I25)</f>
        <v>Razor WreckHer</v>
      </c>
      <c r="W20" s="806" t="n">
        <f aca="false">IF($U20="","",SUMPRODUCT(--(Lineups!$AG$4:$AG$41=$U20),--(Lineups!$AB$4:$AB$41="")))</f>
        <v>15</v>
      </c>
      <c r="X20" s="807" t="n">
        <f aca="false">IF($U20="","",IF($W$3=0,"",W20/$W$3))</f>
        <v>0.625</v>
      </c>
      <c r="Y20" s="802" t="n">
        <f aca="false">IF($U20="","",SUMPRODUCT(--(Lineups!$AG$4:$AG$41=$U20),--(Lineups!$AB$4:$AB$41="X")))</f>
        <v>0</v>
      </c>
      <c r="Z20" s="802" t="n">
        <f aca="false">IF($U20="","",SUMPRODUCT(--(Lineups!AK$4:AK$41=$U20),--(Lineups!AA$4:AA$41&lt;&gt;"SP")))</f>
        <v>0</v>
      </c>
      <c r="AA20" s="802" t="n">
        <f aca="false">IF($U20="","",SUMPRODUCT(--(Lineups!AO$4:AO$41=$U20),--(Lineups!AA$4:AA$41&lt;&gt;"SP")))</f>
        <v>0</v>
      </c>
      <c r="AB20" s="802" t="n">
        <f aca="false">IF($U20="","",SUMPRODUCT(--(Lineups!AS$4:AS$41=$U20),--(Lineups!AA$4:AA$41&lt;&gt;"SP")))</f>
        <v>0</v>
      </c>
      <c r="AC20" s="806" t="n">
        <f aca="false">IF(U20="","",SUM(Y20:AB20))</f>
        <v>0</v>
      </c>
      <c r="AD20" s="807" t="n">
        <f aca="false">IF($U20="","",IF($W$3=0,"",AC20/$W$3))</f>
        <v>0</v>
      </c>
      <c r="AE20" s="806" t="n">
        <f aca="false">IF(U20="","",SUM(W20,AC20))</f>
        <v>15</v>
      </c>
      <c r="AF20" s="807" t="n">
        <f aca="false">IF($U20="","",IF($W$3=0,"",AE20/$W$3))</f>
        <v>0.625</v>
      </c>
      <c r="AG20" s="808" t="e">
        <f aca="false">IF(U20="","",IF(OR(SK!U205="",SK!U205=0),"",SK!X205))</f>
        <v>#REF!</v>
      </c>
      <c r="AH20" s="806" t="n">
        <f aca="false">IF($U20="","",SUMPRODUCT(--(Lineups!AC$4:AC$41=$U20)))</f>
        <v>0</v>
      </c>
      <c r="AI20" s="807" t="n">
        <f aca="false">IF($U20="","",IF($W$3=0,"",AH20/$W$3))</f>
        <v>0</v>
      </c>
      <c r="AJ20" s="806" t="n">
        <f aca="false">IF(U20="","",SUM(AE20,AH20))</f>
        <v>15</v>
      </c>
      <c r="AK20" s="807" t="n">
        <f aca="false">IF($U20="","",IF($W$3=0,"",AJ20/$W$3))</f>
        <v>0.625</v>
      </c>
    </row>
    <row r="21" customFormat="false" ht="13" hidden="false" customHeight="false" outlineLevel="0" collapsed="false">
      <c r="A21" s="792" t="n">
        <f aca="false">A20+1</f>
        <v>13</v>
      </c>
      <c r="B21" s="472" t="str">
        <f aca="false">IF(ISBLANK(IGRF!B26),"",IGRF!B26)</f>
        <v>747</v>
      </c>
      <c r="C21" s="472" t="str">
        <f aca="false">IF(ISBLANK(IGRF!C26),"",IGRF!C26)</f>
        <v>Sketch E. Artist</v>
      </c>
      <c r="D21" s="1" t="n">
        <f aca="false">IF($B21="","",SUMPRODUCT(--(Lineups!$G$4:$G$41=$B21),--(Lineups!$B$4:$B$41="")))</f>
        <v>0</v>
      </c>
      <c r="E21" s="801" t="n">
        <f aca="false">IF($B21="","",IF($D$3=0,"",D21/$D$3))</f>
        <v>0</v>
      </c>
      <c r="F21" s="802" t="n">
        <f aca="false">IF($B21="","",SUMPRODUCT(--(Lineups!$G$4:$G$41=$B21),--(Lineups!$B$4:$B$41="X")))</f>
        <v>0</v>
      </c>
      <c r="G21" s="802" t="n">
        <f aca="false">IF($B21="","",SUMPRODUCT(--(Lineups!K$4:K$41=$B21),--(Lineups!A$4:A$41&lt;&gt;"SP")))</f>
        <v>0</v>
      </c>
      <c r="H21" s="802" t="n">
        <f aca="false">IF($B21="","",SUMPRODUCT(--(Lineups!O$4:O$41=$B21),--(Lineups!A$4:A$41&lt;&gt;"SP")))</f>
        <v>0</v>
      </c>
      <c r="I21" s="802" t="n">
        <f aca="false">IF($B21="","",SUMPRODUCT(--(Lineups!S$4:S$41=$B21),--(Lineups!A$4:A$41&lt;&gt;"SP")))</f>
        <v>0</v>
      </c>
      <c r="J21" s="1" t="n">
        <f aca="false">IF(B21="","",SUM(F21:I21))</f>
        <v>0</v>
      </c>
      <c r="K21" s="801" t="n">
        <f aca="false">IF($B21="","",IF($D$3=0,"",J21/$D$3))</f>
        <v>0</v>
      </c>
      <c r="L21" s="1" t="n">
        <f aca="false">IF(B21="","",SUM(D21,J21))</f>
        <v>0</v>
      </c>
      <c r="M21" s="801" t="n">
        <f aca="false">IF($B21="","",IF($D$3=0,"",L21/$D$3))</f>
        <v>0</v>
      </c>
      <c r="N21" s="803" t="e">
        <f aca="false">IF(B21="","",IF(OR(SK!E208="",SK!E208=0),"",SK!H208))</f>
        <v>#REF!</v>
      </c>
      <c r="O21" s="1" t="n">
        <f aca="false">IF($B21="","",SUMPRODUCT(--(Lineups!C$4:C$41=$B21)))</f>
        <v>9</v>
      </c>
      <c r="P21" s="801" t="n">
        <f aca="false">IF($B21="","",IF($D$3=0,"",O21/$D$3))</f>
        <v>0.375</v>
      </c>
      <c r="Q21" s="1" t="n">
        <f aca="false">IF(B21="","",SUM(L21,O21))</f>
        <v>9</v>
      </c>
      <c r="R21" s="801" t="n">
        <f aca="false">IF($B21="","",IF($D$3=0,"",Q21/$D$3))</f>
        <v>0.375</v>
      </c>
      <c r="T21" s="792" t="n">
        <f aca="false">T20+1</f>
        <v>13</v>
      </c>
      <c r="U21" s="472" t="str">
        <f aca="false">IF(ISBLANK(IGRF!H26),"",IGRF!H26)</f>
        <v>7</v>
      </c>
      <c r="V21" s="472" t="str">
        <f aca="false">IF(ISBLANK(IGRF!I26),"",IGRF!I26)</f>
        <v>Madame Mayhem</v>
      </c>
      <c r="W21" s="1" t="n">
        <f aca="false">IF($U21="","",SUMPRODUCT(--(Lineups!$AG$4:$AG$41=$U21),--(Lineups!$AB$4:$AB$41="")))</f>
        <v>1</v>
      </c>
      <c r="X21" s="801" t="n">
        <f aca="false">IF($U21="","",IF($W$3=0,"",W21/$W$3))</f>
        <v>0.0416666666666667</v>
      </c>
      <c r="Y21" s="802" t="n">
        <f aca="false">IF($U21="","",SUMPRODUCT(--(Lineups!$AG$4:$AG$41=$U21),--(Lineups!$AB$4:$AB$41="X")))</f>
        <v>0</v>
      </c>
      <c r="Z21" s="802" t="n">
        <f aca="false">IF($U21="","",SUMPRODUCT(--(Lineups!AK$4:AK$41=$U21),--(Lineups!AA$4:AA$41&lt;&gt;"SP")))</f>
        <v>0</v>
      </c>
      <c r="AA21" s="802" t="n">
        <f aca="false">IF($U21="","",SUMPRODUCT(--(Lineups!AO$4:AO$41=$U21),--(Lineups!AA$4:AA$41&lt;&gt;"SP")))</f>
        <v>2</v>
      </c>
      <c r="AB21" s="802" t="n">
        <f aca="false">IF($U21="","",SUMPRODUCT(--(Lineups!AS$4:AS$41=$U21),--(Lineups!AA$4:AA$41&lt;&gt;"SP")))</f>
        <v>1</v>
      </c>
      <c r="AC21" s="1" t="n">
        <f aca="false">IF(U21="","",SUM(Y21:AB21))</f>
        <v>3</v>
      </c>
      <c r="AD21" s="801" t="n">
        <f aca="false">IF($U21="","",IF($W$3=0,"",AC21/$W$3))</f>
        <v>0.125</v>
      </c>
      <c r="AE21" s="1" t="n">
        <f aca="false">IF(U21="","",SUM(W21,AC21))</f>
        <v>4</v>
      </c>
      <c r="AF21" s="801" t="n">
        <f aca="false">IF($U21="","",IF($W$3=0,"",AE21/$W$3))</f>
        <v>0.166666666666667</v>
      </c>
      <c r="AG21" s="803" t="e">
        <f aca="false">IF(U21="","",IF(OR(SK!U208="",SK!U208=0),"",SK!X208))</f>
        <v>#REF!</v>
      </c>
      <c r="AH21" s="1" t="n">
        <f aca="false">IF($U21="","",SUMPRODUCT(--(Lineups!AC$4:AC$41=$U21)))</f>
        <v>5</v>
      </c>
      <c r="AI21" s="801" t="n">
        <f aca="false">IF($U21="","",IF($W$3=0,"",AH21/$W$3))</f>
        <v>0.208333333333333</v>
      </c>
      <c r="AJ21" s="1" t="n">
        <f aca="false">IF(U21="","",SUM(AE21,AH21))</f>
        <v>9</v>
      </c>
      <c r="AK21" s="801" t="n">
        <f aca="false">IF($U21="","",IF($W$3=0,"",AJ21/$W$3))</f>
        <v>0.375</v>
      </c>
    </row>
    <row r="22" customFormat="false" ht="13" hidden="false" customHeight="false" outlineLevel="0" collapsed="false">
      <c r="A22" s="804" t="n">
        <f aca="false">A21+1</f>
        <v>14</v>
      </c>
      <c r="B22" s="805" t="str">
        <f aca="false">IF(ISBLANK(IGRF!B27),"",IGRF!B27)</f>
        <v>77</v>
      </c>
      <c r="C22" s="805" t="str">
        <f aca="false">IF(ISBLANK(IGRF!C27),"",IGRF!C27)</f>
        <v>Jen-Aside</v>
      </c>
      <c r="D22" s="806" t="n">
        <f aca="false">IF($B22="","",SUMPRODUCT(--(Lineups!$G$4:$G$41=$B22),--(Lineups!$B$4:$B$41="")))</f>
        <v>0</v>
      </c>
      <c r="E22" s="807" t="n">
        <f aca="false">IF($B22="","",IF($D$3=0,"",D22/$D$3))</f>
        <v>0</v>
      </c>
      <c r="F22" s="802" t="n">
        <f aca="false">IF($B22="","",SUMPRODUCT(--(Lineups!$G$4:$G$41=$B22),--(Lineups!$B$4:$B$41="X")))</f>
        <v>0</v>
      </c>
      <c r="G22" s="802" t="n">
        <f aca="false">IF($B22="","",SUMPRODUCT(--(Lineups!K$4:K$41=$B22),--(Lineups!A$4:A$41&lt;&gt;"SP")))</f>
        <v>0</v>
      </c>
      <c r="H22" s="802" t="n">
        <f aca="false">IF($B22="","",SUMPRODUCT(--(Lineups!O$4:O$41=$B22),--(Lineups!A$4:A$41&lt;&gt;"SP")))</f>
        <v>0</v>
      </c>
      <c r="I22" s="802" t="n">
        <f aca="false">IF($B22="","",SUMPRODUCT(--(Lineups!S$4:S$41=$B22),--(Lineups!A$4:A$41&lt;&gt;"SP")))</f>
        <v>0</v>
      </c>
      <c r="J22" s="806" t="n">
        <f aca="false">IF(B22="","",SUM(F22:I22))</f>
        <v>0</v>
      </c>
      <c r="K22" s="807" t="n">
        <f aca="false">IF($B22="","",IF($D$3=0,"",J22/$D$3))</f>
        <v>0</v>
      </c>
      <c r="L22" s="806" t="n">
        <f aca="false">IF(B22="","",SUM(D22,J22))</f>
        <v>0</v>
      </c>
      <c r="M22" s="807" t="n">
        <f aca="false">IF($B22="","",IF($D$3=0,"",L22/$D$3))</f>
        <v>0</v>
      </c>
      <c r="N22" s="808" t="e">
        <f aca="false">IF(B22="","",IF(OR(SK!E211="",SK!E211=0),"",SK!H211))</f>
        <v>#REF!</v>
      </c>
      <c r="O22" s="806" t="n">
        <f aca="false">IF($B22="","",SUMPRODUCT(--(Lineups!C$4:C$41=$B22)))</f>
        <v>0</v>
      </c>
      <c r="P22" s="807" t="n">
        <f aca="false">IF($B22="","",IF($D$3=0,"",O22/$D$3))</f>
        <v>0</v>
      </c>
      <c r="Q22" s="806" t="n">
        <f aca="false">IF(B22="","",SUM(L22,O22))</f>
        <v>0</v>
      </c>
      <c r="R22" s="807" t="n">
        <f aca="false">IF($B22="","",IF($D$3=0,"",Q22/$D$3))</f>
        <v>0</v>
      </c>
      <c r="T22" s="804" t="n">
        <f aca="false">T21+1</f>
        <v>14</v>
      </c>
      <c r="U22" s="805" t="str">
        <f aca="false">IF(ISBLANK(IGRF!H27),"",IGRF!H27)</f>
        <v/>
      </c>
      <c r="V22" s="805" t="str">
        <f aca="false">IF(ISBLANK(IGRF!I27),"",IGRF!I27)</f>
        <v/>
      </c>
      <c r="W22" s="806" t="str">
        <f aca="false">IF($U22="","",SUMPRODUCT(--(Lineups!$AG$4:$AG$41=$U22),--(Lineups!$AB$4:$AB$41="")))</f>
        <v/>
      </c>
      <c r="X22" s="807" t="str">
        <f aca="false">IF($U22="","",IF($W$3=0,"",W22/$W$3))</f>
        <v/>
      </c>
      <c r="Y22" s="802" t="str">
        <f aca="false">IF($U22="","",SUMPRODUCT(--(Lineups!$AG$4:$AG$41=$U22),--(Lineups!$AB$4:$AB$41="X")))</f>
        <v/>
      </c>
      <c r="Z22" s="802" t="str">
        <f aca="false">IF($U22="","",SUMPRODUCT(--(Lineups!AK$4:AK$41=$U22),--(Lineups!AA$4:AA$41&lt;&gt;"SP")))</f>
        <v/>
      </c>
      <c r="AA22" s="802" t="str">
        <f aca="false">IF($U22="","",SUMPRODUCT(--(Lineups!AO$4:AO$41=$U22),--(Lineups!AA$4:AA$41&lt;&gt;"SP")))</f>
        <v/>
      </c>
      <c r="AB22" s="802" t="str">
        <f aca="false">IF($U22="","",SUMPRODUCT(--(Lineups!AS$4:AS$41=$U22),--(Lineups!AA$4:AA$41&lt;&gt;"SP")))</f>
        <v/>
      </c>
      <c r="AC22" s="806" t="str">
        <f aca="false">IF(U22="","",SUM(Y22:AB22))</f>
        <v/>
      </c>
      <c r="AD22" s="807" t="str">
        <f aca="false">IF($U22="","",IF($W$3=0,"",AC22/$W$3))</f>
        <v/>
      </c>
      <c r="AE22" s="806" t="str">
        <f aca="false">IF(U22="","",SUM(W22,AC22))</f>
        <v/>
      </c>
      <c r="AF22" s="807" t="str">
        <f aca="false">IF($U22="","",IF($W$3=0,"",AE22/$W$3))</f>
        <v/>
      </c>
      <c r="AG22" s="808" t="str">
        <f aca="false">IF(U22="","",IF(OR(SK!U211="",SK!U211=0),"",SK!X211))</f>
        <v/>
      </c>
      <c r="AH22" s="806" t="str">
        <f aca="false">IF($U22="","",SUMPRODUCT(--(Lineups!AC$4:AC$41=$U22)))</f>
        <v/>
      </c>
      <c r="AI22" s="807" t="str">
        <f aca="false">IF($U22="","",IF($W$3=0,"",AH22/$W$3))</f>
        <v/>
      </c>
      <c r="AJ22" s="806" t="str">
        <f aca="false">IF(U22="","",SUM(AE22,AH22))</f>
        <v/>
      </c>
      <c r="AK22" s="807" t="str">
        <f aca="false">IF($U22="","",IF($W$3=0,"",AJ22/$W$3))</f>
        <v/>
      </c>
    </row>
    <row r="23" customFormat="false" ht="13" hidden="false" customHeight="false" outlineLevel="0" collapsed="false">
      <c r="A23" s="792" t="n">
        <f aca="false">A22+1</f>
        <v>15</v>
      </c>
      <c r="B23" s="472" t="str">
        <f aca="false">IF(ISBLANK(IGRF!B28),"",IGRF!B28)</f>
        <v/>
      </c>
      <c r="C23" s="472" t="str">
        <f aca="false">IF(ISBLANK(IGRF!C28),"",IGRF!C28)</f>
        <v/>
      </c>
      <c r="D23" s="1" t="str">
        <f aca="false">IF($B23="","",SUMPRODUCT(--(Lineups!$G$4:$G$41=$B23),--(Lineups!$B$4:$B$41="")))</f>
        <v/>
      </c>
      <c r="E23" s="801" t="str">
        <f aca="false">IF($B23="","",IF($D$3=0,"",D23/$D$3))</f>
        <v/>
      </c>
      <c r="F23" s="802" t="str">
        <f aca="false">IF($B23="","",SUMPRODUCT(--(Lineups!$G$4:$G$41=$B23),--(Lineups!$B$4:$B$41="X")))</f>
        <v/>
      </c>
      <c r="G23" s="802" t="str">
        <f aca="false">IF($B23="","",SUMPRODUCT(--(Lineups!K$4:K$41=$B23),--(Lineups!A$4:A$41&lt;&gt;"SP")))</f>
        <v/>
      </c>
      <c r="H23" s="802" t="str">
        <f aca="false">IF($B23="","",SUMPRODUCT(--(Lineups!O$4:O$41=$B23),--(Lineups!A$4:A$41&lt;&gt;"SP")))</f>
        <v/>
      </c>
      <c r="I23" s="802" t="str">
        <f aca="false">IF($B23="","",SUMPRODUCT(--(Lineups!S$4:S$41=$B23),--(Lineups!A$4:A$41&lt;&gt;"SP")))</f>
        <v/>
      </c>
      <c r="J23" s="1" t="str">
        <f aca="false">IF(B23="","",SUM(F23:I23))</f>
        <v/>
      </c>
      <c r="K23" s="801" t="str">
        <f aca="false">IF($B23="","",IF($D$3=0,"",J23/$D$3))</f>
        <v/>
      </c>
      <c r="L23" s="1" t="str">
        <f aca="false">IF(B23="","",SUM(D23,J23))</f>
        <v/>
      </c>
      <c r="M23" s="801" t="str">
        <f aca="false">IF($B23="","",IF($D$3=0,"",L23/$D$3))</f>
        <v/>
      </c>
      <c r="N23" s="803" t="str">
        <f aca="false">IF(B23="","",IF(OR(SK!E214="",SK!E214=0),"",SK!H214))</f>
        <v/>
      </c>
      <c r="O23" s="1" t="str">
        <f aca="false">IF($B23="","",SUMPRODUCT(--(Lineups!C$4:C$41=$B23)))</f>
        <v/>
      </c>
      <c r="P23" s="801" t="str">
        <f aca="false">IF($B23="","",IF($D$3=0,"",O23/$D$3))</f>
        <v/>
      </c>
      <c r="Q23" s="1" t="str">
        <f aca="false">IF(B23="","",SUM(L23,O23))</f>
        <v/>
      </c>
      <c r="R23" s="801" t="str">
        <f aca="false">IF($B23="","",IF($D$3=0,"",Q23/$D$3))</f>
        <v/>
      </c>
      <c r="T23" s="792" t="n">
        <f aca="false">T22+1</f>
        <v>15</v>
      </c>
      <c r="U23" s="472" t="str">
        <f aca="false">IF(ISBLANK(IGRF!H28),"",IGRF!H28)</f>
        <v/>
      </c>
      <c r="V23" s="472" t="str">
        <f aca="false">IF(ISBLANK(IGRF!I28),"",IGRF!I28)</f>
        <v/>
      </c>
      <c r="W23" s="1" t="str">
        <f aca="false">IF($U23="","",SUMPRODUCT(--(Lineups!$AG$4:$AG$41=$U23),--(Lineups!$AB$4:$AB$41="")))</f>
        <v/>
      </c>
      <c r="X23" s="801" t="str">
        <f aca="false">IF($U23="","",IF($W$3=0,"",W23/$W$3))</f>
        <v/>
      </c>
      <c r="Y23" s="802" t="str">
        <f aca="false">IF($U23="","",SUMPRODUCT(--(Lineups!$AG$4:$AG$41=$U23),--(Lineups!$AB$4:$AB$41="X")))</f>
        <v/>
      </c>
      <c r="Z23" s="802" t="str">
        <f aca="false">IF($U23="","",SUMPRODUCT(--(Lineups!AK$4:AK$41=$U23),--(Lineups!AA$4:AA$41&lt;&gt;"SP")))</f>
        <v/>
      </c>
      <c r="AA23" s="802" t="str">
        <f aca="false">IF($U23="","",SUMPRODUCT(--(Lineups!AO$4:AO$41=$U23),--(Lineups!AA$4:AA$41&lt;&gt;"SP")))</f>
        <v/>
      </c>
      <c r="AB23" s="802" t="str">
        <f aca="false">IF($U23="","",SUMPRODUCT(--(Lineups!AS$4:AS$41=$U23),--(Lineups!AA$4:AA$41&lt;&gt;"SP")))</f>
        <v/>
      </c>
      <c r="AC23" s="1" t="str">
        <f aca="false">IF(U23="","",SUM(Y23:AB23))</f>
        <v/>
      </c>
      <c r="AD23" s="801" t="str">
        <f aca="false">IF($U23="","",IF($W$3=0,"",AC23/$W$3))</f>
        <v/>
      </c>
      <c r="AE23" s="1" t="str">
        <f aca="false">IF(U23="","",SUM(W23,AC23))</f>
        <v/>
      </c>
      <c r="AF23" s="801" t="str">
        <f aca="false">IF($U23="","",IF($W$3=0,"",AE23/$W$3))</f>
        <v/>
      </c>
      <c r="AG23" s="803" t="str">
        <f aca="false">IF(U23="","",IF(OR(SK!U214="",SK!U214=0),"",SK!X214))</f>
        <v/>
      </c>
      <c r="AH23" s="1" t="str">
        <f aca="false">IF($U23="","",SUMPRODUCT(--(Lineups!AC$4:AC$41=$U23)))</f>
        <v/>
      </c>
      <c r="AI23" s="801" t="str">
        <f aca="false">IF($U23="","",IF($W$3=0,"",AH23/$W$3))</f>
        <v/>
      </c>
      <c r="AJ23" s="1" t="str">
        <f aca="false">IF(U23="","",SUM(AE23,AH23))</f>
        <v/>
      </c>
      <c r="AK23" s="801" t="str">
        <f aca="false">IF($U23="","",IF($W$3=0,"",AJ23/$W$3))</f>
        <v/>
      </c>
    </row>
    <row r="24" customFormat="false" ht="13" hidden="false" customHeight="false" outlineLevel="0" collapsed="false">
      <c r="A24" s="804" t="n">
        <f aca="false">A23+1</f>
        <v>16</v>
      </c>
      <c r="B24" s="805" t="str">
        <f aca="false">IF(ISBLANK(IGRF!B29),"",IGRF!B29)</f>
        <v/>
      </c>
      <c r="C24" s="805" t="str">
        <f aca="false">IF(ISBLANK(IGRF!C29),"",IGRF!C29)</f>
        <v/>
      </c>
      <c r="D24" s="806" t="str">
        <f aca="false">IF($B24="","",SUMPRODUCT(--(Lineups!$G$4:$G$41=$B24),--(Lineups!$B$4:$B$41="")))</f>
        <v/>
      </c>
      <c r="E24" s="807" t="str">
        <f aca="false">IF($B24="","",IF($D$3=0,"",D24/$D$3))</f>
        <v/>
      </c>
      <c r="F24" s="802" t="str">
        <f aca="false">IF($B24="","",SUMPRODUCT(--(Lineups!$G$4:$G$41=$B24),--(Lineups!$B$4:$B$41="X")))</f>
        <v/>
      </c>
      <c r="G24" s="802" t="str">
        <f aca="false">IF($B24="","",SUMPRODUCT(--(Lineups!K$4:K$41=$B24),--(Lineups!A$4:A$41&lt;&gt;"SP")))</f>
        <v/>
      </c>
      <c r="H24" s="802" t="str">
        <f aca="false">IF($B24="","",SUMPRODUCT(--(Lineups!O$4:O$41=$B24),--(Lineups!A$4:A$41&lt;&gt;"SP")))</f>
        <v/>
      </c>
      <c r="I24" s="802" t="str">
        <f aca="false">IF($B24="","",SUMPRODUCT(--(Lineups!S$4:S$41=$B24),--(Lineups!A$4:A$41&lt;&gt;"SP")))</f>
        <v/>
      </c>
      <c r="J24" s="806" t="str">
        <f aca="false">IF(B24="","",SUM(F24:I24))</f>
        <v/>
      </c>
      <c r="K24" s="807" t="str">
        <f aca="false">IF($B24="","",IF($D$3=0,"",J24/$D$3))</f>
        <v/>
      </c>
      <c r="L24" s="806" t="str">
        <f aca="false">IF(B24="","",SUM(D24,J24))</f>
        <v/>
      </c>
      <c r="M24" s="807" t="str">
        <f aca="false">IF($B24="","",IF($D$3=0,"",L24/$D$3))</f>
        <v/>
      </c>
      <c r="N24" s="808" t="str">
        <f aca="false">IF(B24="","",IF(OR(SK!E217="",SK!E217=0),"",SK!H217))</f>
        <v/>
      </c>
      <c r="O24" s="806" t="str">
        <f aca="false">IF($B24="","",SUMPRODUCT(--(Lineups!C$4:C$41=$B24)))</f>
        <v/>
      </c>
      <c r="P24" s="807" t="str">
        <f aca="false">IF($B24="","",IF($D$3=0,"",O24/$D$3))</f>
        <v/>
      </c>
      <c r="Q24" s="806" t="str">
        <f aca="false">IF(B24="","",SUM(L24,O24))</f>
        <v/>
      </c>
      <c r="R24" s="807" t="str">
        <f aca="false">IF($B24="","",IF($D$3=0,"",Q24/$D$3))</f>
        <v/>
      </c>
      <c r="T24" s="804" t="n">
        <f aca="false">T23+1</f>
        <v>16</v>
      </c>
      <c r="U24" s="805" t="str">
        <f aca="false">IF(ISBLANK(IGRF!H29),"",IGRF!H29)</f>
        <v/>
      </c>
      <c r="V24" s="805" t="str">
        <f aca="false">IF(ISBLANK(IGRF!I29),"",IGRF!I29)</f>
        <v/>
      </c>
      <c r="W24" s="806" t="str">
        <f aca="false">IF($U24="","",SUMPRODUCT(--(Lineups!$AG$4:$AG$41=$U24),--(Lineups!$AB$4:$AB$41="")))</f>
        <v/>
      </c>
      <c r="X24" s="807" t="str">
        <f aca="false">IF($U24="","",IF($W$3=0,"",W24/$W$3))</f>
        <v/>
      </c>
      <c r="Y24" s="802" t="str">
        <f aca="false">IF($U24="","",SUMPRODUCT(--(Lineups!$AG$4:$AG$41=$U24),--(Lineups!$AB$4:$AB$41="X")))</f>
        <v/>
      </c>
      <c r="Z24" s="802" t="str">
        <f aca="false">IF($U24="","",SUMPRODUCT(--(Lineups!AK$4:AK$41=$U24),--(Lineups!AA$4:AA$41&lt;&gt;"SP")))</f>
        <v/>
      </c>
      <c r="AA24" s="802" t="str">
        <f aca="false">IF($U24="","",SUMPRODUCT(--(Lineups!AO$4:AO$41=$U24),--(Lineups!AA$4:AA$41&lt;&gt;"SP")))</f>
        <v/>
      </c>
      <c r="AB24" s="802" t="str">
        <f aca="false">IF($U24="","",SUMPRODUCT(--(Lineups!AS$4:AS$41=$U24),--(Lineups!AA$4:AA$41&lt;&gt;"SP")))</f>
        <v/>
      </c>
      <c r="AC24" s="806" t="str">
        <f aca="false">IF(U24="","",SUM(Y24:AB24))</f>
        <v/>
      </c>
      <c r="AD24" s="807" t="str">
        <f aca="false">IF($U24="","",IF($W$3=0,"",AC24/$W$3))</f>
        <v/>
      </c>
      <c r="AE24" s="806" t="str">
        <f aca="false">IF(U24="","",SUM(W24,AC24))</f>
        <v/>
      </c>
      <c r="AF24" s="807" t="str">
        <f aca="false">IF($U24="","",IF($W$3=0,"",AE24/$W$3))</f>
        <v/>
      </c>
      <c r="AG24" s="808" t="str">
        <f aca="false">IF(U24="","",IF(OR(SK!U217="",SK!U217=0),"",SK!X217))</f>
        <v/>
      </c>
      <c r="AH24" s="806" t="str">
        <f aca="false">IF($U24="","",SUMPRODUCT(--(Lineups!AC$4:AC$41=$U24)))</f>
        <v/>
      </c>
      <c r="AI24" s="807" t="str">
        <f aca="false">IF($U24="","",IF($W$3=0,"",AH24/$W$3))</f>
        <v/>
      </c>
      <c r="AJ24" s="806" t="str">
        <f aca="false">IF(U24="","",SUM(AE24,AH24))</f>
        <v/>
      </c>
      <c r="AK24" s="807" t="str">
        <f aca="false">IF($U24="","",IF($W$3=0,"",AJ24/$W$3))</f>
        <v/>
      </c>
    </row>
    <row r="25" customFormat="false" ht="13" hidden="false" customHeight="false" outlineLevel="0" collapsed="false">
      <c r="A25" s="792" t="n">
        <f aca="false">A24+1</f>
        <v>17</v>
      </c>
      <c r="B25" s="472" t="str">
        <f aca="false">IF(ISBLANK(IGRF!B30),"",IGRF!B30)</f>
        <v/>
      </c>
      <c r="C25" s="472" t="str">
        <f aca="false">IF(ISBLANK(IGRF!C30),"",IGRF!C30)</f>
        <v/>
      </c>
      <c r="D25" s="1" t="str">
        <f aca="false">IF($B25="","",SUMPRODUCT(--(Lineups!$G$4:$G$41=$B25),--(Lineups!$B$4:$B$41="")))</f>
        <v/>
      </c>
      <c r="E25" s="801" t="str">
        <f aca="false">IF($B25="","",IF($D$3=0,"",D25/$D$3))</f>
        <v/>
      </c>
      <c r="F25" s="802" t="str">
        <f aca="false">IF($B25="","",SUMPRODUCT(--(Lineups!$G$4:$G$41=$B25),--(Lineups!$B$4:$B$41="X")))</f>
        <v/>
      </c>
      <c r="G25" s="802" t="str">
        <f aca="false">IF($B25="","",SUMPRODUCT(--(Lineups!K$4:K$41=$B25),--(Lineups!A$4:A$41&lt;&gt;"SP")))</f>
        <v/>
      </c>
      <c r="H25" s="802" t="str">
        <f aca="false">IF($B25="","",SUMPRODUCT(--(Lineups!O$4:O$41=$B25),--(Lineups!A$4:A$41&lt;&gt;"SP")))</f>
        <v/>
      </c>
      <c r="I25" s="802" t="str">
        <f aca="false">IF($B25="","",SUMPRODUCT(--(Lineups!S$4:S$41=$B25),--(Lineups!A$4:A$41&lt;&gt;"SP")))</f>
        <v/>
      </c>
      <c r="J25" s="1" t="str">
        <f aca="false">IF(B25="","",SUM(F25:I25))</f>
        <v/>
      </c>
      <c r="K25" s="801" t="str">
        <f aca="false">IF($B25="","",IF($D$3=0,"",J25/$D$3))</f>
        <v/>
      </c>
      <c r="L25" s="1" t="str">
        <f aca="false">IF(B25="","",SUM(D25,J25))</f>
        <v/>
      </c>
      <c r="M25" s="801" t="str">
        <f aca="false">IF($B25="","",IF($D$3=0,"",L25/$D$3))</f>
        <v/>
      </c>
      <c r="N25" s="803" t="str">
        <f aca="false">IF(B25="","",IF(OR(SK!E220="",SK!E220=0),"",SK!H220))</f>
        <v/>
      </c>
      <c r="O25" s="1" t="str">
        <f aca="false">IF($B25="","",SUMPRODUCT(--(Lineups!C$4:C$41=$B25)))</f>
        <v/>
      </c>
      <c r="P25" s="801" t="str">
        <f aca="false">IF($B25="","",IF($D$3=0,"",O25/$D$3))</f>
        <v/>
      </c>
      <c r="Q25" s="1" t="str">
        <f aca="false">IF(B25="","",SUM(L25,O25))</f>
        <v/>
      </c>
      <c r="R25" s="801" t="str">
        <f aca="false">IF($B25="","",IF($D$3=0,"",Q25/$D$3))</f>
        <v/>
      </c>
      <c r="T25" s="792" t="n">
        <f aca="false">T24+1</f>
        <v>17</v>
      </c>
      <c r="U25" s="472" t="str">
        <f aca="false">IF(ISBLANK(IGRF!H30),"",IGRF!H30)</f>
        <v/>
      </c>
      <c r="V25" s="472" t="str">
        <f aca="false">IF(ISBLANK(IGRF!I30),"",IGRF!I30)</f>
        <v/>
      </c>
      <c r="W25" s="1" t="str">
        <f aca="false">IF($U25="","",SUMPRODUCT(--(Lineups!$AG$4:$AG$41=$U25),--(Lineups!$AB$4:$AB$41="")))</f>
        <v/>
      </c>
      <c r="X25" s="801" t="str">
        <f aca="false">IF($U25="","",IF($W$3=0,"",W25/$W$3))</f>
        <v/>
      </c>
      <c r="Y25" s="802" t="str">
        <f aca="false">IF($U25="","",SUMPRODUCT(--(Lineups!$AG$4:$AG$41=$U25),--(Lineups!$AB$4:$AB$41="X")))</f>
        <v/>
      </c>
      <c r="Z25" s="802" t="str">
        <f aca="false">IF($U25="","",SUMPRODUCT(--(Lineups!AK$4:AK$41=$U25),--(Lineups!AA$4:AA$41&lt;&gt;"SP")))</f>
        <v/>
      </c>
      <c r="AA25" s="802" t="str">
        <f aca="false">IF($U25="","",SUMPRODUCT(--(Lineups!AO$4:AO$41=$U25),--(Lineups!AA$4:AA$41&lt;&gt;"SP")))</f>
        <v/>
      </c>
      <c r="AB25" s="802" t="str">
        <f aca="false">IF($U25="","",SUMPRODUCT(--(Lineups!AS$4:AS$41=$U25),--(Lineups!AA$4:AA$41&lt;&gt;"SP")))</f>
        <v/>
      </c>
      <c r="AC25" s="1" t="str">
        <f aca="false">IF(U25="","",SUM(Y25:AB25))</f>
        <v/>
      </c>
      <c r="AD25" s="801" t="str">
        <f aca="false">IF($U25="","",IF($W$3=0,"",AC25/$W$3))</f>
        <v/>
      </c>
      <c r="AE25" s="1" t="str">
        <f aca="false">IF(U25="","",SUM(W25,AC25))</f>
        <v/>
      </c>
      <c r="AF25" s="801" t="str">
        <f aca="false">IF($U25="","",IF($W$3=0,"",AE25/$W$3))</f>
        <v/>
      </c>
      <c r="AG25" s="803" t="str">
        <f aca="false">IF(U25="","",IF(OR(SK!U220="",SK!U220=0),"",SK!X220))</f>
        <v/>
      </c>
      <c r="AH25" s="1" t="str">
        <f aca="false">IF($U25="","",SUMPRODUCT(--(Lineups!AC$4:AC$41=$U25)))</f>
        <v/>
      </c>
      <c r="AI25" s="801" t="str">
        <f aca="false">IF($U25="","",IF($W$3=0,"",AH25/$W$3))</f>
        <v/>
      </c>
      <c r="AJ25" s="1" t="str">
        <f aca="false">IF(U25="","",SUM(AE25,AH25))</f>
        <v/>
      </c>
      <c r="AK25" s="801" t="str">
        <f aca="false">IF($U25="","",IF($W$3=0,"",AJ25/$W$3))</f>
        <v/>
      </c>
    </row>
    <row r="26" customFormat="false" ht="13" hidden="false" customHeight="false" outlineLevel="0" collapsed="false">
      <c r="A26" s="804" t="n">
        <f aca="false">A25+1</f>
        <v>18</v>
      </c>
      <c r="B26" s="805" t="str">
        <f aca="false">IF(ISBLANK(IGRF!B31),"",IGRF!B31)</f>
        <v/>
      </c>
      <c r="C26" s="805" t="str">
        <f aca="false">IF(ISBLANK(IGRF!C31),"",IGRF!C31)</f>
        <v/>
      </c>
      <c r="D26" s="806" t="str">
        <f aca="false">IF($B26="","",SUMPRODUCT(--(Lineups!$G$4:$G$41=$B26),--(Lineups!$B$4:$B$41="")))</f>
        <v/>
      </c>
      <c r="E26" s="807" t="str">
        <f aca="false">IF($B26="","",IF($D$3=0,"",D26/$D$3))</f>
        <v/>
      </c>
      <c r="F26" s="802" t="str">
        <f aca="false">IF($B26="","",SUMPRODUCT(--(Lineups!$G$4:$G$41=$B26),--(Lineups!$B$4:$B$41="X")))</f>
        <v/>
      </c>
      <c r="G26" s="802" t="str">
        <f aca="false">IF($B26="","",SUMPRODUCT(--(Lineups!K$4:K$41=$B26),--(Lineups!A$4:A$41&lt;&gt;"SP")))</f>
        <v/>
      </c>
      <c r="H26" s="802" t="str">
        <f aca="false">IF($B26="","",SUMPRODUCT(--(Lineups!O$4:O$41=$B26),--(Lineups!A$4:A$41&lt;&gt;"SP")))</f>
        <v/>
      </c>
      <c r="I26" s="802" t="str">
        <f aca="false">IF($B26="","",SUMPRODUCT(--(Lineups!S$4:S$41=$B26),--(Lineups!A$4:A$41&lt;&gt;"SP")))</f>
        <v/>
      </c>
      <c r="J26" s="806" t="str">
        <f aca="false">IF(B26="","",SUM(F26:I26))</f>
        <v/>
      </c>
      <c r="K26" s="807" t="str">
        <f aca="false">IF($B26="","",IF($D$3=0,"",J26/$D$3))</f>
        <v/>
      </c>
      <c r="L26" s="806" t="str">
        <f aca="false">IF(B26="","",SUM(D26,J26))</f>
        <v/>
      </c>
      <c r="M26" s="807" t="str">
        <f aca="false">IF($B26="","",IF($D$3=0,"",L26/$D$3))</f>
        <v/>
      </c>
      <c r="N26" s="808" t="str">
        <f aca="false">IF(B26="","",IF(OR(SK!E223="",SK!E223=0),"",SK!H223))</f>
        <v/>
      </c>
      <c r="O26" s="806" t="str">
        <f aca="false">IF($B26="","",SUMPRODUCT(--(Lineups!C$4:C$41=$B26)))</f>
        <v/>
      </c>
      <c r="P26" s="807" t="str">
        <f aca="false">IF($B26="","",IF($D$3=0,"",O26/$D$3))</f>
        <v/>
      </c>
      <c r="Q26" s="806" t="str">
        <f aca="false">IF(B26="","",SUM(L26,O26))</f>
        <v/>
      </c>
      <c r="R26" s="807" t="str">
        <f aca="false">IF($B26="","",IF($D$3=0,"",Q26/$D$3))</f>
        <v/>
      </c>
      <c r="T26" s="804" t="n">
        <f aca="false">T25+1</f>
        <v>18</v>
      </c>
      <c r="U26" s="805" t="str">
        <f aca="false">IF(ISBLANK(IGRF!H31),"",IGRF!H31)</f>
        <v/>
      </c>
      <c r="V26" s="805" t="str">
        <f aca="false">IF(ISBLANK(IGRF!I31),"",IGRF!I31)</f>
        <v/>
      </c>
      <c r="W26" s="806" t="str">
        <f aca="false">IF($U26="","",SUMPRODUCT(--(Lineups!$AG$4:$AG$41=$U26),--(Lineups!$AB$4:$AB$41="")))</f>
        <v/>
      </c>
      <c r="X26" s="807" t="str">
        <f aca="false">IF($U26="","",IF($W$3=0,"",W26/$W$3))</f>
        <v/>
      </c>
      <c r="Y26" s="802" t="str">
        <f aca="false">IF($U26="","",SUMPRODUCT(--(Lineups!$AG$4:$AG$41=$U26),--(Lineups!$AB$4:$AB$41="X")))</f>
        <v/>
      </c>
      <c r="Z26" s="802" t="str">
        <f aca="false">IF($U26="","",SUMPRODUCT(--(Lineups!AK$4:AK$41=$U26),--(Lineups!AA$4:AA$41&lt;&gt;"SP")))</f>
        <v/>
      </c>
      <c r="AA26" s="802" t="str">
        <f aca="false">IF($U26="","",SUMPRODUCT(--(Lineups!AO$4:AO$41=$U26),--(Lineups!AA$4:AA$41&lt;&gt;"SP")))</f>
        <v/>
      </c>
      <c r="AB26" s="802" t="str">
        <f aca="false">IF($U26="","",SUMPRODUCT(--(Lineups!AS$4:AS$41=$U26),--(Lineups!AA$4:AA$41&lt;&gt;"SP")))</f>
        <v/>
      </c>
      <c r="AC26" s="806" t="str">
        <f aca="false">IF(U26="","",SUM(Y26:AB26))</f>
        <v/>
      </c>
      <c r="AD26" s="807" t="str">
        <f aca="false">IF($U26="","",IF($W$3=0,"",AC26/$W$3))</f>
        <v/>
      </c>
      <c r="AE26" s="806" t="str">
        <f aca="false">IF(U26="","",SUM(W26,AC26))</f>
        <v/>
      </c>
      <c r="AF26" s="807" t="str">
        <f aca="false">IF($U26="","",IF($W$3=0,"",AE26/$W$3))</f>
        <v/>
      </c>
      <c r="AG26" s="808" t="str">
        <f aca="false">IF(U26="","",IF(OR(SK!U223="",SK!U223=0),"",SK!X223))</f>
        <v/>
      </c>
      <c r="AH26" s="806" t="str">
        <f aca="false">IF($U26="","",SUMPRODUCT(--(Lineups!AC$4:AC$41=$U26)))</f>
        <v/>
      </c>
      <c r="AI26" s="807" t="str">
        <f aca="false">IF($U26="","",IF($W$3=0,"",AH26/$W$3))</f>
        <v/>
      </c>
      <c r="AJ26" s="806" t="str">
        <f aca="false">IF(U26="","",SUM(AE26,AH26))</f>
        <v/>
      </c>
      <c r="AK26" s="807" t="str">
        <f aca="false">IF($U26="","",IF($W$3=0,"",AJ26/$W$3))</f>
        <v/>
      </c>
    </row>
    <row r="27" customFormat="false" ht="13" hidden="false" customHeight="false" outlineLevel="0" collapsed="false">
      <c r="A27" s="792" t="n">
        <f aca="false">A26+1</f>
        <v>19</v>
      </c>
      <c r="B27" s="472" t="str">
        <f aca="false">IF(ISBLANK(IGRF!B32),"",IGRF!B32)</f>
        <v/>
      </c>
      <c r="C27" s="472" t="str">
        <f aca="false">IF(ISBLANK(IGRF!C32),"",IGRF!C32)</f>
        <v/>
      </c>
      <c r="D27" s="1" t="str">
        <f aca="false">IF($B27="","",SUMPRODUCT(--(Lineups!$G$4:$G$41=$B27),--(Lineups!$B$4:$B$41="")))</f>
        <v/>
      </c>
      <c r="E27" s="801" t="str">
        <f aca="false">IF($B27="","",IF($D$3=0,"",D27/$D$3))</f>
        <v/>
      </c>
      <c r="F27" s="802" t="str">
        <f aca="false">IF($B27="","",SUMPRODUCT(--(Lineups!$G$4:$G$41=$B27),--(Lineups!$B$4:$B$41="X")))</f>
        <v/>
      </c>
      <c r="G27" s="802" t="str">
        <f aca="false">IF($B27="","",SUMPRODUCT(--(Lineups!K$4:K$41=$B27),--(Lineups!A$4:A$41&lt;&gt;"SP")))</f>
        <v/>
      </c>
      <c r="H27" s="802" t="str">
        <f aca="false">IF($B27="","",SUMPRODUCT(--(Lineups!O$4:O$41=$B27),--(Lineups!A$4:A$41&lt;&gt;"SP")))</f>
        <v/>
      </c>
      <c r="I27" s="802" t="str">
        <f aca="false">IF($B27="","",SUMPRODUCT(--(Lineups!S$4:S$41=$B27),--(Lineups!A$4:A$41&lt;&gt;"SP")))</f>
        <v/>
      </c>
      <c r="J27" s="1" t="str">
        <f aca="false">IF(B27="","",SUM(F27:I27))</f>
        <v/>
      </c>
      <c r="K27" s="801" t="str">
        <f aca="false">IF($B27="","",IF($D$3=0,"",J27/$D$3))</f>
        <v/>
      </c>
      <c r="L27" s="1" t="str">
        <f aca="false">IF(B27="","",SUM(D27,J27))</f>
        <v/>
      </c>
      <c r="M27" s="801" t="str">
        <f aca="false">IF($B27="","",IF($D$3=0,"",L27/$D$3))</f>
        <v/>
      </c>
      <c r="N27" s="803" t="str">
        <f aca="false">IF(B27="","",IF(OR(SK!E226="",SK!E226=0),"",SK!H226))</f>
        <v/>
      </c>
      <c r="O27" s="1" t="str">
        <f aca="false">IF($B27="","",SUMPRODUCT(--(Lineups!C$4:C$41=$B27)))</f>
        <v/>
      </c>
      <c r="P27" s="801" t="str">
        <f aca="false">IF($B27="","",IF($D$3=0,"",O27/$D$3))</f>
        <v/>
      </c>
      <c r="Q27" s="1" t="str">
        <f aca="false">IF(B27="","",SUM(L27,O27))</f>
        <v/>
      </c>
      <c r="R27" s="801" t="str">
        <f aca="false">IF($B27="","",IF($D$3=0,"",Q27/$D$3))</f>
        <v/>
      </c>
      <c r="T27" s="792" t="n">
        <f aca="false">T26+1</f>
        <v>19</v>
      </c>
      <c r="U27" s="472" t="str">
        <f aca="false">IF(ISBLANK(IGRF!H32),"",IGRF!H32)</f>
        <v/>
      </c>
      <c r="V27" s="472" t="str">
        <f aca="false">IF(ISBLANK(IGRF!I32),"",IGRF!I32)</f>
        <v/>
      </c>
      <c r="W27" s="1" t="str">
        <f aca="false">IF($U27="","",SUMPRODUCT(--(Lineups!$AG$4:$AG$41=$U27),--(Lineups!$AB$4:$AB$41="")))</f>
        <v/>
      </c>
      <c r="X27" s="801" t="str">
        <f aca="false">IF($U27="","",IF($W$3=0,"",W27/$W$3))</f>
        <v/>
      </c>
      <c r="Y27" s="802" t="str">
        <f aca="false">IF($U27="","",SUMPRODUCT(--(Lineups!$AG$4:$AG$41=$U27),--(Lineups!$AB$4:$AB$41="X")))</f>
        <v/>
      </c>
      <c r="Z27" s="802" t="str">
        <f aca="false">IF($U27="","",SUMPRODUCT(--(Lineups!AK$4:AK$41=$U27),--(Lineups!AA$4:AA$41&lt;&gt;"SP")))</f>
        <v/>
      </c>
      <c r="AA27" s="802" t="str">
        <f aca="false">IF($U27="","",SUMPRODUCT(--(Lineups!AO$4:AO$41=$U27),--(Lineups!AA$4:AA$41&lt;&gt;"SP")))</f>
        <v/>
      </c>
      <c r="AB27" s="802" t="str">
        <f aca="false">IF($U27="","",SUMPRODUCT(--(Lineups!AS$4:AS$41=$U27),--(Lineups!AA$4:AA$41&lt;&gt;"SP")))</f>
        <v/>
      </c>
      <c r="AC27" s="1" t="str">
        <f aca="false">IF(U27="","",SUM(Y27:AB27))</f>
        <v/>
      </c>
      <c r="AD27" s="801" t="str">
        <f aca="false">IF($U27="","",IF($W$3=0,"",AC27/$W$3))</f>
        <v/>
      </c>
      <c r="AE27" s="1" t="str">
        <f aca="false">IF(U27="","",SUM(W27,AC27))</f>
        <v/>
      </c>
      <c r="AF27" s="801" t="str">
        <f aca="false">IF($U27="","",IF($W$3=0,"",AE27/$W$3))</f>
        <v/>
      </c>
      <c r="AG27" s="803" t="str">
        <f aca="false">IF(U27="","",IF(OR(SK!U226="",SK!U226=0),"",SK!X226))</f>
        <v/>
      </c>
      <c r="AH27" s="1" t="str">
        <f aca="false">IF($U27="","",SUMPRODUCT(--(Lineups!AC$4:AC$41=$U27)))</f>
        <v/>
      </c>
      <c r="AI27" s="801" t="str">
        <f aca="false">IF($U27="","",IF($W$3=0,"",AH27/$W$3))</f>
        <v/>
      </c>
      <c r="AJ27" s="1" t="str">
        <f aca="false">IF(U27="","",SUM(AE27,AH27))</f>
        <v/>
      </c>
      <c r="AK27" s="801" t="str">
        <f aca="false">IF($U27="","",IF($W$3=0,"",AJ27/$W$3))</f>
        <v/>
      </c>
    </row>
    <row r="28" customFormat="false" ht="13" hidden="false" customHeight="false" outlineLevel="0" collapsed="false">
      <c r="A28" s="804" t="n">
        <f aca="false">A27+1</f>
        <v>20</v>
      </c>
      <c r="B28" s="805" t="str">
        <f aca="false">IF(ISBLANK(IGRF!B33),"",IGRF!B33)</f>
        <v/>
      </c>
      <c r="C28" s="805" t="str">
        <f aca="false">IF(ISBLANK(IGRF!C33),"",IGRF!C33)</f>
        <v/>
      </c>
      <c r="D28" s="806" t="str">
        <f aca="false">IF($B28="","",SUMPRODUCT(--(Lineups!$G$4:$G$41=$B28),--(Lineups!$B$4:$B$41="")))</f>
        <v/>
      </c>
      <c r="E28" s="807" t="str">
        <f aca="false">IF($B28="","",IF($D$3=0,"",D28/$D$3))</f>
        <v/>
      </c>
      <c r="F28" s="802" t="str">
        <f aca="false">IF($B28="","",SUMPRODUCT(--(Lineups!$G$4:$G$41=$B28),--(Lineups!$B$4:$B$41="X")))</f>
        <v/>
      </c>
      <c r="G28" s="802" t="str">
        <f aca="false">IF($B28="","",SUMPRODUCT(--(Lineups!K$4:K$41=$B28),--(Lineups!A$4:A$41&lt;&gt;"SP")))</f>
        <v/>
      </c>
      <c r="H28" s="802" t="str">
        <f aca="false">IF($B28="","",SUMPRODUCT(--(Lineups!O$4:O$41=$B28),--(Lineups!A$4:A$41&lt;&gt;"SP")))</f>
        <v/>
      </c>
      <c r="I28" s="802" t="str">
        <f aca="false">IF($B28="","",SUMPRODUCT(--(Lineups!S$4:S$41=$B28),--(Lineups!A$4:A$41&lt;&gt;"SP")))</f>
        <v/>
      </c>
      <c r="J28" s="806" t="str">
        <f aca="false">IF(B28="","",SUM(F28:I28))</f>
        <v/>
      </c>
      <c r="K28" s="807" t="str">
        <f aca="false">IF($B28="","",IF($D$3=0,"",J28/$D$3))</f>
        <v/>
      </c>
      <c r="L28" s="806" t="str">
        <f aca="false">IF(B28="","",SUM(D28,J28))</f>
        <v/>
      </c>
      <c r="M28" s="807" t="str">
        <f aca="false">IF($B28="","",IF($D$3=0,"",L28/$D$3))</f>
        <v/>
      </c>
      <c r="N28" s="808" t="str">
        <f aca="false">IF(B28="","",IF(OR(SK!E229="",SK!E229=0),"",SK!H229))</f>
        <v/>
      </c>
      <c r="O28" s="806" t="str">
        <f aca="false">IF($B28="","",SUMPRODUCT(--(Lineups!C$4:C$41=$B28)))</f>
        <v/>
      </c>
      <c r="P28" s="807" t="str">
        <f aca="false">IF($B28="","",IF($D$3=0,"",O28/$D$3))</f>
        <v/>
      </c>
      <c r="Q28" s="806" t="str">
        <f aca="false">IF(B28="","",SUM(L28,O28))</f>
        <v/>
      </c>
      <c r="R28" s="807" t="str">
        <f aca="false">IF($B28="","",IF($D$3=0,"",Q28/$D$3))</f>
        <v/>
      </c>
      <c r="T28" s="804" t="n">
        <f aca="false">T27+1</f>
        <v>20</v>
      </c>
      <c r="U28" s="805" t="str">
        <f aca="false">IF(ISBLANK(IGRF!H33),"",IGRF!H33)</f>
        <v/>
      </c>
      <c r="V28" s="805" t="str">
        <f aca="false">IF(ISBLANK(IGRF!I33),"",IGRF!I33)</f>
        <v/>
      </c>
      <c r="W28" s="806" t="str">
        <f aca="false">IF($U28="","",SUMPRODUCT(--(Lineups!$AG$4:$AG$41=$U28),--(Lineups!$AB$4:$AB$41="")))</f>
        <v/>
      </c>
      <c r="X28" s="807" t="str">
        <f aca="false">IF($U28="","",IF($W$3=0,"",W28/$W$3))</f>
        <v/>
      </c>
      <c r="Y28" s="802" t="str">
        <f aca="false">IF($U28="","",SUMPRODUCT(--(Lineups!$AG$4:$AG$41=$U28),--(Lineups!$AB$4:$AB$41="X")))</f>
        <v/>
      </c>
      <c r="Z28" s="802" t="str">
        <f aca="false">IF($U28="","",SUMPRODUCT(--(Lineups!AK$4:AK$41=$U28),--(Lineups!AA$4:AA$41&lt;&gt;"SP")))</f>
        <v/>
      </c>
      <c r="AA28" s="802" t="str">
        <f aca="false">IF($U28="","",SUMPRODUCT(--(Lineups!AO$4:AO$41=$U28),--(Lineups!AA$4:AA$41&lt;&gt;"SP")))</f>
        <v/>
      </c>
      <c r="AB28" s="802" t="str">
        <f aca="false">IF($U28="","",SUMPRODUCT(--(Lineups!AS$4:AS$41=$U28),--(Lineups!AA$4:AA$41&lt;&gt;"SP")))</f>
        <v/>
      </c>
      <c r="AC28" s="806" t="str">
        <f aca="false">IF(U28="","",SUM(Y28:AB28))</f>
        <v/>
      </c>
      <c r="AD28" s="807" t="str">
        <f aca="false">IF($U28="","",IF($W$3=0,"",AC28/$W$3))</f>
        <v/>
      </c>
      <c r="AE28" s="806" t="str">
        <f aca="false">IF(U28="","",SUM(W28,AC28))</f>
        <v/>
      </c>
      <c r="AF28" s="807" t="str">
        <f aca="false">IF($U28="","",IF($W$3=0,"",AE28/$W$3))</f>
        <v/>
      </c>
      <c r="AG28" s="808" t="str">
        <f aca="false">IF(U28="","",IF(OR(SK!U229="",SK!U229=0),"",SK!X229))</f>
        <v/>
      </c>
      <c r="AH28" s="806" t="str">
        <f aca="false">IF($U28="","",SUMPRODUCT(--(Lineups!AC$4:AC$41=$U28)))</f>
        <v/>
      </c>
      <c r="AI28" s="807" t="str">
        <f aca="false">IF($U28="","",IF($W$3=0,"",AH28/$W$3))</f>
        <v/>
      </c>
      <c r="AJ28" s="806" t="str">
        <f aca="false">IF(U28="","",SUM(AE28,AH28))</f>
        <v/>
      </c>
      <c r="AK28" s="807" t="str">
        <f aca="false">IF($U28="","",IF($W$3=0,"",AJ28/$W$3))</f>
        <v/>
      </c>
    </row>
    <row r="30" customFormat="false" ht="13" hidden="false" customHeight="false" outlineLevel="0" collapsed="false">
      <c r="A30" s="794" t="s">
        <v>456</v>
      </c>
      <c r="B30" s="794"/>
      <c r="C30" s="794"/>
      <c r="D30" s="795"/>
      <c r="E30" s="795"/>
      <c r="F30" s="795"/>
      <c r="G30" s="795"/>
      <c r="H30" s="795"/>
      <c r="I30" s="795"/>
      <c r="J30" s="795"/>
      <c r="K30" s="795"/>
      <c r="L30" s="795"/>
      <c r="M30" s="795"/>
      <c r="N30" s="795"/>
      <c r="O30" s="795"/>
      <c r="P30" s="795"/>
      <c r="Q30" s="795"/>
      <c r="R30" s="795"/>
      <c r="T30" s="794" t="s">
        <v>456</v>
      </c>
      <c r="U30" s="794"/>
      <c r="V30" s="794"/>
      <c r="W30" s="795"/>
      <c r="X30" s="795"/>
      <c r="Y30" s="795"/>
      <c r="Z30" s="795"/>
      <c r="AA30" s="795"/>
      <c r="AB30" s="795"/>
      <c r="AC30" s="795"/>
      <c r="AD30" s="795"/>
      <c r="AE30" s="795"/>
      <c r="AF30" s="795"/>
      <c r="AG30" s="795"/>
      <c r="AH30" s="795"/>
      <c r="AI30" s="795"/>
      <c r="AJ30" s="795"/>
      <c r="AK30" s="795"/>
    </row>
    <row r="31" customFormat="false" ht="13" hidden="false" customHeight="false" outlineLevel="0" collapsed="false">
      <c r="A31" s="796" t="n">
        <v>0</v>
      </c>
      <c r="B31" s="796" t="s">
        <v>445</v>
      </c>
      <c r="C31" s="796" t="s">
        <v>446</v>
      </c>
      <c r="D31" s="796" t="s">
        <v>294</v>
      </c>
      <c r="E31" s="800"/>
      <c r="F31" s="798" t="s">
        <v>295</v>
      </c>
      <c r="G31" s="798" t="s">
        <v>295</v>
      </c>
      <c r="H31" s="798" t="s">
        <v>295</v>
      </c>
      <c r="I31" s="798" t="s">
        <v>295</v>
      </c>
      <c r="J31" s="796" t="s">
        <v>448</v>
      </c>
      <c r="K31" s="800"/>
      <c r="L31" s="796" t="s">
        <v>450</v>
      </c>
      <c r="M31" s="800"/>
      <c r="N31" s="799" t="s">
        <v>452</v>
      </c>
      <c r="O31" s="796" t="s">
        <v>292</v>
      </c>
      <c r="P31" s="800"/>
      <c r="Q31" s="796" t="s">
        <v>454</v>
      </c>
      <c r="R31" s="800"/>
      <c r="S31" s="800"/>
      <c r="T31" s="796" t="n">
        <v>0</v>
      </c>
      <c r="U31" s="796" t="s">
        <v>445</v>
      </c>
      <c r="V31" s="796" t="s">
        <v>446</v>
      </c>
      <c r="W31" s="796" t="s">
        <v>294</v>
      </c>
      <c r="X31" s="800"/>
      <c r="Y31" s="798" t="s">
        <v>295</v>
      </c>
      <c r="Z31" s="798" t="s">
        <v>295</v>
      </c>
      <c r="AA31" s="798" t="s">
        <v>295</v>
      </c>
      <c r="AB31" s="798" t="s">
        <v>295</v>
      </c>
      <c r="AC31" s="796" t="s">
        <v>448</v>
      </c>
      <c r="AD31" s="800"/>
      <c r="AE31" s="796" t="s">
        <v>450</v>
      </c>
      <c r="AF31" s="800"/>
      <c r="AG31" s="799" t="s">
        <v>452</v>
      </c>
      <c r="AH31" s="796" t="s">
        <v>292</v>
      </c>
      <c r="AI31" s="800"/>
      <c r="AJ31" s="796" t="s">
        <v>454</v>
      </c>
      <c r="AK31" s="800"/>
    </row>
    <row r="32" customFormat="false" ht="13" hidden="false" customHeight="false" outlineLevel="0" collapsed="false">
      <c r="A32" s="792" t="n">
        <f aca="false">A31+1</f>
        <v>1</v>
      </c>
      <c r="B32" s="792" t="str">
        <f aca="false">B9</f>
        <v>02</v>
      </c>
      <c r="C32" s="792" t="str">
        <f aca="false">C9</f>
        <v>Jema Wrex</v>
      </c>
      <c r="D32" s="792" t="e">
        <f aca="false">IF($B32="","",D55-D78)</f>
        <v>#REF!</v>
      </c>
      <c r="F32" s="802" t="e">
        <f aca="false">IF($B32="","",F55-F78)</f>
        <v>#REF!</v>
      </c>
      <c r="G32" s="802" t="e">
        <f aca="false">IF($B32="","",G55-G78)</f>
        <v>#REF!</v>
      </c>
      <c r="H32" s="802" t="e">
        <f aca="false">IF($B32="","",H55-H78)</f>
        <v>#REF!</v>
      </c>
      <c r="I32" s="802" t="e">
        <f aca="false">IF($B32="","",I55-I78)</f>
        <v>#REF!</v>
      </c>
      <c r="J32" s="792" t="e">
        <f aca="false">IF(B32="","",SUM(F32:I32))</f>
        <v>#REF!</v>
      </c>
      <c r="L32" s="792" t="e">
        <f aca="false">IF(B32="","",SUM(D32,J32))</f>
        <v>#REF!</v>
      </c>
      <c r="O32" s="792" t="e">
        <f aca="false">IF($B32="","",O55-O78)</f>
        <v>#REF!</v>
      </c>
      <c r="Q32" s="792" t="e">
        <f aca="false">IF(B32="","",SUM(L32,O32))</f>
        <v>#REF!</v>
      </c>
      <c r="T32" s="792" t="n">
        <f aca="false">T31+1</f>
        <v>1</v>
      </c>
      <c r="U32" s="792" t="str">
        <f aca="false">U9</f>
        <v>18</v>
      </c>
      <c r="V32" s="792" t="str">
        <f aca="false">V9</f>
        <v>Mai Tai Smashya</v>
      </c>
      <c r="W32" s="792" t="e">
        <f aca="false">IF($U32="","",W55-W78)</f>
        <v>#REF!</v>
      </c>
      <c r="Y32" s="802" t="e">
        <f aca="false">IF($U32="","",Y55-Y78)</f>
        <v>#REF!</v>
      </c>
      <c r="Z32" s="802" t="e">
        <f aca="false">IF($U32="","",Z55-Z78)</f>
        <v>#REF!</v>
      </c>
      <c r="AA32" s="802" t="e">
        <f aca="false">IF($U32="","",AA55-AA78)</f>
        <v>#REF!</v>
      </c>
      <c r="AB32" s="802" t="e">
        <f aca="false">IF($U32="","",AB55-AB78)</f>
        <v>#REF!</v>
      </c>
      <c r="AC32" s="792" t="e">
        <f aca="false">IF(U32="","",SUM(Y32:AB32))</f>
        <v>#REF!</v>
      </c>
      <c r="AE32" s="792" t="e">
        <f aca="false">IF(U32="","",SUM(W32,AC32))</f>
        <v>#REF!</v>
      </c>
      <c r="AH32" s="792" t="e">
        <f aca="false">IF($U32="","",AH55-AH78)</f>
        <v>#REF!</v>
      </c>
      <c r="AJ32" s="792" t="e">
        <f aca="false">IF(U32="","",SUM(AE32,AH32))</f>
        <v>#REF!</v>
      </c>
    </row>
    <row r="33" customFormat="false" ht="13" hidden="false" customHeight="false" outlineLevel="0" collapsed="false">
      <c r="A33" s="804" t="n">
        <f aca="false">A32+1</f>
        <v>2</v>
      </c>
      <c r="B33" s="804" t="str">
        <f aca="false">B10</f>
        <v>1</v>
      </c>
      <c r="C33" s="804" t="str">
        <f aca="false">C10</f>
        <v>Cia WouldNwannabia</v>
      </c>
      <c r="D33" s="804" t="e">
        <f aca="false">IF($B33="","",D56-D79)</f>
        <v>#REF!</v>
      </c>
      <c r="F33" s="802" t="e">
        <f aca="false">IF($B33="","",F56-F79)</f>
        <v>#REF!</v>
      </c>
      <c r="G33" s="802" t="e">
        <f aca="false">IF($B33="","",G56-G79)</f>
        <v>#REF!</v>
      </c>
      <c r="H33" s="802" t="e">
        <f aca="false">IF($B33="","",H56-H79)</f>
        <v>#REF!</v>
      </c>
      <c r="I33" s="802" t="e">
        <f aca="false">IF($B33="","",I56-I79)</f>
        <v>#REF!</v>
      </c>
      <c r="J33" s="804" t="e">
        <f aca="false">IF(B33="","",SUM(F33:I33))</f>
        <v>#REF!</v>
      </c>
      <c r="L33" s="804" t="e">
        <f aca="false">IF(B33="","",SUM(D33,J33))</f>
        <v>#REF!</v>
      </c>
      <c r="O33" s="804" t="e">
        <f aca="false">IF($B33="","",O56-O79)</f>
        <v>#REF!</v>
      </c>
      <c r="Q33" s="804" t="e">
        <f aca="false">IF(B33="","",SUM(L33,O33))</f>
        <v>#REF!</v>
      </c>
      <c r="T33" s="804" t="n">
        <f aca="false">T32+1</f>
        <v>2</v>
      </c>
      <c r="U33" s="804" t="str">
        <f aca="false">U10</f>
        <v>191</v>
      </c>
      <c r="V33" s="804" t="str">
        <f aca="false">V10</f>
        <v>Kat Von Devious</v>
      </c>
      <c r="W33" s="804" t="e">
        <f aca="false">IF($U33="","",W56-W79)</f>
        <v>#REF!</v>
      </c>
      <c r="Y33" s="802" t="e">
        <f aca="false">IF($U33="","",Y56-Y79)</f>
        <v>#REF!</v>
      </c>
      <c r="Z33" s="802" t="e">
        <f aca="false">IF($U33="","",Z56-Z79)</f>
        <v>#REF!</v>
      </c>
      <c r="AA33" s="802" t="e">
        <f aca="false">IF($U33="","",AA56-AA79)</f>
        <v>#REF!</v>
      </c>
      <c r="AB33" s="802" t="e">
        <f aca="false">IF($U33="","",AB56-AB79)</f>
        <v>#REF!</v>
      </c>
      <c r="AC33" s="804" t="e">
        <f aca="false">IF(U33="","",SUM(Y33:AB33))</f>
        <v>#REF!</v>
      </c>
      <c r="AE33" s="804" t="e">
        <f aca="false">IF(U33="","",SUM(W33,AC33))</f>
        <v>#REF!</v>
      </c>
      <c r="AH33" s="804" t="e">
        <f aca="false">IF($U33="","",AH56-AH79)</f>
        <v>#REF!</v>
      </c>
      <c r="AJ33" s="804" t="e">
        <f aca="false">IF(U33="","",SUM(AE33,AH33))</f>
        <v>#REF!</v>
      </c>
    </row>
    <row r="34" customFormat="false" ht="13" hidden="false" customHeight="false" outlineLevel="0" collapsed="false">
      <c r="A34" s="792" t="n">
        <f aca="false">A33+1</f>
        <v>3</v>
      </c>
      <c r="B34" s="792" t="str">
        <f aca="false">B11</f>
        <v>10</v>
      </c>
      <c r="C34" s="792" t="str">
        <f aca="false">C11</f>
        <v>The Big Lebekski</v>
      </c>
      <c r="D34" s="792" t="e">
        <f aca="false">IF($B34="","",D57-D80)</f>
        <v>#REF!</v>
      </c>
      <c r="F34" s="802" t="e">
        <f aca="false">IF($B34="","",F57-F80)</f>
        <v>#REF!</v>
      </c>
      <c r="G34" s="802" t="e">
        <f aca="false">IF($B34="","",G57-G80)</f>
        <v>#REF!</v>
      </c>
      <c r="H34" s="802" t="e">
        <f aca="false">IF($B34="","",H57-H80)</f>
        <v>#REF!</v>
      </c>
      <c r="I34" s="802" t="e">
        <f aca="false">IF($B34="","",I57-I80)</f>
        <v>#REF!</v>
      </c>
      <c r="J34" s="792" t="e">
        <f aca="false">IF(B34="","",SUM(F34:I34))</f>
        <v>#REF!</v>
      </c>
      <c r="L34" s="792" t="e">
        <f aca="false">IF(B34="","",SUM(D34,J34))</f>
        <v>#REF!</v>
      </c>
      <c r="O34" s="792" t="e">
        <f aca="false">IF($B34="","",O57-O80)</f>
        <v>#REF!</v>
      </c>
      <c r="Q34" s="792" t="e">
        <f aca="false">IF(B34="","",SUM(L34,O34))</f>
        <v>#REF!</v>
      </c>
      <c r="T34" s="792" t="n">
        <f aca="false">T33+1</f>
        <v>3</v>
      </c>
      <c r="U34" s="792" t="str">
        <f aca="false">U11</f>
        <v>222</v>
      </c>
      <c r="V34" s="792" t="str">
        <f aca="false">V11</f>
        <v>Terror Face Off</v>
      </c>
      <c r="W34" s="792" t="e">
        <f aca="false">IF($U34="","",W57-W80)</f>
        <v>#REF!</v>
      </c>
      <c r="Y34" s="802" t="e">
        <f aca="false">IF($U34="","",Y57-Y80)</f>
        <v>#REF!</v>
      </c>
      <c r="Z34" s="802" t="e">
        <f aca="false">IF($U34="","",Z57-Z80)</f>
        <v>#REF!</v>
      </c>
      <c r="AA34" s="802" t="e">
        <f aca="false">IF($U34="","",AA57-AA80)</f>
        <v>#REF!</v>
      </c>
      <c r="AB34" s="802" t="e">
        <f aca="false">IF($U34="","",AB57-AB80)</f>
        <v>#REF!</v>
      </c>
      <c r="AC34" s="792" t="e">
        <f aca="false">IF(U34="","",SUM(Y34:AB34))</f>
        <v>#REF!</v>
      </c>
      <c r="AE34" s="792" t="e">
        <f aca="false">IF(U34="","",SUM(W34,AC34))</f>
        <v>#REF!</v>
      </c>
      <c r="AH34" s="792" t="e">
        <f aca="false">IF($U34="","",AH57-AH80)</f>
        <v>#REF!</v>
      </c>
      <c r="AJ34" s="792" t="e">
        <f aca="false">IF(U34="","",SUM(AE34,AH34))</f>
        <v>#REF!</v>
      </c>
    </row>
    <row r="35" customFormat="false" ht="13" hidden="false" customHeight="false" outlineLevel="0" collapsed="false">
      <c r="A35" s="804" t="n">
        <f aca="false">A34+1</f>
        <v>4</v>
      </c>
      <c r="B35" s="804" t="str">
        <f aca="false">B12</f>
        <v>115</v>
      </c>
      <c r="C35" s="804" t="str">
        <f aca="false">C12</f>
        <v>Flex Calibur</v>
      </c>
      <c r="D35" s="804" t="e">
        <f aca="false">IF($B35="","",D58-D81)</f>
        <v>#REF!</v>
      </c>
      <c r="F35" s="802" t="e">
        <f aca="false">IF($B35="","",F58-F81)</f>
        <v>#REF!</v>
      </c>
      <c r="G35" s="802" t="e">
        <f aca="false">IF($B35="","",G58-G81)</f>
        <v>#REF!</v>
      </c>
      <c r="H35" s="802" t="e">
        <f aca="false">IF($B35="","",H58-H81)</f>
        <v>#REF!</v>
      </c>
      <c r="I35" s="802" t="e">
        <f aca="false">IF($B35="","",I58-I81)</f>
        <v>#REF!</v>
      </c>
      <c r="J35" s="804" t="e">
        <f aca="false">IF(B35="","",SUM(F35:I35))</f>
        <v>#REF!</v>
      </c>
      <c r="L35" s="804" t="e">
        <f aca="false">IF(B35="","",SUM(D35,J35))</f>
        <v>#REF!</v>
      </c>
      <c r="O35" s="804" t="e">
        <f aca="false">IF($B35="","",O58-O81)</f>
        <v>#REF!</v>
      </c>
      <c r="Q35" s="804" t="e">
        <f aca="false">IF(B35="","",SUM(L35,O35))</f>
        <v>#REF!</v>
      </c>
      <c r="T35" s="804" t="n">
        <f aca="false">T34+1</f>
        <v>4</v>
      </c>
      <c r="U35" s="804" t="str">
        <f aca="false">U12</f>
        <v>24</v>
      </c>
      <c r="V35" s="804" t="str">
        <f aca="false">V12</f>
        <v>Skate Spade</v>
      </c>
      <c r="W35" s="804" t="e">
        <f aca="false">IF($U35="","",W58-W81)</f>
        <v>#REF!</v>
      </c>
      <c r="Y35" s="802" t="e">
        <f aca="false">IF($U35="","",Y58-Y81)</f>
        <v>#REF!</v>
      </c>
      <c r="Z35" s="802" t="e">
        <f aca="false">IF($U35="","",Z58-Z81)</f>
        <v>#REF!</v>
      </c>
      <c r="AA35" s="802" t="e">
        <f aca="false">IF($U35="","",AA58-AA81)</f>
        <v>#REF!</v>
      </c>
      <c r="AB35" s="802" t="e">
        <f aca="false">IF($U35="","",AB58-AB81)</f>
        <v>#REF!</v>
      </c>
      <c r="AC35" s="804" t="e">
        <f aca="false">IF(U35="","",SUM(Y35:AB35))</f>
        <v>#REF!</v>
      </c>
      <c r="AE35" s="804" t="e">
        <f aca="false">IF(U35="","",SUM(W35,AC35))</f>
        <v>#REF!</v>
      </c>
      <c r="AH35" s="804" t="e">
        <f aca="false">IF($U35="","",AH58-AH81)</f>
        <v>#REF!</v>
      </c>
      <c r="AJ35" s="804" t="e">
        <f aca="false">IF(U35="","",SUM(AE35,AH35))</f>
        <v>#REF!</v>
      </c>
    </row>
    <row r="36" customFormat="false" ht="13" hidden="false" customHeight="false" outlineLevel="0" collapsed="false">
      <c r="A36" s="792" t="n">
        <f aca="false">A35+1</f>
        <v>5</v>
      </c>
      <c r="B36" s="792" t="str">
        <f aca="false">B13</f>
        <v>151</v>
      </c>
      <c r="C36" s="792" t="str">
        <f aca="false">C13</f>
        <v>Crash Smashum</v>
      </c>
      <c r="D36" s="792" t="e">
        <f aca="false">IF($B36="","",D59-D82)</f>
        <v>#REF!</v>
      </c>
      <c r="F36" s="802" t="e">
        <f aca="false">IF($B36="","",F59-F82)</f>
        <v>#REF!</v>
      </c>
      <c r="G36" s="802" t="e">
        <f aca="false">IF($B36="","",G59-G82)</f>
        <v>#REF!</v>
      </c>
      <c r="H36" s="802" t="e">
        <f aca="false">IF($B36="","",H59-H82)</f>
        <v>#REF!</v>
      </c>
      <c r="I36" s="802" t="e">
        <f aca="false">IF($B36="","",I59-I82)</f>
        <v>#REF!</v>
      </c>
      <c r="J36" s="792" t="e">
        <f aca="false">IF(B36="","",SUM(F36:I36))</f>
        <v>#REF!</v>
      </c>
      <c r="L36" s="792" t="e">
        <f aca="false">IF(B36="","",SUM(D36,J36))</f>
        <v>#REF!</v>
      </c>
      <c r="O36" s="792" t="e">
        <f aca="false">IF($B36="","",O59-O82)</f>
        <v>#REF!</v>
      </c>
      <c r="Q36" s="792" t="e">
        <f aca="false">IF(B36="","",SUM(L36,O36))</f>
        <v>#REF!</v>
      </c>
      <c r="T36" s="792" t="n">
        <f aca="false">T35+1</f>
        <v>5</v>
      </c>
      <c r="U36" s="792" t="str">
        <f aca="false">U13</f>
        <v>28</v>
      </c>
      <c r="V36" s="792" t="str">
        <f aca="false">V13</f>
        <v>Photo Chop</v>
      </c>
      <c r="W36" s="792" t="e">
        <f aca="false">IF($U36="","",W59-W82)</f>
        <v>#REF!</v>
      </c>
      <c r="Y36" s="802" t="e">
        <f aca="false">IF($U36="","",Y59-Y82)</f>
        <v>#REF!</v>
      </c>
      <c r="Z36" s="802" t="e">
        <f aca="false">IF($U36="","",Z59-Z82)</f>
        <v>#REF!</v>
      </c>
      <c r="AA36" s="802" t="e">
        <f aca="false">IF($U36="","",AA59-AA82)</f>
        <v>#REF!</v>
      </c>
      <c r="AB36" s="802" t="e">
        <f aca="false">IF($U36="","",AB59-AB82)</f>
        <v>#REF!</v>
      </c>
      <c r="AC36" s="792" t="e">
        <f aca="false">IF(U36="","",SUM(Y36:AB36))</f>
        <v>#REF!</v>
      </c>
      <c r="AE36" s="792" t="e">
        <f aca="false">IF(U36="","",SUM(W36,AC36))</f>
        <v>#REF!</v>
      </c>
      <c r="AH36" s="792" t="e">
        <f aca="false">IF($U36="","",AH59-AH82)</f>
        <v>#REF!</v>
      </c>
      <c r="AJ36" s="792" t="e">
        <f aca="false">IF(U36="","",SUM(AE36,AH36))</f>
        <v>#REF!</v>
      </c>
    </row>
    <row r="37" customFormat="false" ht="13" hidden="false" customHeight="false" outlineLevel="0" collapsed="false">
      <c r="A37" s="804" t="n">
        <f aca="false">A36+1</f>
        <v>6</v>
      </c>
      <c r="B37" s="804" t="str">
        <f aca="false">B14</f>
        <v>198</v>
      </c>
      <c r="C37" s="804" t="str">
        <f aca="false">C14</f>
        <v>Minnie Pearl Harbor</v>
      </c>
      <c r="D37" s="804" t="e">
        <f aca="false">IF($B37="","",D60-D83)</f>
        <v>#REF!</v>
      </c>
      <c r="F37" s="802" t="e">
        <f aca="false">IF($B37="","",F60-F83)</f>
        <v>#REF!</v>
      </c>
      <c r="G37" s="802" t="e">
        <f aca="false">IF($B37="","",G60-G83)</f>
        <v>#REF!</v>
      </c>
      <c r="H37" s="802" t="e">
        <f aca="false">IF($B37="","",H60-H83)</f>
        <v>#REF!</v>
      </c>
      <c r="I37" s="802" t="e">
        <f aca="false">IF($B37="","",I60-I83)</f>
        <v>#REF!</v>
      </c>
      <c r="J37" s="804" t="e">
        <f aca="false">IF(B37="","",SUM(F37:I37))</f>
        <v>#REF!</v>
      </c>
      <c r="L37" s="804" t="e">
        <f aca="false">IF(B37="","",SUM(D37,J37))</f>
        <v>#REF!</v>
      </c>
      <c r="O37" s="804" t="e">
        <f aca="false">IF($B37="","",O60-O83)</f>
        <v>#REF!</v>
      </c>
      <c r="Q37" s="804" t="e">
        <f aca="false">IF(B37="","",SUM(L37,O37))</f>
        <v>#REF!</v>
      </c>
      <c r="T37" s="804" t="n">
        <f aca="false">T36+1</f>
        <v>6</v>
      </c>
      <c r="U37" s="804" t="str">
        <f aca="false">U14</f>
        <v>31</v>
      </c>
      <c r="V37" s="804" t="str">
        <f aca="false">V14</f>
        <v>Lady Siren</v>
      </c>
      <c r="W37" s="804" t="e">
        <f aca="false">IF($U37="","",W60-W83)</f>
        <v>#REF!</v>
      </c>
      <c r="Y37" s="802" t="e">
        <f aca="false">IF($U37="","",Y60-Y83)</f>
        <v>#REF!</v>
      </c>
      <c r="Z37" s="802" t="e">
        <f aca="false">IF($U37="","",Z60-Z83)</f>
        <v>#REF!</v>
      </c>
      <c r="AA37" s="802" t="e">
        <f aca="false">IF($U37="","",AA60-AA83)</f>
        <v>#REF!</v>
      </c>
      <c r="AB37" s="802" t="e">
        <f aca="false">IF($U37="","",AB60-AB83)</f>
        <v>#REF!</v>
      </c>
      <c r="AC37" s="804" t="e">
        <f aca="false">IF(U37="","",SUM(Y37:AB37))</f>
        <v>#REF!</v>
      </c>
      <c r="AE37" s="804" t="e">
        <f aca="false">IF(U37="","",SUM(W37,AC37))</f>
        <v>#REF!</v>
      </c>
      <c r="AH37" s="804" t="e">
        <f aca="false">IF($U37="","",AH60-AH83)</f>
        <v>#REF!</v>
      </c>
      <c r="AJ37" s="804" t="e">
        <f aca="false">IF(U37="","",SUM(AE37,AH37))</f>
        <v>#REF!</v>
      </c>
    </row>
    <row r="38" customFormat="false" ht="13" hidden="false" customHeight="false" outlineLevel="0" collapsed="false">
      <c r="A38" s="792" t="n">
        <f aca="false">A37+1</f>
        <v>7</v>
      </c>
      <c r="B38" s="792" t="str">
        <f aca="false">B15</f>
        <v>21</v>
      </c>
      <c r="C38" s="792" t="str">
        <f aca="false">C15</f>
        <v>Slice Crispy</v>
      </c>
      <c r="D38" s="792" t="e">
        <f aca="false">IF($B38="","",D61-D84)</f>
        <v>#REF!</v>
      </c>
      <c r="F38" s="802" t="e">
        <f aca="false">IF($B38="","",F61-F84)</f>
        <v>#REF!</v>
      </c>
      <c r="G38" s="802" t="e">
        <f aca="false">IF($B38="","",G61-G84)</f>
        <v>#REF!</v>
      </c>
      <c r="H38" s="802" t="e">
        <f aca="false">IF($B38="","",H61-H84)</f>
        <v>#REF!</v>
      </c>
      <c r="I38" s="802" t="e">
        <f aca="false">IF($B38="","",I61-I84)</f>
        <v>#REF!</v>
      </c>
      <c r="J38" s="792" t="e">
        <f aca="false">IF(B38="","",SUM(F38:I38))</f>
        <v>#REF!</v>
      </c>
      <c r="L38" s="792" t="e">
        <f aca="false">IF(B38="","",SUM(D38,J38))</f>
        <v>#REF!</v>
      </c>
      <c r="O38" s="792" t="e">
        <f aca="false">IF($B38="","",O61-O84)</f>
        <v>#REF!</v>
      </c>
      <c r="Q38" s="792" t="e">
        <f aca="false">IF(B38="","",SUM(L38,O38))</f>
        <v>#REF!</v>
      </c>
      <c r="T38" s="792" t="n">
        <f aca="false">T37+1</f>
        <v>7</v>
      </c>
      <c r="U38" s="792" t="str">
        <f aca="false">U15</f>
        <v>40</v>
      </c>
      <c r="V38" s="792" t="str">
        <f aca="false">V15</f>
        <v>Teeny Bopper</v>
      </c>
      <c r="W38" s="792" t="e">
        <f aca="false">IF($U38="","",W61-W84)</f>
        <v>#REF!</v>
      </c>
      <c r="Y38" s="802" t="e">
        <f aca="false">IF($U38="","",Y61-Y84)</f>
        <v>#REF!</v>
      </c>
      <c r="Z38" s="802" t="e">
        <f aca="false">IF($U38="","",Z61-Z84)</f>
        <v>#REF!</v>
      </c>
      <c r="AA38" s="802" t="e">
        <f aca="false">IF($U38="","",AA61-AA84)</f>
        <v>#REF!</v>
      </c>
      <c r="AB38" s="802" t="e">
        <f aca="false">IF($U38="","",AB61-AB84)</f>
        <v>#REF!</v>
      </c>
      <c r="AC38" s="792" t="e">
        <f aca="false">IF(U38="","",SUM(Y38:AB38))</f>
        <v>#REF!</v>
      </c>
      <c r="AE38" s="792" t="e">
        <f aca="false">IF(U38="","",SUM(W38,AC38))</f>
        <v>#REF!</v>
      </c>
      <c r="AH38" s="792" t="e">
        <f aca="false">IF($U38="","",AH61-AH84)</f>
        <v>#REF!</v>
      </c>
      <c r="AJ38" s="792" t="e">
        <f aca="false">IF(U38="","",SUM(AE38,AH38))</f>
        <v>#REF!</v>
      </c>
    </row>
    <row r="39" customFormat="false" ht="13" hidden="false" customHeight="false" outlineLevel="0" collapsed="false">
      <c r="A39" s="804" t="n">
        <f aca="false">A38+1</f>
        <v>8</v>
      </c>
      <c r="B39" s="804" t="str">
        <f aca="false">B16</f>
        <v>23</v>
      </c>
      <c r="C39" s="804" t="str">
        <f aca="false">C16</f>
        <v>N/A</v>
      </c>
      <c r="D39" s="804" t="e">
        <f aca="false">IF($B39="","",D62-D85)</f>
        <v>#REF!</v>
      </c>
      <c r="F39" s="802" t="e">
        <f aca="false">IF($B39="","",F62-F85)</f>
        <v>#REF!</v>
      </c>
      <c r="G39" s="802" t="e">
        <f aca="false">IF($B39="","",G62-G85)</f>
        <v>#REF!</v>
      </c>
      <c r="H39" s="802" t="e">
        <f aca="false">IF($B39="","",H62-H85)</f>
        <v>#REF!</v>
      </c>
      <c r="I39" s="802" t="e">
        <f aca="false">IF($B39="","",I62-I85)</f>
        <v>#REF!</v>
      </c>
      <c r="J39" s="804" t="e">
        <f aca="false">IF(B39="","",SUM(F39:I39))</f>
        <v>#REF!</v>
      </c>
      <c r="L39" s="804" t="e">
        <f aca="false">IF(B39="","",SUM(D39,J39))</f>
        <v>#REF!</v>
      </c>
      <c r="O39" s="804" t="e">
        <f aca="false">IF($B39="","",O62-O85)</f>
        <v>#REF!</v>
      </c>
      <c r="Q39" s="804" t="e">
        <f aca="false">IF(B39="","",SUM(L39,O39))</f>
        <v>#REF!</v>
      </c>
      <c r="T39" s="804" t="n">
        <f aca="false">T38+1</f>
        <v>8</v>
      </c>
      <c r="U39" s="804" t="str">
        <f aca="false">U16</f>
        <v>416</v>
      </c>
      <c r="V39" s="804" t="str">
        <f aca="false">V16</f>
        <v>Adelaide Herout</v>
      </c>
      <c r="W39" s="804" t="e">
        <f aca="false">IF($U39="","",W62-W85)</f>
        <v>#REF!</v>
      </c>
      <c r="Y39" s="802" t="e">
        <f aca="false">IF($U39="","",Y62-Y85)</f>
        <v>#REF!</v>
      </c>
      <c r="Z39" s="802" t="e">
        <f aca="false">IF($U39="","",Z62-Z85)</f>
        <v>#REF!</v>
      </c>
      <c r="AA39" s="802" t="e">
        <f aca="false">IF($U39="","",AA62-AA85)</f>
        <v>#REF!</v>
      </c>
      <c r="AB39" s="802" t="e">
        <f aca="false">IF($U39="","",AB62-AB85)</f>
        <v>#REF!</v>
      </c>
      <c r="AC39" s="804" t="e">
        <f aca="false">IF(U39="","",SUM(Y39:AB39))</f>
        <v>#REF!</v>
      </c>
      <c r="AE39" s="804" t="e">
        <f aca="false">IF(U39="","",SUM(W39,AC39))</f>
        <v>#REF!</v>
      </c>
      <c r="AH39" s="804" t="e">
        <f aca="false">IF($U39="","",AH62-AH85)</f>
        <v>#REF!</v>
      </c>
      <c r="AJ39" s="804" t="e">
        <f aca="false">IF(U39="","",SUM(AE39,AH39))</f>
        <v>#REF!</v>
      </c>
    </row>
    <row r="40" customFormat="false" ht="13" hidden="false" customHeight="false" outlineLevel="0" collapsed="false">
      <c r="A40" s="792" t="n">
        <f aca="false">A39+1</f>
        <v>9</v>
      </c>
      <c r="B40" s="792" t="str">
        <f aca="false">B17</f>
        <v>35</v>
      </c>
      <c r="C40" s="792" t="str">
        <f aca="false">C17</f>
        <v>Alby ChoAss</v>
      </c>
      <c r="D40" s="792" t="e">
        <f aca="false">IF($B40="","",D63-D86)</f>
        <v>#REF!</v>
      </c>
      <c r="F40" s="802" t="e">
        <f aca="false">IF($B40="","",F63-F86)</f>
        <v>#REF!</v>
      </c>
      <c r="G40" s="802" t="e">
        <f aca="false">IF($B40="","",G63-G86)</f>
        <v>#REF!</v>
      </c>
      <c r="H40" s="802" t="e">
        <f aca="false">IF($B40="","",H63-H86)</f>
        <v>#REF!</v>
      </c>
      <c r="I40" s="802" t="e">
        <f aca="false">IF($B40="","",I63-I86)</f>
        <v>#REF!</v>
      </c>
      <c r="J40" s="792" t="e">
        <f aca="false">IF(B40="","",SUM(F40:I40))</f>
        <v>#REF!</v>
      </c>
      <c r="L40" s="792" t="e">
        <f aca="false">IF(B40="","",SUM(D40,J40))</f>
        <v>#REF!</v>
      </c>
      <c r="O40" s="792" t="e">
        <f aca="false">IF($B40="","",O63-O86)</f>
        <v>#REF!</v>
      </c>
      <c r="Q40" s="792" t="e">
        <f aca="false">IF(B40="","",SUM(L40,O40))</f>
        <v>#REF!</v>
      </c>
      <c r="T40" s="792" t="n">
        <f aca="false">T39+1</f>
        <v>9</v>
      </c>
      <c r="U40" s="792" t="str">
        <f aca="false">U17</f>
        <v>42</v>
      </c>
      <c r="V40" s="792" t="str">
        <f aca="false">V17</f>
        <v>Holly Nass</v>
      </c>
      <c r="W40" s="792" t="e">
        <f aca="false">IF($U40="","",W63-W86)</f>
        <v>#REF!</v>
      </c>
      <c r="Y40" s="802" t="e">
        <f aca="false">IF($U40="","",Y63-Y86)</f>
        <v>#REF!</v>
      </c>
      <c r="Z40" s="802" t="e">
        <f aca="false">IF($U40="","",Z63-Z86)</f>
        <v>#REF!</v>
      </c>
      <c r="AA40" s="802" t="e">
        <f aca="false">IF($U40="","",AA63-AA86)</f>
        <v>#REF!</v>
      </c>
      <c r="AB40" s="802" t="e">
        <f aca="false">IF($U40="","",AB63-AB86)</f>
        <v>#REF!</v>
      </c>
      <c r="AC40" s="792" t="e">
        <f aca="false">IF(U40="","",SUM(Y40:AB40))</f>
        <v>#REF!</v>
      </c>
      <c r="AE40" s="792" t="e">
        <f aca="false">IF(U40="","",SUM(W40,AC40))</f>
        <v>#REF!</v>
      </c>
      <c r="AH40" s="792" t="e">
        <f aca="false">IF($U40="","",AH63-AH86)</f>
        <v>#REF!</v>
      </c>
      <c r="AJ40" s="792" t="e">
        <f aca="false">IF(U40="","",SUM(AE40,AH40))</f>
        <v>#REF!</v>
      </c>
    </row>
    <row r="41" customFormat="false" ht="13" hidden="false" customHeight="false" outlineLevel="0" collapsed="false">
      <c r="A41" s="804" t="n">
        <f aca="false">A40+1</f>
        <v>10</v>
      </c>
      <c r="B41" s="804" t="str">
        <f aca="false">B18</f>
        <v>46</v>
      </c>
      <c r="C41" s="804" t="str">
        <f aca="false">C18</f>
        <v>Izzy Exterminator</v>
      </c>
      <c r="D41" s="804" t="e">
        <f aca="false">IF($B41="","",D64-D87)</f>
        <v>#REF!</v>
      </c>
      <c r="F41" s="802" t="e">
        <f aca="false">IF($B41="","",F64-F87)</f>
        <v>#REF!</v>
      </c>
      <c r="G41" s="802" t="e">
        <f aca="false">IF($B41="","",G64-G87)</f>
        <v>#REF!</v>
      </c>
      <c r="H41" s="802" t="e">
        <f aca="false">IF($B41="","",H64-H87)</f>
        <v>#REF!</v>
      </c>
      <c r="I41" s="802" t="e">
        <f aca="false">IF($B41="","",I64-I87)</f>
        <v>#REF!</v>
      </c>
      <c r="J41" s="804" t="e">
        <f aca="false">IF(B41="","",SUM(F41:I41))</f>
        <v>#REF!</v>
      </c>
      <c r="L41" s="804" t="e">
        <f aca="false">IF(B41="","",SUM(D41,J41))</f>
        <v>#REF!</v>
      </c>
      <c r="O41" s="804" t="e">
        <f aca="false">IF($B41="","",O64-O87)</f>
        <v>#REF!</v>
      </c>
      <c r="Q41" s="804" t="e">
        <f aca="false">IF(B41="","",SUM(L41,O41))</f>
        <v>#REF!</v>
      </c>
      <c r="T41" s="804" t="n">
        <f aca="false">T40+1</f>
        <v>10</v>
      </c>
      <c r="U41" s="804" t="str">
        <f aca="false">U18</f>
        <v>5</v>
      </c>
      <c r="V41" s="804" t="str">
        <f aca="false">V18</f>
        <v>Ivana Hercha</v>
      </c>
      <c r="W41" s="804" t="e">
        <f aca="false">IF($U41="","",W64-W87)</f>
        <v>#REF!</v>
      </c>
      <c r="Y41" s="802" t="e">
        <f aca="false">IF($U41="","",Y64-Y87)</f>
        <v>#REF!</v>
      </c>
      <c r="Z41" s="802" t="e">
        <f aca="false">IF($U41="","",Z64-Z87)</f>
        <v>#REF!</v>
      </c>
      <c r="AA41" s="802" t="e">
        <f aca="false">IF($U41="","",AA64-AA87)</f>
        <v>#REF!</v>
      </c>
      <c r="AB41" s="802" t="e">
        <f aca="false">IF($U41="","",AB64-AB87)</f>
        <v>#REF!</v>
      </c>
      <c r="AC41" s="804" t="e">
        <f aca="false">IF(U41="","",SUM(Y41:AB41))</f>
        <v>#REF!</v>
      </c>
      <c r="AE41" s="804" t="e">
        <f aca="false">IF(U41="","",SUM(W41,AC41))</f>
        <v>#REF!</v>
      </c>
      <c r="AH41" s="804" t="e">
        <f aca="false">IF($U41="","",AH64-AH87)</f>
        <v>#REF!</v>
      </c>
      <c r="AJ41" s="804" t="e">
        <f aca="false">IF(U41="","",SUM(AE41,AH41))</f>
        <v>#REF!</v>
      </c>
    </row>
    <row r="42" customFormat="false" ht="13" hidden="false" customHeight="false" outlineLevel="0" collapsed="false">
      <c r="A42" s="792" t="n">
        <f aca="false">A41+1</f>
        <v>11</v>
      </c>
      <c r="B42" s="792" t="str">
        <f aca="false">B19</f>
        <v>55</v>
      </c>
      <c r="C42" s="792" t="str">
        <f aca="false">C19</f>
        <v>Obi Quiet</v>
      </c>
      <c r="D42" s="792" t="e">
        <f aca="false">IF($B42="","",D65-D88)</f>
        <v>#REF!</v>
      </c>
      <c r="F42" s="802" t="e">
        <f aca="false">IF($B42="","",F65-F88)</f>
        <v>#REF!</v>
      </c>
      <c r="G42" s="802" t="e">
        <f aca="false">IF($B42="","",G65-G88)</f>
        <v>#REF!</v>
      </c>
      <c r="H42" s="802" t="e">
        <f aca="false">IF($B42="","",H65-H88)</f>
        <v>#REF!</v>
      </c>
      <c r="I42" s="802" t="e">
        <f aca="false">IF($B42="","",I65-I88)</f>
        <v>#REF!</v>
      </c>
      <c r="J42" s="792" t="e">
        <f aca="false">IF(B42="","",SUM(F42:I42))</f>
        <v>#REF!</v>
      </c>
      <c r="L42" s="792" t="e">
        <f aca="false">IF(B42="","",SUM(D42,J42))</f>
        <v>#REF!</v>
      </c>
      <c r="O42" s="792" t="e">
        <f aca="false">IF($B42="","",O65-O88)</f>
        <v>#REF!</v>
      </c>
      <c r="Q42" s="792" t="e">
        <f aca="false">IF(B42="","",SUM(L42,O42))</f>
        <v>#REF!</v>
      </c>
      <c r="T42" s="792" t="n">
        <f aca="false">T41+1</f>
        <v>11</v>
      </c>
      <c r="U42" s="792" t="str">
        <f aca="false">U19</f>
        <v>501</v>
      </c>
      <c r="V42" s="792" t="str">
        <f aca="false">V19</f>
        <v>Rally Kat</v>
      </c>
      <c r="W42" s="792" t="e">
        <f aca="false">IF($U42="","",W65-W88)</f>
        <v>#REF!</v>
      </c>
      <c r="Y42" s="802" t="e">
        <f aca="false">IF($U42="","",Y65-Y88)</f>
        <v>#REF!</v>
      </c>
      <c r="Z42" s="802" t="e">
        <f aca="false">IF($U42="","",Z65-Z88)</f>
        <v>#REF!</v>
      </c>
      <c r="AA42" s="802" t="e">
        <f aca="false">IF($U42="","",AA65-AA88)</f>
        <v>#REF!</v>
      </c>
      <c r="AB42" s="802" t="e">
        <f aca="false">IF($U42="","",AB65-AB88)</f>
        <v>#REF!</v>
      </c>
      <c r="AC42" s="792" t="e">
        <f aca="false">IF(U42="","",SUM(Y42:AB42))</f>
        <v>#REF!</v>
      </c>
      <c r="AE42" s="792" t="e">
        <f aca="false">IF(U42="","",SUM(W42,AC42))</f>
        <v>#REF!</v>
      </c>
      <c r="AH42" s="792" t="e">
        <f aca="false">IF($U42="","",AH65-AH88)</f>
        <v>#REF!</v>
      </c>
      <c r="AJ42" s="792" t="e">
        <f aca="false">IF(U42="","",SUM(AE42,AH42))</f>
        <v>#REF!</v>
      </c>
    </row>
    <row r="43" customFormat="false" ht="13" hidden="false" customHeight="false" outlineLevel="0" collapsed="false">
      <c r="A43" s="804" t="n">
        <f aca="false">A42+1</f>
        <v>12</v>
      </c>
      <c r="B43" s="804" t="str">
        <f aca="false">B20</f>
        <v>64</v>
      </c>
      <c r="C43" s="804" t="str">
        <f aca="false">C20</f>
        <v>Wu's Your Momma</v>
      </c>
      <c r="D43" s="804" t="e">
        <f aca="false">IF($B43="","",D66-D89)</f>
        <v>#REF!</v>
      </c>
      <c r="F43" s="802" t="e">
        <f aca="false">IF($B43="","",F66-F89)</f>
        <v>#REF!</v>
      </c>
      <c r="G43" s="802" t="e">
        <f aca="false">IF($B43="","",G66-G89)</f>
        <v>#REF!</v>
      </c>
      <c r="H43" s="802" t="e">
        <f aca="false">IF($B43="","",H66-H89)</f>
        <v>#REF!</v>
      </c>
      <c r="I43" s="802" t="e">
        <f aca="false">IF($B43="","",I66-I89)</f>
        <v>#REF!</v>
      </c>
      <c r="J43" s="804" t="e">
        <f aca="false">IF(B43="","",SUM(F43:I43))</f>
        <v>#REF!</v>
      </c>
      <c r="L43" s="804" t="e">
        <f aca="false">IF(B43="","",SUM(D43,J43))</f>
        <v>#REF!</v>
      </c>
      <c r="O43" s="804" t="e">
        <f aca="false">IF($B43="","",O66-O89)</f>
        <v>#REF!</v>
      </c>
      <c r="Q43" s="804" t="e">
        <f aca="false">IF(B43="","",SUM(L43,O43))</f>
        <v>#REF!</v>
      </c>
      <c r="T43" s="804" t="n">
        <f aca="false">T42+1</f>
        <v>12</v>
      </c>
      <c r="U43" s="804" t="str">
        <f aca="false">U20</f>
        <v>6</v>
      </c>
      <c r="V43" s="804" t="str">
        <f aca="false">V20</f>
        <v>Razor WreckHer</v>
      </c>
      <c r="W43" s="804" t="e">
        <f aca="false">IF($U43="","",W66-W89)</f>
        <v>#REF!</v>
      </c>
      <c r="Y43" s="802" t="e">
        <f aca="false">IF($U43="","",Y66-Y89)</f>
        <v>#REF!</v>
      </c>
      <c r="Z43" s="802" t="e">
        <f aca="false">IF($U43="","",Z66-Z89)</f>
        <v>#REF!</v>
      </c>
      <c r="AA43" s="802" t="e">
        <f aca="false">IF($U43="","",AA66-AA89)</f>
        <v>#REF!</v>
      </c>
      <c r="AB43" s="802" t="e">
        <f aca="false">IF($U43="","",AB66-AB89)</f>
        <v>#REF!</v>
      </c>
      <c r="AC43" s="804" t="e">
        <f aca="false">IF(U43="","",SUM(Y43:AB43))</f>
        <v>#REF!</v>
      </c>
      <c r="AE43" s="804" t="e">
        <f aca="false">IF(U43="","",SUM(W43,AC43))</f>
        <v>#REF!</v>
      </c>
      <c r="AH43" s="804" t="e">
        <f aca="false">IF($U43="","",AH66-AH89)</f>
        <v>#REF!</v>
      </c>
      <c r="AJ43" s="804" t="e">
        <f aca="false">IF(U43="","",SUM(AE43,AH43))</f>
        <v>#REF!</v>
      </c>
    </row>
    <row r="44" customFormat="false" ht="13" hidden="false" customHeight="false" outlineLevel="0" collapsed="false">
      <c r="A44" s="792" t="n">
        <f aca="false">A43+1</f>
        <v>13</v>
      </c>
      <c r="B44" s="792" t="str">
        <f aca="false">B21</f>
        <v>747</v>
      </c>
      <c r="C44" s="792" t="str">
        <f aca="false">C21</f>
        <v>Sketch E. Artist</v>
      </c>
      <c r="D44" s="792" t="e">
        <f aca="false">IF($B44="","",D67-D90)</f>
        <v>#REF!</v>
      </c>
      <c r="F44" s="802" t="e">
        <f aca="false">IF($B44="","",F67-F90)</f>
        <v>#REF!</v>
      </c>
      <c r="G44" s="802" t="e">
        <f aca="false">IF($B44="","",G67-G90)</f>
        <v>#REF!</v>
      </c>
      <c r="H44" s="802" t="e">
        <f aca="false">IF($B44="","",H67-H90)</f>
        <v>#REF!</v>
      </c>
      <c r="I44" s="802" t="e">
        <f aca="false">IF($B44="","",I67-I90)</f>
        <v>#REF!</v>
      </c>
      <c r="J44" s="792" t="e">
        <f aca="false">IF(B44="","",SUM(F44:I44))</f>
        <v>#REF!</v>
      </c>
      <c r="L44" s="792" t="e">
        <f aca="false">IF(B44="","",SUM(D44,J44))</f>
        <v>#REF!</v>
      </c>
      <c r="O44" s="792" t="e">
        <f aca="false">IF($B44="","",O67-O90)</f>
        <v>#REF!</v>
      </c>
      <c r="Q44" s="792" t="e">
        <f aca="false">IF(B44="","",SUM(L44,O44))</f>
        <v>#REF!</v>
      </c>
      <c r="T44" s="792" t="n">
        <f aca="false">T43+1</f>
        <v>13</v>
      </c>
      <c r="U44" s="792" t="str">
        <f aca="false">U21</f>
        <v>7</v>
      </c>
      <c r="V44" s="792" t="str">
        <f aca="false">V21</f>
        <v>Madame Mayhem</v>
      </c>
      <c r="W44" s="792" t="e">
        <f aca="false">IF($U44="","",W67-W90)</f>
        <v>#REF!</v>
      </c>
      <c r="Y44" s="802" t="e">
        <f aca="false">IF($U44="","",Y67-Y90)</f>
        <v>#REF!</v>
      </c>
      <c r="Z44" s="802" t="e">
        <f aca="false">IF($U44="","",Z67-Z90)</f>
        <v>#REF!</v>
      </c>
      <c r="AA44" s="802" t="e">
        <f aca="false">IF($U44="","",AA67-AA90)</f>
        <v>#REF!</v>
      </c>
      <c r="AB44" s="802" t="e">
        <f aca="false">IF($U44="","",AB67-AB90)</f>
        <v>#REF!</v>
      </c>
      <c r="AC44" s="792" t="e">
        <f aca="false">IF(U44="","",SUM(Y44:AB44))</f>
        <v>#REF!</v>
      </c>
      <c r="AE44" s="792" t="e">
        <f aca="false">IF(U44="","",SUM(W44,AC44))</f>
        <v>#REF!</v>
      </c>
      <c r="AH44" s="792" t="e">
        <f aca="false">IF($U44="","",AH67-AH90)</f>
        <v>#REF!</v>
      </c>
      <c r="AJ44" s="792" t="e">
        <f aca="false">IF(U44="","",SUM(AE44,AH44))</f>
        <v>#REF!</v>
      </c>
    </row>
    <row r="45" customFormat="false" ht="13" hidden="false" customHeight="false" outlineLevel="0" collapsed="false">
      <c r="A45" s="804" t="n">
        <f aca="false">A44+1</f>
        <v>14</v>
      </c>
      <c r="B45" s="804" t="str">
        <f aca="false">B22</f>
        <v>77</v>
      </c>
      <c r="C45" s="804" t="str">
        <f aca="false">C22</f>
        <v>Jen-Aside</v>
      </c>
      <c r="D45" s="804" t="e">
        <f aca="false">IF($B45="","",D68-D91)</f>
        <v>#REF!</v>
      </c>
      <c r="F45" s="802" t="e">
        <f aca="false">IF($B45="","",F68-F91)</f>
        <v>#REF!</v>
      </c>
      <c r="G45" s="802" t="e">
        <f aca="false">IF($B45="","",G68-G91)</f>
        <v>#REF!</v>
      </c>
      <c r="H45" s="802" t="e">
        <f aca="false">IF($B45="","",H68-H91)</f>
        <v>#REF!</v>
      </c>
      <c r="I45" s="802" t="e">
        <f aca="false">IF($B45="","",I68-I91)</f>
        <v>#REF!</v>
      </c>
      <c r="J45" s="804" t="e">
        <f aca="false">IF(B45="","",SUM(F45:I45))</f>
        <v>#REF!</v>
      </c>
      <c r="L45" s="804" t="e">
        <f aca="false">IF(B45="","",SUM(D45,J45))</f>
        <v>#REF!</v>
      </c>
      <c r="O45" s="804" t="e">
        <f aca="false">IF($B45="","",O68-O91)</f>
        <v>#REF!</v>
      </c>
      <c r="Q45" s="804" t="e">
        <f aca="false">IF(B45="","",SUM(L45,O45))</f>
        <v>#REF!</v>
      </c>
      <c r="T45" s="804" t="n">
        <f aca="false">T44+1</f>
        <v>14</v>
      </c>
      <c r="U45" s="804" t="str">
        <f aca="false">U22</f>
        <v/>
      </c>
      <c r="V45" s="804" t="str">
        <f aca="false">V22</f>
        <v/>
      </c>
      <c r="W45" s="804" t="str">
        <f aca="false">IF($U45="","",W68-W91)</f>
        <v/>
      </c>
      <c r="Y45" s="802" t="str">
        <f aca="false">IF($U45="","",Y68-Y91)</f>
        <v/>
      </c>
      <c r="Z45" s="802" t="str">
        <f aca="false">IF($U45="","",Z68-Z91)</f>
        <v/>
      </c>
      <c r="AA45" s="802" t="str">
        <f aca="false">IF($U45="","",AA68-AA91)</f>
        <v/>
      </c>
      <c r="AB45" s="802" t="str">
        <f aca="false">IF($U45="","",AB68-AB91)</f>
        <v/>
      </c>
      <c r="AC45" s="804" t="str">
        <f aca="false">IF(U45="","",SUM(Y45:AB45))</f>
        <v/>
      </c>
      <c r="AE45" s="804" t="str">
        <f aca="false">IF(U45="","",SUM(W45,AC45))</f>
        <v/>
      </c>
      <c r="AH45" s="804" t="str">
        <f aca="false">IF($U45="","",AH68-AH91)</f>
        <v/>
      </c>
      <c r="AJ45" s="804" t="str">
        <f aca="false">IF(U45="","",SUM(AE45,AH45))</f>
        <v/>
      </c>
    </row>
    <row r="46" customFormat="false" ht="13" hidden="false" customHeight="false" outlineLevel="0" collapsed="false">
      <c r="A46" s="792" t="n">
        <f aca="false">A45+1</f>
        <v>15</v>
      </c>
      <c r="B46" s="792" t="str">
        <f aca="false">B23</f>
        <v/>
      </c>
      <c r="C46" s="792" t="str">
        <f aca="false">C23</f>
        <v/>
      </c>
      <c r="D46" s="792" t="str">
        <f aca="false">IF($B46="","",D69-D92)</f>
        <v/>
      </c>
      <c r="F46" s="802" t="str">
        <f aca="false">IF($B46="","",F69-F92)</f>
        <v/>
      </c>
      <c r="G46" s="802" t="str">
        <f aca="false">IF($B46="","",G69-G92)</f>
        <v/>
      </c>
      <c r="H46" s="802" t="str">
        <f aca="false">IF($B46="","",H69-H92)</f>
        <v/>
      </c>
      <c r="I46" s="802" t="str">
        <f aca="false">IF($B46="","",I69-I92)</f>
        <v/>
      </c>
      <c r="J46" s="792" t="str">
        <f aca="false">IF(B46="","",SUM(F46:I46))</f>
        <v/>
      </c>
      <c r="L46" s="792" t="str">
        <f aca="false">IF(B46="","",SUM(D46,J46))</f>
        <v/>
      </c>
      <c r="O46" s="792" t="str">
        <f aca="false">IF($B46="","",O69-O92)</f>
        <v/>
      </c>
      <c r="Q46" s="792" t="str">
        <f aca="false">IF(B46="","",SUM(L46,O46))</f>
        <v/>
      </c>
      <c r="T46" s="792" t="n">
        <f aca="false">T45+1</f>
        <v>15</v>
      </c>
      <c r="U46" s="792" t="str">
        <f aca="false">U23</f>
        <v/>
      </c>
      <c r="V46" s="792" t="str">
        <f aca="false">V23</f>
        <v/>
      </c>
      <c r="W46" s="792" t="str">
        <f aca="false">IF($U46="","",W69-W92)</f>
        <v/>
      </c>
      <c r="Y46" s="802" t="str">
        <f aca="false">IF($U46="","",Y69-Y92)</f>
        <v/>
      </c>
      <c r="Z46" s="802" t="str">
        <f aca="false">IF($U46="","",Z69-Z92)</f>
        <v/>
      </c>
      <c r="AA46" s="802" t="str">
        <f aca="false">IF($U46="","",AA69-AA92)</f>
        <v/>
      </c>
      <c r="AB46" s="802" t="str">
        <f aca="false">IF($U46="","",AB69-AB92)</f>
        <v/>
      </c>
      <c r="AC46" s="792" t="str">
        <f aca="false">IF(U46="","",SUM(Y46:AB46))</f>
        <v/>
      </c>
      <c r="AE46" s="792" t="str">
        <f aca="false">IF(U46="","",SUM(W46,AC46))</f>
        <v/>
      </c>
      <c r="AH46" s="792" t="str">
        <f aca="false">IF($U46="","",AH69-AH92)</f>
        <v/>
      </c>
      <c r="AJ46" s="792" t="str">
        <f aca="false">IF(U46="","",SUM(AE46,AH46))</f>
        <v/>
      </c>
    </row>
    <row r="47" customFormat="false" ht="13" hidden="false" customHeight="false" outlineLevel="0" collapsed="false">
      <c r="A47" s="804" t="n">
        <f aca="false">A46+1</f>
        <v>16</v>
      </c>
      <c r="B47" s="804" t="str">
        <f aca="false">B24</f>
        <v/>
      </c>
      <c r="C47" s="804" t="str">
        <f aca="false">C24</f>
        <v/>
      </c>
      <c r="D47" s="804" t="str">
        <f aca="false">IF($B47="","",D70-D93)</f>
        <v/>
      </c>
      <c r="F47" s="802" t="str">
        <f aca="false">IF($B47="","",F70-F93)</f>
        <v/>
      </c>
      <c r="G47" s="802" t="str">
        <f aca="false">IF($B47="","",G70-G93)</f>
        <v/>
      </c>
      <c r="H47" s="802" t="str">
        <f aca="false">IF($B47="","",H70-H93)</f>
        <v/>
      </c>
      <c r="I47" s="802" t="str">
        <f aca="false">IF($B47="","",I70-I93)</f>
        <v/>
      </c>
      <c r="J47" s="804" t="str">
        <f aca="false">IF(B47="","",SUM(F47:I47))</f>
        <v/>
      </c>
      <c r="L47" s="804" t="str">
        <f aca="false">IF(B47="","",SUM(D47,J47))</f>
        <v/>
      </c>
      <c r="O47" s="804" t="str">
        <f aca="false">IF($B47="","",O70-O93)</f>
        <v/>
      </c>
      <c r="Q47" s="804" t="str">
        <f aca="false">IF(B47="","",SUM(L47,O47))</f>
        <v/>
      </c>
      <c r="T47" s="804" t="n">
        <f aca="false">T46+1</f>
        <v>16</v>
      </c>
      <c r="U47" s="804" t="str">
        <f aca="false">U24</f>
        <v/>
      </c>
      <c r="V47" s="804" t="str">
        <f aca="false">V24</f>
        <v/>
      </c>
      <c r="W47" s="804" t="str">
        <f aca="false">IF($U47="","",W70-W93)</f>
        <v/>
      </c>
      <c r="Y47" s="802" t="str">
        <f aca="false">IF($U47="","",Y70-Y93)</f>
        <v/>
      </c>
      <c r="Z47" s="802" t="str">
        <f aca="false">IF($U47="","",Z70-Z93)</f>
        <v/>
      </c>
      <c r="AA47" s="802" t="str">
        <f aca="false">IF($U47="","",AA70-AA93)</f>
        <v/>
      </c>
      <c r="AB47" s="802" t="str">
        <f aca="false">IF($U47="","",AB70-AB93)</f>
        <v/>
      </c>
      <c r="AC47" s="804" t="str">
        <f aca="false">IF(U47="","",SUM(Y47:AB47))</f>
        <v/>
      </c>
      <c r="AE47" s="804" t="str">
        <f aca="false">IF(U47="","",SUM(W47,AC47))</f>
        <v/>
      </c>
      <c r="AH47" s="804" t="str">
        <f aca="false">IF($U47="","",AH70-AH93)</f>
        <v/>
      </c>
      <c r="AJ47" s="804" t="str">
        <f aca="false">IF(U47="","",SUM(AE47,AH47))</f>
        <v/>
      </c>
    </row>
    <row r="48" customFormat="false" ht="13" hidden="false" customHeight="false" outlineLevel="0" collapsed="false">
      <c r="A48" s="792" t="n">
        <f aca="false">A47+1</f>
        <v>17</v>
      </c>
      <c r="B48" s="792" t="str">
        <f aca="false">B25</f>
        <v/>
      </c>
      <c r="C48" s="792" t="str">
        <f aca="false">C25</f>
        <v/>
      </c>
      <c r="D48" s="792" t="str">
        <f aca="false">IF($B48="","",D71-D94)</f>
        <v/>
      </c>
      <c r="F48" s="802" t="str">
        <f aca="false">IF($B48="","",F71-F94)</f>
        <v/>
      </c>
      <c r="G48" s="802" t="str">
        <f aca="false">IF($B48="","",G71-G94)</f>
        <v/>
      </c>
      <c r="H48" s="802" t="str">
        <f aca="false">IF($B48="","",H71-H94)</f>
        <v/>
      </c>
      <c r="I48" s="802" t="str">
        <f aca="false">IF($B48="","",I71-I94)</f>
        <v/>
      </c>
      <c r="J48" s="792" t="str">
        <f aca="false">IF(B48="","",SUM(F48:I48))</f>
        <v/>
      </c>
      <c r="L48" s="792" t="str">
        <f aca="false">IF(B48="","",SUM(D48,J48))</f>
        <v/>
      </c>
      <c r="O48" s="792" t="str">
        <f aca="false">IF($B48="","",O71-O94)</f>
        <v/>
      </c>
      <c r="Q48" s="792" t="str">
        <f aca="false">IF(B48="","",SUM(L48,O48))</f>
        <v/>
      </c>
      <c r="T48" s="792" t="n">
        <f aca="false">T47+1</f>
        <v>17</v>
      </c>
      <c r="U48" s="792" t="str">
        <f aca="false">U25</f>
        <v/>
      </c>
      <c r="V48" s="792" t="str">
        <f aca="false">V25</f>
        <v/>
      </c>
      <c r="W48" s="792" t="str">
        <f aca="false">IF($U48="","",W71-W94)</f>
        <v/>
      </c>
      <c r="Y48" s="802" t="str">
        <f aca="false">IF($U48="","",Y71-Y94)</f>
        <v/>
      </c>
      <c r="Z48" s="802" t="str">
        <f aca="false">IF($U48="","",Z71-Z94)</f>
        <v/>
      </c>
      <c r="AA48" s="802" t="str">
        <f aca="false">IF($U48="","",AA71-AA94)</f>
        <v/>
      </c>
      <c r="AB48" s="802" t="str">
        <f aca="false">IF($U48="","",AB71-AB94)</f>
        <v/>
      </c>
      <c r="AC48" s="792" t="str">
        <f aca="false">IF(U48="","",SUM(Y48:AB48))</f>
        <v/>
      </c>
      <c r="AE48" s="792" t="str">
        <f aca="false">IF(U48="","",SUM(W48,AC48))</f>
        <v/>
      </c>
      <c r="AH48" s="792" t="str">
        <f aca="false">IF($U48="","",AH71-AH94)</f>
        <v/>
      </c>
      <c r="AJ48" s="792" t="str">
        <f aca="false">IF(U48="","",SUM(AE48,AH48))</f>
        <v/>
      </c>
    </row>
    <row r="49" customFormat="false" ht="13" hidden="false" customHeight="false" outlineLevel="0" collapsed="false">
      <c r="A49" s="804" t="n">
        <f aca="false">A48+1</f>
        <v>18</v>
      </c>
      <c r="B49" s="804" t="str">
        <f aca="false">B26</f>
        <v/>
      </c>
      <c r="C49" s="804" t="str">
        <f aca="false">C26</f>
        <v/>
      </c>
      <c r="D49" s="804" t="str">
        <f aca="false">IF($B49="","",D72-D95)</f>
        <v/>
      </c>
      <c r="F49" s="802" t="str">
        <f aca="false">IF($B49="","",F72-F95)</f>
        <v/>
      </c>
      <c r="G49" s="802" t="str">
        <f aca="false">IF($B49="","",G72-G95)</f>
        <v/>
      </c>
      <c r="H49" s="802" t="str">
        <f aca="false">IF($B49="","",H72-H95)</f>
        <v/>
      </c>
      <c r="I49" s="802" t="str">
        <f aca="false">IF($B49="","",I72-I95)</f>
        <v/>
      </c>
      <c r="J49" s="804" t="str">
        <f aca="false">IF(B49="","",SUM(F49:I49))</f>
        <v/>
      </c>
      <c r="L49" s="804" t="str">
        <f aca="false">IF(B49="","",SUM(D49,J49))</f>
        <v/>
      </c>
      <c r="O49" s="804" t="str">
        <f aca="false">IF($B49="","",O72-O95)</f>
        <v/>
      </c>
      <c r="Q49" s="804" t="str">
        <f aca="false">IF(B49="","",SUM(L49,O49))</f>
        <v/>
      </c>
      <c r="T49" s="804" t="n">
        <f aca="false">T48+1</f>
        <v>18</v>
      </c>
      <c r="U49" s="804" t="str">
        <f aca="false">U26</f>
        <v/>
      </c>
      <c r="V49" s="804" t="str">
        <f aca="false">V26</f>
        <v/>
      </c>
      <c r="W49" s="804" t="str">
        <f aca="false">IF($U49="","",W72-W95)</f>
        <v/>
      </c>
      <c r="Y49" s="802" t="str">
        <f aca="false">IF($U49="","",Y72-Y95)</f>
        <v/>
      </c>
      <c r="Z49" s="802" t="str">
        <f aca="false">IF($U49="","",Z72-Z95)</f>
        <v/>
      </c>
      <c r="AA49" s="802" t="str">
        <f aca="false">IF($U49="","",AA72-AA95)</f>
        <v/>
      </c>
      <c r="AB49" s="802" t="str">
        <f aca="false">IF($U49="","",AB72-AB95)</f>
        <v/>
      </c>
      <c r="AC49" s="804" t="str">
        <f aca="false">IF(U49="","",SUM(Y49:AB49))</f>
        <v/>
      </c>
      <c r="AE49" s="804" t="str">
        <f aca="false">IF(U49="","",SUM(W49,AC49))</f>
        <v/>
      </c>
      <c r="AH49" s="804" t="str">
        <f aca="false">IF($U49="","",AH72-AH95)</f>
        <v/>
      </c>
      <c r="AJ49" s="804" t="str">
        <f aca="false">IF(U49="","",SUM(AE49,AH49))</f>
        <v/>
      </c>
    </row>
    <row r="50" customFormat="false" ht="13" hidden="false" customHeight="false" outlineLevel="0" collapsed="false">
      <c r="A50" s="792" t="n">
        <f aca="false">A49+1</f>
        <v>19</v>
      </c>
      <c r="B50" s="792" t="str">
        <f aca="false">B27</f>
        <v/>
      </c>
      <c r="C50" s="792" t="str">
        <f aca="false">C27</f>
        <v/>
      </c>
      <c r="D50" s="792" t="str">
        <f aca="false">IF($B50="","",D73-D96)</f>
        <v/>
      </c>
      <c r="F50" s="802" t="str">
        <f aca="false">IF($B50="","",F73-F96)</f>
        <v/>
      </c>
      <c r="G50" s="802" t="str">
        <f aca="false">IF($B50="","",G73-G96)</f>
        <v/>
      </c>
      <c r="H50" s="802" t="str">
        <f aca="false">IF($B50="","",H73-H96)</f>
        <v/>
      </c>
      <c r="I50" s="802" t="str">
        <f aca="false">IF($B50="","",I73-I96)</f>
        <v/>
      </c>
      <c r="J50" s="792" t="str">
        <f aca="false">IF(B50="","",SUM(F50:I50))</f>
        <v/>
      </c>
      <c r="L50" s="792" t="str">
        <f aca="false">IF(B50="","",SUM(D50,J50))</f>
        <v/>
      </c>
      <c r="O50" s="792" t="str">
        <f aca="false">IF($B50="","",O73-O96)</f>
        <v/>
      </c>
      <c r="Q50" s="792" t="str">
        <f aca="false">IF(B50="","",SUM(L50,O50))</f>
        <v/>
      </c>
      <c r="T50" s="792" t="n">
        <f aca="false">T49+1</f>
        <v>19</v>
      </c>
      <c r="U50" s="792" t="str">
        <f aca="false">U27</f>
        <v/>
      </c>
      <c r="V50" s="792" t="str">
        <f aca="false">V27</f>
        <v/>
      </c>
      <c r="W50" s="792" t="str">
        <f aca="false">IF($U50="","",W73-W96)</f>
        <v/>
      </c>
      <c r="Y50" s="802" t="str">
        <f aca="false">IF($U50="","",Y73-Y96)</f>
        <v/>
      </c>
      <c r="Z50" s="802" t="str">
        <f aca="false">IF($U50="","",Z73-Z96)</f>
        <v/>
      </c>
      <c r="AA50" s="802" t="str">
        <f aca="false">IF($U50="","",AA73-AA96)</f>
        <v/>
      </c>
      <c r="AB50" s="802" t="str">
        <f aca="false">IF($U50="","",AB73-AB96)</f>
        <v/>
      </c>
      <c r="AC50" s="792" t="str">
        <f aca="false">IF(U50="","",SUM(Y50:AB50))</f>
        <v/>
      </c>
      <c r="AE50" s="792" t="str">
        <f aca="false">IF(U50="","",SUM(W50,AC50))</f>
        <v/>
      </c>
      <c r="AH50" s="792" t="str">
        <f aca="false">IF($U50="","",AH73-AH96)</f>
        <v/>
      </c>
      <c r="AJ50" s="792" t="str">
        <f aca="false">IF(U50="","",SUM(AE50,AH50))</f>
        <v/>
      </c>
    </row>
    <row r="51" customFormat="false" ht="13" hidden="false" customHeight="false" outlineLevel="0" collapsed="false">
      <c r="A51" s="804" t="n">
        <f aca="false">A50+1</f>
        <v>20</v>
      </c>
      <c r="B51" s="804" t="str">
        <f aca="false">B28</f>
        <v/>
      </c>
      <c r="C51" s="804" t="str">
        <f aca="false">C28</f>
        <v/>
      </c>
      <c r="D51" s="804" t="str">
        <f aca="false">IF($B51="","",D74-D97)</f>
        <v/>
      </c>
      <c r="F51" s="802" t="str">
        <f aca="false">IF($B51="","",F74-F97)</f>
        <v/>
      </c>
      <c r="G51" s="802" t="str">
        <f aca="false">IF($B51="","",G74-G97)</f>
        <v/>
      </c>
      <c r="H51" s="802" t="str">
        <f aca="false">IF($B51="","",H74-H97)</f>
        <v/>
      </c>
      <c r="I51" s="802" t="str">
        <f aca="false">IF($B51="","",I74-I97)</f>
        <v/>
      </c>
      <c r="J51" s="804" t="str">
        <f aca="false">IF(B51="","",SUM(F51:I51))</f>
        <v/>
      </c>
      <c r="L51" s="804" t="str">
        <f aca="false">IF(B51="","",SUM(D51,J51))</f>
        <v/>
      </c>
      <c r="O51" s="804" t="str">
        <f aca="false">IF($B51="","",O74-O97)</f>
        <v/>
      </c>
      <c r="Q51" s="804" t="str">
        <f aca="false">IF(B51="","",SUM(L51,O51))</f>
        <v/>
      </c>
      <c r="T51" s="804" t="n">
        <f aca="false">T50+1</f>
        <v>20</v>
      </c>
      <c r="U51" s="804" t="str">
        <f aca="false">U28</f>
        <v/>
      </c>
      <c r="V51" s="804" t="str">
        <f aca="false">V28</f>
        <v/>
      </c>
      <c r="W51" s="804" t="str">
        <f aca="false">IF($U51="","",W74-W97)</f>
        <v/>
      </c>
      <c r="Y51" s="802" t="str">
        <f aca="false">IF($U51="","",Y74-Y97)</f>
        <v/>
      </c>
      <c r="Z51" s="802" t="str">
        <f aca="false">IF($U51="","",Z74-Z97)</f>
        <v/>
      </c>
      <c r="AA51" s="802" t="str">
        <f aca="false">IF($U51="","",AA74-AA97)</f>
        <v/>
      </c>
      <c r="AB51" s="802" t="str">
        <f aca="false">IF($U51="","",AB74-AB97)</f>
        <v/>
      </c>
      <c r="AC51" s="804" t="str">
        <f aca="false">IF(U51="","",SUM(Y51:AB51))</f>
        <v/>
      </c>
      <c r="AE51" s="804" t="str">
        <f aca="false">IF(U51="","",SUM(W51,AC51))</f>
        <v/>
      </c>
      <c r="AH51" s="804" t="str">
        <f aca="false">IF($U51="","",AH74-AH97)</f>
        <v/>
      </c>
      <c r="AJ51" s="804" t="str">
        <f aca="false">IF(U51="","",SUM(AE51,AH51))</f>
        <v/>
      </c>
    </row>
    <row r="53" customFormat="false" ht="13" hidden="false" customHeight="false" outlineLevel="0" collapsed="false">
      <c r="A53" s="794" t="s">
        <v>457</v>
      </c>
      <c r="B53" s="794"/>
      <c r="C53" s="794"/>
      <c r="D53" s="795"/>
      <c r="E53" s="795"/>
      <c r="F53" s="795"/>
      <c r="G53" s="795"/>
      <c r="H53" s="795"/>
      <c r="I53" s="795"/>
      <c r="J53" s="795"/>
      <c r="K53" s="795"/>
      <c r="L53" s="795"/>
      <c r="M53" s="795"/>
      <c r="N53" s="795"/>
      <c r="O53" s="795"/>
      <c r="P53" s="795"/>
      <c r="Q53" s="795"/>
      <c r="R53" s="795"/>
      <c r="T53" s="794" t="s">
        <v>457</v>
      </c>
      <c r="U53" s="794"/>
      <c r="V53" s="794"/>
      <c r="W53" s="795"/>
      <c r="X53" s="795"/>
      <c r="Y53" s="795"/>
      <c r="Z53" s="795"/>
      <c r="AA53" s="795"/>
      <c r="AB53" s="795"/>
      <c r="AC53" s="795"/>
      <c r="AD53" s="795"/>
      <c r="AE53" s="795"/>
      <c r="AF53" s="795"/>
      <c r="AG53" s="795"/>
      <c r="AH53" s="795"/>
      <c r="AI53" s="795"/>
      <c r="AJ53" s="795"/>
      <c r="AK53" s="795"/>
    </row>
    <row r="54" customFormat="false" ht="13" hidden="false" customHeight="false" outlineLevel="0" collapsed="false">
      <c r="A54" s="796" t="n">
        <v>0</v>
      </c>
      <c r="B54" s="796" t="s">
        <v>445</v>
      </c>
      <c r="C54" s="796" t="s">
        <v>446</v>
      </c>
      <c r="D54" s="796" t="s">
        <v>294</v>
      </c>
      <c r="E54" s="800"/>
      <c r="F54" s="798" t="s">
        <v>295</v>
      </c>
      <c r="G54" s="798" t="s">
        <v>295</v>
      </c>
      <c r="H54" s="798" t="s">
        <v>295</v>
      </c>
      <c r="I54" s="798" t="s">
        <v>295</v>
      </c>
      <c r="J54" s="796" t="s">
        <v>448</v>
      </c>
      <c r="K54" s="800"/>
      <c r="L54" s="796" t="s">
        <v>450</v>
      </c>
      <c r="M54" s="800"/>
      <c r="N54" s="799" t="s">
        <v>452</v>
      </c>
      <c r="O54" s="796" t="s">
        <v>292</v>
      </c>
      <c r="P54" s="800"/>
      <c r="Q54" s="796" t="s">
        <v>454</v>
      </c>
      <c r="R54" s="800"/>
      <c r="S54" s="800"/>
      <c r="T54" s="796" t="n">
        <v>0</v>
      </c>
      <c r="U54" s="796" t="s">
        <v>445</v>
      </c>
      <c r="V54" s="796" t="s">
        <v>446</v>
      </c>
      <c r="W54" s="796" t="s">
        <v>294</v>
      </c>
      <c r="X54" s="800"/>
      <c r="Y54" s="798" t="s">
        <v>295</v>
      </c>
      <c r="Z54" s="798" t="s">
        <v>295</v>
      </c>
      <c r="AA54" s="798" t="s">
        <v>295</v>
      </c>
      <c r="AB54" s="798" t="s">
        <v>295</v>
      </c>
      <c r="AC54" s="796" t="s">
        <v>448</v>
      </c>
      <c r="AD54" s="800"/>
      <c r="AE54" s="796" t="s">
        <v>450</v>
      </c>
      <c r="AF54" s="800"/>
      <c r="AG54" s="799" t="s">
        <v>452</v>
      </c>
      <c r="AH54" s="796" t="s">
        <v>292</v>
      </c>
      <c r="AI54" s="800"/>
      <c r="AJ54" s="796" t="s">
        <v>454</v>
      </c>
      <c r="AK54" s="800"/>
    </row>
    <row r="55" customFormat="false" ht="13" hidden="false" customHeight="false" outlineLevel="0" collapsed="false">
      <c r="A55" s="792" t="n">
        <f aca="false">A54+1</f>
        <v>1</v>
      </c>
      <c r="B55" s="792" t="str">
        <f aca="false">B9</f>
        <v>02</v>
      </c>
      <c r="C55" s="792" t="str">
        <f aca="false">C9</f>
        <v>Jema Wrex</v>
      </c>
      <c r="D55" s="792" t="e">
        <f aca="false">IF($B55="","",SUMPRODUCT(--(Lineups!$G$4:$G$41=$B55),--(Lineups!$B$4:$B$41=""),Lineups!$W$4:$W$41))</f>
        <v>#REF!</v>
      </c>
      <c r="F55" s="802" t="e">
        <f aca="false">IF($B55="","",SUMPRODUCT(--(Lineups!$G$4:$G$41=$B55),--(Lineups!$B$4:$B$41="X"),Lineups!$W$4:$W$41))</f>
        <v>#REF!</v>
      </c>
      <c r="G55" s="802" t="e">
        <f aca="false">IF($B55="","",SUMPRODUCT(--(Lineups!$K$4:$K$41=$B55),Lineups!$W$4:$W$41))</f>
        <v>#REF!</v>
      </c>
      <c r="H55" s="802" t="e">
        <f aca="false">IF($B55="","",SUMPRODUCT(--(Lineups!$O$4:$O$41=$B55),Lineups!$W$4:$W$41))</f>
        <v>#REF!</v>
      </c>
      <c r="I55" s="802" t="e">
        <f aca="false">IF($B55="","",SUMPRODUCT(--(Lineups!$S$4:$S$41=$B55),Lineups!$W$4:$W$41))</f>
        <v>#REF!</v>
      </c>
      <c r="J55" s="792" t="e">
        <f aca="false">IF(B55="","",SUM(F55:I55))</f>
        <v>#REF!</v>
      </c>
      <c r="L55" s="792" t="e">
        <f aca="false">IF(B55="","",SUM(D55,J55))</f>
        <v>#REF!</v>
      </c>
      <c r="O55" s="792" t="e">
        <f aca="false">IF($B55="","",SUMPRODUCT(--(Lineups!$C$4:$C$41=$B55),Lineups!$W$4:$W$41))</f>
        <v>#REF!</v>
      </c>
      <c r="Q55" s="792" t="e">
        <f aca="false">IF(B55="","",SUM(L55,O55))</f>
        <v>#REF!</v>
      </c>
      <c r="T55" s="792" t="n">
        <f aca="false">T54+1</f>
        <v>1</v>
      </c>
      <c r="U55" s="792" t="str">
        <f aca="false">U9</f>
        <v>18</v>
      </c>
      <c r="V55" s="792" t="str">
        <f aca="false">V9</f>
        <v>Mai Tai Smashya</v>
      </c>
      <c r="W55" s="792" t="e">
        <f aca="false">IF($U55="","",SUMPRODUCT(--(Lineups!$AG$4:$AG$41=$U55),--(Lineups!$AB$4:$AB$41=""),Lineups!$AW$4:$AW$41))</f>
        <v>#REF!</v>
      </c>
      <c r="Y55" s="802" t="e">
        <f aca="false">IF($U55="","",SUMPRODUCT(--(Lineups!$AG$4:$AG$41=$U55),--(Lineups!$AB$4:$AB$41="X"),Lineups!$AW$4:$AW$41))</f>
        <v>#REF!</v>
      </c>
      <c r="Z55" s="802" t="e">
        <f aca="false">IF($U55="","",SUMPRODUCT(--(Lineups!$AK$4:$AK$41=$U55),Lineups!$AW$4:$AW$41))</f>
        <v>#REF!</v>
      </c>
      <c r="AA55" s="802" t="e">
        <f aca="false">IF($U55="","",SUMPRODUCT(--(Lineups!$AO$4:$AO$41=$U55),Lineups!$AW$4:$AW$41))</f>
        <v>#REF!</v>
      </c>
      <c r="AB55" s="802" t="e">
        <f aca="false">IF($U55="","",SUMPRODUCT(--(Lineups!$AS$4:$AS$41=$U55),Lineups!$AW$4:$AW$41))</f>
        <v>#REF!</v>
      </c>
      <c r="AC55" s="792" t="e">
        <f aca="false">IF(U55="","",SUM(Y55:AB55))</f>
        <v>#REF!</v>
      </c>
      <c r="AE55" s="792" t="e">
        <f aca="false">IF(U55="","",SUM(W55,AC55))</f>
        <v>#REF!</v>
      </c>
      <c r="AH55" s="792" t="e">
        <f aca="false">IF($U55="","",SUMPRODUCT(--(Lineups!$AC$4:$AC$41=$U55),Lineups!$AW$4:$AW$41))</f>
        <v>#REF!</v>
      </c>
      <c r="AJ55" s="792" t="e">
        <f aca="false">IF(U55="","",SUM(AE55,AH55))</f>
        <v>#REF!</v>
      </c>
    </row>
    <row r="56" customFormat="false" ht="13" hidden="false" customHeight="false" outlineLevel="0" collapsed="false">
      <c r="A56" s="804" t="n">
        <f aca="false">A55+1</f>
        <v>2</v>
      </c>
      <c r="B56" s="804" t="str">
        <f aca="false">B10</f>
        <v>1</v>
      </c>
      <c r="C56" s="804" t="str">
        <f aca="false">C10</f>
        <v>Cia WouldNwannabia</v>
      </c>
      <c r="D56" s="804" t="e">
        <f aca="false">IF($B56="","",SUMPRODUCT(--(Lineups!$G$4:$G$41=$B56),--(Lineups!$B$4:$B$41=""),Lineups!$W$4:$W$41))</f>
        <v>#REF!</v>
      </c>
      <c r="F56" s="802" t="e">
        <f aca="false">IF($B56="","",SUMPRODUCT(--(Lineups!$G$4:$G$41=$B56),--(Lineups!$B$4:$B$41="X"),Lineups!$W$4:$W$41))</f>
        <v>#REF!</v>
      </c>
      <c r="G56" s="802" t="e">
        <f aca="false">IF($B56="","",SUMPRODUCT(--(Lineups!$K$4:$K$41=$B56),Lineups!$W$4:$W$41))</f>
        <v>#REF!</v>
      </c>
      <c r="H56" s="802" t="e">
        <f aca="false">IF($B56="","",SUMPRODUCT(--(Lineups!$O$4:$O$41=$B56),Lineups!$W$4:$W$41))</f>
        <v>#REF!</v>
      </c>
      <c r="I56" s="802" t="e">
        <f aca="false">IF($B56="","",SUMPRODUCT(--(Lineups!$S$4:$S$41=$B56),Lineups!$W$4:$W$41))</f>
        <v>#REF!</v>
      </c>
      <c r="J56" s="804" t="e">
        <f aca="false">IF(B56="","",SUM(F56:I56))</f>
        <v>#REF!</v>
      </c>
      <c r="L56" s="804" t="e">
        <f aca="false">IF(B56="","",SUM(D56,J56))</f>
        <v>#REF!</v>
      </c>
      <c r="O56" s="804" t="e">
        <f aca="false">IF($B56="","",SUMPRODUCT(--(Lineups!$C$4:$C$41=$B56),Lineups!$W$4:$W$41))</f>
        <v>#REF!</v>
      </c>
      <c r="Q56" s="804" t="e">
        <f aca="false">IF(B56="","",SUM(L56,O56))</f>
        <v>#REF!</v>
      </c>
      <c r="T56" s="804" t="n">
        <f aca="false">T55+1</f>
        <v>2</v>
      </c>
      <c r="U56" s="804" t="str">
        <f aca="false">U10</f>
        <v>191</v>
      </c>
      <c r="V56" s="804" t="str">
        <f aca="false">V10</f>
        <v>Kat Von Devious</v>
      </c>
      <c r="W56" s="804" t="e">
        <f aca="false">IF($U56="","",SUMPRODUCT(--(Lineups!$AG$4:$AG$41=$U56),--(Lineups!$AB$4:$AB$41=""),Lineups!$AW$4:$AW$41))</f>
        <v>#REF!</v>
      </c>
      <c r="Y56" s="802" t="e">
        <f aca="false">IF($U56="","",SUMPRODUCT(--(Lineups!$AG$4:$AG$41=$U56),--(Lineups!$AB$4:$AB$41="X"),Lineups!$AW$4:$AW$41))</f>
        <v>#REF!</v>
      </c>
      <c r="Z56" s="802" t="e">
        <f aca="false">IF($U56="","",SUMPRODUCT(--(Lineups!$AK$4:$AK$41=$U56),Lineups!$AW$4:$AW$41))</f>
        <v>#REF!</v>
      </c>
      <c r="AA56" s="802" t="e">
        <f aca="false">IF($U56="","",SUMPRODUCT(--(Lineups!$AO$4:$AO$41=$U56),Lineups!$AW$4:$AW$41))</f>
        <v>#REF!</v>
      </c>
      <c r="AB56" s="802" t="e">
        <f aca="false">IF($U56="","",SUMPRODUCT(--(Lineups!$AS$4:$AS$41=$U56),Lineups!$AW$4:$AW$41))</f>
        <v>#REF!</v>
      </c>
      <c r="AC56" s="804" t="e">
        <f aca="false">IF(U56="","",SUM(Y56:AB56))</f>
        <v>#REF!</v>
      </c>
      <c r="AE56" s="804" t="e">
        <f aca="false">IF(U56="","",SUM(W56,AC56))</f>
        <v>#REF!</v>
      </c>
      <c r="AH56" s="804" t="e">
        <f aca="false">IF($U56="","",SUMPRODUCT(--(Lineups!$AC$4:$AC$41=$U56),Lineups!$AW$4:$AW$41))</f>
        <v>#REF!</v>
      </c>
      <c r="AJ56" s="804" t="e">
        <f aca="false">IF(U56="","",SUM(AE56,AH56))</f>
        <v>#REF!</v>
      </c>
    </row>
    <row r="57" customFormat="false" ht="13" hidden="false" customHeight="false" outlineLevel="0" collapsed="false">
      <c r="A57" s="792" t="n">
        <f aca="false">A56+1</f>
        <v>3</v>
      </c>
      <c r="B57" s="792" t="str">
        <f aca="false">B11</f>
        <v>10</v>
      </c>
      <c r="C57" s="792" t="str">
        <f aca="false">C11</f>
        <v>The Big Lebekski</v>
      </c>
      <c r="D57" s="792" t="e">
        <f aca="false">IF($B57="","",SUMPRODUCT(--(Lineups!$G$4:$G$41=$B57),--(Lineups!$B$4:$B$41=""),Lineups!$W$4:$W$41))</f>
        <v>#REF!</v>
      </c>
      <c r="F57" s="802" t="e">
        <f aca="false">IF($B57="","",SUMPRODUCT(--(Lineups!$G$4:$G$41=$B57),--(Lineups!$B$4:$B$41="X"),Lineups!$W$4:$W$41))</f>
        <v>#REF!</v>
      </c>
      <c r="G57" s="802" t="e">
        <f aca="false">IF($B57="","",SUMPRODUCT(--(Lineups!$K$4:$K$41=$B57),Lineups!$W$4:$W$41))</f>
        <v>#REF!</v>
      </c>
      <c r="H57" s="802" t="e">
        <f aca="false">IF($B57="","",SUMPRODUCT(--(Lineups!$O$4:$O$41=$B57),Lineups!$W$4:$W$41))</f>
        <v>#REF!</v>
      </c>
      <c r="I57" s="802" t="e">
        <f aca="false">IF($B57="","",SUMPRODUCT(--(Lineups!$S$4:$S$41=$B57),Lineups!$W$4:$W$41))</f>
        <v>#REF!</v>
      </c>
      <c r="J57" s="792" t="e">
        <f aca="false">IF(B57="","",SUM(F57:I57))</f>
        <v>#REF!</v>
      </c>
      <c r="L57" s="792" t="e">
        <f aca="false">IF(B57="","",SUM(D57,J57))</f>
        <v>#REF!</v>
      </c>
      <c r="O57" s="792" t="e">
        <f aca="false">IF($B57="","",SUMPRODUCT(--(Lineups!$C$4:$C$41=$B57),Lineups!$W$4:$W$41))</f>
        <v>#REF!</v>
      </c>
      <c r="Q57" s="792" t="e">
        <f aca="false">IF(B57="","",SUM(L57,O57))</f>
        <v>#REF!</v>
      </c>
      <c r="T57" s="792" t="n">
        <f aca="false">T56+1</f>
        <v>3</v>
      </c>
      <c r="U57" s="792" t="str">
        <f aca="false">U11</f>
        <v>222</v>
      </c>
      <c r="V57" s="792" t="str">
        <f aca="false">V11</f>
        <v>Terror Face Off</v>
      </c>
      <c r="W57" s="792" t="e">
        <f aca="false">IF($U57="","",SUMPRODUCT(--(Lineups!$AG$4:$AG$41=$U57),--(Lineups!$AB$4:$AB$41=""),Lineups!$AW$4:$AW$41))</f>
        <v>#REF!</v>
      </c>
      <c r="Y57" s="802" t="e">
        <f aca="false">IF($U57="","",SUMPRODUCT(--(Lineups!$AG$4:$AG$41=$U57),--(Lineups!$AB$4:$AB$41="X"),Lineups!$AW$4:$AW$41))</f>
        <v>#REF!</v>
      </c>
      <c r="Z57" s="802" t="e">
        <f aca="false">IF($U57="","",SUMPRODUCT(--(Lineups!$AK$4:$AK$41=$U57),Lineups!$AW$4:$AW$41))</f>
        <v>#REF!</v>
      </c>
      <c r="AA57" s="802" t="e">
        <f aca="false">IF($U57="","",SUMPRODUCT(--(Lineups!$AO$4:$AO$41=$U57),Lineups!$AW$4:$AW$41))</f>
        <v>#REF!</v>
      </c>
      <c r="AB57" s="802" t="e">
        <f aca="false">IF($U57="","",SUMPRODUCT(--(Lineups!$AS$4:$AS$41=$U57),Lineups!$AW$4:$AW$41))</f>
        <v>#REF!</v>
      </c>
      <c r="AC57" s="792" t="e">
        <f aca="false">IF(U57="","",SUM(Y57:AB57))</f>
        <v>#REF!</v>
      </c>
      <c r="AE57" s="792" t="e">
        <f aca="false">IF(U57="","",SUM(W57,AC57))</f>
        <v>#REF!</v>
      </c>
      <c r="AH57" s="792" t="e">
        <f aca="false">IF($U57="","",SUMPRODUCT(--(Lineups!$AC$4:$AC$41=$U57),Lineups!$AW$4:$AW$41))</f>
        <v>#REF!</v>
      </c>
      <c r="AJ57" s="792" t="e">
        <f aca="false">IF(U57="","",SUM(AE57,AH57))</f>
        <v>#REF!</v>
      </c>
    </row>
    <row r="58" customFormat="false" ht="13" hidden="false" customHeight="false" outlineLevel="0" collapsed="false">
      <c r="A58" s="804" t="n">
        <f aca="false">A57+1</f>
        <v>4</v>
      </c>
      <c r="B58" s="804" t="str">
        <f aca="false">B12</f>
        <v>115</v>
      </c>
      <c r="C58" s="804" t="str">
        <f aca="false">C12</f>
        <v>Flex Calibur</v>
      </c>
      <c r="D58" s="804" t="e">
        <f aca="false">IF($B58="","",SUMPRODUCT(--(Lineups!$G$4:$G$41=$B58),--(Lineups!$B$4:$B$41=""),Lineups!$W$4:$W$41))</f>
        <v>#REF!</v>
      </c>
      <c r="F58" s="802" t="e">
        <f aca="false">IF($B58="","",SUMPRODUCT(--(Lineups!$G$4:$G$41=$B58),--(Lineups!$B$4:$B$41="X"),Lineups!$W$4:$W$41))</f>
        <v>#REF!</v>
      </c>
      <c r="G58" s="802" t="e">
        <f aca="false">IF($B58="","",SUMPRODUCT(--(Lineups!$K$4:$K$41=$B58),Lineups!$W$4:$W$41))</f>
        <v>#REF!</v>
      </c>
      <c r="H58" s="802" t="e">
        <f aca="false">IF($B58="","",SUMPRODUCT(--(Lineups!$O$4:$O$41=$B58),Lineups!$W$4:$W$41))</f>
        <v>#REF!</v>
      </c>
      <c r="I58" s="802" t="e">
        <f aca="false">IF($B58="","",SUMPRODUCT(--(Lineups!$S$4:$S$41=$B58),Lineups!$W$4:$W$41))</f>
        <v>#REF!</v>
      </c>
      <c r="J58" s="804" t="e">
        <f aca="false">IF(B58="","",SUM(F58:I58))</f>
        <v>#REF!</v>
      </c>
      <c r="L58" s="804" t="e">
        <f aca="false">IF(B58="","",SUM(D58,J58))</f>
        <v>#REF!</v>
      </c>
      <c r="O58" s="804" t="e">
        <f aca="false">IF($B58="","",SUMPRODUCT(--(Lineups!$C$4:$C$41=$B58),Lineups!$W$4:$W$41))</f>
        <v>#REF!</v>
      </c>
      <c r="Q58" s="804" t="e">
        <f aca="false">IF(B58="","",SUM(L58,O58))</f>
        <v>#REF!</v>
      </c>
      <c r="T58" s="804" t="n">
        <f aca="false">T57+1</f>
        <v>4</v>
      </c>
      <c r="U58" s="804" t="str">
        <f aca="false">U12</f>
        <v>24</v>
      </c>
      <c r="V58" s="804" t="str">
        <f aca="false">V12</f>
        <v>Skate Spade</v>
      </c>
      <c r="W58" s="804" t="e">
        <f aca="false">IF($U58="","",SUMPRODUCT(--(Lineups!$AG$4:$AG$41=$U58),--(Lineups!$AB$4:$AB$41=""),Lineups!$AW$4:$AW$41))</f>
        <v>#REF!</v>
      </c>
      <c r="Y58" s="802" t="e">
        <f aca="false">IF($U58="","",SUMPRODUCT(--(Lineups!$AG$4:$AG$41=$U58),--(Lineups!$AB$4:$AB$41="X"),Lineups!$AW$4:$AW$41))</f>
        <v>#REF!</v>
      </c>
      <c r="Z58" s="802" t="e">
        <f aca="false">IF($U58="","",SUMPRODUCT(--(Lineups!$AK$4:$AK$41=$U58),Lineups!$AW$4:$AW$41))</f>
        <v>#REF!</v>
      </c>
      <c r="AA58" s="802" t="e">
        <f aca="false">IF($U58="","",SUMPRODUCT(--(Lineups!$AO$4:$AO$41=$U58),Lineups!$AW$4:$AW$41))</f>
        <v>#REF!</v>
      </c>
      <c r="AB58" s="802" t="e">
        <f aca="false">IF($U58="","",SUMPRODUCT(--(Lineups!$AS$4:$AS$41=$U58),Lineups!$AW$4:$AW$41))</f>
        <v>#REF!</v>
      </c>
      <c r="AC58" s="804" t="e">
        <f aca="false">IF(U58="","",SUM(Y58:AB58))</f>
        <v>#REF!</v>
      </c>
      <c r="AE58" s="804" t="e">
        <f aca="false">IF(U58="","",SUM(W58,AC58))</f>
        <v>#REF!</v>
      </c>
      <c r="AH58" s="804" t="e">
        <f aca="false">IF($U58="","",SUMPRODUCT(--(Lineups!$AC$4:$AC$41=$U58),Lineups!$AW$4:$AW$41))</f>
        <v>#REF!</v>
      </c>
      <c r="AJ58" s="804" t="e">
        <f aca="false">IF(U58="","",SUM(AE58,AH58))</f>
        <v>#REF!</v>
      </c>
    </row>
    <row r="59" customFormat="false" ht="13" hidden="false" customHeight="false" outlineLevel="0" collapsed="false">
      <c r="A59" s="792" t="n">
        <f aca="false">A58+1</f>
        <v>5</v>
      </c>
      <c r="B59" s="792" t="str">
        <f aca="false">B13</f>
        <v>151</v>
      </c>
      <c r="C59" s="792" t="str">
        <f aca="false">C13</f>
        <v>Crash Smashum</v>
      </c>
      <c r="D59" s="792" t="e">
        <f aca="false">IF($B59="","",SUMPRODUCT(--(Lineups!$G$4:$G$41=$B59),--(Lineups!$B$4:$B$41=""),Lineups!$W$4:$W$41))</f>
        <v>#REF!</v>
      </c>
      <c r="F59" s="802" t="e">
        <f aca="false">IF($B59="","",SUMPRODUCT(--(Lineups!$G$4:$G$41=$B59),--(Lineups!$B$4:$B$41="X"),Lineups!$W$4:$W$41))</f>
        <v>#REF!</v>
      </c>
      <c r="G59" s="802" t="e">
        <f aca="false">IF($B59="","",SUMPRODUCT(--(Lineups!$K$4:$K$41=$B59),Lineups!$W$4:$W$41))</f>
        <v>#REF!</v>
      </c>
      <c r="H59" s="802" t="e">
        <f aca="false">IF($B59="","",SUMPRODUCT(--(Lineups!$O$4:$O$41=$B59),Lineups!$W$4:$W$41))</f>
        <v>#REF!</v>
      </c>
      <c r="I59" s="802" t="e">
        <f aca="false">IF($B59="","",SUMPRODUCT(--(Lineups!$S$4:$S$41=$B59),Lineups!$W$4:$W$41))</f>
        <v>#REF!</v>
      </c>
      <c r="J59" s="792" t="e">
        <f aca="false">IF(B59="","",SUM(F59:I59))</f>
        <v>#REF!</v>
      </c>
      <c r="L59" s="792" t="e">
        <f aca="false">IF(B59="","",SUM(D59,J59))</f>
        <v>#REF!</v>
      </c>
      <c r="O59" s="792" t="e">
        <f aca="false">IF($B59="","",SUMPRODUCT(--(Lineups!$C$4:$C$41=$B59),Lineups!$W$4:$W$41))</f>
        <v>#REF!</v>
      </c>
      <c r="Q59" s="792" t="e">
        <f aca="false">IF(B59="","",SUM(L59,O59))</f>
        <v>#REF!</v>
      </c>
      <c r="T59" s="792" t="n">
        <f aca="false">T58+1</f>
        <v>5</v>
      </c>
      <c r="U59" s="792" t="str">
        <f aca="false">U13</f>
        <v>28</v>
      </c>
      <c r="V59" s="792" t="str">
        <f aca="false">V13</f>
        <v>Photo Chop</v>
      </c>
      <c r="W59" s="792" t="e">
        <f aca="false">IF($U59="","",SUMPRODUCT(--(Lineups!$AG$4:$AG$41=$U59),--(Lineups!$AB$4:$AB$41=""),Lineups!$AW$4:$AW$41))</f>
        <v>#REF!</v>
      </c>
      <c r="Y59" s="802" t="e">
        <f aca="false">IF($U59="","",SUMPRODUCT(--(Lineups!$AG$4:$AG$41=$U59),--(Lineups!$AB$4:$AB$41="X"),Lineups!$AW$4:$AW$41))</f>
        <v>#REF!</v>
      </c>
      <c r="Z59" s="802" t="e">
        <f aca="false">IF($U59="","",SUMPRODUCT(--(Lineups!$AK$4:$AK$41=$U59),Lineups!$AW$4:$AW$41))</f>
        <v>#REF!</v>
      </c>
      <c r="AA59" s="802" t="e">
        <f aca="false">IF($U59="","",SUMPRODUCT(--(Lineups!$AO$4:$AO$41=$U59),Lineups!$AW$4:$AW$41))</f>
        <v>#REF!</v>
      </c>
      <c r="AB59" s="802" t="e">
        <f aca="false">IF($U59="","",SUMPRODUCT(--(Lineups!$AS$4:$AS$41=$U59),Lineups!$AW$4:$AW$41))</f>
        <v>#REF!</v>
      </c>
      <c r="AC59" s="792" t="e">
        <f aca="false">IF(U59="","",SUM(Y59:AB59))</f>
        <v>#REF!</v>
      </c>
      <c r="AE59" s="792" t="e">
        <f aca="false">IF(U59="","",SUM(W59,AC59))</f>
        <v>#REF!</v>
      </c>
      <c r="AH59" s="792" t="e">
        <f aca="false">IF($U59="","",SUMPRODUCT(--(Lineups!$AC$4:$AC$41=$U59),Lineups!$AW$4:$AW$41))</f>
        <v>#REF!</v>
      </c>
      <c r="AJ59" s="792" t="e">
        <f aca="false">IF(U59="","",SUM(AE59,AH59))</f>
        <v>#REF!</v>
      </c>
    </row>
    <row r="60" customFormat="false" ht="13" hidden="false" customHeight="false" outlineLevel="0" collapsed="false">
      <c r="A60" s="804" t="n">
        <f aca="false">A59+1</f>
        <v>6</v>
      </c>
      <c r="B60" s="804" t="str">
        <f aca="false">B14</f>
        <v>198</v>
      </c>
      <c r="C60" s="804" t="str">
        <f aca="false">C14</f>
        <v>Minnie Pearl Harbor</v>
      </c>
      <c r="D60" s="804" t="e">
        <f aca="false">IF($B60="","",SUMPRODUCT(--(Lineups!$G$4:$G$41=$B60),--(Lineups!$B$4:$B$41=""),Lineups!$W$4:$W$41))</f>
        <v>#REF!</v>
      </c>
      <c r="F60" s="802" t="e">
        <f aca="false">IF($B60="","",SUMPRODUCT(--(Lineups!$G$4:$G$41=$B60),--(Lineups!$B$4:$B$41="X"),Lineups!$W$4:$W$41))</f>
        <v>#REF!</v>
      </c>
      <c r="G60" s="802" t="e">
        <f aca="false">IF($B60="","",SUMPRODUCT(--(Lineups!$K$4:$K$41=$B60),Lineups!$W$4:$W$41))</f>
        <v>#REF!</v>
      </c>
      <c r="H60" s="802" t="e">
        <f aca="false">IF($B60="","",SUMPRODUCT(--(Lineups!$O$4:$O$41=$B60),Lineups!$W$4:$W$41))</f>
        <v>#REF!</v>
      </c>
      <c r="I60" s="802" t="e">
        <f aca="false">IF($B60="","",SUMPRODUCT(--(Lineups!$S$4:$S$41=$B60),Lineups!$W$4:$W$41))</f>
        <v>#REF!</v>
      </c>
      <c r="J60" s="804" t="e">
        <f aca="false">IF(B60="","",SUM(F60:I60))</f>
        <v>#REF!</v>
      </c>
      <c r="L60" s="804" t="e">
        <f aca="false">IF(B60="","",SUM(D60,J60))</f>
        <v>#REF!</v>
      </c>
      <c r="O60" s="804" t="e">
        <f aca="false">IF($B60="","",SUMPRODUCT(--(Lineups!$C$4:$C$41=$B60),Lineups!$W$4:$W$41))</f>
        <v>#REF!</v>
      </c>
      <c r="Q60" s="804" t="e">
        <f aca="false">IF(B60="","",SUM(L60,O60))</f>
        <v>#REF!</v>
      </c>
      <c r="T60" s="804" t="n">
        <f aca="false">T59+1</f>
        <v>6</v>
      </c>
      <c r="U60" s="804" t="str">
        <f aca="false">U14</f>
        <v>31</v>
      </c>
      <c r="V60" s="804" t="str">
        <f aca="false">V14</f>
        <v>Lady Siren</v>
      </c>
      <c r="W60" s="804" t="e">
        <f aca="false">IF($U60="","",SUMPRODUCT(--(Lineups!$AG$4:$AG$41=$U60),--(Lineups!$AB$4:$AB$41=""),Lineups!$AW$4:$AW$41))</f>
        <v>#REF!</v>
      </c>
      <c r="Y60" s="802" t="e">
        <f aca="false">IF($U60="","",SUMPRODUCT(--(Lineups!$AG$4:$AG$41=$U60),--(Lineups!$AB$4:$AB$41="X"),Lineups!$AW$4:$AW$41))</f>
        <v>#REF!</v>
      </c>
      <c r="Z60" s="802" t="e">
        <f aca="false">IF($U60="","",SUMPRODUCT(--(Lineups!$AK$4:$AK$41=$U60),Lineups!$AW$4:$AW$41))</f>
        <v>#REF!</v>
      </c>
      <c r="AA60" s="802" t="e">
        <f aca="false">IF($U60="","",SUMPRODUCT(--(Lineups!$AO$4:$AO$41=$U60),Lineups!$AW$4:$AW$41))</f>
        <v>#REF!</v>
      </c>
      <c r="AB60" s="802" t="e">
        <f aca="false">IF($U60="","",SUMPRODUCT(--(Lineups!$AS$4:$AS$41=$U60),Lineups!$AW$4:$AW$41))</f>
        <v>#REF!</v>
      </c>
      <c r="AC60" s="804" t="e">
        <f aca="false">IF(U60="","",SUM(Y60:AB60))</f>
        <v>#REF!</v>
      </c>
      <c r="AE60" s="804" t="e">
        <f aca="false">IF(U60="","",SUM(W60,AC60))</f>
        <v>#REF!</v>
      </c>
      <c r="AH60" s="804" t="e">
        <f aca="false">IF($U60="","",SUMPRODUCT(--(Lineups!$AC$4:$AC$41=$U60),Lineups!$AW$4:$AW$41))</f>
        <v>#REF!</v>
      </c>
      <c r="AJ60" s="804" t="e">
        <f aca="false">IF(U60="","",SUM(AE60,AH60))</f>
        <v>#REF!</v>
      </c>
    </row>
    <row r="61" customFormat="false" ht="13" hidden="false" customHeight="false" outlineLevel="0" collapsed="false">
      <c r="A61" s="792" t="n">
        <f aca="false">A60+1</f>
        <v>7</v>
      </c>
      <c r="B61" s="792" t="str">
        <f aca="false">B15</f>
        <v>21</v>
      </c>
      <c r="C61" s="792" t="str">
        <f aca="false">C15</f>
        <v>Slice Crispy</v>
      </c>
      <c r="D61" s="792" t="e">
        <f aca="false">IF($B61="","",SUMPRODUCT(--(Lineups!$G$4:$G$41=$B61),--(Lineups!$B$4:$B$41=""),Lineups!$W$4:$W$41))</f>
        <v>#REF!</v>
      </c>
      <c r="F61" s="802" t="e">
        <f aca="false">IF($B61="","",SUMPRODUCT(--(Lineups!$G$4:$G$41=$B61),--(Lineups!$B$4:$B$41="X"),Lineups!$W$4:$W$41))</f>
        <v>#REF!</v>
      </c>
      <c r="G61" s="802" t="e">
        <f aca="false">IF($B61="","",SUMPRODUCT(--(Lineups!$K$4:$K$41=$B61),Lineups!$W$4:$W$41))</f>
        <v>#REF!</v>
      </c>
      <c r="H61" s="802" t="e">
        <f aca="false">IF($B61="","",SUMPRODUCT(--(Lineups!$O$4:$O$41=$B61),Lineups!$W$4:$W$41))</f>
        <v>#REF!</v>
      </c>
      <c r="I61" s="802" t="e">
        <f aca="false">IF($B61="","",SUMPRODUCT(--(Lineups!$S$4:$S$41=$B61),Lineups!$W$4:$W$41))</f>
        <v>#REF!</v>
      </c>
      <c r="J61" s="792" t="e">
        <f aca="false">IF(B61="","",SUM(F61:I61))</f>
        <v>#REF!</v>
      </c>
      <c r="L61" s="792" t="e">
        <f aca="false">IF(B61="","",SUM(D61,J61))</f>
        <v>#REF!</v>
      </c>
      <c r="O61" s="792" t="e">
        <f aca="false">IF($B61="","",SUMPRODUCT(--(Lineups!$C$4:$C$41=$B61),Lineups!$W$4:$W$41))</f>
        <v>#REF!</v>
      </c>
      <c r="Q61" s="792" t="e">
        <f aca="false">IF(B61="","",SUM(L61,O61))</f>
        <v>#REF!</v>
      </c>
      <c r="T61" s="792" t="n">
        <f aca="false">T60+1</f>
        <v>7</v>
      </c>
      <c r="U61" s="792" t="str">
        <f aca="false">U15</f>
        <v>40</v>
      </c>
      <c r="V61" s="792" t="str">
        <f aca="false">V15</f>
        <v>Teeny Bopper</v>
      </c>
      <c r="W61" s="792" t="e">
        <f aca="false">IF($U61="","",SUMPRODUCT(--(Lineups!$AG$4:$AG$41=$U61),--(Lineups!$AB$4:$AB$41=""),Lineups!$AW$4:$AW$41))</f>
        <v>#REF!</v>
      </c>
      <c r="Y61" s="802" t="e">
        <f aca="false">IF($U61="","",SUMPRODUCT(--(Lineups!$AG$4:$AG$41=$U61),--(Lineups!$AB$4:$AB$41="X"),Lineups!$AW$4:$AW$41))</f>
        <v>#REF!</v>
      </c>
      <c r="Z61" s="802" t="e">
        <f aca="false">IF($U61="","",SUMPRODUCT(--(Lineups!$AK$4:$AK$41=$U61),Lineups!$AW$4:$AW$41))</f>
        <v>#REF!</v>
      </c>
      <c r="AA61" s="802" t="e">
        <f aca="false">IF($U61="","",SUMPRODUCT(--(Lineups!$AO$4:$AO$41=$U61),Lineups!$AW$4:$AW$41))</f>
        <v>#REF!</v>
      </c>
      <c r="AB61" s="802" t="e">
        <f aca="false">IF($U61="","",SUMPRODUCT(--(Lineups!$AS$4:$AS$41=$U61),Lineups!$AW$4:$AW$41))</f>
        <v>#REF!</v>
      </c>
      <c r="AC61" s="792" t="e">
        <f aca="false">IF(U61="","",SUM(Y61:AB61))</f>
        <v>#REF!</v>
      </c>
      <c r="AE61" s="792" t="e">
        <f aca="false">IF(U61="","",SUM(W61,AC61))</f>
        <v>#REF!</v>
      </c>
      <c r="AH61" s="792" t="e">
        <f aca="false">IF($U61="","",SUMPRODUCT(--(Lineups!$AC$4:$AC$41=$U61),Lineups!$AW$4:$AW$41))</f>
        <v>#REF!</v>
      </c>
      <c r="AJ61" s="792" t="e">
        <f aca="false">IF(U61="","",SUM(AE61,AH61))</f>
        <v>#REF!</v>
      </c>
    </row>
    <row r="62" customFormat="false" ht="13" hidden="false" customHeight="false" outlineLevel="0" collapsed="false">
      <c r="A62" s="804" t="n">
        <f aca="false">A61+1</f>
        <v>8</v>
      </c>
      <c r="B62" s="804" t="str">
        <f aca="false">B16</f>
        <v>23</v>
      </c>
      <c r="C62" s="804" t="str">
        <f aca="false">C16</f>
        <v>N/A</v>
      </c>
      <c r="D62" s="804" t="e">
        <f aca="false">IF($B62="","",SUMPRODUCT(--(Lineups!$G$4:$G$41=$B62),--(Lineups!$B$4:$B$41=""),Lineups!$W$4:$W$41))</f>
        <v>#REF!</v>
      </c>
      <c r="F62" s="802" t="e">
        <f aca="false">IF($B62="","",SUMPRODUCT(--(Lineups!$G$4:$G$41=$B62),--(Lineups!$B$4:$B$41="X"),Lineups!$W$4:$W$41))</f>
        <v>#REF!</v>
      </c>
      <c r="G62" s="802" t="e">
        <f aca="false">IF($B62="","",SUMPRODUCT(--(Lineups!$K$4:$K$41=$B62),Lineups!$W$4:$W$41))</f>
        <v>#REF!</v>
      </c>
      <c r="H62" s="802" t="e">
        <f aca="false">IF($B62="","",SUMPRODUCT(--(Lineups!$O$4:$O$41=$B62),Lineups!$W$4:$W$41))</f>
        <v>#REF!</v>
      </c>
      <c r="I62" s="802" t="e">
        <f aca="false">IF($B62="","",SUMPRODUCT(--(Lineups!$S$4:$S$41=$B62),Lineups!$W$4:$W$41))</f>
        <v>#REF!</v>
      </c>
      <c r="J62" s="804" t="e">
        <f aca="false">IF(B62="","",SUM(F62:I62))</f>
        <v>#REF!</v>
      </c>
      <c r="L62" s="804" t="e">
        <f aca="false">IF(B62="","",SUM(D62,J62))</f>
        <v>#REF!</v>
      </c>
      <c r="O62" s="804" t="e">
        <f aca="false">IF($B62="","",SUMPRODUCT(--(Lineups!$C$4:$C$41=$B62),Lineups!$W$4:$W$41))</f>
        <v>#REF!</v>
      </c>
      <c r="Q62" s="804" t="e">
        <f aca="false">IF(B62="","",SUM(L62,O62))</f>
        <v>#REF!</v>
      </c>
      <c r="T62" s="804" t="n">
        <f aca="false">T61+1</f>
        <v>8</v>
      </c>
      <c r="U62" s="804" t="str">
        <f aca="false">U16</f>
        <v>416</v>
      </c>
      <c r="V62" s="804" t="str">
        <f aca="false">V16</f>
        <v>Adelaide Herout</v>
      </c>
      <c r="W62" s="804" t="e">
        <f aca="false">IF($U62="","",SUMPRODUCT(--(Lineups!$AG$4:$AG$41=$U62),--(Lineups!$AB$4:$AB$41=""),Lineups!$AW$4:$AW$41))</f>
        <v>#REF!</v>
      </c>
      <c r="Y62" s="802" t="e">
        <f aca="false">IF($U62="","",SUMPRODUCT(--(Lineups!$AG$4:$AG$41=$U62),--(Lineups!$AB$4:$AB$41="X"),Lineups!$AW$4:$AW$41))</f>
        <v>#REF!</v>
      </c>
      <c r="Z62" s="802" t="e">
        <f aca="false">IF($U62="","",SUMPRODUCT(--(Lineups!$AK$4:$AK$41=$U62),Lineups!$AW$4:$AW$41))</f>
        <v>#REF!</v>
      </c>
      <c r="AA62" s="802" t="e">
        <f aca="false">IF($U62="","",SUMPRODUCT(--(Lineups!$AO$4:$AO$41=$U62),Lineups!$AW$4:$AW$41))</f>
        <v>#REF!</v>
      </c>
      <c r="AB62" s="802" t="e">
        <f aca="false">IF($U62="","",SUMPRODUCT(--(Lineups!$AS$4:$AS$41=$U62),Lineups!$AW$4:$AW$41))</f>
        <v>#REF!</v>
      </c>
      <c r="AC62" s="804" t="e">
        <f aca="false">IF(U62="","",SUM(Y62:AB62))</f>
        <v>#REF!</v>
      </c>
      <c r="AE62" s="804" t="e">
        <f aca="false">IF(U62="","",SUM(W62,AC62))</f>
        <v>#REF!</v>
      </c>
      <c r="AH62" s="804" t="e">
        <f aca="false">IF($U62="","",SUMPRODUCT(--(Lineups!$AC$4:$AC$41=$U62),Lineups!$AW$4:$AW$41))</f>
        <v>#REF!</v>
      </c>
      <c r="AJ62" s="804" t="e">
        <f aca="false">IF(U62="","",SUM(AE62,AH62))</f>
        <v>#REF!</v>
      </c>
    </row>
    <row r="63" customFormat="false" ht="13" hidden="false" customHeight="false" outlineLevel="0" collapsed="false">
      <c r="A63" s="792" t="n">
        <f aca="false">A62+1</f>
        <v>9</v>
      </c>
      <c r="B63" s="792" t="str">
        <f aca="false">B17</f>
        <v>35</v>
      </c>
      <c r="C63" s="792" t="str">
        <f aca="false">C17</f>
        <v>Alby ChoAss</v>
      </c>
      <c r="D63" s="792" t="e">
        <f aca="false">IF($B63="","",SUMPRODUCT(--(Lineups!$G$4:$G$41=$B63),--(Lineups!$B$4:$B$41=""),Lineups!$W$4:$W$41))</f>
        <v>#REF!</v>
      </c>
      <c r="F63" s="802" t="e">
        <f aca="false">IF($B63="","",SUMPRODUCT(--(Lineups!$G$4:$G$41=$B63),--(Lineups!$B$4:$B$41="X"),Lineups!$W$4:$W$41))</f>
        <v>#REF!</v>
      </c>
      <c r="G63" s="802" t="e">
        <f aca="false">IF($B63="","",SUMPRODUCT(--(Lineups!$K$4:$K$41=$B63),Lineups!$W$4:$W$41))</f>
        <v>#REF!</v>
      </c>
      <c r="H63" s="802" t="e">
        <f aca="false">IF($B63="","",SUMPRODUCT(--(Lineups!$O$4:$O$41=$B63),Lineups!$W$4:$W$41))</f>
        <v>#REF!</v>
      </c>
      <c r="I63" s="802" t="e">
        <f aca="false">IF($B63="","",SUMPRODUCT(--(Lineups!$S$4:$S$41=$B63),Lineups!$W$4:$W$41))</f>
        <v>#REF!</v>
      </c>
      <c r="J63" s="792" t="e">
        <f aca="false">IF(B63="","",SUM(F63:I63))</f>
        <v>#REF!</v>
      </c>
      <c r="L63" s="792" t="e">
        <f aca="false">IF(B63="","",SUM(D63,J63))</f>
        <v>#REF!</v>
      </c>
      <c r="O63" s="792" t="e">
        <f aca="false">IF($B63="","",SUMPRODUCT(--(Lineups!$C$4:$C$41=$B63),Lineups!$W$4:$W$41))</f>
        <v>#REF!</v>
      </c>
      <c r="Q63" s="792" t="e">
        <f aca="false">IF(B63="","",SUM(L63,O63))</f>
        <v>#REF!</v>
      </c>
      <c r="T63" s="792" t="n">
        <f aca="false">T62+1</f>
        <v>9</v>
      </c>
      <c r="U63" s="792" t="str">
        <f aca="false">U17</f>
        <v>42</v>
      </c>
      <c r="V63" s="792" t="str">
        <f aca="false">V17</f>
        <v>Holly Nass</v>
      </c>
      <c r="W63" s="792" t="e">
        <f aca="false">IF($U63="","",SUMPRODUCT(--(Lineups!$AG$4:$AG$41=$U63),--(Lineups!$AB$4:$AB$41=""),Lineups!$AW$4:$AW$41))</f>
        <v>#REF!</v>
      </c>
      <c r="Y63" s="802" t="e">
        <f aca="false">IF($U63="","",SUMPRODUCT(--(Lineups!$AG$4:$AG$41=$U63),--(Lineups!$AB$4:$AB$41="X"),Lineups!$AW$4:$AW$41))</f>
        <v>#REF!</v>
      </c>
      <c r="Z63" s="802" t="e">
        <f aca="false">IF($U63="","",SUMPRODUCT(--(Lineups!$AK$4:$AK$41=$U63),Lineups!$AW$4:$AW$41))</f>
        <v>#REF!</v>
      </c>
      <c r="AA63" s="802" t="e">
        <f aca="false">IF($U63="","",SUMPRODUCT(--(Lineups!$AO$4:$AO$41=$U63),Lineups!$AW$4:$AW$41))</f>
        <v>#REF!</v>
      </c>
      <c r="AB63" s="802" t="e">
        <f aca="false">IF($U63="","",SUMPRODUCT(--(Lineups!$AS$4:$AS$41=$U63),Lineups!$AW$4:$AW$41))</f>
        <v>#REF!</v>
      </c>
      <c r="AC63" s="792" t="e">
        <f aca="false">IF(U63="","",SUM(Y63:AB63))</f>
        <v>#REF!</v>
      </c>
      <c r="AE63" s="792" t="e">
        <f aca="false">IF(U63="","",SUM(W63,AC63))</f>
        <v>#REF!</v>
      </c>
      <c r="AH63" s="792" t="e">
        <f aca="false">IF($U63="","",SUMPRODUCT(--(Lineups!$AC$4:$AC$41=$U63),Lineups!$AW$4:$AW$41))</f>
        <v>#REF!</v>
      </c>
      <c r="AJ63" s="792" t="e">
        <f aca="false">IF(U63="","",SUM(AE63,AH63))</f>
        <v>#REF!</v>
      </c>
    </row>
    <row r="64" customFormat="false" ht="13" hidden="false" customHeight="false" outlineLevel="0" collapsed="false">
      <c r="A64" s="804" t="n">
        <f aca="false">A63+1</f>
        <v>10</v>
      </c>
      <c r="B64" s="804" t="str">
        <f aca="false">B18</f>
        <v>46</v>
      </c>
      <c r="C64" s="804" t="str">
        <f aca="false">C18</f>
        <v>Izzy Exterminator</v>
      </c>
      <c r="D64" s="804" t="e">
        <f aca="false">IF($B64="","",SUMPRODUCT(--(Lineups!$G$4:$G$41=$B64),--(Lineups!$B$4:$B$41=""),Lineups!$W$4:$W$41))</f>
        <v>#REF!</v>
      </c>
      <c r="F64" s="802" t="e">
        <f aca="false">IF($B64="","",SUMPRODUCT(--(Lineups!$G$4:$G$41=$B64),--(Lineups!$B$4:$B$41="X"),Lineups!$W$4:$W$41))</f>
        <v>#REF!</v>
      </c>
      <c r="G64" s="802" t="e">
        <f aca="false">IF($B64="","",SUMPRODUCT(--(Lineups!$K$4:$K$41=$B64),Lineups!$W$4:$W$41))</f>
        <v>#REF!</v>
      </c>
      <c r="H64" s="802" t="e">
        <f aca="false">IF($B64="","",SUMPRODUCT(--(Lineups!$O$4:$O$41=$B64),Lineups!$W$4:$W$41))</f>
        <v>#REF!</v>
      </c>
      <c r="I64" s="802" t="e">
        <f aca="false">IF($B64="","",SUMPRODUCT(--(Lineups!$S$4:$S$41=$B64),Lineups!$W$4:$W$41))</f>
        <v>#REF!</v>
      </c>
      <c r="J64" s="804" t="e">
        <f aca="false">IF(B64="","",SUM(F64:I64))</f>
        <v>#REF!</v>
      </c>
      <c r="L64" s="804" t="e">
        <f aca="false">IF(B64="","",SUM(D64,J64))</f>
        <v>#REF!</v>
      </c>
      <c r="O64" s="804" t="e">
        <f aca="false">IF($B64="","",SUMPRODUCT(--(Lineups!$C$4:$C$41=$B64),Lineups!$W$4:$W$41))</f>
        <v>#REF!</v>
      </c>
      <c r="Q64" s="804" t="e">
        <f aca="false">IF(B64="","",SUM(L64,O64))</f>
        <v>#REF!</v>
      </c>
      <c r="T64" s="804" t="n">
        <f aca="false">T63+1</f>
        <v>10</v>
      </c>
      <c r="U64" s="804" t="str">
        <f aca="false">U18</f>
        <v>5</v>
      </c>
      <c r="V64" s="804" t="str">
        <f aca="false">V18</f>
        <v>Ivana Hercha</v>
      </c>
      <c r="W64" s="804" t="e">
        <f aca="false">IF($U64="","",SUMPRODUCT(--(Lineups!$AG$4:$AG$41=$U64),--(Lineups!$AB$4:$AB$41=""),Lineups!$AW$4:$AW$41))</f>
        <v>#REF!</v>
      </c>
      <c r="Y64" s="802" t="e">
        <f aca="false">IF($U64="","",SUMPRODUCT(--(Lineups!$AG$4:$AG$41=$U64),--(Lineups!$AB$4:$AB$41="X"),Lineups!$AW$4:$AW$41))</f>
        <v>#REF!</v>
      </c>
      <c r="Z64" s="802" t="e">
        <f aca="false">IF($U64="","",SUMPRODUCT(--(Lineups!$AK$4:$AK$41=$U64),Lineups!$AW$4:$AW$41))</f>
        <v>#REF!</v>
      </c>
      <c r="AA64" s="802" t="e">
        <f aca="false">IF($U64="","",SUMPRODUCT(--(Lineups!$AO$4:$AO$41=$U64),Lineups!$AW$4:$AW$41))</f>
        <v>#REF!</v>
      </c>
      <c r="AB64" s="802" t="e">
        <f aca="false">IF($U64="","",SUMPRODUCT(--(Lineups!$AS$4:$AS$41=$U64),Lineups!$AW$4:$AW$41))</f>
        <v>#REF!</v>
      </c>
      <c r="AC64" s="804" t="e">
        <f aca="false">IF(U64="","",SUM(Y64:AB64))</f>
        <v>#REF!</v>
      </c>
      <c r="AE64" s="804" t="e">
        <f aca="false">IF(U64="","",SUM(W64,AC64))</f>
        <v>#REF!</v>
      </c>
      <c r="AH64" s="804" t="e">
        <f aca="false">IF($U64="","",SUMPRODUCT(--(Lineups!$AC$4:$AC$41=$U64),Lineups!$AW$4:$AW$41))</f>
        <v>#REF!</v>
      </c>
      <c r="AJ64" s="804" t="e">
        <f aca="false">IF(U64="","",SUM(AE64,AH64))</f>
        <v>#REF!</v>
      </c>
    </row>
    <row r="65" customFormat="false" ht="13" hidden="false" customHeight="false" outlineLevel="0" collapsed="false">
      <c r="A65" s="792" t="n">
        <f aca="false">A64+1</f>
        <v>11</v>
      </c>
      <c r="B65" s="792" t="str">
        <f aca="false">B19</f>
        <v>55</v>
      </c>
      <c r="C65" s="792" t="str">
        <f aca="false">C19</f>
        <v>Obi Quiet</v>
      </c>
      <c r="D65" s="792" t="e">
        <f aca="false">IF($B65="","",SUMPRODUCT(--(Lineups!$G$4:$G$41=$B65),--(Lineups!$B$4:$B$41=""),Lineups!$W$4:$W$41))</f>
        <v>#REF!</v>
      </c>
      <c r="F65" s="802" t="e">
        <f aca="false">IF($B65="","",SUMPRODUCT(--(Lineups!$G$4:$G$41=$B65),--(Lineups!$B$4:$B$41="X"),Lineups!$W$4:$W$41))</f>
        <v>#REF!</v>
      </c>
      <c r="G65" s="802" t="e">
        <f aca="false">IF($B65="","",SUMPRODUCT(--(Lineups!$K$4:$K$41=$B65),Lineups!$W$4:$W$41))</f>
        <v>#REF!</v>
      </c>
      <c r="H65" s="802" t="e">
        <f aca="false">IF($B65="","",SUMPRODUCT(--(Lineups!$O$4:$O$41=$B65),Lineups!$W$4:$W$41))</f>
        <v>#REF!</v>
      </c>
      <c r="I65" s="802" t="e">
        <f aca="false">IF($B65="","",SUMPRODUCT(--(Lineups!$S$4:$S$41=$B65),Lineups!$W$4:$W$41))</f>
        <v>#REF!</v>
      </c>
      <c r="J65" s="792" t="e">
        <f aca="false">IF(B65="","",SUM(F65:I65))</f>
        <v>#REF!</v>
      </c>
      <c r="L65" s="792" t="e">
        <f aca="false">IF(B65="","",SUM(D65,J65))</f>
        <v>#REF!</v>
      </c>
      <c r="O65" s="792" t="e">
        <f aca="false">IF($B65="","",SUMPRODUCT(--(Lineups!$C$4:$C$41=$B65),Lineups!$W$4:$W$41))</f>
        <v>#REF!</v>
      </c>
      <c r="Q65" s="792" t="e">
        <f aca="false">IF(B65="","",SUM(L65,O65))</f>
        <v>#REF!</v>
      </c>
      <c r="T65" s="792" t="n">
        <f aca="false">T64+1</f>
        <v>11</v>
      </c>
      <c r="U65" s="792" t="str">
        <f aca="false">U19</f>
        <v>501</v>
      </c>
      <c r="V65" s="792" t="str">
        <f aca="false">V19</f>
        <v>Rally Kat</v>
      </c>
      <c r="W65" s="792" t="e">
        <f aca="false">IF($U65="","",SUMPRODUCT(--(Lineups!$AG$4:$AG$41=$U65),--(Lineups!$AB$4:$AB$41=""),Lineups!$AW$4:$AW$41))</f>
        <v>#REF!</v>
      </c>
      <c r="Y65" s="802" t="e">
        <f aca="false">IF($U65="","",SUMPRODUCT(--(Lineups!$AG$4:$AG$41=$U65),--(Lineups!$AB$4:$AB$41="X"),Lineups!$AW$4:$AW$41))</f>
        <v>#REF!</v>
      </c>
      <c r="Z65" s="802" t="e">
        <f aca="false">IF($U65="","",SUMPRODUCT(--(Lineups!$AK$4:$AK$41=$U65),Lineups!$AW$4:$AW$41))</f>
        <v>#REF!</v>
      </c>
      <c r="AA65" s="802" t="e">
        <f aca="false">IF($U65="","",SUMPRODUCT(--(Lineups!$AO$4:$AO$41=$U65),Lineups!$AW$4:$AW$41))</f>
        <v>#REF!</v>
      </c>
      <c r="AB65" s="802" t="e">
        <f aca="false">IF($U65="","",SUMPRODUCT(--(Lineups!$AS$4:$AS$41=$U65),Lineups!$AW$4:$AW$41))</f>
        <v>#REF!</v>
      </c>
      <c r="AC65" s="792" t="e">
        <f aca="false">IF(U65="","",SUM(Y65:AB65))</f>
        <v>#REF!</v>
      </c>
      <c r="AE65" s="792" t="e">
        <f aca="false">IF(U65="","",SUM(W65,AC65))</f>
        <v>#REF!</v>
      </c>
      <c r="AH65" s="792" t="e">
        <f aca="false">IF($U65="","",SUMPRODUCT(--(Lineups!$AC$4:$AC$41=$U65),Lineups!$AW$4:$AW$41))</f>
        <v>#REF!</v>
      </c>
      <c r="AJ65" s="792" t="e">
        <f aca="false">IF(U65="","",SUM(AE65,AH65))</f>
        <v>#REF!</v>
      </c>
    </row>
    <row r="66" customFormat="false" ht="13" hidden="false" customHeight="false" outlineLevel="0" collapsed="false">
      <c r="A66" s="804" t="n">
        <f aca="false">A65+1</f>
        <v>12</v>
      </c>
      <c r="B66" s="804" t="str">
        <f aca="false">B20</f>
        <v>64</v>
      </c>
      <c r="C66" s="804" t="str">
        <f aca="false">C20</f>
        <v>Wu's Your Momma</v>
      </c>
      <c r="D66" s="804" t="e">
        <f aca="false">IF($B66="","",SUMPRODUCT(--(Lineups!$G$4:$G$41=$B66),--(Lineups!$B$4:$B$41=""),Lineups!$W$4:$W$41))</f>
        <v>#REF!</v>
      </c>
      <c r="F66" s="802" t="e">
        <f aca="false">IF($B66="","",SUMPRODUCT(--(Lineups!$G$4:$G$41=$B66),--(Lineups!$B$4:$B$41="X"),Lineups!$W$4:$W$41))</f>
        <v>#REF!</v>
      </c>
      <c r="G66" s="802" t="e">
        <f aca="false">IF($B66="","",SUMPRODUCT(--(Lineups!$K$4:$K$41=$B66),Lineups!$W$4:$W$41))</f>
        <v>#REF!</v>
      </c>
      <c r="H66" s="802" t="e">
        <f aca="false">IF($B66="","",SUMPRODUCT(--(Lineups!$O$4:$O$41=$B66),Lineups!$W$4:$W$41))</f>
        <v>#REF!</v>
      </c>
      <c r="I66" s="802" t="e">
        <f aca="false">IF($B66="","",SUMPRODUCT(--(Lineups!$S$4:$S$41=$B66),Lineups!$W$4:$W$41))</f>
        <v>#REF!</v>
      </c>
      <c r="J66" s="804" t="e">
        <f aca="false">IF(B66="","",SUM(F66:I66))</f>
        <v>#REF!</v>
      </c>
      <c r="L66" s="804" t="e">
        <f aca="false">IF(B66="","",SUM(D66,J66))</f>
        <v>#REF!</v>
      </c>
      <c r="O66" s="804" t="e">
        <f aca="false">IF($B66="","",SUMPRODUCT(--(Lineups!$C$4:$C$41=$B66),Lineups!$W$4:$W$41))</f>
        <v>#REF!</v>
      </c>
      <c r="Q66" s="804" t="e">
        <f aca="false">IF(B66="","",SUM(L66,O66))</f>
        <v>#REF!</v>
      </c>
      <c r="T66" s="804" t="n">
        <f aca="false">T65+1</f>
        <v>12</v>
      </c>
      <c r="U66" s="804" t="str">
        <f aca="false">U20</f>
        <v>6</v>
      </c>
      <c r="V66" s="804" t="str">
        <f aca="false">V20</f>
        <v>Razor WreckHer</v>
      </c>
      <c r="W66" s="804" t="e">
        <f aca="false">IF($U66="","",SUMPRODUCT(--(Lineups!$AG$4:$AG$41=$U66),--(Lineups!$AB$4:$AB$41=""),Lineups!$AW$4:$AW$41))</f>
        <v>#REF!</v>
      </c>
      <c r="Y66" s="802" t="e">
        <f aca="false">IF($U66="","",SUMPRODUCT(--(Lineups!$AG$4:$AG$41=$U66),--(Lineups!$AB$4:$AB$41="X"),Lineups!$AW$4:$AW$41))</f>
        <v>#REF!</v>
      </c>
      <c r="Z66" s="802" t="e">
        <f aca="false">IF($U66="","",SUMPRODUCT(--(Lineups!$AK$4:$AK$41=$U66),Lineups!$AW$4:$AW$41))</f>
        <v>#REF!</v>
      </c>
      <c r="AA66" s="802" t="e">
        <f aca="false">IF($U66="","",SUMPRODUCT(--(Lineups!$AO$4:$AO$41=$U66),Lineups!$AW$4:$AW$41))</f>
        <v>#REF!</v>
      </c>
      <c r="AB66" s="802" t="e">
        <f aca="false">IF($U66="","",SUMPRODUCT(--(Lineups!$AS$4:$AS$41=$U66),Lineups!$AW$4:$AW$41))</f>
        <v>#REF!</v>
      </c>
      <c r="AC66" s="804" t="e">
        <f aca="false">IF(U66="","",SUM(Y66:AB66))</f>
        <v>#REF!</v>
      </c>
      <c r="AE66" s="804" t="e">
        <f aca="false">IF(U66="","",SUM(W66,AC66))</f>
        <v>#REF!</v>
      </c>
      <c r="AH66" s="804" t="e">
        <f aca="false">IF($U66="","",SUMPRODUCT(--(Lineups!$AC$4:$AC$41=$U66),Lineups!$AW$4:$AW$41))</f>
        <v>#REF!</v>
      </c>
      <c r="AJ66" s="804" t="e">
        <f aca="false">IF(U66="","",SUM(AE66,AH66))</f>
        <v>#REF!</v>
      </c>
    </row>
    <row r="67" customFormat="false" ht="13" hidden="false" customHeight="false" outlineLevel="0" collapsed="false">
      <c r="A67" s="792" t="n">
        <f aca="false">A66+1</f>
        <v>13</v>
      </c>
      <c r="B67" s="792" t="str">
        <f aca="false">B21</f>
        <v>747</v>
      </c>
      <c r="C67" s="792" t="str">
        <f aca="false">C21</f>
        <v>Sketch E. Artist</v>
      </c>
      <c r="D67" s="792" t="e">
        <f aca="false">IF($B67="","",SUMPRODUCT(--(Lineups!$G$4:$G$41=$B67),--(Lineups!$B$4:$B$41=""),Lineups!$W$4:$W$41))</f>
        <v>#REF!</v>
      </c>
      <c r="F67" s="802" t="e">
        <f aca="false">IF($B67="","",SUMPRODUCT(--(Lineups!$G$4:$G$41=$B67),--(Lineups!$B$4:$B$41="X"),Lineups!$W$4:$W$41))</f>
        <v>#REF!</v>
      </c>
      <c r="G67" s="802" t="e">
        <f aca="false">IF($B67="","",SUMPRODUCT(--(Lineups!$K$4:$K$41=$B67),Lineups!$W$4:$W$41))</f>
        <v>#REF!</v>
      </c>
      <c r="H67" s="802" t="e">
        <f aca="false">IF($B67="","",SUMPRODUCT(--(Lineups!$O$4:$O$41=$B67),Lineups!$W$4:$W$41))</f>
        <v>#REF!</v>
      </c>
      <c r="I67" s="802" t="e">
        <f aca="false">IF($B67="","",SUMPRODUCT(--(Lineups!$S$4:$S$41=$B67),Lineups!$W$4:$W$41))</f>
        <v>#REF!</v>
      </c>
      <c r="J67" s="792" t="e">
        <f aca="false">IF(B67="","",SUM(F67:I67))</f>
        <v>#REF!</v>
      </c>
      <c r="L67" s="792" t="e">
        <f aca="false">IF(B67="","",SUM(D67,J67))</f>
        <v>#REF!</v>
      </c>
      <c r="O67" s="792" t="e">
        <f aca="false">IF($B67="","",SUMPRODUCT(--(Lineups!$C$4:$C$41=$B67),Lineups!$W$4:$W$41))</f>
        <v>#REF!</v>
      </c>
      <c r="Q67" s="792" t="e">
        <f aca="false">IF(B67="","",SUM(L67,O67))</f>
        <v>#REF!</v>
      </c>
      <c r="T67" s="792" t="n">
        <f aca="false">T66+1</f>
        <v>13</v>
      </c>
      <c r="U67" s="792" t="str">
        <f aca="false">U21</f>
        <v>7</v>
      </c>
      <c r="V67" s="792" t="str">
        <f aca="false">V21</f>
        <v>Madame Mayhem</v>
      </c>
      <c r="W67" s="792" t="e">
        <f aca="false">IF($U67="","",SUMPRODUCT(--(Lineups!$AG$4:$AG$41=$U67),--(Lineups!$AB$4:$AB$41=""),Lineups!$AW$4:$AW$41))</f>
        <v>#REF!</v>
      </c>
      <c r="Y67" s="802" t="e">
        <f aca="false">IF($U67="","",SUMPRODUCT(--(Lineups!$AG$4:$AG$41=$U67),--(Lineups!$AB$4:$AB$41="X"),Lineups!$AW$4:$AW$41))</f>
        <v>#REF!</v>
      </c>
      <c r="Z67" s="802" t="e">
        <f aca="false">IF($U67="","",SUMPRODUCT(--(Lineups!$AK$4:$AK$41=$U67),Lineups!$AW$4:$AW$41))</f>
        <v>#REF!</v>
      </c>
      <c r="AA67" s="802" t="e">
        <f aca="false">IF($U67="","",SUMPRODUCT(--(Lineups!$AO$4:$AO$41=$U67),Lineups!$AW$4:$AW$41))</f>
        <v>#REF!</v>
      </c>
      <c r="AB67" s="802" t="e">
        <f aca="false">IF($U67="","",SUMPRODUCT(--(Lineups!$AS$4:$AS$41=$U67),Lineups!$AW$4:$AW$41))</f>
        <v>#REF!</v>
      </c>
      <c r="AC67" s="792" t="e">
        <f aca="false">IF(U67="","",SUM(Y67:AB67))</f>
        <v>#REF!</v>
      </c>
      <c r="AE67" s="792" t="e">
        <f aca="false">IF(U67="","",SUM(W67,AC67))</f>
        <v>#REF!</v>
      </c>
      <c r="AH67" s="792" t="e">
        <f aca="false">IF($U67="","",SUMPRODUCT(--(Lineups!$AC$4:$AC$41=$U67),Lineups!$AW$4:$AW$41))</f>
        <v>#REF!</v>
      </c>
      <c r="AJ67" s="792" t="e">
        <f aca="false">IF(U67="","",SUM(AE67,AH67))</f>
        <v>#REF!</v>
      </c>
    </row>
    <row r="68" customFormat="false" ht="13" hidden="false" customHeight="false" outlineLevel="0" collapsed="false">
      <c r="A68" s="804" t="n">
        <f aca="false">A67+1</f>
        <v>14</v>
      </c>
      <c r="B68" s="804" t="str">
        <f aca="false">B22</f>
        <v>77</v>
      </c>
      <c r="C68" s="804" t="str">
        <f aca="false">C22</f>
        <v>Jen-Aside</v>
      </c>
      <c r="D68" s="804" t="e">
        <f aca="false">IF($B68="","",SUMPRODUCT(--(Lineups!$G$4:$G$41=$B68),--(Lineups!$B$4:$B$41=""),Lineups!$W$4:$W$41))</f>
        <v>#REF!</v>
      </c>
      <c r="F68" s="802" t="e">
        <f aca="false">IF($B68="","",SUMPRODUCT(--(Lineups!$G$4:$G$41=$B68),--(Lineups!$B$4:$B$41="X"),Lineups!$W$4:$W$41))</f>
        <v>#REF!</v>
      </c>
      <c r="G68" s="802" t="e">
        <f aca="false">IF($B68="","",SUMPRODUCT(--(Lineups!$K$4:$K$41=$B68),Lineups!$W$4:$W$41))</f>
        <v>#REF!</v>
      </c>
      <c r="H68" s="802" t="e">
        <f aca="false">IF($B68="","",SUMPRODUCT(--(Lineups!$O$4:$O$41=$B68),Lineups!$W$4:$W$41))</f>
        <v>#REF!</v>
      </c>
      <c r="I68" s="802" t="e">
        <f aca="false">IF($B68="","",SUMPRODUCT(--(Lineups!$S$4:$S$41=$B68),Lineups!$W$4:$W$41))</f>
        <v>#REF!</v>
      </c>
      <c r="J68" s="804" t="e">
        <f aca="false">IF(B68="","",SUM(F68:I68))</f>
        <v>#REF!</v>
      </c>
      <c r="L68" s="804" t="e">
        <f aca="false">IF(B68="","",SUM(D68,J68))</f>
        <v>#REF!</v>
      </c>
      <c r="O68" s="804" t="e">
        <f aca="false">IF($B68="","",SUMPRODUCT(--(Lineups!$C$4:$C$41=$B68),Lineups!$W$4:$W$41))</f>
        <v>#REF!</v>
      </c>
      <c r="Q68" s="804" t="e">
        <f aca="false">IF(B68="","",SUM(L68,O68))</f>
        <v>#REF!</v>
      </c>
      <c r="T68" s="804" t="n">
        <f aca="false">T67+1</f>
        <v>14</v>
      </c>
      <c r="U68" s="804" t="str">
        <f aca="false">U22</f>
        <v/>
      </c>
      <c r="V68" s="804" t="str">
        <f aca="false">V22</f>
        <v/>
      </c>
      <c r="W68" s="804" t="str">
        <f aca="false">IF($U68="","",SUMPRODUCT(--(Lineups!$AG$4:$AG$41=$U68),--(Lineups!$AB$4:$AB$41=""),Lineups!$AW$4:$AW$41))</f>
        <v/>
      </c>
      <c r="Y68" s="802" t="str">
        <f aca="false">IF($U68="","",SUMPRODUCT(--(Lineups!$AG$4:$AG$41=$U68),--(Lineups!$AB$4:$AB$41="X"),Lineups!$AW$4:$AW$41))</f>
        <v/>
      </c>
      <c r="Z68" s="802" t="str">
        <f aca="false">IF($U68="","",SUMPRODUCT(--(Lineups!$AK$4:$AK$41=$U68),Lineups!$AW$4:$AW$41))</f>
        <v/>
      </c>
      <c r="AA68" s="802" t="str">
        <f aca="false">IF($U68="","",SUMPRODUCT(--(Lineups!$AO$4:$AO$41=$U68),Lineups!$AW$4:$AW$41))</f>
        <v/>
      </c>
      <c r="AB68" s="802" t="str">
        <f aca="false">IF($U68="","",SUMPRODUCT(--(Lineups!$AS$4:$AS$41=$U68),Lineups!$AW$4:$AW$41))</f>
        <v/>
      </c>
      <c r="AC68" s="804" t="str">
        <f aca="false">IF(U68="","",SUM(Y68:AB68))</f>
        <v/>
      </c>
      <c r="AE68" s="804" t="str">
        <f aca="false">IF(U68="","",SUM(W68,AC68))</f>
        <v/>
      </c>
      <c r="AH68" s="804" t="str">
        <f aca="false">IF($U68="","",SUMPRODUCT(--(Lineups!$AC$4:$AC$41=$U68),Lineups!$AW$4:$AW$41))</f>
        <v/>
      </c>
      <c r="AJ68" s="804" t="str">
        <f aca="false">IF(U68="","",SUM(AE68,AH68))</f>
        <v/>
      </c>
    </row>
    <row r="69" customFormat="false" ht="13" hidden="false" customHeight="false" outlineLevel="0" collapsed="false">
      <c r="A69" s="792" t="n">
        <f aca="false">A68+1</f>
        <v>15</v>
      </c>
      <c r="B69" s="792" t="str">
        <f aca="false">B23</f>
        <v/>
      </c>
      <c r="C69" s="792" t="str">
        <f aca="false">C23</f>
        <v/>
      </c>
      <c r="D69" s="792" t="str">
        <f aca="false">IF($B69="","",SUMPRODUCT(--(Lineups!$G$4:$G$41=$B69),--(Lineups!$B$4:$B$41=""),Lineups!$W$4:$W$41))</f>
        <v/>
      </c>
      <c r="F69" s="802" t="str">
        <f aca="false">IF($B69="","",SUMPRODUCT(--(Lineups!$G$4:$G$41=$B69),--(Lineups!$B$4:$B$41="X"),Lineups!$W$4:$W$41))</f>
        <v/>
      </c>
      <c r="G69" s="802" t="str">
        <f aca="false">IF($B69="","",SUMPRODUCT(--(Lineups!$K$4:$K$41=$B69),Lineups!$W$4:$W$41))</f>
        <v/>
      </c>
      <c r="H69" s="802" t="str">
        <f aca="false">IF($B69="","",SUMPRODUCT(--(Lineups!$O$4:$O$41=$B69),Lineups!$W$4:$W$41))</f>
        <v/>
      </c>
      <c r="I69" s="802" t="str">
        <f aca="false">IF($B69="","",SUMPRODUCT(--(Lineups!$S$4:$S$41=$B69),Lineups!$W$4:$W$41))</f>
        <v/>
      </c>
      <c r="J69" s="792" t="str">
        <f aca="false">IF(B69="","",SUM(F69:I69))</f>
        <v/>
      </c>
      <c r="L69" s="792" t="str">
        <f aca="false">IF(B69="","",SUM(D69,J69))</f>
        <v/>
      </c>
      <c r="O69" s="792" t="str">
        <f aca="false">IF($B69="","",SUMPRODUCT(--(Lineups!$C$4:$C$41=$B69),Lineups!$W$4:$W$41))</f>
        <v/>
      </c>
      <c r="Q69" s="792" t="str">
        <f aca="false">IF(B69="","",SUM(L69,O69))</f>
        <v/>
      </c>
      <c r="T69" s="792" t="n">
        <f aca="false">T68+1</f>
        <v>15</v>
      </c>
      <c r="U69" s="792" t="str">
        <f aca="false">U23</f>
        <v/>
      </c>
      <c r="V69" s="792" t="str">
        <f aca="false">V23</f>
        <v/>
      </c>
      <c r="W69" s="792" t="str">
        <f aca="false">IF($U69="","",SUMPRODUCT(--(Lineups!$AG$4:$AG$41=$U69),--(Lineups!$AB$4:$AB$41=""),Lineups!$AW$4:$AW$41))</f>
        <v/>
      </c>
      <c r="Y69" s="802" t="str">
        <f aca="false">IF($U69="","",SUMPRODUCT(--(Lineups!$AG$4:$AG$41=$U69),--(Lineups!$AB$4:$AB$41="X"),Lineups!$AW$4:$AW$41))</f>
        <v/>
      </c>
      <c r="Z69" s="802" t="str">
        <f aca="false">IF($U69="","",SUMPRODUCT(--(Lineups!$AK$4:$AK$41=$U69),Lineups!$AW$4:$AW$41))</f>
        <v/>
      </c>
      <c r="AA69" s="802" t="str">
        <f aca="false">IF($U69="","",SUMPRODUCT(--(Lineups!$AO$4:$AO$41=$U69),Lineups!$AW$4:$AW$41))</f>
        <v/>
      </c>
      <c r="AB69" s="802" t="str">
        <f aca="false">IF($U69="","",SUMPRODUCT(--(Lineups!$AS$4:$AS$41=$U69),Lineups!$AW$4:$AW$41))</f>
        <v/>
      </c>
      <c r="AC69" s="792" t="str">
        <f aca="false">IF(U69="","",SUM(Y69:AB69))</f>
        <v/>
      </c>
      <c r="AE69" s="792" t="str">
        <f aca="false">IF(U69="","",SUM(W69,AC69))</f>
        <v/>
      </c>
      <c r="AH69" s="792" t="str">
        <f aca="false">IF($U69="","",SUMPRODUCT(--(Lineups!$AC$4:$AC$41=$U69),Lineups!$AW$4:$AW$41))</f>
        <v/>
      </c>
      <c r="AJ69" s="792" t="str">
        <f aca="false">IF(U69="","",SUM(AE69,AH69))</f>
        <v/>
      </c>
    </row>
    <row r="70" customFormat="false" ht="13" hidden="false" customHeight="false" outlineLevel="0" collapsed="false">
      <c r="A70" s="804" t="n">
        <f aca="false">A69+1</f>
        <v>16</v>
      </c>
      <c r="B70" s="804" t="str">
        <f aca="false">B24</f>
        <v/>
      </c>
      <c r="C70" s="804" t="str">
        <f aca="false">C24</f>
        <v/>
      </c>
      <c r="D70" s="804" t="str">
        <f aca="false">IF($B70="","",SUMPRODUCT(--(Lineups!$G$4:$G$41=$B70),--(Lineups!$B$4:$B$41=""),Lineups!$W$4:$W$41))</f>
        <v/>
      </c>
      <c r="F70" s="802" t="str">
        <f aca="false">IF($B70="","",SUMPRODUCT(--(Lineups!$G$4:$G$41=$B70),--(Lineups!$B$4:$B$41="X"),Lineups!$W$4:$W$41))</f>
        <v/>
      </c>
      <c r="G70" s="802" t="str">
        <f aca="false">IF($B70="","",SUMPRODUCT(--(Lineups!$K$4:$K$41=$B70),Lineups!$W$4:$W$41))</f>
        <v/>
      </c>
      <c r="H70" s="802" t="str">
        <f aca="false">IF($B70="","",SUMPRODUCT(--(Lineups!$O$4:$O$41=$B70),Lineups!$W$4:$W$41))</f>
        <v/>
      </c>
      <c r="I70" s="802" t="str">
        <f aca="false">IF($B70="","",SUMPRODUCT(--(Lineups!$S$4:$S$41=$B70),Lineups!$W$4:$W$41))</f>
        <v/>
      </c>
      <c r="J70" s="804" t="str">
        <f aca="false">IF(B70="","",SUM(F70:I70))</f>
        <v/>
      </c>
      <c r="L70" s="804" t="str">
        <f aca="false">IF(B70="","",SUM(D70,J70))</f>
        <v/>
      </c>
      <c r="O70" s="804" t="str">
        <f aca="false">IF($B70="","",SUMPRODUCT(--(Lineups!$C$4:$C$41=$B70),Lineups!$W$4:$W$41))</f>
        <v/>
      </c>
      <c r="Q70" s="804" t="str">
        <f aca="false">IF(B70="","",SUM(L70,O70))</f>
        <v/>
      </c>
      <c r="T70" s="804" t="n">
        <f aca="false">T69+1</f>
        <v>16</v>
      </c>
      <c r="U70" s="804" t="str">
        <f aca="false">U24</f>
        <v/>
      </c>
      <c r="V70" s="804" t="str">
        <f aca="false">V24</f>
        <v/>
      </c>
      <c r="W70" s="804" t="str">
        <f aca="false">IF($U70="","",SUMPRODUCT(--(Lineups!$AG$4:$AG$41=$U70),--(Lineups!$AB$4:$AB$41=""),Lineups!$AW$4:$AW$41))</f>
        <v/>
      </c>
      <c r="Y70" s="802" t="str">
        <f aca="false">IF($U70="","",SUMPRODUCT(--(Lineups!$AG$4:$AG$41=$U70),--(Lineups!$AB$4:$AB$41="X"),Lineups!$AW$4:$AW$41))</f>
        <v/>
      </c>
      <c r="Z70" s="802" t="str">
        <f aca="false">IF($U70="","",SUMPRODUCT(--(Lineups!$AK$4:$AK$41=$U70),Lineups!$AW$4:$AW$41))</f>
        <v/>
      </c>
      <c r="AA70" s="802" t="str">
        <f aca="false">IF($U70="","",SUMPRODUCT(--(Lineups!$AO$4:$AO$41=$U70),Lineups!$AW$4:$AW$41))</f>
        <v/>
      </c>
      <c r="AB70" s="802" t="str">
        <f aca="false">IF($U70="","",SUMPRODUCT(--(Lineups!$AS$4:$AS$41=$U70),Lineups!$AW$4:$AW$41))</f>
        <v/>
      </c>
      <c r="AC70" s="804" t="str">
        <f aca="false">IF(U70="","",SUM(Y70:AB70))</f>
        <v/>
      </c>
      <c r="AE70" s="804" t="str">
        <f aca="false">IF(U70="","",SUM(W70,AC70))</f>
        <v/>
      </c>
      <c r="AH70" s="804" t="str">
        <f aca="false">IF($U70="","",SUMPRODUCT(--(Lineups!$AC$4:$AC$41=$U70),Lineups!$AW$4:$AW$41))</f>
        <v/>
      </c>
      <c r="AJ70" s="804" t="str">
        <f aca="false">IF(U70="","",SUM(AE70,AH70))</f>
        <v/>
      </c>
    </row>
    <row r="71" customFormat="false" ht="13" hidden="false" customHeight="false" outlineLevel="0" collapsed="false">
      <c r="A71" s="792" t="n">
        <f aca="false">A70+1</f>
        <v>17</v>
      </c>
      <c r="B71" s="792" t="str">
        <f aca="false">B25</f>
        <v/>
      </c>
      <c r="C71" s="792" t="str">
        <f aca="false">C25</f>
        <v/>
      </c>
      <c r="D71" s="792" t="str">
        <f aca="false">IF($B71="","",SUMPRODUCT(--(Lineups!$G$4:$G$41=$B71),--(Lineups!$B$4:$B$41=""),Lineups!$W$4:$W$41))</f>
        <v/>
      </c>
      <c r="F71" s="802" t="str">
        <f aca="false">IF($B71="","",SUMPRODUCT(--(Lineups!$G$4:$G$41=$B71),--(Lineups!$B$4:$B$41="X"),Lineups!$W$4:$W$41))</f>
        <v/>
      </c>
      <c r="G71" s="802" t="str">
        <f aca="false">IF($B71="","",SUMPRODUCT(--(Lineups!$K$4:$K$41=$B71),Lineups!$W$4:$W$41))</f>
        <v/>
      </c>
      <c r="H71" s="802" t="str">
        <f aca="false">IF($B71="","",SUMPRODUCT(--(Lineups!$O$4:$O$41=$B71),Lineups!$W$4:$W$41))</f>
        <v/>
      </c>
      <c r="I71" s="802" t="str">
        <f aca="false">IF($B71="","",SUMPRODUCT(--(Lineups!$S$4:$S$41=$B71),Lineups!$W$4:$W$41))</f>
        <v/>
      </c>
      <c r="J71" s="792" t="str">
        <f aca="false">IF(B71="","",SUM(F71:I71))</f>
        <v/>
      </c>
      <c r="L71" s="792" t="str">
        <f aca="false">IF(B71="","",SUM(D71,J71))</f>
        <v/>
      </c>
      <c r="O71" s="792" t="str">
        <f aca="false">IF($B71="","",SUMPRODUCT(--(Lineups!$C$4:$C$41=$B71),Lineups!$W$4:$W$41))</f>
        <v/>
      </c>
      <c r="Q71" s="792" t="str">
        <f aca="false">IF(B71="","",SUM(L71,O71))</f>
        <v/>
      </c>
      <c r="T71" s="792" t="n">
        <f aca="false">T70+1</f>
        <v>17</v>
      </c>
      <c r="U71" s="792" t="str">
        <f aca="false">U25</f>
        <v/>
      </c>
      <c r="V71" s="792" t="str">
        <f aca="false">V25</f>
        <v/>
      </c>
      <c r="W71" s="792" t="str">
        <f aca="false">IF($U71="","",SUMPRODUCT(--(Lineups!$AG$4:$AG$41=$U71),--(Lineups!$AB$4:$AB$41=""),Lineups!$AW$4:$AW$41))</f>
        <v/>
      </c>
      <c r="Y71" s="802" t="str">
        <f aca="false">IF($U71="","",SUMPRODUCT(--(Lineups!$AG$4:$AG$41=$U71),--(Lineups!$AB$4:$AB$41="X"),Lineups!$AW$4:$AW$41))</f>
        <v/>
      </c>
      <c r="Z71" s="802" t="str">
        <f aca="false">IF($U71="","",SUMPRODUCT(--(Lineups!$AK$4:$AK$41=$U71),Lineups!$AW$4:$AW$41))</f>
        <v/>
      </c>
      <c r="AA71" s="802" t="str">
        <f aca="false">IF($U71="","",SUMPRODUCT(--(Lineups!$AO$4:$AO$41=$U71),Lineups!$AW$4:$AW$41))</f>
        <v/>
      </c>
      <c r="AB71" s="802" t="str">
        <f aca="false">IF($U71="","",SUMPRODUCT(--(Lineups!$AS$4:$AS$41=$U71),Lineups!$AW$4:$AW$41))</f>
        <v/>
      </c>
      <c r="AC71" s="792" t="str">
        <f aca="false">IF(U71="","",SUM(Y71:AB71))</f>
        <v/>
      </c>
      <c r="AE71" s="792" t="str">
        <f aca="false">IF(U71="","",SUM(W71,AC71))</f>
        <v/>
      </c>
      <c r="AH71" s="792" t="str">
        <f aca="false">IF($U71="","",SUMPRODUCT(--(Lineups!$AC$4:$AC$41=$U71),Lineups!$AW$4:$AW$41))</f>
        <v/>
      </c>
      <c r="AJ71" s="792" t="str">
        <f aca="false">IF(U71="","",SUM(AE71,AH71))</f>
        <v/>
      </c>
    </row>
    <row r="72" customFormat="false" ht="13" hidden="false" customHeight="false" outlineLevel="0" collapsed="false">
      <c r="A72" s="804" t="n">
        <f aca="false">A71+1</f>
        <v>18</v>
      </c>
      <c r="B72" s="804" t="str">
        <f aca="false">B26</f>
        <v/>
      </c>
      <c r="C72" s="804" t="str">
        <f aca="false">C26</f>
        <v/>
      </c>
      <c r="D72" s="804" t="str">
        <f aca="false">IF($B72="","",SUMPRODUCT(--(Lineups!$G$4:$G$41=$B72),--(Lineups!$B$4:$B$41=""),Lineups!$W$4:$W$41))</f>
        <v/>
      </c>
      <c r="F72" s="802" t="str">
        <f aca="false">IF($B72="","",SUMPRODUCT(--(Lineups!$G$4:$G$41=$B72),--(Lineups!$B$4:$B$41="X"),Lineups!$W$4:$W$41))</f>
        <v/>
      </c>
      <c r="G72" s="802" t="str">
        <f aca="false">IF($B72="","",SUMPRODUCT(--(Lineups!$K$4:$K$41=$B72),Lineups!$W$4:$W$41))</f>
        <v/>
      </c>
      <c r="H72" s="802" t="str">
        <f aca="false">IF($B72="","",SUMPRODUCT(--(Lineups!$O$4:$O$41=$B72),Lineups!$W$4:$W$41))</f>
        <v/>
      </c>
      <c r="I72" s="802" t="str">
        <f aca="false">IF($B72="","",SUMPRODUCT(--(Lineups!$S$4:$S$41=$B72),Lineups!$W$4:$W$41))</f>
        <v/>
      </c>
      <c r="J72" s="804" t="str">
        <f aca="false">IF(B72="","",SUM(F72:I72))</f>
        <v/>
      </c>
      <c r="L72" s="804" t="str">
        <f aca="false">IF(B72="","",SUM(D72,J72))</f>
        <v/>
      </c>
      <c r="O72" s="804" t="str">
        <f aca="false">IF($B72="","",SUMPRODUCT(--(Lineups!$C$4:$C$41=$B72),Lineups!$W$4:$W$41))</f>
        <v/>
      </c>
      <c r="Q72" s="804" t="str">
        <f aca="false">IF(B72="","",SUM(L72,O72))</f>
        <v/>
      </c>
      <c r="T72" s="804" t="n">
        <f aca="false">T71+1</f>
        <v>18</v>
      </c>
      <c r="U72" s="804" t="str">
        <f aca="false">U26</f>
        <v/>
      </c>
      <c r="V72" s="804" t="str">
        <f aca="false">V26</f>
        <v/>
      </c>
      <c r="W72" s="804" t="str">
        <f aca="false">IF($U72="","",SUMPRODUCT(--(Lineups!$AG$4:$AG$41=$U72),--(Lineups!$AB$4:$AB$41=""),Lineups!$AW$4:$AW$41))</f>
        <v/>
      </c>
      <c r="Y72" s="802" t="str">
        <f aca="false">IF($U72="","",SUMPRODUCT(--(Lineups!$AG$4:$AG$41=$U72),--(Lineups!$AB$4:$AB$41="X"),Lineups!$AW$4:$AW$41))</f>
        <v/>
      </c>
      <c r="Z72" s="802" t="str">
        <f aca="false">IF($U72="","",SUMPRODUCT(--(Lineups!$AK$4:$AK$41=$U72),Lineups!$AW$4:$AW$41))</f>
        <v/>
      </c>
      <c r="AA72" s="802" t="str">
        <f aca="false">IF($U72="","",SUMPRODUCT(--(Lineups!$AO$4:$AO$41=$U72),Lineups!$AW$4:$AW$41))</f>
        <v/>
      </c>
      <c r="AB72" s="802" t="str">
        <f aca="false">IF($U72="","",SUMPRODUCT(--(Lineups!$AS$4:$AS$41=$U72),Lineups!$AW$4:$AW$41))</f>
        <v/>
      </c>
      <c r="AC72" s="804" t="str">
        <f aca="false">IF(U72="","",SUM(Y72:AB72))</f>
        <v/>
      </c>
      <c r="AE72" s="804" t="str">
        <f aca="false">IF(U72="","",SUM(W72,AC72))</f>
        <v/>
      </c>
      <c r="AH72" s="804" t="str">
        <f aca="false">IF($U72="","",SUMPRODUCT(--(Lineups!$AC$4:$AC$41=$U72),Lineups!$AW$4:$AW$41))</f>
        <v/>
      </c>
      <c r="AJ72" s="804" t="str">
        <f aca="false">IF(U72="","",SUM(AE72,AH72))</f>
        <v/>
      </c>
    </row>
    <row r="73" customFormat="false" ht="13" hidden="false" customHeight="false" outlineLevel="0" collapsed="false">
      <c r="A73" s="792" t="n">
        <f aca="false">A72+1</f>
        <v>19</v>
      </c>
      <c r="B73" s="792" t="str">
        <f aca="false">B27</f>
        <v/>
      </c>
      <c r="C73" s="792" t="str">
        <f aca="false">C27</f>
        <v/>
      </c>
      <c r="D73" s="792" t="str">
        <f aca="false">IF($B73="","",SUMPRODUCT(--(Lineups!$G$4:$G$41=$B73),--(Lineups!$B$4:$B$41=""),Lineups!$W$4:$W$41))</f>
        <v/>
      </c>
      <c r="F73" s="802" t="str">
        <f aca="false">IF($B73="","",SUMPRODUCT(--(Lineups!$G$4:$G$41=$B73),--(Lineups!$B$4:$B$41="X"),Lineups!$W$4:$W$41))</f>
        <v/>
      </c>
      <c r="G73" s="802" t="str">
        <f aca="false">IF($B73="","",SUMPRODUCT(--(Lineups!$K$4:$K$41=$B73),Lineups!$W$4:$W$41))</f>
        <v/>
      </c>
      <c r="H73" s="802" t="str">
        <f aca="false">IF($B73="","",SUMPRODUCT(--(Lineups!$O$4:$O$41=$B73),Lineups!$W$4:$W$41))</f>
        <v/>
      </c>
      <c r="I73" s="802" t="str">
        <f aca="false">IF($B73="","",SUMPRODUCT(--(Lineups!$S$4:$S$41=$B73),Lineups!$W$4:$W$41))</f>
        <v/>
      </c>
      <c r="J73" s="792" t="str">
        <f aca="false">IF(B73="","",SUM(F73:I73))</f>
        <v/>
      </c>
      <c r="L73" s="792" t="str">
        <f aca="false">IF(B73="","",SUM(D73,J73))</f>
        <v/>
      </c>
      <c r="O73" s="792" t="str">
        <f aca="false">IF($B73="","",SUMPRODUCT(--(Lineups!$C$4:$C$41=$B73),Lineups!$W$4:$W$41))</f>
        <v/>
      </c>
      <c r="Q73" s="792" t="str">
        <f aca="false">IF(B73="","",SUM(L73,O73))</f>
        <v/>
      </c>
      <c r="T73" s="792" t="n">
        <f aca="false">T72+1</f>
        <v>19</v>
      </c>
      <c r="U73" s="792" t="str">
        <f aca="false">U27</f>
        <v/>
      </c>
      <c r="V73" s="792" t="str">
        <f aca="false">V27</f>
        <v/>
      </c>
      <c r="W73" s="792" t="str">
        <f aca="false">IF($U73="","",SUMPRODUCT(--(Lineups!$AG$4:$AG$41=$U73),--(Lineups!$AB$4:$AB$41=""),Lineups!$AW$4:$AW$41))</f>
        <v/>
      </c>
      <c r="Y73" s="802" t="str">
        <f aca="false">IF($U73="","",SUMPRODUCT(--(Lineups!$AG$4:$AG$41=$U73),--(Lineups!$AB$4:$AB$41="X"),Lineups!$AW$4:$AW$41))</f>
        <v/>
      </c>
      <c r="Z73" s="802" t="str">
        <f aca="false">IF($U73="","",SUMPRODUCT(--(Lineups!$AK$4:$AK$41=$U73),Lineups!$AW$4:$AW$41))</f>
        <v/>
      </c>
      <c r="AA73" s="802" t="str">
        <f aca="false">IF($U73="","",SUMPRODUCT(--(Lineups!$AO$4:$AO$41=$U73),Lineups!$AW$4:$AW$41))</f>
        <v/>
      </c>
      <c r="AB73" s="802" t="str">
        <f aca="false">IF($U73="","",SUMPRODUCT(--(Lineups!$AS$4:$AS$41=$U73),Lineups!$AW$4:$AW$41))</f>
        <v/>
      </c>
      <c r="AC73" s="792" t="str">
        <f aca="false">IF(U73="","",SUM(Y73:AB73))</f>
        <v/>
      </c>
      <c r="AE73" s="792" t="str">
        <f aca="false">IF(U73="","",SUM(W73,AC73))</f>
        <v/>
      </c>
      <c r="AH73" s="792" t="str">
        <f aca="false">IF($U73="","",SUMPRODUCT(--(Lineups!$AC$4:$AC$41=$U73),Lineups!$AW$4:$AW$41))</f>
        <v/>
      </c>
      <c r="AJ73" s="792" t="str">
        <f aca="false">IF(U73="","",SUM(AE73,AH73))</f>
        <v/>
      </c>
    </row>
    <row r="74" customFormat="false" ht="13" hidden="false" customHeight="false" outlineLevel="0" collapsed="false">
      <c r="A74" s="804" t="n">
        <f aca="false">A73+1</f>
        <v>20</v>
      </c>
      <c r="B74" s="804" t="str">
        <f aca="false">B28</f>
        <v/>
      </c>
      <c r="C74" s="804" t="str">
        <f aca="false">C28</f>
        <v/>
      </c>
      <c r="D74" s="804" t="str">
        <f aca="false">IF($B74="","",SUMPRODUCT(--(Lineups!$G$4:$G$41=$B74),--(Lineups!$B$4:$B$41=""),Lineups!$W$4:$W$41))</f>
        <v/>
      </c>
      <c r="F74" s="802" t="str">
        <f aca="false">IF($B74="","",SUMPRODUCT(--(Lineups!$G$4:$G$41=$B74),--(Lineups!$B$4:$B$41="X"),Lineups!$W$4:$W$41))</f>
        <v/>
      </c>
      <c r="G74" s="802" t="str">
        <f aca="false">IF($B74="","",SUMPRODUCT(--(Lineups!$K$4:$K$41=$B74),Lineups!$W$4:$W$41))</f>
        <v/>
      </c>
      <c r="H74" s="802" t="str">
        <f aca="false">IF($B74="","",SUMPRODUCT(--(Lineups!$O$4:$O$41=$B74),Lineups!$W$4:$W$41))</f>
        <v/>
      </c>
      <c r="I74" s="802" t="str">
        <f aca="false">IF($B74="","",SUMPRODUCT(--(Lineups!$S$4:$S$41=$B74),Lineups!$W$4:$W$41))</f>
        <v/>
      </c>
      <c r="J74" s="804" t="str">
        <f aca="false">IF(B74="","",SUM(F74:I74))</f>
        <v/>
      </c>
      <c r="L74" s="804" t="str">
        <f aca="false">IF(B74="","",SUM(D74,J74))</f>
        <v/>
      </c>
      <c r="O74" s="804" t="str">
        <f aca="false">IF($B74="","",SUMPRODUCT(--(Lineups!$C$4:$C$41=$B74),Lineups!$W$4:$W$41))</f>
        <v/>
      </c>
      <c r="Q74" s="804" t="str">
        <f aca="false">IF(B74="","",SUM(L74,O74))</f>
        <v/>
      </c>
      <c r="T74" s="804" t="n">
        <f aca="false">T73+1</f>
        <v>20</v>
      </c>
      <c r="U74" s="804" t="str">
        <f aca="false">U28</f>
        <v/>
      </c>
      <c r="V74" s="804" t="str">
        <f aca="false">V28</f>
        <v/>
      </c>
      <c r="W74" s="804" t="str">
        <f aca="false">IF($U74="","",SUMPRODUCT(--(Lineups!$AG$4:$AG$41=$U74),--(Lineups!$AB$4:$AB$41=""),Lineups!$AW$4:$AW$41))</f>
        <v/>
      </c>
      <c r="Y74" s="802" t="str">
        <f aca="false">IF($U74="","",SUMPRODUCT(--(Lineups!$AG$4:$AG$41=$U74),--(Lineups!$AB$4:$AB$41="X"),Lineups!$AW$4:$AW$41))</f>
        <v/>
      </c>
      <c r="Z74" s="802" t="str">
        <f aca="false">IF($U74="","",SUMPRODUCT(--(Lineups!$AK$4:$AK$41=$U74),Lineups!$AW$4:$AW$41))</f>
        <v/>
      </c>
      <c r="AA74" s="802" t="str">
        <f aca="false">IF($U74="","",SUMPRODUCT(--(Lineups!$AO$4:$AO$41=$U74),Lineups!$AW$4:$AW$41))</f>
        <v/>
      </c>
      <c r="AB74" s="802" t="str">
        <f aca="false">IF($U74="","",SUMPRODUCT(--(Lineups!$AS$4:$AS$41=$U74),Lineups!$AW$4:$AW$41))</f>
        <v/>
      </c>
      <c r="AC74" s="804" t="str">
        <f aca="false">IF(U74="","",SUM(Y74:AB74))</f>
        <v/>
      </c>
      <c r="AE74" s="804" t="str">
        <f aca="false">IF(U74="","",SUM(W74,AC74))</f>
        <v/>
      </c>
      <c r="AH74" s="804" t="str">
        <f aca="false">IF($U74="","",SUMPRODUCT(--(Lineups!$AC$4:$AC$41=$U74),Lineups!$AW$4:$AW$41))</f>
        <v/>
      </c>
      <c r="AJ74" s="804" t="str">
        <f aca="false">IF(U74="","",SUM(AE74,AH74))</f>
        <v/>
      </c>
    </row>
    <row r="76" customFormat="false" ht="13" hidden="false" customHeight="false" outlineLevel="0" collapsed="false">
      <c r="A76" s="794" t="s">
        <v>458</v>
      </c>
      <c r="B76" s="794"/>
      <c r="C76" s="794"/>
      <c r="D76" s="795"/>
      <c r="E76" s="795"/>
      <c r="F76" s="795"/>
      <c r="G76" s="795"/>
      <c r="H76" s="795"/>
      <c r="I76" s="795"/>
      <c r="J76" s="795"/>
      <c r="K76" s="795"/>
      <c r="L76" s="795"/>
      <c r="M76" s="795"/>
      <c r="N76" s="795"/>
      <c r="O76" s="795"/>
      <c r="P76" s="795"/>
      <c r="Q76" s="795"/>
      <c r="R76" s="795"/>
      <c r="T76" s="794" t="s">
        <v>458</v>
      </c>
      <c r="U76" s="794"/>
      <c r="V76" s="794"/>
      <c r="W76" s="795"/>
      <c r="X76" s="795"/>
      <c r="Y76" s="795"/>
      <c r="Z76" s="795"/>
      <c r="AA76" s="795"/>
      <c r="AB76" s="795"/>
      <c r="AC76" s="795"/>
      <c r="AD76" s="795"/>
      <c r="AE76" s="795"/>
      <c r="AF76" s="795"/>
      <c r="AG76" s="795"/>
      <c r="AH76" s="795"/>
      <c r="AI76" s="795"/>
      <c r="AJ76" s="795"/>
      <c r="AK76" s="795"/>
    </row>
    <row r="77" customFormat="false" ht="13" hidden="false" customHeight="false" outlineLevel="0" collapsed="false">
      <c r="A77" s="796" t="n">
        <v>0</v>
      </c>
      <c r="B77" s="796" t="s">
        <v>445</v>
      </c>
      <c r="C77" s="796" t="s">
        <v>446</v>
      </c>
      <c r="D77" s="796" t="s">
        <v>294</v>
      </c>
      <c r="E77" s="800"/>
      <c r="F77" s="798" t="s">
        <v>295</v>
      </c>
      <c r="G77" s="798" t="s">
        <v>295</v>
      </c>
      <c r="H77" s="798" t="s">
        <v>295</v>
      </c>
      <c r="I77" s="798" t="s">
        <v>295</v>
      </c>
      <c r="J77" s="796" t="s">
        <v>448</v>
      </c>
      <c r="K77" s="800"/>
      <c r="L77" s="796" t="s">
        <v>450</v>
      </c>
      <c r="M77" s="800"/>
      <c r="N77" s="799" t="s">
        <v>452</v>
      </c>
      <c r="O77" s="796" t="s">
        <v>292</v>
      </c>
      <c r="P77" s="800"/>
      <c r="Q77" s="796" t="s">
        <v>454</v>
      </c>
      <c r="R77" s="800"/>
      <c r="S77" s="800"/>
      <c r="T77" s="796" t="n">
        <v>0</v>
      </c>
      <c r="U77" s="796" t="s">
        <v>445</v>
      </c>
      <c r="V77" s="796" t="s">
        <v>446</v>
      </c>
      <c r="W77" s="796" t="s">
        <v>294</v>
      </c>
      <c r="X77" s="800"/>
      <c r="Y77" s="798" t="s">
        <v>295</v>
      </c>
      <c r="Z77" s="798" t="s">
        <v>295</v>
      </c>
      <c r="AA77" s="798" t="s">
        <v>295</v>
      </c>
      <c r="AB77" s="798" t="s">
        <v>295</v>
      </c>
      <c r="AC77" s="796" t="s">
        <v>448</v>
      </c>
      <c r="AD77" s="800"/>
      <c r="AE77" s="796" t="s">
        <v>450</v>
      </c>
      <c r="AF77" s="800"/>
      <c r="AG77" s="799" t="s">
        <v>452</v>
      </c>
      <c r="AH77" s="796" t="s">
        <v>292</v>
      </c>
      <c r="AI77" s="800"/>
      <c r="AJ77" s="796" t="s">
        <v>454</v>
      </c>
      <c r="AK77" s="800"/>
    </row>
    <row r="78" customFormat="false" ht="13" hidden="false" customHeight="false" outlineLevel="0" collapsed="false">
      <c r="A78" s="792" t="n">
        <f aca="false">A77+1</f>
        <v>1</v>
      </c>
      <c r="B78" s="792" t="str">
        <f aca="false">B9</f>
        <v>02</v>
      </c>
      <c r="C78" s="792" t="str">
        <f aca="false">C9</f>
        <v>Jema Wrex</v>
      </c>
      <c r="D78" s="792" t="e">
        <f aca="false">IF($B78="","",SUMPRODUCT(--(Lineups!$G$4:$G$41=$B78),--(Lineups!$B$4:$B$41=""),Lineups!$AW$4:$AW$41))</f>
        <v>#REF!</v>
      </c>
      <c r="F78" s="802" t="e">
        <f aca="false">IF($B78="","",SUMPRODUCT(--(Lineups!$G$4:$G$41=$B78),--(Lineups!$B$4:$B$41="X"),Lineups!$AW$4:$AW$41))</f>
        <v>#REF!</v>
      </c>
      <c r="G78" s="802" t="e">
        <f aca="false">IF($B78="","",SUMPRODUCT(--(Lineups!$K$4:$K$41=$B78),Lineups!$AW$4:$AW$41))</f>
        <v>#REF!</v>
      </c>
      <c r="H78" s="802" t="e">
        <f aca="false">IF($B78="","",SUMPRODUCT(--(Lineups!$O$4:$O$41=$B78),Lineups!$AW$4:$AW$41))</f>
        <v>#REF!</v>
      </c>
      <c r="I78" s="802" t="e">
        <f aca="false">IF($B78="","",SUMPRODUCT(--(Lineups!$S$4:$S$41=$B78),Lineups!$AW$4:$AW$41))</f>
        <v>#REF!</v>
      </c>
      <c r="J78" s="792" t="e">
        <f aca="false">IF(B78="","",SUM(F78:I78))</f>
        <v>#REF!</v>
      </c>
      <c r="L78" s="792" t="e">
        <f aca="false">IF(B78="","",SUM(D78,J78))</f>
        <v>#REF!</v>
      </c>
      <c r="O78" s="792" t="e">
        <f aca="false">IF($B78="","",(SUMPRODUCT(--(SK!$C$3:$C$78=$B78),SK!$E$3:$E$78)-(SUMPRODUCT(--(SK!$C$3:$C$78=$B78),SK!$F$3:$F$78))))</f>
        <v>#REF!</v>
      </c>
      <c r="Q78" s="792" t="e">
        <f aca="false">IF(B78="","",SUM(L78,O78))</f>
        <v>#REF!</v>
      </c>
      <c r="T78" s="792" t="n">
        <f aca="false">T77+1</f>
        <v>1</v>
      </c>
      <c r="U78" s="792" t="str">
        <f aca="false">U9</f>
        <v>18</v>
      </c>
      <c r="V78" s="792" t="str">
        <f aca="false">V9</f>
        <v>Mai Tai Smashya</v>
      </c>
      <c r="W78" s="792" t="e">
        <f aca="false">IF($U78="","",SUMPRODUCT(--(Lineups!$AG$4:$AG$41=$U78),--(Lineups!$AB$4:$AB$41=""),Lineups!$W$4:$W$41))</f>
        <v>#REF!</v>
      </c>
      <c r="Y78" s="802" t="e">
        <f aca="false">IF($U78="","",SUMPRODUCT(--(Lineups!$AG$4:$AG$41=$U78),--(Lineups!$AB$4:$AB$41="X"),Lineups!$W$4:$W$41))</f>
        <v>#REF!</v>
      </c>
      <c r="Z78" s="802" t="e">
        <f aca="false">IF($U78="","",SUMPRODUCT(--(Lineups!$AK$4:$AK$41=$U78),Lineups!$W$4:$W$41))</f>
        <v>#REF!</v>
      </c>
      <c r="AA78" s="802" t="e">
        <f aca="false">IF($U78="","",SUMPRODUCT(--(Lineups!$AO$4:$AO$41=$U78),Lineups!$W$4:$W$41))</f>
        <v>#REF!</v>
      </c>
      <c r="AB78" s="802" t="e">
        <f aca="false">IF($U78="","",SUMPRODUCT(--(Lineups!$AS$4:$AS$41=$U78),Lineups!$W$4:$W$41))</f>
        <v>#REF!</v>
      </c>
      <c r="AC78" s="792" t="e">
        <f aca="false">IF(U78="","",SUM(Y78:AB78))</f>
        <v>#REF!</v>
      </c>
      <c r="AE78" s="792" t="e">
        <f aca="false">IF(U78="","",SUM(W78,AC78))</f>
        <v>#REF!</v>
      </c>
      <c r="AH78" s="792" t="e">
        <f aca="false">IF($U78="","",SUMPRODUCT(--(Lineups!$AC$4:$AC$41=$U78),Lineups!$W$4:$W$41))</f>
        <v>#REF!</v>
      </c>
      <c r="AJ78" s="792" t="e">
        <f aca="false">IF(U78="","",SUM(AE78,AH78))</f>
        <v>#REF!</v>
      </c>
    </row>
    <row r="79" customFormat="false" ht="13" hidden="false" customHeight="false" outlineLevel="0" collapsed="false">
      <c r="A79" s="804" t="n">
        <f aca="false">A78+1</f>
        <v>2</v>
      </c>
      <c r="B79" s="804" t="str">
        <f aca="false">B10</f>
        <v>1</v>
      </c>
      <c r="C79" s="804" t="str">
        <f aca="false">C10</f>
        <v>Cia WouldNwannabia</v>
      </c>
      <c r="D79" s="804" t="e">
        <f aca="false">IF($B79="","",SUMPRODUCT(--(Lineups!$G$4:$G$41=$B79),--(Lineups!$B$4:$B$41=""),Lineups!$AW$4:$AW$41))</f>
        <v>#REF!</v>
      </c>
      <c r="F79" s="802" t="e">
        <f aca="false">IF($B79="","",SUMPRODUCT(--(Lineups!$G$4:$G$41=$B79),--(Lineups!$B$4:$B$41="X"),Lineups!$AW$4:$AW$41))</f>
        <v>#REF!</v>
      </c>
      <c r="G79" s="802" t="e">
        <f aca="false">IF($B79="","",SUMPRODUCT(--(Lineups!$K$4:$K$41=$B79),Lineups!$AW$4:$AW$41))</f>
        <v>#REF!</v>
      </c>
      <c r="H79" s="802" t="e">
        <f aca="false">IF($B79="","",SUMPRODUCT(--(Lineups!$O$4:$O$41=$B79),Lineups!$AW$4:$AW$41))</f>
        <v>#REF!</v>
      </c>
      <c r="I79" s="802" t="e">
        <f aca="false">IF($B79="","",SUMPRODUCT(--(Lineups!$S$4:$S$41=$B79),Lineups!$AW$4:$AW$41))</f>
        <v>#REF!</v>
      </c>
      <c r="J79" s="804" t="e">
        <f aca="false">IF(B79="","",SUM(F79:I79))</f>
        <v>#REF!</v>
      </c>
      <c r="L79" s="804" t="e">
        <f aca="false">IF(B79="","",SUM(D79,J79))</f>
        <v>#REF!</v>
      </c>
      <c r="O79" s="804" t="e">
        <f aca="false">IF($B79="","",(SUMPRODUCT(--(SK!$C$3:$C$78=$B79),SK!$E$3:$E$78)-(SUMPRODUCT(--(SK!$C$3:$C$78=$B79),SK!$F$3:$F$78))))</f>
        <v>#REF!</v>
      </c>
      <c r="Q79" s="804" t="e">
        <f aca="false">IF(B79="","",SUM(L79,O79))</f>
        <v>#REF!</v>
      </c>
      <c r="T79" s="804" t="n">
        <f aca="false">T78+1</f>
        <v>2</v>
      </c>
      <c r="U79" s="804" t="str">
        <f aca="false">U10</f>
        <v>191</v>
      </c>
      <c r="V79" s="804" t="str">
        <f aca="false">V10</f>
        <v>Kat Von Devious</v>
      </c>
      <c r="W79" s="804" t="e">
        <f aca="false">IF($U79="","",SUMPRODUCT(--(Lineups!$AG$4:$AG$41=$U79),--(Lineups!$AB$4:$AB$41=""),Lineups!$W$4:$W$41))</f>
        <v>#REF!</v>
      </c>
      <c r="Y79" s="802" t="e">
        <f aca="false">IF($U79="","",SUMPRODUCT(--(Lineups!$AG$4:$AG$41=$U79),--(Lineups!$AB$4:$AB$41="X"),Lineups!$W$4:$W$41))</f>
        <v>#REF!</v>
      </c>
      <c r="Z79" s="802" t="e">
        <f aca="false">IF($U79="","",SUMPRODUCT(--(Lineups!$AK$4:$AK$41=$U79),Lineups!$W$4:$W$41))</f>
        <v>#REF!</v>
      </c>
      <c r="AA79" s="802" t="e">
        <f aca="false">IF($U79="","",SUMPRODUCT(--(Lineups!$AO$4:$AO$41=$U79),Lineups!$W$4:$W$41))</f>
        <v>#REF!</v>
      </c>
      <c r="AB79" s="802" t="e">
        <f aca="false">IF($U79="","",SUMPRODUCT(--(Lineups!$AS$4:$AS$41=$U79),Lineups!$W$4:$W$41))</f>
        <v>#REF!</v>
      </c>
      <c r="AC79" s="804" t="e">
        <f aca="false">IF(U79="","",SUM(Y79:AB79))</f>
        <v>#REF!</v>
      </c>
      <c r="AE79" s="804" t="e">
        <f aca="false">IF(U79="","",SUM(W79,AC79))</f>
        <v>#REF!</v>
      </c>
      <c r="AH79" s="804" t="e">
        <f aca="false">IF($U79="","",SUMPRODUCT(--(Lineups!$AC$4:$AC$41=$U79),Lineups!$W$4:$W$41))</f>
        <v>#REF!</v>
      </c>
      <c r="AJ79" s="804" t="e">
        <f aca="false">IF(U79="","",SUM(AE79,AH79))</f>
        <v>#REF!</v>
      </c>
    </row>
    <row r="80" customFormat="false" ht="13" hidden="false" customHeight="false" outlineLevel="0" collapsed="false">
      <c r="A80" s="792" t="n">
        <f aca="false">A79+1</f>
        <v>3</v>
      </c>
      <c r="B80" s="792" t="str">
        <f aca="false">B11</f>
        <v>10</v>
      </c>
      <c r="C80" s="792" t="str">
        <f aca="false">C11</f>
        <v>The Big Lebekski</v>
      </c>
      <c r="D80" s="792" t="e">
        <f aca="false">IF($B80="","",SUMPRODUCT(--(Lineups!$G$4:$G$41=$B80),--(Lineups!$B$4:$B$41=""),Lineups!$AW$4:$AW$41))</f>
        <v>#REF!</v>
      </c>
      <c r="F80" s="802" t="e">
        <f aca="false">IF($B80="","",SUMPRODUCT(--(Lineups!$G$4:$G$41=$B80),--(Lineups!$B$4:$B$41="X"),Lineups!$AW$4:$AW$41))</f>
        <v>#REF!</v>
      </c>
      <c r="G80" s="802" t="e">
        <f aca="false">IF($B80="","",SUMPRODUCT(--(Lineups!$K$4:$K$41=$B80),Lineups!$AW$4:$AW$41))</f>
        <v>#REF!</v>
      </c>
      <c r="H80" s="802" t="e">
        <f aca="false">IF($B80="","",SUMPRODUCT(--(Lineups!$O$4:$O$41=$B80),Lineups!$AW$4:$AW$41))</f>
        <v>#REF!</v>
      </c>
      <c r="I80" s="802" t="e">
        <f aca="false">IF($B80="","",SUMPRODUCT(--(Lineups!$S$4:$S$41=$B80),Lineups!$AW$4:$AW$41))</f>
        <v>#REF!</v>
      </c>
      <c r="J80" s="792" t="e">
        <f aca="false">IF(B80="","",SUM(F80:I80))</f>
        <v>#REF!</v>
      </c>
      <c r="L80" s="792" t="e">
        <f aca="false">IF(B80="","",SUM(D80,J80))</f>
        <v>#REF!</v>
      </c>
      <c r="O80" s="792" t="e">
        <f aca="false">IF($B80="","",(SUMPRODUCT(--(SK!$C$3:$C$78=$B80),SK!$E$3:$E$78)-(SUMPRODUCT(--(SK!$C$3:$C$78=$B80),SK!$F$3:$F$78))))</f>
        <v>#REF!</v>
      </c>
      <c r="Q80" s="792" t="e">
        <f aca="false">IF(B80="","",SUM(L80,O80))</f>
        <v>#REF!</v>
      </c>
      <c r="T80" s="792" t="n">
        <f aca="false">T79+1</f>
        <v>3</v>
      </c>
      <c r="U80" s="792" t="str">
        <f aca="false">U11</f>
        <v>222</v>
      </c>
      <c r="V80" s="792" t="str">
        <f aca="false">V11</f>
        <v>Terror Face Off</v>
      </c>
      <c r="W80" s="792" t="e">
        <f aca="false">IF($U80="","",SUMPRODUCT(--(Lineups!$AG$4:$AG$41=$U80),--(Lineups!$AB$4:$AB$41=""),Lineups!$W$4:$W$41))</f>
        <v>#REF!</v>
      </c>
      <c r="Y80" s="802" t="e">
        <f aca="false">IF($U80="","",SUMPRODUCT(--(Lineups!$AG$4:$AG$41=$U80),--(Lineups!$AB$4:$AB$41="X"),Lineups!$W$4:$W$41))</f>
        <v>#REF!</v>
      </c>
      <c r="Z80" s="802" t="e">
        <f aca="false">IF($U80="","",SUMPRODUCT(--(Lineups!$AK$4:$AK$41=$U80),Lineups!$W$4:$W$41))</f>
        <v>#REF!</v>
      </c>
      <c r="AA80" s="802" t="e">
        <f aca="false">IF($U80="","",SUMPRODUCT(--(Lineups!$AO$4:$AO$41=$U80),Lineups!$W$4:$W$41))</f>
        <v>#REF!</v>
      </c>
      <c r="AB80" s="802" t="e">
        <f aca="false">IF($U80="","",SUMPRODUCT(--(Lineups!$AS$4:$AS$41=$U80),Lineups!$W$4:$W$41))</f>
        <v>#REF!</v>
      </c>
      <c r="AC80" s="792" t="e">
        <f aca="false">IF(U80="","",SUM(Y80:AB80))</f>
        <v>#REF!</v>
      </c>
      <c r="AE80" s="792" t="e">
        <f aca="false">IF(U80="","",SUM(W80,AC80))</f>
        <v>#REF!</v>
      </c>
      <c r="AH80" s="792" t="e">
        <f aca="false">IF($U80="","",SUMPRODUCT(--(Lineups!$AC$4:$AC$41=$U80),Lineups!$W$4:$W$41))</f>
        <v>#REF!</v>
      </c>
      <c r="AJ80" s="792" t="e">
        <f aca="false">IF(U80="","",SUM(AE80,AH80))</f>
        <v>#REF!</v>
      </c>
    </row>
    <row r="81" customFormat="false" ht="13" hidden="false" customHeight="false" outlineLevel="0" collapsed="false">
      <c r="A81" s="804" t="n">
        <f aca="false">A80+1</f>
        <v>4</v>
      </c>
      <c r="B81" s="804" t="str">
        <f aca="false">B12</f>
        <v>115</v>
      </c>
      <c r="C81" s="804" t="str">
        <f aca="false">C12</f>
        <v>Flex Calibur</v>
      </c>
      <c r="D81" s="804" t="e">
        <f aca="false">IF($B81="","",SUMPRODUCT(--(Lineups!$G$4:$G$41=$B81),--(Lineups!$B$4:$B$41=""),Lineups!$AW$4:$AW$41))</f>
        <v>#REF!</v>
      </c>
      <c r="F81" s="802" t="e">
        <f aca="false">IF($B81="","",SUMPRODUCT(--(Lineups!$G$4:$G$41=$B81),--(Lineups!$B$4:$B$41="X"),Lineups!$AW$4:$AW$41))</f>
        <v>#REF!</v>
      </c>
      <c r="G81" s="802" t="e">
        <f aca="false">IF($B81="","",SUMPRODUCT(--(Lineups!$K$4:$K$41=$B81),Lineups!$AW$4:$AW$41))</f>
        <v>#REF!</v>
      </c>
      <c r="H81" s="802" t="e">
        <f aca="false">IF($B81="","",SUMPRODUCT(--(Lineups!$O$4:$O$41=$B81),Lineups!$AW$4:$AW$41))</f>
        <v>#REF!</v>
      </c>
      <c r="I81" s="802" t="e">
        <f aca="false">IF($B81="","",SUMPRODUCT(--(Lineups!$S$4:$S$41=$B81),Lineups!$AW$4:$AW$41))</f>
        <v>#REF!</v>
      </c>
      <c r="J81" s="804" t="e">
        <f aca="false">IF(B81="","",SUM(F81:I81))</f>
        <v>#REF!</v>
      </c>
      <c r="L81" s="804" t="e">
        <f aca="false">IF(B81="","",SUM(D81,J81))</f>
        <v>#REF!</v>
      </c>
      <c r="O81" s="804" t="e">
        <f aca="false">IF($B81="","",(SUMPRODUCT(--(SK!$C$3:$C$78=$B81),SK!$E$3:$E$78)-(SUMPRODUCT(--(SK!$C$3:$C$78=$B81),SK!$F$3:$F$78))))</f>
        <v>#REF!</v>
      </c>
      <c r="Q81" s="804" t="e">
        <f aca="false">IF(B81="","",SUM(L81,O81))</f>
        <v>#REF!</v>
      </c>
      <c r="T81" s="804" t="n">
        <f aca="false">T80+1</f>
        <v>4</v>
      </c>
      <c r="U81" s="804" t="str">
        <f aca="false">U12</f>
        <v>24</v>
      </c>
      <c r="V81" s="804" t="str">
        <f aca="false">V12</f>
        <v>Skate Spade</v>
      </c>
      <c r="W81" s="804" t="e">
        <f aca="false">IF($U81="","",SUMPRODUCT(--(Lineups!$AG$4:$AG$41=$U81),--(Lineups!$AB$4:$AB$41=""),Lineups!$W$4:$W$41))</f>
        <v>#REF!</v>
      </c>
      <c r="Y81" s="802" t="e">
        <f aca="false">IF($U81="","",SUMPRODUCT(--(Lineups!$AG$4:$AG$41=$U81),--(Lineups!$AB$4:$AB$41="X"),Lineups!$W$4:$W$41))</f>
        <v>#REF!</v>
      </c>
      <c r="Z81" s="802" t="e">
        <f aca="false">IF($U81="","",SUMPRODUCT(--(Lineups!$AK$4:$AK$41=$U81),Lineups!$W$4:$W$41))</f>
        <v>#REF!</v>
      </c>
      <c r="AA81" s="802" t="e">
        <f aca="false">IF($U81="","",SUMPRODUCT(--(Lineups!$AO$4:$AO$41=$U81),Lineups!$W$4:$W$41))</f>
        <v>#REF!</v>
      </c>
      <c r="AB81" s="802" t="e">
        <f aca="false">IF($U81="","",SUMPRODUCT(--(Lineups!$AS$4:$AS$41=$U81),Lineups!$W$4:$W$41))</f>
        <v>#REF!</v>
      </c>
      <c r="AC81" s="804" t="e">
        <f aca="false">IF(U81="","",SUM(Y81:AB81))</f>
        <v>#REF!</v>
      </c>
      <c r="AE81" s="804" t="e">
        <f aca="false">IF(U81="","",SUM(W81,AC81))</f>
        <v>#REF!</v>
      </c>
      <c r="AH81" s="804" t="e">
        <f aca="false">IF($U81="","",SUMPRODUCT(--(Lineups!$AC$4:$AC$41=$U81),Lineups!$W$4:$W$41))</f>
        <v>#REF!</v>
      </c>
      <c r="AJ81" s="804" t="e">
        <f aca="false">IF(U81="","",SUM(AE81,AH81))</f>
        <v>#REF!</v>
      </c>
    </row>
    <row r="82" customFormat="false" ht="13" hidden="false" customHeight="false" outlineLevel="0" collapsed="false">
      <c r="A82" s="792" t="n">
        <f aca="false">A81+1</f>
        <v>5</v>
      </c>
      <c r="B82" s="792" t="str">
        <f aca="false">B13</f>
        <v>151</v>
      </c>
      <c r="C82" s="792" t="str">
        <f aca="false">C13</f>
        <v>Crash Smashum</v>
      </c>
      <c r="D82" s="792" t="e">
        <f aca="false">IF($B82="","",SUMPRODUCT(--(Lineups!$G$4:$G$41=$B82),--(Lineups!$B$4:$B$41=""),Lineups!$AW$4:$AW$41))</f>
        <v>#REF!</v>
      </c>
      <c r="F82" s="802" t="e">
        <f aca="false">IF($B82="","",SUMPRODUCT(--(Lineups!$G$4:$G$41=$B82),--(Lineups!$B$4:$B$41="X"),Lineups!$AW$4:$AW$41))</f>
        <v>#REF!</v>
      </c>
      <c r="G82" s="802" t="e">
        <f aca="false">IF($B82="","",SUMPRODUCT(--(Lineups!$K$4:$K$41=$B82),Lineups!$AW$4:$AW$41))</f>
        <v>#REF!</v>
      </c>
      <c r="H82" s="802" t="e">
        <f aca="false">IF($B82="","",SUMPRODUCT(--(Lineups!$O$4:$O$41=$B82),Lineups!$AW$4:$AW$41))</f>
        <v>#REF!</v>
      </c>
      <c r="I82" s="802" t="e">
        <f aca="false">IF($B82="","",SUMPRODUCT(--(Lineups!$S$4:$S$41=$B82),Lineups!$AW$4:$AW$41))</f>
        <v>#REF!</v>
      </c>
      <c r="J82" s="792" t="e">
        <f aca="false">IF(B82="","",SUM(F82:I82))</f>
        <v>#REF!</v>
      </c>
      <c r="L82" s="792" t="e">
        <f aca="false">IF(B82="","",SUM(D82,J82))</f>
        <v>#REF!</v>
      </c>
      <c r="O82" s="792" t="e">
        <f aca="false">IF($B82="","",(SUMPRODUCT(--(SK!$C$3:$C$78=$B82),SK!$E$3:$E$78)-(SUMPRODUCT(--(SK!$C$3:$C$78=$B82),SK!$F$3:$F$78))))</f>
        <v>#REF!</v>
      </c>
      <c r="Q82" s="792" t="e">
        <f aca="false">IF(B82="","",SUM(L82,O82))</f>
        <v>#REF!</v>
      </c>
      <c r="T82" s="792" t="n">
        <f aca="false">T81+1</f>
        <v>5</v>
      </c>
      <c r="U82" s="792" t="str">
        <f aca="false">U13</f>
        <v>28</v>
      </c>
      <c r="V82" s="792" t="str">
        <f aca="false">V13</f>
        <v>Photo Chop</v>
      </c>
      <c r="W82" s="792" t="e">
        <f aca="false">IF($U82="","",SUMPRODUCT(--(Lineups!$AG$4:$AG$41=$U82),--(Lineups!$AB$4:$AB$41=""),Lineups!$W$4:$W$41))</f>
        <v>#REF!</v>
      </c>
      <c r="Y82" s="802" t="e">
        <f aca="false">IF($U82="","",SUMPRODUCT(--(Lineups!$AG$4:$AG$41=$U82),--(Lineups!$AB$4:$AB$41="X"),Lineups!$W$4:$W$41))</f>
        <v>#REF!</v>
      </c>
      <c r="Z82" s="802" t="e">
        <f aca="false">IF($U82="","",SUMPRODUCT(--(Lineups!$AK$4:$AK$41=$U82),Lineups!$W$4:$W$41))</f>
        <v>#REF!</v>
      </c>
      <c r="AA82" s="802" t="e">
        <f aca="false">IF($U82="","",SUMPRODUCT(--(Lineups!$AO$4:$AO$41=$U82),Lineups!$W$4:$W$41))</f>
        <v>#REF!</v>
      </c>
      <c r="AB82" s="802" t="e">
        <f aca="false">IF($U82="","",SUMPRODUCT(--(Lineups!$AS$4:$AS$41=$U82),Lineups!$W$4:$W$41))</f>
        <v>#REF!</v>
      </c>
      <c r="AC82" s="792" t="e">
        <f aca="false">IF(U82="","",SUM(Y82:AB82))</f>
        <v>#REF!</v>
      </c>
      <c r="AE82" s="792" t="e">
        <f aca="false">IF(U82="","",SUM(W82,AC82))</f>
        <v>#REF!</v>
      </c>
      <c r="AH82" s="792" t="e">
        <f aca="false">IF($U82="","",SUMPRODUCT(--(Lineups!$AC$4:$AC$41=$U82),Lineups!$W$4:$W$41))</f>
        <v>#REF!</v>
      </c>
      <c r="AJ82" s="792" t="e">
        <f aca="false">IF(U82="","",SUM(AE82,AH82))</f>
        <v>#REF!</v>
      </c>
    </row>
    <row r="83" customFormat="false" ht="13" hidden="false" customHeight="false" outlineLevel="0" collapsed="false">
      <c r="A83" s="804" t="n">
        <f aca="false">A82+1</f>
        <v>6</v>
      </c>
      <c r="B83" s="804" t="str">
        <f aca="false">B14</f>
        <v>198</v>
      </c>
      <c r="C83" s="804" t="str">
        <f aca="false">C14</f>
        <v>Minnie Pearl Harbor</v>
      </c>
      <c r="D83" s="804" t="e">
        <f aca="false">IF($B83="","",SUMPRODUCT(--(Lineups!$G$4:$G$41=$B83),--(Lineups!$B$4:$B$41=""),Lineups!$AW$4:$AW$41))</f>
        <v>#REF!</v>
      </c>
      <c r="F83" s="802" t="e">
        <f aca="false">IF($B83="","",SUMPRODUCT(--(Lineups!$G$4:$G$41=$B83),--(Lineups!$B$4:$B$41="X"),Lineups!$AW$4:$AW$41))</f>
        <v>#REF!</v>
      </c>
      <c r="G83" s="802" t="e">
        <f aca="false">IF($B83="","",SUMPRODUCT(--(Lineups!$K$4:$K$41=$B83),Lineups!$AW$4:$AW$41))</f>
        <v>#REF!</v>
      </c>
      <c r="H83" s="802" t="e">
        <f aca="false">IF($B83="","",SUMPRODUCT(--(Lineups!$O$4:$O$41=$B83),Lineups!$AW$4:$AW$41))</f>
        <v>#REF!</v>
      </c>
      <c r="I83" s="802" t="e">
        <f aca="false">IF($B83="","",SUMPRODUCT(--(Lineups!$S$4:$S$41=$B83),Lineups!$AW$4:$AW$41))</f>
        <v>#REF!</v>
      </c>
      <c r="J83" s="804" t="e">
        <f aca="false">IF(B83="","",SUM(F83:I83))</f>
        <v>#REF!</v>
      </c>
      <c r="L83" s="804" t="e">
        <f aca="false">IF(B83="","",SUM(D83,J83))</f>
        <v>#REF!</v>
      </c>
      <c r="O83" s="804" t="e">
        <f aca="false">IF($B83="","",(SUMPRODUCT(--(SK!$C$3:$C$78=$B83),SK!$E$3:$E$78)-(SUMPRODUCT(--(SK!$C$3:$C$78=$B83),SK!$F$3:$F$78))))</f>
        <v>#REF!</v>
      </c>
      <c r="Q83" s="804" t="e">
        <f aca="false">IF(B83="","",SUM(L83,O83))</f>
        <v>#REF!</v>
      </c>
      <c r="T83" s="804" t="n">
        <f aca="false">T82+1</f>
        <v>6</v>
      </c>
      <c r="U83" s="804" t="str">
        <f aca="false">U14</f>
        <v>31</v>
      </c>
      <c r="V83" s="804" t="str">
        <f aca="false">V14</f>
        <v>Lady Siren</v>
      </c>
      <c r="W83" s="804" t="e">
        <f aca="false">IF($U83="","",SUMPRODUCT(--(Lineups!$AG$4:$AG$41=$U83),--(Lineups!$AB$4:$AB$41=""),Lineups!$W$4:$W$41))</f>
        <v>#REF!</v>
      </c>
      <c r="Y83" s="802" t="e">
        <f aca="false">IF($U83="","",SUMPRODUCT(--(Lineups!$AG$4:$AG$41=$U83),--(Lineups!$AB$4:$AB$41="X"),Lineups!$W$4:$W$41))</f>
        <v>#REF!</v>
      </c>
      <c r="Z83" s="802" t="e">
        <f aca="false">IF($U83="","",SUMPRODUCT(--(Lineups!$AK$4:$AK$41=$U83),Lineups!$W$4:$W$41))</f>
        <v>#REF!</v>
      </c>
      <c r="AA83" s="802" t="e">
        <f aca="false">IF($U83="","",SUMPRODUCT(--(Lineups!$AO$4:$AO$41=$U83),Lineups!$W$4:$W$41))</f>
        <v>#REF!</v>
      </c>
      <c r="AB83" s="802" t="e">
        <f aca="false">IF($U83="","",SUMPRODUCT(--(Lineups!$AS$4:$AS$41=$U83),Lineups!$W$4:$W$41))</f>
        <v>#REF!</v>
      </c>
      <c r="AC83" s="804" t="e">
        <f aca="false">IF(U83="","",SUM(Y83:AB83))</f>
        <v>#REF!</v>
      </c>
      <c r="AE83" s="804" t="e">
        <f aca="false">IF(U83="","",SUM(W83,AC83))</f>
        <v>#REF!</v>
      </c>
      <c r="AH83" s="804" t="e">
        <f aca="false">IF($U83="","",SUMPRODUCT(--(Lineups!$AC$4:$AC$41=$U83),Lineups!$W$4:$W$41))</f>
        <v>#REF!</v>
      </c>
      <c r="AJ83" s="804" t="e">
        <f aca="false">IF(U83="","",SUM(AE83,AH83))</f>
        <v>#REF!</v>
      </c>
    </row>
    <row r="84" customFormat="false" ht="13" hidden="false" customHeight="false" outlineLevel="0" collapsed="false">
      <c r="A84" s="792" t="n">
        <f aca="false">A83+1</f>
        <v>7</v>
      </c>
      <c r="B84" s="792" t="str">
        <f aca="false">B15</f>
        <v>21</v>
      </c>
      <c r="C84" s="792" t="str">
        <f aca="false">C15</f>
        <v>Slice Crispy</v>
      </c>
      <c r="D84" s="792" t="e">
        <f aca="false">IF($B84="","",SUMPRODUCT(--(Lineups!$G$4:$G$41=$B84),--(Lineups!$B$4:$B$41=""),Lineups!$AW$4:$AW$41))</f>
        <v>#REF!</v>
      </c>
      <c r="F84" s="802" t="e">
        <f aca="false">IF($B84="","",SUMPRODUCT(--(Lineups!$G$4:$G$41=$B84),--(Lineups!$B$4:$B$41="X"),Lineups!$AW$4:$AW$41))</f>
        <v>#REF!</v>
      </c>
      <c r="G84" s="802" t="e">
        <f aca="false">IF($B84="","",SUMPRODUCT(--(Lineups!$K$4:$K$41=$B84),Lineups!$AW$4:$AW$41))</f>
        <v>#REF!</v>
      </c>
      <c r="H84" s="802" t="e">
        <f aca="false">IF($B84="","",SUMPRODUCT(--(Lineups!$O$4:$O$41=$B84),Lineups!$AW$4:$AW$41))</f>
        <v>#REF!</v>
      </c>
      <c r="I84" s="802" t="e">
        <f aca="false">IF($B84="","",SUMPRODUCT(--(Lineups!$S$4:$S$41=$B84),Lineups!$AW$4:$AW$41))</f>
        <v>#REF!</v>
      </c>
      <c r="J84" s="792" t="e">
        <f aca="false">IF(B84="","",SUM(F84:I84))</f>
        <v>#REF!</v>
      </c>
      <c r="L84" s="792" t="e">
        <f aca="false">IF(B84="","",SUM(D84,J84))</f>
        <v>#REF!</v>
      </c>
      <c r="O84" s="792" t="e">
        <f aca="false">IF($B84="","",(SUMPRODUCT(--(SK!$C$3:$C$78=$B84),SK!$E$3:$E$78)-(SUMPRODUCT(--(SK!$C$3:$C$78=$B84),SK!$F$3:$F$78))))</f>
        <v>#REF!</v>
      </c>
      <c r="Q84" s="792" t="e">
        <f aca="false">IF(B84="","",SUM(L84,O84))</f>
        <v>#REF!</v>
      </c>
      <c r="T84" s="792" t="n">
        <f aca="false">T83+1</f>
        <v>7</v>
      </c>
      <c r="U84" s="792" t="str">
        <f aca="false">U15</f>
        <v>40</v>
      </c>
      <c r="V84" s="792" t="str">
        <f aca="false">V15</f>
        <v>Teeny Bopper</v>
      </c>
      <c r="W84" s="792" t="e">
        <f aca="false">IF($U84="","",SUMPRODUCT(--(Lineups!$AG$4:$AG$41=$U84),--(Lineups!$AB$4:$AB$41=""),Lineups!$W$4:$W$41))</f>
        <v>#REF!</v>
      </c>
      <c r="Y84" s="802" t="e">
        <f aca="false">IF($U84="","",SUMPRODUCT(--(Lineups!$AG$4:$AG$41=$U84),--(Lineups!$AB$4:$AB$41="X"),Lineups!$W$4:$W$41))</f>
        <v>#REF!</v>
      </c>
      <c r="Z84" s="802" t="e">
        <f aca="false">IF($U84="","",SUMPRODUCT(--(Lineups!$AK$4:$AK$41=$U84),Lineups!$W$4:$W$41))</f>
        <v>#REF!</v>
      </c>
      <c r="AA84" s="802" t="e">
        <f aca="false">IF($U84="","",SUMPRODUCT(--(Lineups!$AO$4:$AO$41=$U84),Lineups!$W$4:$W$41))</f>
        <v>#REF!</v>
      </c>
      <c r="AB84" s="802" t="e">
        <f aca="false">IF($U84="","",SUMPRODUCT(--(Lineups!$AS$4:$AS$41=$U84),Lineups!$W$4:$W$41))</f>
        <v>#REF!</v>
      </c>
      <c r="AC84" s="792" t="e">
        <f aca="false">IF(U84="","",SUM(Y84:AB84))</f>
        <v>#REF!</v>
      </c>
      <c r="AE84" s="792" t="e">
        <f aca="false">IF(U84="","",SUM(W84,AC84))</f>
        <v>#REF!</v>
      </c>
      <c r="AH84" s="792" t="e">
        <f aca="false">IF($U84="","",SUMPRODUCT(--(Lineups!$AC$4:$AC$41=$U84),Lineups!$W$4:$W$41))</f>
        <v>#REF!</v>
      </c>
      <c r="AJ84" s="792" t="e">
        <f aca="false">IF(U84="","",SUM(AE84,AH84))</f>
        <v>#REF!</v>
      </c>
    </row>
    <row r="85" customFormat="false" ht="13" hidden="false" customHeight="false" outlineLevel="0" collapsed="false">
      <c r="A85" s="804" t="n">
        <f aca="false">A84+1</f>
        <v>8</v>
      </c>
      <c r="B85" s="804" t="str">
        <f aca="false">B16</f>
        <v>23</v>
      </c>
      <c r="C85" s="804" t="str">
        <f aca="false">C16</f>
        <v>N/A</v>
      </c>
      <c r="D85" s="804" t="e">
        <f aca="false">IF($B85="","",SUMPRODUCT(--(Lineups!$G$4:$G$41=$B85),--(Lineups!$B$4:$B$41=""),Lineups!$AW$4:$AW$41))</f>
        <v>#REF!</v>
      </c>
      <c r="F85" s="802" t="e">
        <f aca="false">IF($B85="","",SUMPRODUCT(--(Lineups!$G$4:$G$41=$B85),--(Lineups!$B$4:$B$41="X"),Lineups!$AW$4:$AW$41))</f>
        <v>#REF!</v>
      </c>
      <c r="G85" s="802" t="e">
        <f aca="false">IF($B85="","",SUMPRODUCT(--(Lineups!$K$4:$K$41=$B85),Lineups!$AW$4:$AW$41))</f>
        <v>#REF!</v>
      </c>
      <c r="H85" s="802" t="e">
        <f aca="false">IF($B85="","",SUMPRODUCT(--(Lineups!$O$4:$O$41=$B85),Lineups!$AW$4:$AW$41))</f>
        <v>#REF!</v>
      </c>
      <c r="I85" s="802" t="e">
        <f aca="false">IF($B85="","",SUMPRODUCT(--(Lineups!$S$4:$S$41=$B85),Lineups!$AW$4:$AW$41))</f>
        <v>#REF!</v>
      </c>
      <c r="J85" s="804" t="e">
        <f aca="false">IF(B85="","",SUM(F85:I85))</f>
        <v>#REF!</v>
      </c>
      <c r="L85" s="804" t="e">
        <f aca="false">IF(B85="","",SUM(D85,J85))</f>
        <v>#REF!</v>
      </c>
      <c r="O85" s="804" t="e">
        <f aca="false">IF($B85="","",(SUMPRODUCT(--(SK!$C$3:$C$78=$B85),SK!$E$3:$E$78)-(SUMPRODUCT(--(SK!$C$3:$C$78=$B85),SK!$F$3:$F$78))))</f>
        <v>#REF!</v>
      </c>
      <c r="Q85" s="804" t="e">
        <f aca="false">IF(B85="","",SUM(L85,O85))</f>
        <v>#REF!</v>
      </c>
      <c r="T85" s="804" t="n">
        <f aca="false">T84+1</f>
        <v>8</v>
      </c>
      <c r="U85" s="804" t="str">
        <f aca="false">U16</f>
        <v>416</v>
      </c>
      <c r="V85" s="804" t="str">
        <f aca="false">V16</f>
        <v>Adelaide Herout</v>
      </c>
      <c r="W85" s="804" t="e">
        <f aca="false">IF($U85="","",SUMPRODUCT(--(Lineups!$AG$4:$AG$41=$U85),--(Lineups!$AB$4:$AB$41=""),Lineups!$W$4:$W$41))</f>
        <v>#REF!</v>
      </c>
      <c r="Y85" s="802" t="e">
        <f aca="false">IF($U85="","",SUMPRODUCT(--(Lineups!$AG$4:$AG$41=$U85),--(Lineups!$AB$4:$AB$41="X"),Lineups!$W$4:$W$41))</f>
        <v>#REF!</v>
      </c>
      <c r="Z85" s="802" t="e">
        <f aca="false">IF($U85="","",SUMPRODUCT(--(Lineups!$AK$4:$AK$41=$U85),Lineups!$W$4:$W$41))</f>
        <v>#REF!</v>
      </c>
      <c r="AA85" s="802" t="e">
        <f aca="false">IF($U85="","",SUMPRODUCT(--(Lineups!$AO$4:$AO$41=$U85),Lineups!$W$4:$W$41))</f>
        <v>#REF!</v>
      </c>
      <c r="AB85" s="802" t="e">
        <f aca="false">IF($U85="","",SUMPRODUCT(--(Lineups!$AS$4:$AS$41=$U85),Lineups!$W$4:$W$41))</f>
        <v>#REF!</v>
      </c>
      <c r="AC85" s="804" t="e">
        <f aca="false">IF(U85="","",SUM(Y85:AB85))</f>
        <v>#REF!</v>
      </c>
      <c r="AE85" s="804" t="e">
        <f aca="false">IF(U85="","",SUM(W85,AC85))</f>
        <v>#REF!</v>
      </c>
      <c r="AH85" s="804" t="e">
        <f aca="false">IF($U85="","",SUMPRODUCT(--(Lineups!$AC$4:$AC$41=$U85),Lineups!$W$4:$W$41))</f>
        <v>#REF!</v>
      </c>
      <c r="AJ85" s="804" t="e">
        <f aca="false">IF(U85="","",SUM(AE85,AH85))</f>
        <v>#REF!</v>
      </c>
    </row>
    <row r="86" customFormat="false" ht="13" hidden="false" customHeight="false" outlineLevel="0" collapsed="false">
      <c r="A86" s="792" t="n">
        <f aca="false">A85+1</f>
        <v>9</v>
      </c>
      <c r="B86" s="792" t="str">
        <f aca="false">B17</f>
        <v>35</v>
      </c>
      <c r="C86" s="792" t="str">
        <f aca="false">C17</f>
        <v>Alby ChoAss</v>
      </c>
      <c r="D86" s="792" t="e">
        <f aca="false">IF($B86="","",SUMPRODUCT(--(Lineups!$G$4:$G$41=$B86),--(Lineups!$B$4:$B$41=""),Lineups!$AW$4:$AW$41))</f>
        <v>#REF!</v>
      </c>
      <c r="F86" s="802" t="e">
        <f aca="false">IF($B86="","",SUMPRODUCT(--(Lineups!$G$4:$G$41=$B86),--(Lineups!$B$4:$B$41="X"),Lineups!$AW$4:$AW$41))</f>
        <v>#REF!</v>
      </c>
      <c r="G86" s="802" t="e">
        <f aca="false">IF($B86="","",SUMPRODUCT(--(Lineups!$K$4:$K$41=$B86),Lineups!$AW$4:$AW$41))</f>
        <v>#REF!</v>
      </c>
      <c r="H86" s="802" t="e">
        <f aca="false">IF($B86="","",SUMPRODUCT(--(Lineups!$O$4:$O$41=$B86),Lineups!$AW$4:$AW$41))</f>
        <v>#REF!</v>
      </c>
      <c r="I86" s="802" t="e">
        <f aca="false">IF($B86="","",SUMPRODUCT(--(Lineups!$S$4:$S$41=$B86),Lineups!$AW$4:$AW$41))</f>
        <v>#REF!</v>
      </c>
      <c r="J86" s="792" t="e">
        <f aca="false">IF(B86="","",SUM(F86:I86))</f>
        <v>#REF!</v>
      </c>
      <c r="L86" s="792" t="e">
        <f aca="false">IF(B86="","",SUM(D86,J86))</f>
        <v>#REF!</v>
      </c>
      <c r="O86" s="792" t="e">
        <f aca="false">IF($B86="","",(SUMPRODUCT(--(SK!$C$3:$C$78=$B86),SK!$E$3:$E$78)-(SUMPRODUCT(--(SK!$C$3:$C$78=$B86),SK!$F$3:$F$78))))</f>
        <v>#REF!</v>
      </c>
      <c r="Q86" s="792" t="e">
        <f aca="false">IF(B86="","",SUM(L86,O86))</f>
        <v>#REF!</v>
      </c>
      <c r="T86" s="792" t="n">
        <f aca="false">T85+1</f>
        <v>9</v>
      </c>
      <c r="U86" s="792" t="str">
        <f aca="false">U17</f>
        <v>42</v>
      </c>
      <c r="V86" s="792" t="str">
        <f aca="false">V17</f>
        <v>Holly Nass</v>
      </c>
      <c r="W86" s="792" t="e">
        <f aca="false">IF($U86="","",SUMPRODUCT(--(Lineups!$AG$4:$AG$41=$U86),--(Lineups!$AB$4:$AB$41=""),Lineups!$W$4:$W$41))</f>
        <v>#REF!</v>
      </c>
      <c r="Y86" s="802" t="e">
        <f aca="false">IF($U86="","",SUMPRODUCT(--(Lineups!$AG$4:$AG$41=$U86),--(Lineups!$AB$4:$AB$41="X"),Lineups!$W$4:$W$41))</f>
        <v>#REF!</v>
      </c>
      <c r="Z86" s="802" t="e">
        <f aca="false">IF($U86="","",SUMPRODUCT(--(Lineups!$AK$4:$AK$41=$U86),Lineups!$W$4:$W$41))</f>
        <v>#REF!</v>
      </c>
      <c r="AA86" s="802" t="e">
        <f aca="false">IF($U86="","",SUMPRODUCT(--(Lineups!$AO$4:$AO$41=$U86),Lineups!$W$4:$W$41))</f>
        <v>#REF!</v>
      </c>
      <c r="AB86" s="802" t="e">
        <f aca="false">IF($U86="","",SUMPRODUCT(--(Lineups!$AS$4:$AS$41=$U86),Lineups!$W$4:$W$41))</f>
        <v>#REF!</v>
      </c>
      <c r="AC86" s="792" t="e">
        <f aca="false">IF(U86="","",SUM(Y86:AB86))</f>
        <v>#REF!</v>
      </c>
      <c r="AE86" s="792" t="e">
        <f aca="false">IF(U86="","",SUM(W86,AC86))</f>
        <v>#REF!</v>
      </c>
      <c r="AH86" s="792" t="e">
        <f aca="false">IF($U86="","",SUMPRODUCT(--(Lineups!$AC$4:$AC$41=$U86),Lineups!$W$4:$W$41))</f>
        <v>#REF!</v>
      </c>
      <c r="AJ86" s="792" t="e">
        <f aca="false">IF(U86="","",SUM(AE86,AH86))</f>
        <v>#REF!</v>
      </c>
    </row>
    <row r="87" customFormat="false" ht="13" hidden="false" customHeight="false" outlineLevel="0" collapsed="false">
      <c r="A87" s="804" t="n">
        <f aca="false">A86+1</f>
        <v>10</v>
      </c>
      <c r="B87" s="804" t="str">
        <f aca="false">B18</f>
        <v>46</v>
      </c>
      <c r="C87" s="804" t="str">
        <f aca="false">C18</f>
        <v>Izzy Exterminator</v>
      </c>
      <c r="D87" s="804" t="e">
        <f aca="false">IF($B87="","",SUMPRODUCT(--(Lineups!$G$4:$G$41=$B87),--(Lineups!$B$4:$B$41=""),Lineups!$AW$4:$AW$41))</f>
        <v>#REF!</v>
      </c>
      <c r="F87" s="802" t="e">
        <f aca="false">IF($B87="","",SUMPRODUCT(--(Lineups!$G$4:$G$41=$B87),--(Lineups!$B$4:$B$41="X"),Lineups!$AW$4:$AW$41))</f>
        <v>#REF!</v>
      </c>
      <c r="G87" s="802" t="e">
        <f aca="false">IF($B87="","",SUMPRODUCT(--(Lineups!$K$4:$K$41=$B87),Lineups!$AW$4:$AW$41))</f>
        <v>#REF!</v>
      </c>
      <c r="H87" s="802" t="e">
        <f aca="false">IF($B87="","",SUMPRODUCT(--(Lineups!$O$4:$O$41=$B87),Lineups!$AW$4:$AW$41))</f>
        <v>#REF!</v>
      </c>
      <c r="I87" s="802" t="e">
        <f aca="false">IF($B87="","",SUMPRODUCT(--(Lineups!$S$4:$S$41=$B87),Lineups!$AW$4:$AW$41))</f>
        <v>#REF!</v>
      </c>
      <c r="J87" s="804" t="e">
        <f aca="false">IF(B87="","",SUM(F87:I87))</f>
        <v>#REF!</v>
      </c>
      <c r="L87" s="804" t="e">
        <f aca="false">IF(B87="","",SUM(D87,J87))</f>
        <v>#REF!</v>
      </c>
      <c r="O87" s="804" t="e">
        <f aca="false">IF($B87="","",(SUMPRODUCT(--(SK!$C$3:$C$78=$B87),SK!$E$3:$E$78)-(SUMPRODUCT(--(SK!$C$3:$C$78=$B87),SK!$F$3:$F$78))))</f>
        <v>#REF!</v>
      </c>
      <c r="Q87" s="804" t="e">
        <f aca="false">IF(B87="","",SUM(L87,O87))</f>
        <v>#REF!</v>
      </c>
      <c r="T87" s="804" t="n">
        <f aca="false">T86+1</f>
        <v>10</v>
      </c>
      <c r="U87" s="804" t="str">
        <f aca="false">U18</f>
        <v>5</v>
      </c>
      <c r="V87" s="804" t="str">
        <f aca="false">V18</f>
        <v>Ivana Hercha</v>
      </c>
      <c r="W87" s="804" t="e">
        <f aca="false">IF($U87="","",SUMPRODUCT(--(Lineups!$AG$4:$AG$41=$U87),--(Lineups!$AB$4:$AB$41=""),Lineups!$W$4:$W$41))</f>
        <v>#REF!</v>
      </c>
      <c r="Y87" s="802" t="e">
        <f aca="false">IF($U87="","",SUMPRODUCT(--(Lineups!$AG$4:$AG$41=$U87),--(Lineups!$AB$4:$AB$41="X"),Lineups!$W$4:$W$41))</f>
        <v>#REF!</v>
      </c>
      <c r="Z87" s="802" t="e">
        <f aca="false">IF($U87="","",SUMPRODUCT(--(Lineups!$AK$4:$AK$41=$U87),Lineups!$W$4:$W$41))</f>
        <v>#REF!</v>
      </c>
      <c r="AA87" s="802" t="e">
        <f aca="false">IF($U87="","",SUMPRODUCT(--(Lineups!$AO$4:$AO$41=$U87),Lineups!$W$4:$W$41))</f>
        <v>#REF!</v>
      </c>
      <c r="AB87" s="802" t="e">
        <f aca="false">IF($U87="","",SUMPRODUCT(--(Lineups!$AS$4:$AS$41=$U87),Lineups!$W$4:$W$41))</f>
        <v>#REF!</v>
      </c>
      <c r="AC87" s="804" t="e">
        <f aca="false">IF(U87="","",SUM(Y87:AB87))</f>
        <v>#REF!</v>
      </c>
      <c r="AE87" s="804" t="e">
        <f aca="false">IF(U87="","",SUM(W87,AC87))</f>
        <v>#REF!</v>
      </c>
      <c r="AH87" s="804" t="e">
        <f aca="false">IF($U87="","",SUMPRODUCT(--(Lineups!$AC$4:$AC$41=$U87),Lineups!$W$4:$W$41))</f>
        <v>#REF!</v>
      </c>
      <c r="AJ87" s="804" t="e">
        <f aca="false">IF(U87="","",SUM(AE87,AH87))</f>
        <v>#REF!</v>
      </c>
    </row>
    <row r="88" customFormat="false" ht="13" hidden="false" customHeight="false" outlineLevel="0" collapsed="false">
      <c r="A88" s="792" t="n">
        <f aca="false">A87+1</f>
        <v>11</v>
      </c>
      <c r="B88" s="792" t="str">
        <f aca="false">B19</f>
        <v>55</v>
      </c>
      <c r="C88" s="792" t="str">
        <f aca="false">C19</f>
        <v>Obi Quiet</v>
      </c>
      <c r="D88" s="792" t="e">
        <f aca="false">IF($B88="","",SUMPRODUCT(--(Lineups!$G$4:$G$41=$B88),--(Lineups!$B$4:$B$41=""),Lineups!$AW$4:$AW$41))</f>
        <v>#REF!</v>
      </c>
      <c r="F88" s="802" t="e">
        <f aca="false">IF($B88="","",SUMPRODUCT(--(Lineups!$G$4:$G$41=$B88),--(Lineups!$B$4:$B$41="X"),Lineups!$AW$4:$AW$41))</f>
        <v>#REF!</v>
      </c>
      <c r="G88" s="802" t="e">
        <f aca="false">IF($B88="","",SUMPRODUCT(--(Lineups!$K$4:$K$41=$B88),Lineups!$AW$4:$AW$41))</f>
        <v>#REF!</v>
      </c>
      <c r="H88" s="802" t="e">
        <f aca="false">IF($B88="","",SUMPRODUCT(--(Lineups!$O$4:$O$41=$B88),Lineups!$AW$4:$AW$41))</f>
        <v>#REF!</v>
      </c>
      <c r="I88" s="802" t="e">
        <f aca="false">IF($B88="","",SUMPRODUCT(--(Lineups!$S$4:$S$41=$B88),Lineups!$AW$4:$AW$41))</f>
        <v>#REF!</v>
      </c>
      <c r="J88" s="792" t="e">
        <f aca="false">IF(B88="","",SUM(F88:I88))</f>
        <v>#REF!</v>
      </c>
      <c r="L88" s="792" t="e">
        <f aca="false">IF(B88="","",SUM(D88,J88))</f>
        <v>#REF!</v>
      </c>
      <c r="O88" s="792" t="e">
        <f aca="false">IF($B88="","",(SUMPRODUCT(--(SK!$C$3:$C$78=$B88),SK!$E$3:$E$78)-(SUMPRODUCT(--(SK!$C$3:$C$78=$B88),SK!$F$3:$F$78))))</f>
        <v>#REF!</v>
      </c>
      <c r="Q88" s="792" t="e">
        <f aca="false">IF(B88="","",SUM(L88,O88))</f>
        <v>#REF!</v>
      </c>
      <c r="T88" s="792" t="n">
        <f aca="false">T87+1</f>
        <v>11</v>
      </c>
      <c r="U88" s="792" t="str">
        <f aca="false">U19</f>
        <v>501</v>
      </c>
      <c r="V88" s="792" t="str">
        <f aca="false">V19</f>
        <v>Rally Kat</v>
      </c>
      <c r="W88" s="792" t="e">
        <f aca="false">IF($U88="","",SUMPRODUCT(--(Lineups!$AG$4:$AG$41=$U88),--(Lineups!$AB$4:$AB$41=""),Lineups!$W$4:$W$41))</f>
        <v>#REF!</v>
      </c>
      <c r="Y88" s="802" t="e">
        <f aca="false">IF($U88="","",SUMPRODUCT(--(Lineups!$AG$4:$AG$41=$U88),--(Lineups!$AB$4:$AB$41="X"),Lineups!$W$4:$W$41))</f>
        <v>#REF!</v>
      </c>
      <c r="Z88" s="802" t="e">
        <f aca="false">IF($U88="","",SUMPRODUCT(--(Lineups!$AK$4:$AK$41=$U88),Lineups!$W$4:$W$41))</f>
        <v>#REF!</v>
      </c>
      <c r="AA88" s="802" t="e">
        <f aca="false">IF($U88="","",SUMPRODUCT(--(Lineups!$AO$4:$AO$41=$U88),Lineups!$W$4:$W$41))</f>
        <v>#REF!</v>
      </c>
      <c r="AB88" s="802" t="e">
        <f aca="false">IF($U88="","",SUMPRODUCT(--(Lineups!$AS$4:$AS$41=$U88),Lineups!$W$4:$W$41))</f>
        <v>#REF!</v>
      </c>
      <c r="AC88" s="792" t="e">
        <f aca="false">IF(U88="","",SUM(Y88:AB88))</f>
        <v>#REF!</v>
      </c>
      <c r="AE88" s="792" t="e">
        <f aca="false">IF(U88="","",SUM(W88,AC88))</f>
        <v>#REF!</v>
      </c>
      <c r="AH88" s="792" t="e">
        <f aca="false">IF($U88="","",SUMPRODUCT(--(Lineups!$AC$4:$AC$41=$U88),Lineups!$W$4:$W$41))</f>
        <v>#REF!</v>
      </c>
      <c r="AJ88" s="792" t="e">
        <f aca="false">IF(U88="","",SUM(AE88,AH88))</f>
        <v>#REF!</v>
      </c>
    </row>
    <row r="89" customFormat="false" ht="13" hidden="false" customHeight="false" outlineLevel="0" collapsed="false">
      <c r="A89" s="804" t="n">
        <f aca="false">A88+1</f>
        <v>12</v>
      </c>
      <c r="B89" s="804" t="str">
        <f aca="false">B20</f>
        <v>64</v>
      </c>
      <c r="C89" s="804" t="str">
        <f aca="false">C20</f>
        <v>Wu's Your Momma</v>
      </c>
      <c r="D89" s="804" t="e">
        <f aca="false">IF($B89="","",SUMPRODUCT(--(Lineups!$G$4:$G$41=$B89),--(Lineups!$B$4:$B$41=""),Lineups!$AW$4:$AW$41))</f>
        <v>#REF!</v>
      </c>
      <c r="F89" s="802" t="e">
        <f aca="false">IF($B89="","",SUMPRODUCT(--(Lineups!$G$4:$G$41=$B89),--(Lineups!$B$4:$B$41="X"),Lineups!$AW$4:$AW$41))</f>
        <v>#REF!</v>
      </c>
      <c r="G89" s="802" t="e">
        <f aca="false">IF($B89="","",SUMPRODUCT(--(Lineups!$K$4:$K$41=$B89),Lineups!$AW$4:$AW$41))</f>
        <v>#REF!</v>
      </c>
      <c r="H89" s="802" t="e">
        <f aca="false">IF($B89="","",SUMPRODUCT(--(Lineups!$O$4:$O$41=$B89),Lineups!$AW$4:$AW$41))</f>
        <v>#REF!</v>
      </c>
      <c r="I89" s="802" t="e">
        <f aca="false">IF($B89="","",SUMPRODUCT(--(Lineups!$S$4:$S$41=$B89),Lineups!$AW$4:$AW$41))</f>
        <v>#REF!</v>
      </c>
      <c r="J89" s="804" t="e">
        <f aca="false">IF(B89="","",SUM(F89:I89))</f>
        <v>#REF!</v>
      </c>
      <c r="L89" s="804" t="e">
        <f aca="false">IF(B89="","",SUM(D89,J89))</f>
        <v>#REF!</v>
      </c>
      <c r="O89" s="804" t="e">
        <f aca="false">IF($B89="","",(SUMPRODUCT(--(SK!$C$3:$C$78=$B89),SK!$E$3:$E$78)-(SUMPRODUCT(--(SK!$C$3:$C$78=$B89),SK!$F$3:$F$78))))</f>
        <v>#REF!</v>
      </c>
      <c r="Q89" s="804" t="e">
        <f aca="false">IF(B89="","",SUM(L89,O89))</f>
        <v>#REF!</v>
      </c>
      <c r="T89" s="804" t="n">
        <f aca="false">T88+1</f>
        <v>12</v>
      </c>
      <c r="U89" s="804" t="str">
        <f aca="false">U20</f>
        <v>6</v>
      </c>
      <c r="V89" s="804" t="str">
        <f aca="false">V20</f>
        <v>Razor WreckHer</v>
      </c>
      <c r="W89" s="804" t="e">
        <f aca="false">IF($U89="","",SUMPRODUCT(--(Lineups!$AG$4:$AG$41=$U89),--(Lineups!$AB$4:$AB$41=""),Lineups!$W$4:$W$41))</f>
        <v>#REF!</v>
      </c>
      <c r="Y89" s="802" t="e">
        <f aca="false">IF($U89="","",SUMPRODUCT(--(Lineups!$AG$4:$AG$41=$U89),--(Lineups!$AB$4:$AB$41="X"),Lineups!$W$4:$W$41))</f>
        <v>#REF!</v>
      </c>
      <c r="Z89" s="802" t="e">
        <f aca="false">IF($U89="","",SUMPRODUCT(--(Lineups!$AK$4:$AK$41=$U89),Lineups!$W$4:$W$41))</f>
        <v>#REF!</v>
      </c>
      <c r="AA89" s="802" t="e">
        <f aca="false">IF($U89="","",SUMPRODUCT(--(Lineups!$AO$4:$AO$41=$U89),Lineups!$W$4:$W$41))</f>
        <v>#REF!</v>
      </c>
      <c r="AB89" s="802" t="e">
        <f aca="false">IF($U89="","",SUMPRODUCT(--(Lineups!$AS$4:$AS$41=$U89),Lineups!$W$4:$W$41))</f>
        <v>#REF!</v>
      </c>
      <c r="AC89" s="804" t="e">
        <f aca="false">IF(U89="","",SUM(Y89:AB89))</f>
        <v>#REF!</v>
      </c>
      <c r="AE89" s="804" t="e">
        <f aca="false">IF(U89="","",SUM(W89,AC89))</f>
        <v>#REF!</v>
      </c>
      <c r="AH89" s="804" t="e">
        <f aca="false">IF($U89="","",SUMPRODUCT(--(Lineups!$AC$4:$AC$41=$U89),Lineups!$W$4:$W$41))</f>
        <v>#REF!</v>
      </c>
      <c r="AJ89" s="804" t="e">
        <f aca="false">IF(U89="","",SUM(AE89,AH89))</f>
        <v>#REF!</v>
      </c>
    </row>
    <row r="90" customFormat="false" ht="13" hidden="false" customHeight="false" outlineLevel="0" collapsed="false">
      <c r="A90" s="792" t="n">
        <f aca="false">A89+1</f>
        <v>13</v>
      </c>
      <c r="B90" s="792" t="str">
        <f aca="false">B21</f>
        <v>747</v>
      </c>
      <c r="C90" s="792" t="str">
        <f aca="false">C21</f>
        <v>Sketch E. Artist</v>
      </c>
      <c r="D90" s="792" t="e">
        <f aca="false">IF($B90="","",SUMPRODUCT(--(Lineups!$G$4:$G$41=$B90),--(Lineups!$B$4:$B$41=""),Lineups!$AW$4:$AW$41))</f>
        <v>#REF!</v>
      </c>
      <c r="F90" s="802" t="e">
        <f aca="false">IF($B90="","",SUMPRODUCT(--(Lineups!$G$4:$G$41=$B90),--(Lineups!$B$4:$B$41="X"),Lineups!$AW$4:$AW$41))</f>
        <v>#REF!</v>
      </c>
      <c r="G90" s="802" t="e">
        <f aca="false">IF($B90="","",SUMPRODUCT(--(Lineups!$K$4:$K$41=$B90),Lineups!$AW$4:$AW$41))</f>
        <v>#REF!</v>
      </c>
      <c r="H90" s="802" t="e">
        <f aca="false">IF($B90="","",SUMPRODUCT(--(Lineups!$O$4:$O$41=$B90),Lineups!$AW$4:$AW$41))</f>
        <v>#REF!</v>
      </c>
      <c r="I90" s="802" t="e">
        <f aca="false">IF($B90="","",SUMPRODUCT(--(Lineups!$S$4:$S$41=$B90),Lineups!$AW$4:$AW$41))</f>
        <v>#REF!</v>
      </c>
      <c r="J90" s="792" t="e">
        <f aca="false">IF(B90="","",SUM(F90:I90))</f>
        <v>#REF!</v>
      </c>
      <c r="L90" s="792" t="e">
        <f aca="false">IF(B90="","",SUM(D90,J90))</f>
        <v>#REF!</v>
      </c>
      <c r="O90" s="792" t="e">
        <f aca="false">IF($B90="","",(SUMPRODUCT(--(SK!$C$3:$C$78=$B90),SK!$E$3:$E$78)-(SUMPRODUCT(--(SK!$C$3:$C$78=$B90),SK!$F$3:$F$78))))</f>
        <v>#REF!</v>
      </c>
      <c r="Q90" s="792" t="e">
        <f aca="false">IF(B90="","",SUM(L90,O90))</f>
        <v>#REF!</v>
      </c>
      <c r="T90" s="792" t="n">
        <f aca="false">T89+1</f>
        <v>13</v>
      </c>
      <c r="U90" s="792" t="str">
        <f aca="false">U21</f>
        <v>7</v>
      </c>
      <c r="V90" s="792" t="str">
        <f aca="false">V21</f>
        <v>Madame Mayhem</v>
      </c>
      <c r="W90" s="792" t="e">
        <f aca="false">IF($U90="","",SUMPRODUCT(--(Lineups!$AG$4:$AG$41=$U90),--(Lineups!$AB$4:$AB$41=""),Lineups!$W$4:$W$41))</f>
        <v>#REF!</v>
      </c>
      <c r="Y90" s="802" t="e">
        <f aca="false">IF($U90="","",SUMPRODUCT(--(Lineups!$AG$4:$AG$41=$U90),--(Lineups!$AB$4:$AB$41="X"),Lineups!$W$4:$W$41))</f>
        <v>#REF!</v>
      </c>
      <c r="Z90" s="802" t="e">
        <f aca="false">IF($U90="","",SUMPRODUCT(--(Lineups!$AK$4:$AK$41=$U90),Lineups!$W$4:$W$41))</f>
        <v>#REF!</v>
      </c>
      <c r="AA90" s="802" t="e">
        <f aca="false">IF($U90="","",SUMPRODUCT(--(Lineups!$AO$4:$AO$41=$U90),Lineups!$W$4:$W$41))</f>
        <v>#REF!</v>
      </c>
      <c r="AB90" s="802" t="e">
        <f aca="false">IF($U90="","",SUMPRODUCT(--(Lineups!$AS$4:$AS$41=$U90),Lineups!$W$4:$W$41))</f>
        <v>#REF!</v>
      </c>
      <c r="AC90" s="792" t="e">
        <f aca="false">IF(U90="","",SUM(Y90:AB90))</f>
        <v>#REF!</v>
      </c>
      <c r="AE90" s="792" t="e">
        <f aca="false">IF(U90="","",SUM(W90,AC90))</f>
        <v>#REF!</v>
      </c>
      <c r="AH90" s="792" t="e">
        <f aca="false">IF($U90="","",SUMPRODUCT(--(Lineups!$AC$4:$AC$41=$U90),Lineups!$W$4:$W$41))</f>
        <v>#REF!</v>
      </c>
      <c r="AJ90" s="792" t="e">
        <f aca="false">IF(U90="","",SUM(AE90,AH90))</f>
        <v>#REF!</v>
      </c>
    </row>
    <row r="91" customFormat="false" ht="13" hidden="false" customHeight="false" outlineLevel="0" collapsed="false">
      <c r="A91" s="804" t="n">
        <f aca="false">A90+1</f>
        <v>14</v>
      </c>
      <c r="B91" s="804" t="str">
        <f aca="false">B22</f>
        <v>77</v>
      </c>
      <c r="C91" s="804" t="str">
        <f aca="false">C22</f>
        <v>Jen-Aside</v>
      </c>
      <c r="D91" s="804" t="e">
        <f aca="false">IF($B91="","",SUMPRODUCT(--(Lineups!$G$4:$G$41=$B91),--(Lineups!$B$4:$B$41=""),Lineups!$AW$4:$AW$41))</f>
        <v>#REF!</v>
      </c>
      <c r="F91" s="802" t="e">
        <f aca="false">IF($B91="","",SUMPRODUCT(--(Lineups!$G$4:$G$41=$B91),--(Lineups!$B$4:$B$41="X"),Lineups!$AW$4:$AW$41))</f>
        <v>#REF!</v>
      </c>
      <c r="G91" s="802" t="e">
        <f aca="false">IF($B91="","",SUMPRODUCT(--(Lineups!$K$4:$K$41=$B91),Lineups!$AW$4:$AW$41))</f>
        <v>#REF!</v>
      </c>
      <c r="H91" s="802" t="e">
        <f aca="false">IF($B91="","",SUMPRODUCT(--(Lineups!$O$4:$O$41=$B91),Lineups!$AW$4:$AW$41))</f>
        <v>#REF!</v>
      </c>
      <c r="I91" s="802" t="e">
        <f aca="false">IF($B91="","",SUMPRODUCT(--(Lineups!$S$4:$S$41=$B91),Lineups!$AW$4:$AW$41))</f>
        <v>#REF!</v>
      </c>
      <c r="J91" s="804" t="e">
        <f aca="false">IF(B91="","",SUM(F91:I91))</f>
        <v>#REF!</v>
      </c>
      <c r="L91" s="804" t="e">
        <f aca="false">IF(B91="","",SUM(D91,J91))</f>
        <v>#REF!</v>
      </c>
      <c r="O91" s="804" t="e">
        <f aca="false">IF($B91="","",(SUMPRODUCT(--(SK!$C$3:$C$78=$B91),SK!$E$3:$E$78)-(SUMPRODUCT(--(SK!$C$3:$C$78=$B91),SK!$F$3:$F$78))))</f>
        <v>#REF!</v>
      </c>
      <c r="Q91" s="804" t="e">
        <f aca="false">IF(B91="","",SUM(L91,O91))</f>
        <v>#REF!</v>
      </c>
      <c r="T91" s="804" t="n">
        <f aca="false">T90+1</f>
        <v>14</v>
      </c>
      <c r="U91" s="804" t="str">
        <f aca="false">U22</f>
        <v/>
      </c>
      <c r="V91" s="804" t="str">
        <f aca="false">V22</f>
        <v/>
      </c>
      <c r="W91" s="804" t="str">
        <f aca="false">IF($U91="","",SUMPRODUCT(--(Lineups!$AG$4:$AG$41=$U91),--(Lineups!$AB$4:$AB$41=""),Lineups!$W$4:$W$41))</f>
        <v/>
      </c>
      <c r="Y91" s="802" t="str">
        <f aca="false">IF($U91="","",SUMPRODUCT(--(Lineups!$AG$4:$AG$41=$U91),--(Lineups!$AB$4:$AB$41="X"),Lineups!$W$4:$W$41))</f>
        <v/>
      </c>
      <c r="Z91" s="802" t="str">
        <f aca="false">IF($U91="","",SUMPRODUCT(--(Lineups!$AK$4:$AK$41=$U91),Lineups!$W$4:$W$41))</f>
        <v/>
      </c>
      <c r="AA91" s="802" t="str">
        <f aca="false">IF($U91="","",SUMPRODUCT(--(Lineups!$AO$4:$AO$41=$U91),Lineups!$W$4:$W$41))</f>
        <v/>
      </c>
      <c r="AB91" s="802" t="str">
        <f aca="false">IF($U91="","",SUMPRODUCT(--(Lineups!$AS$4:$AS$41=$U91),Lineups!$W$4:$W$41))</f>
        <v/>
      </c>
      <c r="AC91" s="804" t="str">
        <f aca="false">IF(U91="","",SUM(Y91:AB91))</f>
        <v/>
      </c>
      <c r="AE91" s="804" t="str">
        <f aca="false">IF(U91="","",SUM(W91,AC91))</f>
        <v/>
      </c>
      <c r="AH91" s="804" t="str">
        <f aca="false">IF($U91="","",SUMPRODUCT(--(Lineups!$AC$4:$AC$41=$U91),Lineups!$W$4:$W$41))</f>
        <v/>
      </c>
      <c r="AJ91" s="804" t="str">
        <f aca="false">IF(U91="","",SUM(AE91,AH91))</f>
        <v/>
      </c>
    </row>
    <row r="92" customFormat="false" ht="13" hidden="false" customHeight="false" outlineLevel="0" collapsed="false">
      <c r="A92" s="792" t="n">
        <f aca="false">A91+1</f>
        <v>15</v>
      </c>
      <c r="B92" s="792" t="str">
        <f aca="false">B23</f>
        <v/>
      </c>
      <c r="C92" s="792" t="str">
        <f aca="false">C23</f>
        <v/>
      </c>
      <c r="D92" s="792" t="str">
        <f aca="false">IF($B92="","",SUMPRODUCT(--(Lineups!$G$4:$G$41=$B92),--(Lineups!$B$4:$B$41=""),Lineups!$AW$4:$AW$41))</f>
        <v/>
      </c>
      <c r="F92" s="802" t="str">
        <f aca="false">IF($B92="","",SUMPRODUCT(--(Lineups!$G$4:$G$41=$B92),--(Lineups!$B$4:$B$41="X"),Lineups!$AW$4:$AW$41))</f>
        <v/>
      </c>
      <c r="G92" s="802" t="str">
        <f aca="false">IF($B92="","",SUMPRODUCT(--(Lineups!$K$4:$K$41=$B92),Lineups!$AW$4:$AW$41))</f>
        <v/>
      </c>
      <c r="H92" s="802" t="str">
        <f aca="false">IF($B92="","",SUMPRODUCT(--(Lineups!$O$4:$O$41=$B92),Lineups!$AW$4:$AW$41))</f>
        <v/>
      </c>
      <c r="I92" s="802" t="str">
        <f aca="false">IF($B92="","",SUMPRODUCT(--(Lineups!$S$4:$S$41=$B92),Lineups!$AW$4:$AW$41))</f>
        <v/>
      </c>
      <c r="J92" s="792" t="str">
        <f aca="false">IF(B92="","",SUM(F92:I92))</f>
        <v/>
      </c>
      <c r="L92" s="792" t="str">
        <f aca="false">IF(B92="","",SUM(D92,J92))</f>
        <v/>
      </c>
      <c r="O92" s="792" t="str">
        <f aca="false">IF($B92="","",(SUMPRODUCT(--(SK!$C$3:$C$78=$B92),SK!$E$3:$E$78)-(SUMPRODUCT(--(SK!$C$3:$C$78=$B92),SK!$F$3:$F$78))))</f>
        <v/>
      </c>
      <c r="Q92" s="792" t="str">
        <f aca="false">IF(B92="","",SUM(L92,O92))</f>
        <v/>
      </c>
      <c r="T92" s="792" t="n">
        <f aca="false">T91+1</f>
        <v>15</v>
      </c>
      <c r="U92" s="792" t="str">
        <f aca="false">U23</f>
        <v/>
      </c>
      <c r="V92" s="792" t="str">
        <f aca="false">V23</f>
        <v/>
      </c>
      <c r="W92" s="792" t="str">
        <f aca="false">IF($U92="","",SUMPRODUCT(--(Lineups!$AG$4:$AG$41=$U92),--(Lineups!$AB$4:$AB$41=""),Lineups!$W$4:$W$41))</f>
        <v/>
      </c>
      <c r="Y92" s="802" t="str">
        <f aca="false">IF($U92="","",SUMPRODUCT(--(Lineups!$AG$4:$AG$41=$U92),--(Lineups!$AB$4:$AB$41="X"),Lineups!$W$4:$W$41))</f>
        <v/>
      </c>
      <c r="Z92" s="802" t="str">
        <f aca="false">IF($U92="","",SUMPRODUCT(--(Lineups!$AK$4:$AK$41=$U92),Lineups!$W$4:$W$41))</f>
        <v/>
      </c>
      <c r="AA92" s="802" t="str">
        <f aca="false">IF($U92="","",SUMPRODUCT(--(Lineups!$AO$4:$AO$41=$U92),Lineups!$W$4:$W$41))</f>
        <v/>
      </c>
      <c r="AB92" s="802" t="str">
        <f aca="false">IF($U92="","",SUMPRODUCT(--(Lineups!$AS$4:$AS$41=$U92),Lineups!$W$4:$W$41))</f>
        <v/>
      </c>
      <c r="AC92" s="792" t="str">
        <f aca="false">IF(U92="","",SUM(Y92:AB92))</f>
        <v/>
      </c>
      <c r="AE92" s="792" t="str">
        <f aca="false">IF(U92="","",SUM(W92,AC92))</f>
        <v/>
      </c>
      <c r="AH92" s="792" t="str">
        <f aca="false">IF($U92="","",SUMPRODUCT(--(Lineups!$AC$4:$AC$41=$U92),Lineups!$W$4:$W$41))</f>
        <v/>
      </c>
      <c r="AJ92" s="792" t="str">
        <f aca="false">IF(U92="","",SUM(AE92,AH92))</f>
        <v/>
      </c>
    </row>
    <row r="93" customFormat="false" ht="13" hidden="false" customHeight="false" outlineLevel="0" collapsed="false">
      <c r="A93" s="804" t="n">
        <f aca="false">A92+1</f>
        <v>16</v>
      </c>
      <c r="B93" s="804" t="str">
        <f aca="false">B24</f>
        <v/>
      </c>
      <c r="C93" s="804" t="str">
        <f aca="false">C24</f>
        <v/>
      </c>
      <c r="D93" s="804" t="str">
        <f aca="false">IF($B93="","",SUMPRODUCT(--(Lineups!$G$4:$G$41=$B93),--(Lineups!$B$4:$B$41=""),Lineups!$AW$4:$AW$41))</f>
        <v/>
      </c>
      <c r="F93" s="802" t="str">
        <f aca="false">IF($B93="","",SUMPRODUCT(--(Lineups!$G$4:$G$41=$B93),--(Lineups!$B$4:$B$41="X"),Lineups!$AW$4:$AW$41))</f>
        <v/>
      </c>
      <c r="G93" s="802" t="str">
        <f aca="false">IF($B93="","",SUMPRODUCT(--(Lineups!$K$4:$K$41=$B93),Lineups!$AW$4:$AW$41))</f>
        <v/>
      </c>
      <c r="H93" s="802" t="str">
        <f aca="false">IF($B93="","",SUMPRODUCT(--(Lineups!$O$4:$O$41=$B93),Lineups!$AW$4:$AW$41))</f>
        <v/>
      </c>
      <c r="I93" s="802" t="str">
        <f aca="false">IF($B93="","",SUMPRODUCT(--(Lineups!$S$4:$S$41=$B93),Lineups!$AW$4:$AW$41))</f>
        <v/>
      </c>
      <c r="J93" s="804" t="str">
        <f aca="false">IF(B93="","",SUM(F93:I93))</f>
        <v/>
      </c>
      <c r="L93" s="804" t="str">
        <f aca="false">IF(B93="","",SUM(D93,J93))</f>
        <v/>
      </c>
      <c r="O93" s="804" t="str">
        <f aca="false">IF($B93="","",(SUMPRODUCT(--(SK!$C$3:$C$78=$B93),SK!$E$3:$E$78)-(SUMPRODUCT(--(SK!$C$3:$C$78=$B93),SK!$F$3:$F$78))))</f>
        <v/>
      </c>
      <c r="Q93" s="804" t="str">
        <f aca="false">IF(B93="","",SUM(L93,O93))</f>
        <v/>
      </c>
      <c r="T93" s="804" t="n">
        <f aca="false">T92+1</f>
        <v>16</v>
      </c>
      <c r="U93" s="804" t="str">
        <f aca="false">U24</f>
        <v/>
      </c>
      <c r="V93" s="804" t="str">
        <f aca="false">V24</f>
        <v/>
      </c>
      <c r="W93" s="804" t="str">
        <f aca="false">IF($U93="","",SUMPRODUCT(--(Lineups!$AG$4:$AG$41=$U93),--(Lineups!$AB$4:$AB$41=""),Lineups!$W$4:$W$41))</f>
        <v/>
      </c>
      <c r="Y93" s="802" t="str">
        <f aca="false">IF($U93="","",SUMPRODUCT(--(Lineups!$AG$4:$AG$41=$U93),--(Lineups!$AB$4:$AB$41="X"),Lineups!$W$4:$W$41))</f>
        <v/>
      </c>
      <c r="Z93" s="802" t="str">
        <f aca="false">IF($U93="","",SUMPRODUCT(--(Lineups!$AK$4:$AK$41=$U93),Lineups!$W$4:$W$41))</f>
        <v/>
      </c>
      <c r="AA93" s="802" t="str">
        <f aca="false">IF($U93="","",SUMPRODUCT(--(Lineups!$AO$4:$AO$41=$U93),Lineups!$W$4:$W$41))</f>
        <v/>
      </c>
      <c r="AB93" s="802" t="str">
        <f aca="false">IF($U93="","",SUMPRODUCT(--(Lineups!$AS$4:$AS$41=$U93),Lineups!$W$4:$W$41))</f>
        <v/>
      </c>
      <c r="AC93" s="804" t="str">
        <f aca="false">IF(U93="","",SUM(Y93:AB93))</f>
        <v/>
      </c>
      <c r="AE93" s="804" t="str">
        <f aca="false">IF(U93="","",SUM(W93,AC93))</f>
        <v/>
      </c>
      <c r="AH93" s="804" t="str">
        <f aca="false">IF($U93="","",SUMPRODUCT(--(Lineups!$AC$4:$AC$41=$U93),Lineups!$W$4:$W$41))</f>
        <v/>
      </c>
      <c r="AJ93" s="804" t="str">
        <f aca="false">IF(U93="","",SUM(AE93,AH93))</f>
        <v/>
      </c>
    </row>
    <row r="94" customFormat="false" ht="13" hidden="false" customHeight="false" outlineLevel="0" collapsed="false">
      <c r="A94" s="792" t="n">
        <f aca="false">A93+1</f>
        <v>17</v>
      </c>
      <c r="B94" s="792" t="str">
        <f aca="false">B25</f>
        <v/>
      </c>
      <c r="C94" s="792" t="str">
        <f aca="false">C25</f>
        <v/>
      </c>
      <c r="D94" s="792" t="str">
        <f aca="false">IF($B94="","",SUMPRODUCT(--(Lineups!$G$4:$G$41=$B94),--(Lineups!$B$4:$B$41=""),Lineups!$AW$4:$AW$41))</f>
        <v/>
      </c>
      <c r="F94" s="802" t="str">
        <f aca="false">IF($B94="","",SUMPRODUCT(--(Lineups!$G$4:$G$41=$B94),--(Lineups!$B$4:$B$41="X"),Lineups!$AW$4:$AW$41))</f>
        <v/>
      </c>
      <c r="G94" s="802" t="str">
        <f aca="false">IF($B94="","",SUMPRODUCT(--(Lineups!$K$4:$K$41=$B94),Lineups!$AW$4:$AW$41))</f>
        <v/>
      </c>
      <c r="H94" s="802" t="str">
        <f aca="false">IF($B94="","",SUMPRODUCT(--(Lineups!$O$4:$O$41=$B94),Lineups!$AW$4:$AW$41))</f>
        <v/>
      </c>
      <c r="I94" s="802" t="str">
        <f aca="false">IF($B94="","",SUMPRODUCT(--(Lineups!$S$4:$S$41=$B94),Lineups!$AW$4:$AW$41))</f>
        <v/>
      </c>
      <c r="J94" s="792" t="str">
        <f aca="false">IF(B94="","",SUM(F94:I94))</f>
        <v/>
      </c>
      <c r="L94" s="792" t="str">
        <f aca="false">IF(B94="","",SUM(D94,J94))</f>
        <v/>
      </c>
      <c r="O94" s="792" t="str">
        <f aca="false">IF($B94="","",(SUMPRODUCT(--(SK!$C$3:$C$78=$B94),SK!$E$3:$E$78)-(SUMPRODUCT(--(SK!$C$3:$C$78=$B94),SK!$F$3:$F$78))))</f>
        <v/>
      </c>
      <c r="Q94" s="792" t="str">
        <f aca="false">IF(B94="","",SUM(L94,O94))</f>
        <v/>
      </c>
      <c r="T94" s="792" t="n">
        <f aca="false">T93+1</f>
        <v>17</v>
      </c>
      <c r="U94" s="792" t="str">
        <f aca="false">U25</f>
        <v/>
      </c>
      <c r="V94" s="792" t="str">
        <f aca="false">V25</f>
        <v/>
      </c>
      <c r="W94" s="792" t="str">
        <f aca="false">IF($U94="","",SUMPRODUCT(--(Lineups!$AG$4:$AG$41=$U94),--(Lineups!$AB$4:$AB$41=""),Lineups!$W$4:$W$41))</f>
        <v/>
      </c>
      <c r="Y94" s="802" t="str">
        <f aca="false">IF($U94="","",SUMPRODUCT(--(Lineups!$AG$4:$AG$41=$U94),--(Lineups!$AB$4:$AB$41="X"),Lineups!$W$4:$W$41))</f>
        <v/>
      </c>
      <c r="Z94" s="802" t="str">
        <f aca="false">IF($U94="","",SUMPRODUCT(--(Lineups!$AK$4:$AK$41=$U94),Lineups!$W$4:$W$41))</f>
        <v/>
      </c>
      <c r="AA94" s="802" t="str">
        <f aca="false">IF($U94="","",SUMPRODUCT(--(Lineups!$AO$4:$AO$41=$U94),Lineups!$W$4:$W$41))</f>
        <v/>
      </c>
      <c r="AB94" s="802" t="str">
        <f aca="false">IF($U94="","",SUMPRODUCT(--(Lineups!$AS$4:$AS$41=$U94),Lineups!$W$4:$W$41))</f>
        <v/>
      </c>
      <c r="AC94" s="792" t="str">
        <f aca="false">IF(U94="","",SUM(Y94:AB94))</f>
        <v/>
      </c>
      <c r="AE94" s="792" t="str">
        <f aca="false">IF(U94="","",SUM(W94,AC94))</f>
        <v/>
      </c>
      <c r="AH94" s="792" t="str">
        <f aca="false">IF($U94="","",SUMPRODUCT(--(Lineups!$AC$4:$AC$41=$U94),Lineups!$W$4:$W$41))</f>
        <v/>
      </c>
      <c r="AJ94" s="792" t="str">
        <f aca="false">IF(U94="","",SUM(AE94,AH94))</f>
        <v/>
      </c>
    </row>
    <row r="95" customFormat="false" ht="13" hidden="false" customHeight="false" outlineLevel="0" collapsed="false">
      <c r="A95" s="804" t="n">
        <f aca="false">A94+1</f>
        <v>18</v>
      </c>
      <c r="B95" s="804" t="str">
        <f aca="false">B26</f>
        <v/>
      </c>
      <c r="C95" s="804" t="str">
        <f aca="false">C26</f>
        <v/>
      </c>
      <c r="D95" s="804" t="str">
        <f aca="false">IF($B95="","",SUMPRODUCT(--(Lineups!$G$4:$G$41=$B95),--(Lineups!$B$4:$B$41=""),Lineups!$AW$4:$AW$41))</f>
        <v/>
      </c>
      <c r="F95" s="802" t="str">
        <f aca="false">IF($B95="","",SUMPRODUCT(--(Lineups!$G$4:$G$41=$B95),--(Lineups!$B$4:$B$41="X"),Lineups!$AW$4:$AW$41))</f>
        <v/>
      </c>
      <c r="G95" s="802" t="str">
        <f aca="false">IF($B95="","",SUMPRODUCT(--(Lineups!$K$4:$K$41=$B95),Lineups!$AW$4:$AW$41))</f>
        <v/>
      </c>
      <c r="H95" s="802" t="str">
        <f aca="false">IF($B95="","",SUMPRODUCT(--(Lineups!$O$4:$O$41=$B95),Lineups!$AW$4:$AW$41))</f>
        <v/>
      </c>
      <c r="I95" s="802" t="str">
        <f aca="false">IF($B95="","",SUMPRODUCT(--(Lineups!$S$4:$S$41=$B95),Lineups!$AW$4:$AW$41))</f>
        <v/>
      </c>
      <c r="J95" s="804" t="str">
        <f aca="false">IF(B95="","",SUM(F95:I95))</f>
        <v/>
      </c>
      <c r="L95" s="804" t="str">
        <f aca="false">IF(B95="","",SUM(D95,J95))</f>
        <v/>
      </c>
      <c r="O95" s="804" t="str">
        <f aca="false">IF($B95="","",(SUMPRODUCT(--(SK!$C$3:$C$78=$B95),SK!$E$3:$E$78)-(SUMPRODUCT(--(SK!$C$3:$C$78=$B95),SK!$F$3:$F$78))))</f>
        <v/>
      </c>
      <c r="Q95" s="804" t="str">
        <f aca="false">IF(B95="","",SUM(L95,O95))</f>
        <v/>
      </c>
      <c r="T95" s="804" t="n">
        <f aca="false">T94+1</f>
        <v>18</v>
      </c>
      <c r="U95" s="804" t="str">
        <f aca="false">U26</f>
        <v/>
      </c>
      <c r="V95" s="804" t="str">
        <f aca="false">V26</f>
        <v/>
      </c>
      <c r="W95" s="804" t="str">
        <f aca="false">IF($U95="","",SUMPRODUCT(--(Lineups!$AG$4:$AG$41=$U95),--(Lineups!$AB$4:$AB$41=""),Lineups!$W$4:$W$41))</f>
        <v/>
      </c>
      <c r="Y95" s="802" t="str">
        <f aca="false">IF($U95="","",SUMPRODUCT(--(Lineups!$AG$4:$AG$41=$U95),--(Lineups!$AB$4:$AB$41="X"),Lineups!$W$4:$W$41))</f>
        <v/>
      </c>
      <c r="Z95" s="802" t="str">
        <f aca="false">IF($U95="","",SUMPRODUCT(--(Lineups!$AK$4:$AK$41=$U95),Lineups!$W$4:$W$41))</f>
        <v/>
      </c>
      <c r="AA95" s="802" t="str">
        <f aca="false">IF($U95="","",SUMPRODUCT(--(Lineups!$AO$4:$AO$41=$U95),Lineups!$W$4:$W$41))</f>
        <v/>
      </c>
      <c r="AB95" s="802" t="str">
        <f aca="false">IF($U95="","",SUMPRODUCT(--(Lineups!$AS$4:$AS$41=$U95),Lineups!$W$4:$W$41))</f>
        <v/>
      </c>
      <c r="AC95" s="804" t="str">
        <f aca="false">IF(U95="","",SUM(Y95:AB95))</f>
        <v/>
      </c>
      <c r="AE95" s="804" t="str">
        <f aca="false">IF(U95="","",SUM(W95,AC95))</f>
        <v/>
      </c>
      <c r="AH95" s="804" t="str">
        <f aca="false">IF($U95="","",SUMPRODUCT(--(Lineups!$AC$4:$AC$41=$U95),Lineups!$W$4:$W$41))</f>
        <v/>
      </c>
      <c r="AJ95" s="804" t="str">
        <f aca="false">IF(U95="","",SUM(AE95,AH95))</f>
        <v/>
      </c>
    </row>
    <row r="96" customFormat="false" ht="13" hidden="false" customHeight="false" outlineLevel="0" collapsed="false">
      <c r="A96" s="792" t="n">
        <f aca="false">A95+1</f>
        <v>19</v>
      </c>
      <c r="B96" s="792" t="str">
        <f aca="false">B27</f>
        <v/>
      </c>
      <c r="C96" s="792" t="str">
        <f aca="false">C27</f>
        <v/>
      </c>
      <c r="D96" s="792" t="str">
        <f aca="false">IF($B96="","",SUMPRODUCT(--(Lineups!$G$4:$G$41=$B96),--(Lineups!$B$4:$B$41=""),Lineups!$AW$4:$AW$41))</f>
        <v/>
      </c>
      <c r="F96" s="802" t="str">
        <f aca="false">IF($B96="","",SUMPRODUCT(--(Lineups!$G$4:$G$41=$B96),--(Lineups!$B$4:$B$41="X"),Lineups!$AW$4:$AW$41))</f>
        <v/>
      </c>
      <c r="G96" s="802" t="str">
        <f aca="false">IF($B96="","",SUMPRODUCT(--(Lineups!$K$4:$K$41=$B96),Lineups!$AW$4:$AW$41))</f>
        <v/>
      </c>
      <c r="H96" s="802" t="str">
        <f aca="false">IF($B96="","",SUMPRODUCT(--(Lineups!$O$4:$O$41=$B96),Lineups!$AW$4:$AW$41))</f>
        <v/>
      </c>
      <c r="I96" s="802" t="str">
        <f aca="false">IF($B96="","",SUMPRODUCT(--(Lineups!$S$4:$S$41=$B96),Lineups!$AW$4:$AW$41))</f>
        <v/>
      </c>
      <c r="J96" s="792" t="str">
        <f aca="false">IF(B96="","",SUM(F96:I96))</f>
        <v/>
      </c>
      <c r="L96" s="792" t="str">
        <f aca="false">IF(B96="","",SUM(D96,J96))</f>
        <v/>
      </c>
      <c r="O96" s="792" t="str">
        <f aca="false">IF($B96="","",(SUMPRODUCT(--(SK!$C$3:$C$78=$B96),SK!$E$3:$E$78)-(SUMPRODUCT(--(SK!$C$3:$C$78=$B96),SK!$F$3:$F$78))))</f>
        <v/>
      </c>
      <c r="Q96" s="792" t="str">
        <f aca="false">IF(B96="","",SUM(L96,O96))</f>
        <v/>
      </c>
      <c r="T96" s="792" t="n">
        <f aca="false">T95+1</f>
        <v>19</v>
      </c>
      <c r="U96" s="792" t="str">
        <f aca="false">U27</f>
        <v/>
      </c>
      <c r="V96" s="792" t="str">
        <f aca="false">V27</f>
        <v/>
      </c>
      <c r="W96" s="792" t="str">
        <f aca="false">IF($U96="","",SUMPRODUCT(--(Lineups!$AG$4:$AG$41=$U96),--(Lineups!$AB$4:$AB$41=""),Lineups!$W$4:$W$41))</f>
        <v/>
      </c>
      <c r="Y96" s="802" t="str">
        <f aca="false">IF($U96="","",SUMPRODUCT(--(Lineups!$AG$4:$AG$41=$U96),--(Lineups!$AB$4:$AB$41="X"),Lineups!$W$4:$W$41))</f>
        <v/>
      </c>
      <c r="Z96" s="802" t="str">
        <f aca="false">IF($U96="","",SUMPRODUCT(--(Lineups!$AK$4:$AK$41=$U96),Lineups!$W$4:$W$41))</f>
        <v/>
      </c>
      <c r="AA96" s="802" t="str">
        <f aca="false">IF($U96="","",SUMPRODUCT(--(Lineups!$AO$4:$AO$41=$U96),Lineups!$W$4:$W$41))</f>
        <v/>
      </c>
      <c r="AB96" s="802" t="str">
        <f aca="false">IF($U96="","",SUMPRODUCT(--(Lineups!$AS$4:$AS$41=$U96),Lineups!$W$4:$W$41))</f>
        <v/>
      </c>
      <c r="AC96" s="792" t="str">
        <f aca="false">IF(U96="","",SUM(Y96:AB96))</f>
        <v/>
      </c>
      <c r="AE96" s="792" t="str">
        <f aca="false">IF(U96="","",SUM(W96,AC96))</f>
        <v/>
      </c>
      <c r="AH96" s="792" t="str">
        <f aca="false">IF($U96="","",SUMPRODUCT(--(Lineups!$AC$4:$AC$41=$U96),Lineups!$W$4:$W$41))</f>
        <v/>
      </c>
      <c r="AJ96" s="792" t="str">
        <f aca="false">IF(U96="","",SUM(AE96,AH96))</f>
        <v/>
      </c>
    </row>
    <row r="97" customFormat="false" ht="13" hidden="false" customHeight="false" outlineLevel="0" collapsed="false">
      <c r="A97" s="804" t="n">
        <f aca="false">A96+1</f>
        <v>20</v>
      </c>
      <c r="B97" s="804" t="str">
        <f aca="false">B28</f>
        <v/>
      </c>
      <c r="C97" s="804" t="str">
        <f aca="false">C28</f>
        <v/>
      </c>
      <c r="D97" s="804" t="str">
        <f aca="false">IF($B97="","",SUMPRODUCT(--(Lineups!$G$4:$G$41=$B97),--(Lineups!$B$4:$B$41=""),Lineups!$AW$4:$AW$41))</f>
        <v/>
      </c>
      <c r="F97" s="802" t="str">
        <f aca="false">IF($B97="","",SUMPRODUCT(--(Lineups!$G$4:$G$41=$B97),--(Lineups!$B$4:$B$41="X"),Lineups!$AW$4:$AW$41))</f>
        <v/>
      </c>
      <c r="G97" s="802" t="str">
        <f aca="false">IF($B97="","",SUMPRODUCT(--(Lineups!$K$4:$K$41=$B97),Lineups!$AW$4:$AW$41))</f>
        <v/>
      </c>
      <c r="H97" s="802" t="str">
        <f aca="false">IF($B97="","",SUMPRODUCT(--(Lineups!$O$4:$O$41=$B97),Lineups!$AW$4:$AW$41))</f>
        <v/>
      </c>
      <c r="I97" s="802" t="str">
        <f aca="false">IF($B97="","",SUMPRODUCT(--(Lineups!$S$4:$S$41=$B97),Lineups!$AW$4:$AW$41))</f>
        <v/>
      </c>
      <c r="J97" s="804" t="str">
        <f aca="false">IF(B97="","",SUM(F97:I97))</f>
        <v/>
      </c>
      <c r="L97" s="804" t="str">
        <f aca="false">IF(B97="","",SUM(D97,J97))</f>
        <v/>
      </c>
      <c r="O97" s="804" t="str">
        <f aca="false">IF($B97="","",(SUMPRODUCT(--(SK!$C$3:$C$78=$B97),SK!$E$3:$E$78)-(SUMPRODUCT(--(SK!$C$3:$C$78=$B97),SK!$F$3:$F$78))))</f>
        <v/>
      </c>
      <c r="Q97" s="804" t="str">
        <f aca="false">IF(B97="","",SUM(L97,O97))</f>
        <v/>
      </c>
      <c r="T97" s="804" t="n">
        <f aca="false">T96+1</f>
        <v>20</v>
      </c>
      <c r="U97" s="804" t="str">
        <f aca="false">U28</f>
        <v/>
      </c>
      <c r="V97" s="804" t="str">
        <f aca="false">V28</f>
        <v/>
      </c>
      <c r="W97" s="804" t="str">
        <f aca="false">IF($U97="","",SUMPRODUCT(--(Lineups!$AG$4:$AG$41=$U97),--(Lineups!$AB$4:$AB$41=""),Lineups!$W$4:$W$41))</f>
        <v/>
      </c>
      <c r="Y97" s="802" t="str">
        <f aca="false">IF($U97="","",SUMPRODUCT(--(Lineups!$AG$4:$AG$41=$U97),--(Lineups!$AB$4:$AB$41="X"),Lineups!$W$4:$W$41))</f>
        <v/>
      </c>
      <c r="Z97" s="802" t="str">
        <f aca="false">IF($U97="","",SUMPRODUCT(--(Lineups!$AK$4:$AK$41=$U97),Lineups!$W$4:$W$41))</f>
        <v/>
      </c>
      <c r="AA97" s="802" t="str">
        <f aca="false">IF($U97="","",SUMPRODUCT(--(Lineups!$AO$4:$AO$41=$U97),Lineups!$W$4:$W$41))</f>
        <v/>
      </c>
      <c r="AB97" s="802" t="str">
        <f aca="false">IF($U97="","",SUMPRODUCT(--(Lineups!$AS$4:$AS$41=$U97),Lineups!$W$4:$W$41))</f>
        <v/>
      </c>
      <c r="AC97" s="804" t="str">
        <f aca="false">IF(U97="","",SUM(Y97:AB97))</f>
        <v/>
      </c>
      <c r="AE97" s="804" t="str">
        <f aca="false">IF(U97="","",SUM(W97,AC97))</f>
        <v/>
      </c>
      <c r="AH97" s="804" t="str">
        <f aca="false">IF($U97="","",SUMPRODUCT(--(Lineups!$AC$4:$AC$41=$U97),Lineups!$W$4:$W$41))</f>
        <v/>
      </c>
      <c r="AJ97" s="804" t="str">
        <f aca="false">IF(U97="","",SUM(AE97,AH97))</f>
        <v/>
      </c>
    </row>
    <row r="101" customFormat="false" ht="13" hidden="false" customHeight="false" outlineLevel="0" collapsed="false">
      <c r="C101" s="793" t="s">
        <v>168</v>
      </c>
      <c r="V101" s="793" t="s">
        <v>168</v>
      </c>
    </row>
    <row r="102" customFormat="false" ht="13" hidden="false" customHeight="false" outlineLevel="0" collapsed="false">
      <c r="C102" s="1" t="s">
        <v>439</v>
      </c>
      <c r="D102" s="1" t="n">
        <f aca="false">MAX(Score!A84,Score!T84)</f>
        <v>30</v>
      </c>
      <c r="V102" s="1" t="s">
        <v>439</v>
      </c>
      <c r="W102" s="1" t="n">
        <f aca="false">D102</f>
        <v>30</v>
      </c>
    </row>
    <row r="103" customFormat="false" ht="13" hidden="false" customHeight="false" outlineLevel="0" collapsed="false">
      <c r="C103" s="1" t="s">
        <v>440</v>
      </c>
      <c r="D103" s="1" t="n">
        <f aca="false">SK!H164</f>
        <v>30</v>
      </c>
      <c r="V103" s="1" t="s">
        <v>441</v>
      </c>
      <c r="W103" s="1" t="n">
        <f aca="false">SK!X164</f>
        <v>29</v>
      </c>
    </row>
    <row r="104" customFormat="false" ht="13" hidden="false" customHeight="false" outlineLevel="0" collapsed="false">
      <c r="C104" s="1" t="s">
        <v>442</v>
      </c>
      <c r="D104" s="1" t="n">
        <f aca="false">COUNTIF(Q108:Q123,"&gt;0")</f>
        <v>10</v>
      </c>
      <c r="V104" s="1" t="s">
        <v>443</v>
      </c>
      <c r="W104" s="1" t="n">
        <f aca="false">COUNTIF(AJ108:AJ123,"&gt;0")</f>
        <v>13</v>
      </c>
    </row>
    <row r="106" customFormat="false" ht="13" hidden="false" customHeight="false" outlineLevel="0" collapsed="false">
      <c r="A106" s="794" t="s">
        <v>444</v>
      </c>
      <c r="B106" s="794"/>
      <c r="C106" s="794"/>
      <c r="D106" s="795"/>
      <c r="E106" s="795"/>
      <c r="F106" s="795"/>
      <c r="G106" s="795"/>
      <c r="H106" s="795"/>
      <c r="I106" s="795"/>
      <c r="J106" s="795"/>
      <c r="K106" s="795"/>
      <c r="L106" s="795"/>
      <c r="M106" s="795"/>
      <c r="N106" s="795"/>
      <c r="O106" s="795"/>
      <c r="P106" s="795"/>
      <c r="Q106" s="795"/>
      <c r="R106" s="795"/>
      <c r="T106" s="794" t="s">
        <v>444</v>
      </c>
      <c r="U106" s="794"/>
      <c r="V106" s="794"/>
      <c r="W106" s="795"/>
      <c r="X106" s="795"/>
      <c r="Y106" s="795"/>
      <c r="Z106" s="795"/>
      <c r="AA106" s="795"/>
      <c r="AB106" s="795"/>
      <c r="AC106" s="795"/>
      <c r="AD106" s="795"/>
      <c r="AE106" s="795"/>
      <c r="AF106" s="795"/>
      <c r="AG106" s="795"/>
      <c r="AH106" s="795"/>
      <c r="AI106" s="795"/>
      <c r="AJ106" s="795"/>
      <c r="AK106" s="795"/>
    </row>
    <row r="107" s="792" customFormat="true" ht="13" hidden="false" customHeight="false" outlineLevel="0" collapsed="false">
      <c r="A107" s="796" t="n">
        <v>0</v>
      </c>
      <c r="B107" s="796" t="s">
        <v>445</v>
      </c>
      <c r="C107" s="796" t="s">
        <v>446</v>
      </c>
      <c r="D107" s="796" t="s">
        <v>294</v>
      </c>
      <c r="E107" s="797" t="s">
        <v>447</v>
      </c>
      <c r="F107" s="798" t="s">
        <v>295</v>
      </c>
      <c r="G107" s="798" t="s">
        <v>295</v>
      </c>
      <c r="H107" s="798" t="s">
        <v>295</v>
      </c>
      <c r="I107" s="798" t="s">
        <v>295</v>
      </c>
      <c r="J107" s="796" t="s">
        <v>448</v>
      </c>
      <c r="K107" s="797" t="s">
        <v>449</v>
      </c>
      <c r="L107" s="796" t="s">
        <v>450</v>
      </c>
      <c r="M107" s="797" t="s">
        <v>451</v>
      </c>
      <c r="N107" s="799" t="s">
        <v>452</v>
      </c>
      <c r="O107" s="796" t="s">
        <v>292</v>
      </c>
      <c r="P107" s="797" t="s">
        <v>453</v>
      </c>
      <c r="Q107" s="796" t="s">
        <v>454</v>
      </c>
      <c r="R107" s="797" t="s">
        <v>455</v>
      </c>
      <c r="S107" s="800"/>
      <c r="T107" s="796" t="n">
        <v>0</v>
      </c>
      <c r="U107" s="796" t="s">
        <v>445</v>
      </c>
      <c r="V107" s="796" t="s">
        <v>446</v>
      </c>
      <c r="W107" s="796" t="s">
        <v>294</v>
      </c>
      <c r="X107" s="797" t="s">
        <v>447</v>
      </c>
      <c r="Y107" s="798" t="s">
        <v>295</v>
      </c>
      <c r="Z107" s="798" t="s">
        <v>295</v>
      </c>
      <c r="AA107" s="798" t="s">
        <v>295</v>
      </c>
      <c r="AB107" s="798" t="s">
        <v>295</v>
      </c>
      <c r="AC107" s="796" t="s">
        <v>448</v>
      </c>
      <c r="AD107" s="797" t="s">
        <v>449</v>
      </c>
      <c r="AE107" s="796" t="s">
        <v>450</v>
      </c>
      <c r="AF107" s="797" t="s">
        <v>451</v>
      </c>
      <c r="AG107" s="799" t="s">
        <v>452</v>
      </c>
      <c r="AH107" s="796" t="s">
        <v>292</v>
      </c>
      <c r="AI107" s="797" t="s">
        <v>453</v>
      </c>
      <c r="AJ107" s="796" t="s">
        <v>454</v>
      </c>
      <c r="AK107" s="797" t="s">
        <v>455</v>
      </c>
    </row>
    <row r="108" customFormat="false" ht="13" hidden="false" customHeight="false" outlineLevel="0" collapsed="false">
      <c r="A108" s="792" t="n">
        <f aca="false">A107+1</f>
        <v>1</v>
      </c>
      <c r="B108" s="472" t="str">
        <f aca="false">B9</f>
        <v>02</v>
      </c>
      <c r="C108" s="472" t="str">
        <f aca="false">C9</f>
        <v>Jema Wrex</v>
      </c>
      <c r="D108" s="1" t="n">
        <f aca="false">IF($B108="","",SUMPRODUCT(--(Lineups!G$46:G$83=$B108),--(Lineups!B$46:B$83="")))</f>
        <v>0</v>
      </c>
      <c r="E108" s="801" t="n">
        <f aca="false">IF($B108="","",IF($D$102=0,"",D108/$D$102))</f>
        <v>0</v>
      </c>
      <c r="F108" s="802" t="n">
        <f aca="false">IF($B108="","",SUMPRODUCT(--(Lineups!G$46:G$83=$B108),--(Lineups!B$46:B$83="X")))</f>
        <v>0</v>
      </c>
      <c r="G108" s="802" t="n">
        <f aca="false">IF($B108="","",SUMPRODUCT(--(Lineups!K$46:K$83=$B108),--(Lineups!A$46:A$83&lt;&gt;"SP")))</f>
        <v>0</v>
      </c>
      <c r="H108" s="802" t="n">
        <f aca="false">IF($B108="","",SUMPRODUCT(--(Lineups!O$46:O$83=$B108),--(Lineups!A$46:A$83&lt;&gt;"SP")))</f>
        <v>0</v>
      </c>
      <c r="I108" s="802" t="n">
        <f aca="false">IF($B108="","",SUMPRODUCT(--(Lineups!S$46:S$83=$B108),--(Lineups!A$46:A$83&lt;&gt;"SP")))</f>
        <v>0</v>
      </c>
      <c r="J108" s="1" t="n">
        <f aca="false">IF(B108="","",SUM(F108:I108))</f>
        <v>0</v>
      </c>
      <c r="K108" s="801" t="n">
        <f aca="false">IF($B108="","",IF($D$102=0,"",J108/$D$102))</f>
        <v>0</v>
      </c>
      <c r="L108" s="1" t="n">
        <f aca="false">IF(B108="","",SUM(D108,J108))</f>
        <v>0</v>
      </c>
      <c r="M108" s="801" t="n">
        <f aca="false">IF($B108="","",IF($D$102=0,"",L108/$D$102))</f>
        <v>0</v>
      </c>
      <c r="N108" s="803" t="e">
        <f aca="false">IF(B108="","",IF(OR(SK!E173="",SK!E173=0),"",SK!H173))</f>
        <v>#REF!</v>
      </c>
      <c r="O108" s="1" t="n">
        <f aca="false">IF($B108="","",SUMPRODUCT(--(Lineups!C$46:C$83=$B108)))</f>
        <v>0</v>
      </c>
      <c r="P108" s="801" t="n">
        <f aca="false">IF($B108="","",IF($D$102=0,"",O108/$D$102))</f>
        <v>0</v>
      </c>
      <c r="Q108" s="1" t="n">
        <f aca="false">IF(B108="","",SUM(L108,O108))</f>
        <v>0</v>
      </c>
      <c r="R108" s="801" t="n">
        <f aca="false">IF($B108="","",IF($D$102=0,"",Q108/$D$102))</f>
        <v>0</v>
      </c>
      <c r="T108" s="792" t="n">
        <f aca="false">T107+1</f>
        <v>1</v>
      </c>
      <c r="U108" s="472" t="str">
        <f aca="false">U9</f>
        <v>18</v>
      </c>
      <c r="V108" s="472" t="str">
        <f aca="false">V9</f>
        <v>Mai Tai Smashya</v>
      </c>
      <c r="W108" s="1" t="n">
        <f aca="false">IF($U108="","",SUMPRODUCT(--(Lineups!AG$46:AG$83=$U108),--(Lineups!AB$46:AB$83="")))</f>
        <v>0</v>
      </c>
      <c r="X108" s="801" t="n">
        <f aca="false">IF($U108="","",IF($W$102=0,"",W108/$W$102))</f>
        <v>0</v>
      </c>
      <c r="Y108" s="802" t="n">
        <f aca="false">IF($U108="","",SUMPRODUCT(--(Lineups!AG$46:AG$83=$U108),--(Lineups!AB$46:AB$83="X")))</f>
        <v>1</v>
      </c>
      <c r="Z108" s="802" t="n">
        <f aca="false">IF($U108="","",SUMPRODUCT(--(Lineups!AK$46:AK$83=$U108),--(Lineups!AA$46:AA$83&lt;&gt;"SP")))</f>
        <v>1</v>
      </c>
      <c r="AA108" s="802" t="n">
        <f aca="false">IF($U108="","",SUMPRODUCT(--(Lineups!AO$46:AO$83=$U108),--(Lineups!AA$46:AA$83&lt;&gt;"SP")))</f>
        <v>5</v>
      </c>
      <c r="AB108" s="802" t="n">
        <f aca="false">IF($U108="","",SUMPRODUCT(--(Lineups!AS$46:AS$83=$U108),--(Lineups!AA$46:AA$83&lt;&gt;"SP")))</f>
        <v>4</v>
      </c>
      <c r="AC108" s="1" t="n">
        <f aca="false">IF(U108="","",SUM(Y108:AB108))</f>
        <v>11</v>
      </c>
      <c r="AD108" s="801" t="n">
        <f aca="false">IF($U108="","",IF($W$102=0,"",AC108/$W$102))</f>
        <v>0.366666666666667</v>
      </c>
      <c r="AE108" s="1" t="n">
        <f aca="false">IF(U108="","",SUM(W108,AC108))</f>
        <v>11</v>
      </c>
      <c r="AF108" s="801" t="n">
        <f aca="false">IF($U108="","",IF($W$102=0,"",AE108/$W$102))</f>
        <v>0.366666666666667</v>
      </c>
      <c r="AG108" s="803" t="e">
        <f aca="false">IF(U108="","",IF(OR(SK!U173="",SK!U173=0),"",SK!X173))</f>
        <v>#REF!</v>
      </c>
      <c r="AH108" s="1" t="n">
        <f aca="false">IF($U108="","",SUMPRODUCT(--(Lineups!AC$46:AC$83=$U108)))</f>
        <v>0</v>
      </c>
      <c r="AI108" s="801" t="n">
        <f aca="false">IF($U108="","",IF($W$102=0,"",AH108/$W$102))</f>
        <v>0</v>
      </c>
      <c r="AJ108" s="1" t="n">
        <f aca="false">IF(U108="","",SUM(AE108,AH108))</f>
        <v>11</v>
      </c>
      <c r="AK108" s="801" t="n">
        <f aca="false">IF($U108="","",IF($W$102=0,"",AJ108/$W$102))</f>
        <v>0.366666666666667</v>
      </c>
    </row>
    <row r="109" customFormat="false" ht="13" hidden="false" customHeight="false" outlineLevel="0" collapsed="false">
      <c r="A109" s="804" t="n">
        <f aca="false">A108+1</f>
        <v>2</v>
      </c>
      <c r="B109" s="805" t="str">
        <f aca="false">B10</f>
        <v>1</v>
      </c>
      <c r="C109" s="805" t="str">
        <f aca="false">C10</f>
        <v>Cia WouldNwannabia</v>
      </c>
      <c r="D109" s="806" t="n">
        <f aca="false">IF($B109="","",SUMPRODUCT(--(Lineups!G$46:G$83=$B109),--(Lineups!B$46:B$83="")))</f>
        <v>1</v>
      </c>
      <c r="E109" s="807" t="n">
        <f aca="false">IF($B109="","",IF($D$102=0,"",D109/$D$102))</f>
        <v>0.0333333333333333</v>
      </c>
      <c r="F109" s="802" t="n">
        <f aca="false">IF($B109="","",SUMPRODUCT(--(Lineups!G$46:G$83=$B109),--(Lineups!B$46:B$83="X")))</f>
        <v>0</v>
      </c>
      <c r="G109" s="802" t="n">
        <f aca="false">IF($B109="","",SUMPRODUCT(--(Lineups!K$46:K$83=$B109),--(Lineups!A$46:A$83&lt;&gt;"SP")))</f>
        <v>10</v>
      </c>
      <c r="H109" s="802" t="n">
        <f aca="false">IF($B109="","",SUMPRODUCT(--(Lineups!O$46:O$83=$B109),--(Lineups!A$46:A$83&lt;&gt;"SP")))</f>
        <v>4</v>
      </c>
      <c r="I109" s="802" t="n">
        <f aca="false">IF($B109="","",SUMPRODUCT(--(Lineups!S$46:S$83=$B109),--(Lineups!A$46:A$83&lt;&gt;"SP")))</f>
        <v>5</v>
      </c>
      <c r="J109" s="806" t="n">
        <f aca="false">IF(B109="","",SUM(F109:I109))</f>
        <v>19</v>
      </c>
      <c r="K109" s="807" t="n">
        <f aca="false">IF($B109="","",IF($D$102=0,"",J109/$D$102))</f>
        <v>0.633333333333333</v>
      </c>
      <c r="L109" s="806" t="n">
        <f aca="false">IF(B109="","",SUM(D109,J109))</f>
        <v>20</v>
      </c>
      <c r="M109" s="807" t="n">
        <f aca="false">IF($B109="","",IF($D$102=0,"",L109/$D$102))</f>
        <v>0.666666666666667</v>
      </c>
      <c r="N109" s="808" t="e">
        <f aca="false">IF(B109="","",IF(OR(SK!E176="",SK!E176=0),"",SK!H176))</f>
        <v>#REF!</v>
      </c>
      <c r="O109" s="806" t="n">
        <f aca="false">IF($B109="","",SUMPRODUCT(--(Lineups!C$46:C$83=$B109)))</f>
        <v>0</v>
      </c>
      <c r="P109" s="807" t="n">
        <f aca="false">IF($B109="","",IF($D$102=0,"",O109/$D$102))</f>
        <v>0</v>
      </c>
      <c r="Q109" s="806" t="n">
        <f aca="false">IF(B109="","",SUM(L109,O109))</f>
        <v>20</v>
      </c>
      <c r="R109" s="807" t="n">
        <f aca="false">IF($B109="","",IF($D$102=0,"",Q109/$D$102))</f>
        <v>0.666666666666667</v>
      </c>
      <c r="T109" s="804" t="n">
        <f aca="false">T108+1</f>
        <v>2</v>
      </c>
      <c r="U109" s="805" t="str">
        <f aca="false">U10</f>
        <v>191</v>
      </c>
      <c r="V109" s="805" t="str">
        <f aca="false">V10</f>
        <v>Kat Von Devious</v>
      </c>
      <c r="W109" s="806" t="n">
        <f aca="false">IF($U109="","",SUMPRODUCT(--(Lineups!AG$46:AG$83=$U109),--(Lineups!AB$46:AB$83="")))</f>
        <v>4</v>
      </c>
      <c r="X109" s="807" t="n">
        <f aca="false">IF($U109="","",IF($W$102=0,"",W109/$W$102))</f>
        <v>0.133333333333333</v>
      </c>
      <c r="Y109" s="802" t="n">
        <f aca="false">IF($U109="","",SUMPRODUCT(--(Lineups!AG$46:AG$83=$U109),--(Lineups!AB$46:AB$83="X")))</f>
        <v>0</v>
      </c>
      <c r="Z109" s="802" t="n">
        <f aca="false">IF($U109="","",SUMPRODUCT(--(Lineups!AK$46:AK$83=$U109),--(Lineups!AA$46:AA$83&lt;&gt;"SP")))</f>
        <v>0</v>
      </c>
      <c r="AA109" s="802" t="n">
        <f aca="false">IF($U109="","",SUMPRODUCT(--(Lineups!AO$46:AO$83=$U109),--(Lineups!AA$46:AA$83&lt;&gt;"SP")))</f>
        <v>0</v>
      </c>
      <c r="AB109" s="802" t="n">
        <f aca="false">IF($U109="","",SUMPRODUCT(--(Lineups!AS$46:AS$83=$U109),--(Lineups!AA$46:AA$83&lt;&gt;"SP")))</f>
        <v>0</v>
      </c>
      <c r="AC109" s="806" t="n">
        <f aca="false">IF(U109="","",SUM(Y109:AB109))</f>
        <v>0</v>
      </c>
      <c r="AD109" s="807" t="n">
        <f aca="false">IF($U109="","",IF($W$102=0,"",AC109/$W$102))</f>
        <v>0</v>
      </c>
      <c r="AE109" s="806" t="n">
        <f aca="false">IF(U109="","",SUM(W109,AC109))</f>
        <v>4</v>
      </c>
      <c r="AF109" s="807" t="n">
        <f aca="false">IF($U109="","",IF($W$102=0,"",AE109/$W$102))</f>
        <v>0.133333333333333</v>
      </c>
      <c r="AG109" s="808" t="e">
        <f aca="false">IF(U109="","",IF(OR(SK!U176="",SK!U176=0),"",SK!X176))</f>
        <v>#REF!</v>
      </c>
      <c r="AH109" s="806" t="n">
        <f aca="false">IF($U109="","",SUMPRODUCT(--(Lineups!AC$46:AC$83=$U109)))</f>
        <v>7</v>
      </c>
      <c r="AI109" s="807" t="n">
        <f aca="false">IF($U109="","",IF($W$102=0,"",AH109/$W$102))</f>
        <v>0.233333333333333</v>
      </c>
      <c r="AJ109" s="806" t="n">
        <f aca="false">IF(U109="","",SUM(AE109,AH109))</f>
        <v>11</v>
      </c>
      <c r="AK109" s="807" t="n">
        <f aca="false">IF($U109="","",IF($W$102=0,"",AJ109/$W$102))</f>
        <v>0.366666666666667</v>
      </c>
    </row>
    <row r="110" customFormat="false" ht="13" hidden="false" customHeight="false" outlineLevel="0" collapsed="false">
      <c r="A110" s="792" t="n">
        <f aca="false">A109+1</f>
        <v>3</v>
      </c>
      <c r="B110" s="472" t="str">
        <f aca="false">B11</f>
        <v>10</v>
      </c>
      <c r="C110" s="472" t="str">
        <f aca="false">C11</f>
        <v>The Big Lebekski</v>
      </c>
      <c r="D110" s="1" t="n">
        <f aca="false">IF($B110="","",SUMPRODUCT(--(Lineups!G$46:G$83=$B110),--(Lineups!B$46:B$83="")))</f>
        <v>11</v>
      </c>
      <c r="E110" s="801" t="n">
        <f aca="false">IF($B110="","",IF($D$102=0,"",D110/$D$102))</f>
        <v>0.366666666666667</v>
      </c>
      <c r="F110" s="802" t="n">
        <f aca="false">IF($B110="","",SUMPRODUCT(--(Lineups!G$46:G$83=$B110),--(Lineups!B$46:B$83="X")))</f>
        <v>0</v>
      </c>
      <c r="G110" s="802" t="n">
        <f aca="false">IF($B110="","",SUMPRODUCT(--(Lineups!K$46:K$83=$B110),--(Lineups!A$46:A$83&lt;&gt;"SP")))</f>
        <v>3</v>
      </c>
      <c r="H110" s="802" t="n">
        <f aca="false">IF($B110="","",SUMPRODUCT(--(Lineups!O$46:O$83=$B110),--(Lineups!A$46:A$83&lt;&gt;"SP")))</f>
        <v>2</v>
      </c>
      <c r="I110" s="802" t="n">
        <f aca="false">IF($B110="","",SUMPRODUCT(--(Lineups!S$46:S$83=$B110),--(Lineups!A$46:A$83&lt;&gt;"SP")))</f>
        <v>0</v>
      </c>
      <c r="J110" s="1" t="n">
        <f aca="false">IF(B110="","",SUM(F110:I110))</f>
        <v>5</v>
      </c>
      <c r="K110" s="801" t="n">
        <f aca="false">IF($B110="","",IF($D$102=0,"",J110/$D$102))</f>
        <v>0.166666666666667</v>
      </c>
      <c r="L110" s="1" t="n">
        <f aca="false">IF(B110="","",SUM(D110,J110))</f>
        <v>16</v>
      </c>
      <c r="M110" s="801" t="n">
        <f aca="false">IF($B110="","",IF($D$102=0,"",L110/$D$102))</f>
        <v>0.533333333333333</v>
      </c>
      <c r="N110" s="803" t="e">
        <f aca="false">IF(B110="","",IF(OR(SK!E179="",SK!E179=0),"",SK!H179))</f>
        <v>#REF!</v>
      </c>
      <c r="O110" s="1" t="n">
        <f aca="false">IF($B110="","",SUMPRODUCT(--(Lineups!C$46:C$83=$B110)))</f>
        <v>0</v>
      </c>
      <c r="P110" s="801" t="n">
        <f aca="false">IF($B110="","",IF($D$102=0,"",O110/$D$102))</f>
        <v>0</v>
      </c>
      <c r="Q110" s="1" t="n">
        <f aca="false">IF(B110="","",SUM(L110,O110))</f>
        <v>16</v>
      </c>
      <c r="R110" s="801" t="n">
        <f aca="false">IF($B110="","",IF($D$102=0,"",Q110/$D$102))</f>
        <v>0.533333333333333</v>
      </c>
      <c r="T110" s="792" t="n">
        <f aca="false">T109+1</f>
        <v>3</v>
      </c>
      <c r="U110" s="472" t="str">
        <f aca="false">U11</f>
        <v>222</v>
      </c>
      <c r="V110" s="472" t="str">
        <f aca="false">V11</f>
        <v>Terror Face Off</v>
      </c>
      <c r="W110" s="1" t="n">
        <f aca="false">IF($U110="","",SUMPRODUCT(--(Lineups!AG$46:AG$83=$U110),--(Lineups!AB$46:AB$83="")))</f>
        <v>6</v>
      </c>
      <c r="X110" s="801" t="n">
        <f aca="false">IF($U110="","",IF($W$102=0,"",W110/$W$102))</f>
        <v>0.2</v>
      </c>
      <c r="Y110" s="802" t="n">
        <f aca="false">IF($U110="","",SUMPRODUCT(--(Lineups!AG$46:AG$83=$U110),--(Lineups!AB$46:AB$83="X")))</f>
        <v>0</v>
      </c>
      <c r="Z110" s="802" t="n">
        <f aca="false">IF($U110="","",SUMPRODUCT(--(Lineups!AK$46:AK$83=$U110),--(Lineups!AA$46:AA$83&lt;&gt;"SP")))</f>
        <v>2</v>
      </c>
      <c r="AA110" s="802" t="n">
        <f aca="false">IF($U110="","",SUMPRODUCT(--(Lineups!AO$46:AO$83=$U110),--(Lineups!AA$46:AA$83&lt;&gt;"SP")))</f>
        <v>3</v>
      </c>
      <c r="AB110" s="802" t="n">
        <f aca="false">IF($U110="","",SUMPRODUCT(--(Lineups!AS$46:AS$83=$U110),--(Lineups!AA$46:AA$83&lt;&gt;"SP")))</f>
        <v>0</v>
      </c>
      <c r="AC110" s="1" t="n">
        <f aca="false">IF(U110="","",SUM(Y110:AB110))</f>
        <v>5</v>
      </c>
      <c r="AD110" s="801" t="n">
        <f aca="false">IF($U110="","",IF($W$102=0,"",AC110/$W$102))</f>
        <v>0.166666666666667</v>
      </c>
      <c r="AE110" s="1" t="n">
        <f aca="false">IF(U110="","",SUM(W110,AC110))</f>
        <v>11</v>
      </c>
      <c r="AF110" s="801" t="n">
        <f aca="false">IF($U110="","",IF($W$102=0,"",AE110/$W$102))</f>
        <v>0.366666666666667</v>
      </c>
      <c r="AG110" s="803" t="e">
        <f aca="false">IF(U110="","",IF(OR(SK!U179="",SK!U179=0),"",SK!X179))</f>
        <v>#REF!</v>
      </c>
      <c r="AH110" s="1" t="n">
        <f aca="false">IF($U110="","",SUMPRODUCT(--(Lineups!AC$46:AC$83=$U110)))</f>
        <v>3</v>
      </c>
      <c r="AI110" s="801" t="n">
        <f aca="false">IF($U110="","",IF($W$102=0,"",AH110/$W$102))</f>
        <v>0.1</v>
      </c>
      <c r="AJ110" s="1" t="n">
        <f aca="false">IF(U110="","",SUM(AE110,AH110))</f>
        <v>14</v>
      </c>
      <c r="AK110" s="801" t="n">
        <f aca="false">IF($U110="","",IF($W$102=0,"",AJ110/$W$102))</f>
        <v>0.466666666666667</v>
      </c>
    </row>
    <row r="111" customFormat="false" ht="13" hidden="false" customHeight="false" outlineLevel="0" collapsed="false">
      <c r="A111" s="804" t="n">
        <f aca="false">A110+1</f>
        <v>4</v>
      </c>
      <c r="B111" s="805" t="str">
        <f aca="false">B12</f>
        <v>115</v>
      </c>
      <c r="C111" s="805" t="str">
        <f aca="false">C12</f>
        <v>Flex Calibur</v>
      </c>
      <c r="D111" s="806" t="n">
        <f aca="false">IF($B111="","",SUMPRODUCT(--(Lineups!G$46:G$83=$B111),--(Lineups!B$46:B$83="")))</f>
        <v>0</v>
      </c>
      <c r="E111" s="807" t="n">
        <f aca="false">IF($B111="","",IF($D$102=0,"",D111/$D$102))</f>
        <v>0</v>
      </c>
      <c r="F111" s="802" t="n">
        <f aca="false">IF($B111="","",SUMPRODUCT(--(Lineups!G$46:G$83=$B111),--(Lineups!B$46:B$83="X")))</f>
        <v>0</v>
      </c>
      <c r="G111" s="802" t="n">
        <f aca="false">IF($B111="","",SUMPRODUCT(--(Lineups!K$46:K$83=$B111),--(Lineups!A$46:A$83&lt;&gt;"SP")))</f>
        <v>0</v>
      </c>
      <c r="H111" s="802" t="n">
        <f aca="false">IF($B111="","",SUMPRODUCT(--(Lineups!O$46:O$83=$B111),--(Lineups!A$46:A$83&lt;&gt;"SP")))</f>
        <v>0</v>
      </c>
      <c r="I111" s="802" t="n">
        <f aca="false">IF($B111="","",SUMPRODUCT(--(Lineups!S$46:S$83=$B111),--(Lineups!A$46:A$83&lt;&gt;"SP")))</f>
        <v>0</v>
      </c>
      <c r="J111" s="806" t="n">
        <f aca="false">IF(B111="","",SUM(F111:I111))</f>
        <v>0</v>
      </c>
      <c r="K111" s="807" t="n">
        <f aca="false">IF($B111="","",IF($D$102=0,"",J111/$D$102))</f>
        <v>0</v>
      </c>
      <c r="L111" s="806" t="n">
        <f aca="false">IF(B111="","",SUM(D111,J111))</f>
        <v>0</v>
      </c>
      <c r="M111" s="807" t="n">
        <f aca="false">IF($B111="","",IF($D$102=0,"",L111/$D$102))</f>
        <v>0</v>
      </c>
      <c r="N111" s="808" t="e">
        <f aca="false">IF(B111="","",IF(OR(SK!E182="",SK!E182=0),"",SK!H182))</f>
        <v>#REF!</v>
      </c>
      <c r="O111" s="806" t="n">
        <f aca="false">IF($B111="","",SUMPRODUCT(--(Lineups!C$46:C$83=$B111)))</f>
        <v>10</v>
      </c>
      <c r="P111" s="807" t="n">
        <f aca="false">IF($B111="","",IF($D$102=0,"",O111/$D$102))</f>
        <v>0.333333333333333</v>
      </c>
      <c r="Q111" s="806" t="n">
        <f aca="false">IF(B111="","",SUM(L111,O111))</f>
        <v>10</v>
      </c>
      <c r="R111" s="807" t="n">
        <f aca="false">IF($B111="","",IF($D$102=0,"",Q111/$D$102))</f>
        <v>0.333333333333333</v>
      </c>
      <c r="T111" s="804" t="n">
        <f aca="false">T110+1</f>
        <v>4</v>
      </c>
      <c r="U111" s="805" t="str">
        <f aca="false">U12</f>
        <v>24</v>
      </c>
      <c r="V111" s="805" t="str">
        <f aca="false">V12</f>
        <v>Skate Spade</v>
      </c>
      <c r="W111" s="806" t="n">
        <f aca="false">IF($U111="","",SUMPRODUCT(--(Lineups!AG$46:AG$83=$U111),--(Lineups!AB$46:AB$83="")))</f>
        <v>0</v>
      </c>
      <c r="X111" s="807" t="n">
        <f aca="false">IF($U111="","",IF($W$102=0,"",W111/$W$102))</f>
        <v>0</v>
      </c>
      <c r="Y111" s="802" t="n">
        <f aca="false">IF($U111="","",SUMPRODUCT(--(Lineups!AG$46:AG$83=$U111),--(Lineups!AB$46:AB$83="X")))</f>
        <v>0</v>
      </c>
      <c r="Z111" s="802" t="n">
        <f aca="false">IF($U111="","",SUMPRODUCT(--(Lineups!AK$46:AK$83=$U111),--(Lineups!AA$46:AA$83&lt;&gt;"SP")))</f>
        <v>2</v>
      </c>
      <c r="AA111" s="802" t="n">
        <f aca="false">IF($U111="","",SUMPRODUCT(--(Lineups!AO$46:AO$83=$U111),--(Lineups!AA$46:AA$83&lt;&gt;"SP")))</f>
        <v>2</v>
      </c>
      <c r="AB111" s="802" t="n">
        <f aca="false">IF($U111="","",SUMPRODUCT(--(Lineups!AS$46:AS$83=$U111),--(Lineups!AA$46:AA$83&lt;&gt;"SP")))</f>
        <v>1</v>
      </c>
      <c r="AC111" s="806" t="n">
        <f aca="false">IF(U111="","",SUM(Y111:AB111))</f>
        <v>5</v>
      </c>
      <c r="AD111" s="807" t="n">
        <f aca="false">IF($U111="","",IF($W$102=0,"",AC111/$W$102))</f>
        <v>0.166666666666667</v>
      </c>
      <c r="AE111" s="806" t="n">
        <f aca="false">IF(U111="","",SUM(W111,AC111))</f>
        <v>5</v>
      </c>
      <c r="AF111" s="807" t="n">
        <f aca="false">IF($U111="","",IF($W$102=0,"",AE111/$W$102))</f>
        <v>0.166666666666667</v>
      </c>
      <c r="AG111" s="808" t="e">
        <f aca="false">IF(U111="","",IF(OR(SK!U182="",SK!U182=0),"",SK!X182))</f>
        <v>#REF!</v>
      </c>
      <c r="AH111" s="806" t="n">
        <f aca="false">IF($U111="","",SUMPRODUCT(--(Lineups!AC$46:AC$83=$U111)))</f>
        <v>0</v>
      </c>
      <c r="AI111" s="807" t="n">
        <f aca="false">IF($U111="","",IF($W$102=0,"",AH111/$W$102))</f>
        <v>0</v>
      </c>
      <c r="AJ111" s="806" t="n">
        <f aca="false">IF(U111="","",SUM(AE111,AH111))</f>
        <v>5</v>
      </c>
      <c r="AK111" s="807" t="n">
        <f aca="false">IF($U111="","",IF($W$102=0,"",AJ111/$W$102))</f>
        <v>0.166666666666667</v>
      </c>
    </row>
    <row r="112" customFormat="false" ht="13" hidden="false" customHeight="false" outlineLevel="0" collapsed="false">
      <c r="A112" s="792" t="n">
        <f aca="false">A111+1</f>
        <v>5</v>
      </c>
      <c r="B112" s="472" t="str">
        <f aca="false">B13</f>
        <v>151</v>
      </c>
      <c r="C112" s="472" t="str">
        <f aca="false">C13</f>
        <v>Crash Smashum</v>
      </c>
      <c r="D112" s="1" t="n">
        <f aca="false">IF($B112="","",SUMPRODUCT(--(Lineups!G$46:G$83=$B112),--(Lineups!B$46:B$83="")))</f>
        <v>0</v>
      </c>
      <c r="E112" s="801" t="n">
        <f aca="false">IF($B112="","",IF($D$102=0,"",D112/$D$102))</f>
        <v>0</v>
      </c>
      <c r="F112" s="802" t="n">
        <f aca="false">IF($B112="","",SUMPRODUCT(--(Lineups!G$46:G$83=$B112),--(Lineups!B$46:B$83="X")))</f>
        <v>0</v>
      </c>
      <c r="G112" s="802" t="n">
        <f aca="false">IF($B112="","",SUMPRODUCT(--(Lineups!K$46:K$83=$B112),--(Lineups!A$46:A$83&lt;&gt;"SP")))</f>
        <v>0</v>
      </c>
      <c r="H112" s="802" t="n">
        <f aca="false">IF($B112="","",SUMPRODUCT(--(Lineups!O$46:O$83=$B112),--(Lineups!A$46:A$83&lt;&gt;"SP")))</f>
        <v>0</v>
      </c>
      <c r="I112" s="802" t="n">
        <f aca="false">IF($B112="","",SUMPRODUCT(--(Lineups!S$46:S$83=$B112),--(Lineups!A$46:A$83&lt;&gt;"SP")))</f>
        <v>0</v>
      </c>
      <c r="J112" s="1" t="n">
        <f aca="false">IF(B112="","",SUM(F112:I112))</f>
        <v>0</v>
      </c>
      <c r="K112" s="801" t="n">
        <f aca="false">IF($B112="","",IF($D$102=0,"",J112/$D$102))</f>
        <v>0</v>
      </c>
      <c r="L112" s="1" t="n">
        <f aca="false">IF(B112="","",SUM(D112,J112))</f>
        <v>0</v>
      </c>
      <c r="M112" s="801" t="n">
        <f aca="false">IF($B112="","",IF($D$102=0,"",L112/$D$102))</f>
        <v>0</v>
      </c>
      <c r="N112" s="803" t="e">
        <f aca="false">IF(B112="","",IF(OR(SK!E185="",SK!E185=0),"",SK!H185))</f>
        <v>#REF!</v>
      </c>
      <c r="O112" s="1" t="n">
        <f aca="false">IF($B112="","",SUMPRODUCT(--(Lineups!C$46:C$83=$B112)))</f>
        <v>10</v>
      </c>
      <c r="P112" s="801" t="n">
        <f aca="false">IF($B112="","",IF($D$102=0,"",O112/$D$102))</f>
        <v>0.333333333333333</v>
      </c>
      <c r="Q112" s="1" t="n">
        <f aca="false">IF(B112="","",SUM(L112,O112))</f>
        <v>10</v>
      </c>
      <c r="R112" s="801" t="n">
        <f aca="false">IF($B112="","",IF($D$102=0,"",Q112/$D$102))</f>
        <v>0.333333333333333</v>
      </c>
      <c r="T112" s="792" t="n">
        <f aca="false">T111+1</f>
        <v>5</v>
      </c>
      <c r="U112" s="472" t="str">
        <f aca="false">U13</f>
        <v>28</v>
      </c>
      <c r="V112" s="472" t="str">
        <f aca="false">V13</f>
        <v>Photo Chop</v>
      </c>
      <c r="W112" s="1" t="n">
        <f aca="false">IF($U112="","",SUMPRODUCT(--(Lineups!AG$46:AG$83=$U112),--(Lineups!AB$46:AB$83="")))</f>
        <v>0</v>
      </c>
      <c r="X112" s="801" t="n">
        <f aca="false">IF($U112="","",IF($W$102=0,"",W112/$W$102))</f>
        <v>0</v>
      </c>
      <c r="Y112" s="802" t="n">
        <f aca="false">IF($U112="","",SUMPRODUCT(--(Lineups!AG$46:AG$83=$U112),--(Lineups!AB$46:AB$83="X")))</f>
        <v>0</v>
      </c>
      <c r="Z112" s="802" t="n">
        <f aca="false">IF($U112="","",SUMPRODUCT(--(Lineups!AK$46:AK$83=$U112),--(Lineups!AA$46:AA$83&lt;&gt;"SP")))</f>
        <v>2</v>
      </c>
      <c r="AA112" s="802" t="n">
        <f aca="false">IF($U112="","",SUMPRODUCT(--(Lineups!AO$46:AO$83=$U112),--(Lineups!AA$46:AA$83&lt;&gt;"SP")))</f>
        <v>0</v>
      </c>
      <c r="AB112" s="802" t="n">
        <f aca="false">IF($U112="","",SUMPRODUCT(--(Lineups!AS$46:AS$83=$U112),--(Lineups!AA$46:AA$83&lt;&gt;"SP")))</f>
        <v>0</v>
      </c>
      <c r="AC112" s="1" t="n">
        <f aca="false">IF(U112="","",SUM(Y112:AB112))</f>
        <v>2</v>
      </c>
      <c r="AD112" s="801" t="n">
        <f aca="false">IF($U112="","",IF($W$102=0,"",AC112/$W$102))</f>
        <v>0.0666666666666667</v>
      </c>
      <c r="AE112" s="1" t="n">
        <f aca="false">IF(U112="","",SUM(W112,AC112))</f>
        <v>2</v>
      </c>
      <c r="AF112" s="801" t="n">
        <f aca="false">IF($U112="","",IF($W$102=0,"",AE112/$W$102))</f>
        <v>0.0666666666666667</v>
      </c>
      <c r="AG112" s="803" t="e">
        <f aca="false">IF(U112="","",IF(OR(SK!U185="",SK!U185=0),"",SK!X185))</f>
        <v>#REF!</v>
      </c>
      <c r="AH112" s="1" t="n">
        <f aca="false">IF($U112="","",SUMPRODUCT(--(Lineups!AC$46:AC$83=$U112)))</f>
        <v>0</v>
      </c>
      <c r="AI112" s="801" t="n">
        <f aca="false">IF($U112="","",IF($W$102=0,"",AH112/$W$102))</f>
        <v>0</v>
      </c>
      <c r="AJ112" s="1" t="n">
        <f aca="false">IF(U112="","",SUM(AE112,AH112))</f>
        <v>2</v>
      </c>
      <c r="AK112" s="801" t="n">
        <f aca="false">IF($U112="","",IF($W$102=0,"",AJ112/$W$102))</f>
        <v>0.0666666666666667</v>
      </c>
    </row>
    <row r="113" customFormat="false" ht="13" hidden="false" customHeight="false" outlineLevel="0" collapsed="false">
      <c r="A113" s="804" t="n">
        <f aca="false">A112+1</f>
        <v>6</v>
      </c>
      <c r="B113" s="805" t="str">
        <f aca="false">B14</f>
        <v>198</v>
      </c>
      <c r="C113" s="805" t="str">
        <f aca="false">C14</f>
        <v>Minnie Pearl Harbor</v>
      </c>
      <c r="D113" s="806" t="n">
        <f aca="false">IF($B113="","",SUMPRODUCT(--(Lineups!G$46:G$83=$B113),--(Lineups!B$46:B$83="")))</f>
        <v>3</v>
      </c>
      <c r="E113" s="807" t="n">
        <f aca="false">IF($B113="","",IF($D$102=0,"",D113/$D$102))</f>
        <v>0.1</v>
      </c>
      <c r="F113" s="802" t="n">
        <f aca="false">IF($B113="","",SUMPRODUCT(--(Lineups!G$46:G$83=$B113),--(Lineups!B$46:B$83="X")))</f>
        <v>0</v>
      </c>
      <c r="G113" s="802" t="n">
        <f aca="false">IF($B113="","",SUMPRODUCT(--(Lineups!K$46:K$83=$B113),--(Lineups!A$46:A$83&lt;&gt;"SP")))</f>
        <v>2</v>
      </c>
      <c r="H113" s="802" t="n">
        <f aca="false">IF($B113="","",SUMPRODUCT(--(Lineups!O$46:O$83=$B113),--(Lineups!A$46:A$83&lt;&gt;"SP")))</f>
        <v>2</v>
      </c>
      <c r="I113" s="802" t="n">
        <f aca="false">IF($B113="","",SUMPRODUCT(--(Lineups!S$46:S$83=$B113),--(Lineups!A$46:A$83&lt;&gt;"SP")))</f>
        <v>10</v>
      </c>
      <c r="J113" s="806" t="n">
        <f aca="false">IF(B113="","",SUM(F113:I113))</f>
        <v>14</v>
      </c>
      <c r="K113" s="807" t="n">
        <f aca="false">IF($B113="","",IF($D$102=0,"",J113/$D$102))</f>
        <v>0.466666666666667</v>
      </c>
      <c r="L113" s="806" t="n">
        <f aca="false">IF(B113="","",SUM(D113,J113))</f>
        <v>17</v>
      </c>
      <c r="M113" s="807" t="n">
        <f aca="false">IF($B113="","",IF($D$102=0,"",L113/$D$102))</f>
        <v>0.566666666666667</v>
      </c>
      <c r="N113" s="808" t="e">
        <f aca="false">IF(B113="","",IF(OR(SK!E188="",SK!E188=0),"",SK!H188))</f>
        <v>#REF!</v>
      </c>
      <c r="O113" s="806" t="n">
        <f aca="false">IF($B113="","",SUMPRODUCT(--(Lineups!C$46:C$83=$B113)))</f>
        <v>0</v>
      </c>
      <c r="P113" s="807" t="n">
        <f aca="false">IF($B113="","",IF($D$102=0,"",O113/$D$102))</f>
        <v>0</v>
      </c>
      <c r="Q113" s="806" t="n">
        <f aca="false">IF(B113="","",SUM(L113,O113))</f>
        <v>17</v>
      </c>
      <c r="R113" s="807" t="n">
        <f aca="false">IF($B113="","",IF($D$102=0,"",Q113/$D$102))</f>
        <v>0.566666666666667</v>
      </c>
      <c r="T113" s="804" t="n">
        <f aca="false">T112+1</f>
        <v>6</v>
      </c>
      <c r="U113" s="805" t="str">
        <f aca="false">U14</f>
        <v>31</v>
      </c>
      <c r="V113" s="805" t="str">
        <f aca="false">V14</f>
        <v>Lady Siren</v>
      </c>
      <c r="W113" s="806" t="n">
        <f aca="false">IF($U113="","",SUMPRODUCT(--(Lineups!AG$46:AG$83=$U113),--(Lineups!AB$46:AB$83="")))</f>
        <v>0</v>
      </c>
      <c r="X113" s="807" t="n">
        <f aca="false">IF($U113="","",IF($W$102=0,"",W113/$W$102))</f>
        <v>0</v>
      </c>
      <c r="Y113" s="802" t="n">
        <f aca="false">IF($U113="","",SUMPRODUCT(--(Lineups!AG$46:AG$83=$U113),--(Lineups!AB$46:AB$83="X")))</f>
        <v>0</v>
      </c>
      <c r="Z113" s="802" t="n">
        <f aca="false">IF($U113="","",SUMPRODUCT(--(Lineups!AK$46:AK$83=$U113),--(Lineups!AA$46:AA$83&lt;&gt;"SP")))</f>
        <v>5</v>
      </c>
      <c r="AA113" s="802" t="n">
        <f aca="false">IF($U113="","",SUMPRODUCT(--(Lineups!AO$46:AO$83=$U113),--(Lineups!AA$46:AA$83&lt;&gt;"SP")))</f>
        <v>1</v>
      </c>
      <c r="AB113" s="802" t="n">
        <f aca="false">IF($U113="","",SUMPRODUCT(--(Lineups!AS$46:AS$83=$U113),--(Lineups!AA$46:AA$83&lt;&gt;"SP")))</f>
        <v>3</v>
      </c>
      <c r="AC113" s="806" t="n">
        <f aca="false">IF(U113="","",SUM(Y113:AB113))</f>
        <v>9</v>
      </c>
      <c r="AD113" s="807" t="n">
        <f aca="false">IF($U113="","",IF($W$102=0,"",AC113/$W$102))</f>
        <v>0.3</v>
      </c>
      <c r="AE113" s="806" t="n">
        <f aca="false">IF(U113="","",SUM(W113,AC113))</f>
        <v>9</v>
      </c>
      <c r="AF113" s="807" t="n">
        <f aca="false">IF($U113="","",IF($W$102=0,"",AE113/$W$102))</f>
        <v>0.3</v>
      </c>
      <c r="AG113" s="808" t="e">
        <f aca="false">IF(U113="","",IF(OR(SK!U188="",SK!U188=0),"",SK!X188))</f>
        <v>#REF!</v>
      </c>
      <c r="AH113" s="806" t="n">
        <f aca="false">IF($U113="","",SUMPRODUCT(--(Lineups!AC$46:AC$83=$U113)))</f>
        <v>0</v>
      </c>
      <c r="AI113" s="807" t="n">
        <f aca="false">IF($U113="","",IF($W$102=0,"",AH113/$W$102))</f>
        <v>0</v>
      </c>
      <c r="AJ113" s="806" t="n">
        <f aca="false">IF(U113="","",SUM(AE113,AH113))</f>
        <v>9</v>
      </c>
      <c r="AK113" s="807" t="n">
        <f aca="false">IF($U113="","",IF($W$102=0,"",AJ113/$W$102))</f>
        <v>0.3</v>
      </c>
    </row>
    <row r="114" customFormat="false" ht="13" hidden="false" customHeight="false" outlineLevel="0" collapsed="false">
      <c r="A114" s="792" t="n">
        <f aca="false">A113+1</f>
        <v>7</v>
      </c>
      <c r="B114" s="472" t="str">
        <f aca="false">B15</f>
        <v>21</v>
      </c>
      <c r="C114" s="472" t="str">
        <f aca="false">C15</f>
        <v>Slice Crispy</v>
      </c>
      <c r="D114" s="1" t="n">
        <f aca="false">IF($B114="","",SUMPRODUCT(--(Lineups!G$46:G$83=$B114),--(Lineups!B$46:B$83="")))</f>
        <v>0</v>
      </c>
      <c r="E114" s="801" t="n">
        <f aca="false">IF($B114="","",IF($D$102=0,"",D114/$D$102))</f>
        <v>0</v>
      </c>
      <c r="F114" s="802" t="n">
        <f aca="false">IF($B114="","",SUMPRODUCT(--(Lineups!G$46:G$83=$B114),--(Lineups!B$46:B$83="X")))</f>
        <v>0</v>
      </c>
      <c r="G114" s="802" t="n">
        <f aca="false">IF($B114="","",SUMPRODUCT(--(Lineups!K$46:K$83=$B114),--(Lineups!A$46:A$83&lt;&gt;"SP")))</f>
        <v>0</v>
      </c>
      <c r="H114" s="802" t="n">
        <f aca="false">IF($B114="","",SUMPRODUCT(--(Lineups!O$46:O$83=$B114),--(Lineups!A$46:A$83&lt;&gt;"SP")))</f>
        <v>7</v>
      </c>
      <c r="I114" s="802" t="n">
        <f aca="false">IF($B114="","",SUMPRODUCT(--(Lineups!S$46:S$83=$B114),--(Lineups!A$46:A$83&lt;&gt;"SP")))</f>
        <v>7</v>
      </c>
      <c r="J114" s="1" t="n">
        <f aca="false">IF(B114="","",SUM(F114:I114))</f>
        <v>14</v>
      </c>
      <c r="K114" s="801" t="n">
        <f aca="false">IF($B114="","",IF($D$102=0,"",J114/$D$102))</f>
        <v>0.466666666666667</v>
      </c>
      <c r="L114" s="1" t="n">
        <f aca="false">IF(B114="","",SUM(D114,J114))</f>
        <v>14</v>
      </c>
      <c r="M114" s="801" t="n">
        <f aca="false">IF($B114="","",IF($D$102=0,"",L114/$D$102))</f>
        <v>0.466666666666667</v>
      </c>
      <c r="N114" s="803" t="e">
        <f aca="false">IF(B114="","",IF(OR(SK!E191="",SK!E191=0),"",SK!H191))</f>
        <v>#REF!</v>
      </c>
      <c r="O114" s="1" t="n">
        <f aca="false">IF($B114="","",SUMPRODUCT(--(Lineups!C$46:C$83=$B114)))</f>
        <v>0</v>
      </c>
      <c r="P114" s="801" t="n">
        <f aca="false">IF($B114="","",IF($D$102=0,"",O114/$D$102))</f>
        <v>0</v>
      </c>
      <c r="Q114" s="1" t="n">
        <f aca="false">IF(B114="","",SUM(L114,O114))</f>
        <v>14</v>
      </c>
      <c r="R114" s="801" t="n">
        <f aca="false">IF($B114="","",IF($D$102=0,"",Q114/$D$102))</f>
        <v>0.466666666666667</v>
      </c>
      <c r="T114" s="792" t="n">
        <f aca="false">T113+1</f>
        <v>7</v>
      </c>
      <c r="U114" s="472" t="str">
        <f aca="false">U15</f>
        <v>40</v>
      </c>
      <c r="V114" s="472" t="str">
        <f aca="false">V15</f>
        <v>Teeny Bopper</v>
      </c>
      <c r="W114" s="1" t="n">
        <f aca="false">IF($U114="","",SUMPRODUCT(--(Lineups!AG$46:AG$83=$U114),--(Lineups!AB$46:AB$83="")))</f>
        <v>2</v>
      </c>
      <c r="X114" s="801" t="n">
        <f aca="false">IF($U114="","",IF($W$102=0,"",W114/$W$102))</f>
        <v>0.0666666666666667</v>
      </c>
      <c r="Y114" s="802" t="n">
        <f aca="false">IF($U114="","",SUMPRODUCT(--(Lineups!AG$46:AG$83=$U114),--(Lineups!AB$46:AB$83="X")))</f>
        <v>0</v>
      </c>
      <c r="Z114" s="802" t="n">
        <f aca="false">IF($U114="","",SUMPRODUCT(--(Lineups!AK$46:AK$83=$U114),--(Lineups!AA$46:AA$83&lt;&gt;"SP")))</f>
        <v>6</v>
      </c>
      <c r="AA114" s="802" t="n">
        <f aca="false">IF($U114="","",SUMPRODUCT(--(Lineups!AO$46:AO$83=$U114),--(Lineups!AA$46:AA$83&lt;&gt;"SP")))</f>
        <v>3</v>
      </c>
      <c r="AB114" s="802" t="n">
        <f aca="false">IF($U114="","",SUMPRODUCT(--(Lineups!AS$46:AS$83=$U114),--(Lineups!AA$46:AA$83&lt;&gt;"SP")))</f>
        <v>5</v>
      </c>
      <c r="AC114" s="1" t="n">
        <f aca="false">IF(U114="","",SUM(Y114:AB114))</f>
        <v>14</v>
      </c>
      <c r="AD114" s="801" t="n">
        <f aca="false">IF($U114="","",IF($W$102=0,"",AC114/$W$102))</f>
        <v>0.466666666666667</v>
      </c>
      <c r="AE114" s="1" t="n">
        <f aca="false">IF(U114="","",SUM(W114,AC114))</f>
        <v>16</v>
      </c>
      <c r="AF114" s="801" t="n">
        <f aca="false">IF($U114="","",IF($W$102=0,"",AE114/$W$102))</f>
        <v>0.533333333333333</v>
      </c>
      <c r="AG114" s="803" t="e">
        <f aca="false">IF(U114="","",IF(OR(SK!U191="",SK!U191=0),"",SK!X191))</f>
        <v>#REF!</v>
      </c>
      <c r="AH114" s="1" t="n">
        <f aca="false">IF($U114="","",SUMPRODUCT(--(Lineups!AC$46:AC$83=$U114)))</f>
        <v>0</v>
      </c>
      <c r="AI114" s="801" t="n">
        <f aca="false">IF($U114="","",IF($W$102=0,"",AH114/$W$102))</f>
        <v>0</v>
      </c>
      <c r="AJ114" s="1" t="n">
        <f aca="false">IF(U114="","",SUM(AE114,AH114))</f>
        <v>16</v>
      </c>
      <c r="AK114" s="801" t="n">
        <f aca="false">IF($U114="","",IF($W$102=0,"",AJ114/$W$102))</f>
        <v>0.533333333333333</v>
      </c>
    </row>
    <row r="115" customFormat="false" ht="13" hidden="false" customHeight="false" outlineLevel="0" collapsed="false">
      <c r="A115" s="804" t="n">
        <f aca="false">A114+1</f>
        <v>8</v>
      </c>
      <c r="B115" s="805" t="str">
        <f aca="false">B16</f>
        <v>23</v>
      </c>
      <c r="C115" s="805" t="str">
        <f aca="false">C16</f>
        <v>N/A</v>
      </c>
      <c r="D115" s="806" t="n">
        <f aca="false">IF($B115="","",SUMPRODUCT(--(Lineups!G$46:G$83=$B115),--(Lineups!B$46:B$83="")))</f>
        <v>0</v>
      </c>
      <c r="E115" s="807" t="n">
        <f aca="false">IF($B115="","",IF($D$102=0,"",D115/$D$102))</f>
        <v>0</v>
      </c>
      <c r="F115" s="802" t="n">
        <f aca="false">IF($B115="","",SUMPRODUCT(--(Lineups!G$46:G$83=$B115),--(Lineups!B$46:B$83="X")))</f>
        <v>0</v>
      </c>
      <c r="G115" s="802" t="n">
        <f aca="false">IF($B115="","",SUMPRODUCT(--(Lineups!K$46:K$83=$B115),--(Lineups!A$46:A$83&lt;&gt;"SP")))</f>
        <v>0</v>
      </c>
      <c r="H115" s="802" t="n">
        <f aca="false">IF($B115="","",SUMPRODUCT(--(Lineups!O$46:O$83=$B115),--(Lineups!A$46:A$83&lt;&gt;"SP")))</f>
        <v>0</v>
      </c>
      <c r="I115" s="802" t="n">
        <f aca="false">IF($B115="","",SUMPRODUCT(--(Lineups!S$46:S$83=$B115),--(Lineups!A$46:A$83&lt;&gt;"SP")))</f>
        <v>0</v>
      </c>
      <c r="J115" s="806" t="n">
        <f aca="false">IF(B115="","",SUM(F115:I115))</f>
        <v>0</v>
      </c>
      <c r="K115" s="807" t="n">
        <f aca="false">IF($B115="","",IF($D$102=0,"",J115/$D$102))</f>
        <v>0</v>
      </c>
      <c r="L115" s="806" t="n">
        <f aca="false">IF(B115="","",SUM(D115,J115))</f>
        <v>0</v>
      </c>
      <c r="M115" s="807" t="n">
        <f aca="false">IF($B115="","",IF($D$102=0,"",L115/$D$102))</f>
        <v>0</v>
      </c>
      <c r="N115" s="808" t="e">
        <f aca="false">IF(B115="","",IF(OR(SK!E194="",SK!E194=0),"",SK!H194))</f>
        <v>#REF!</v>
      </c>
      <c r="O115" s="806" t="n">
        <f aca="false">IF($B115="","",SUMPRODUCT(--(Lineups!C$46:C$83=$B115)))</f>
        <v>0</v>
      </c>
      <c r="P115" s="807" t="n">
        <f aca="false">IF($B115="","",IF($D$102=0,"",O115/$D$102))</f>
        <v>0</v>
      </c>
      <c r="Q115" s="806" t="n">
        <f aca="false">IF(B115="","",SUM(L115,O115))</f>
        <v>0</v>
      </c>
      <c r="R115" s="807" t="n">
        <f aca="false">IF($B115="","",IF($D$102=0,"",Q115/$D$102))</f>
        <v>0</v>
      </c>
      <c r="T115" s="804" t="n">
        <f aca="false">T114+1</f>
        <v>8</v>
      </c>
      <c r="U115" s="805" t="str">
        <f aca="false">U16</f>
        <v>416</v>
      </c>
      <c r="V115" s="805" t="str">
        <f aca="false">V16</f>
        <v>Adelaide Herout</v>
      </c>
      <c r="W115" s="806" t="n">
        <f aca="false">IF($U115="","",SUMPRODUCT(--(Lineups!AG$46:AG$83=$U115),--(Lineups!AB$46:AB$83="")))</f>
        <v>0</v>
      </c>
      <c r="X115" s="807" t="n">
        <f aca="false">IF($U115="","",IF($W$102=0,"",W115/$W$102))</f>
        <v>0</v>
      </c>
      <c r="Y115" s="802" t="n">
        <f aca="false">IF($U115="","",SUMPRODUCT(--(Lineups!AG$46:AG$83=$U115),--(Lineups!AB$46:AB$83="X")))</f>
        <v>0</v>
      </c>
      <c r="Z115" s="802" t="n">
        <f aca="false">IF($U115="","",SUMPRODUCT(--(Lineups!AK$46:AK$83=$U115),--(Lineups!AA$46:AA$83&lt;&gt;"SP")))</f>
        <v>3</v>
      </c>
      <c r="AA115" s="802" t="n">
        <f aca="false">IF($U115="","",SUMPRODUCT(--(Lineups!AO$46:AO$83=$U115),--(Lineups!AA$46:AA$83&lt;&gt;"SP")))</f>
        <v>2</v>
      </c>
      <c r="AB115" s="802" t="n">
        <f aca="false">IF($U115="","",SUMPRODUCT(--(Lineups!AS$46:AS$83=$U115),--(Lineups!AA$46:AA$83&lt;&gt;"SP")))</f>
        <v>2</v>
      </c>
      <c r="AC115" s="806" t="n">
        <f aca="false">IF(U115="","",SUM(Y115:AB115))</f>
        <v>7</v>
      </c>
      <c r="AD115" s="807" t="n">
        <f aca="false">IF($U115="","",IF($W$102=0,"",AC115/$W$102))</f>
        <v>0.233333333333333</v>
      </c>
      <c r="AE115" s="806" t="n">
        <f aca="false">IF(U115="","",SUM(W115,AC115))</f>
        <v>7</v>
      </c>
      <c r="AF115" s="807" t="n">
        <f aca="false">IF($U115="","",IF($W$102=0,"",AE115/$W$102))</f>
        <v>0.233333333333333</v>
      </c>
      <c r="AG115" s="808" t="e">
        <f aca="false">IF(U115="","",IF(OR(SK!U194="",SK!U194=0),"",SK!X194))</f>
        <v>#REF!</v>
      </c>
      <c r="AH115" s="806" t="n">
        <f aca="false">IF($U115="","",SUMPRODUCT(--(Lineups!AC$46:AC$83=$U115)))</f>
        <v>0</v>
      </c>
      <c r="AI115" s="807" t="n">
        <f aca="false">IF($U115="","",IF($W$102=0,"",AH115/$W$102))</f>
        <v>0</v>
      </c>
      <c r="AJ115" s="806" t="n">
        <f aca="false">IF(U115="","",SUM(AE115,AH115))</f>
        <v>7</v>
      </c>
      <c r="AK115" s="807" t="n">
        <f aca="false">IF($U115="","",IF($W$102=0,"",AJ115/$W$102))</f>
        <v>0.233333333333333</v>
      </c>
    </row>
    <row r="116" customFormat="false" ht="13" hidden="false" customHeight="false" outlineLevel="0" collapsed="false">
      <c r="A116" s="792" t="n">
        <f aca="false">A115+1</f>
        <v>9</v>
      </c>
      <c r="B116" s="472" t="str">
        <f aca="false">B17</f>
        <v>35</v>
      </c>
      <c r="C116" s="472" t="str">
        <f aca="false">C17</f>
        <v>Alby ChoAss</v>
      </c>
      <c r="D116" s="1" t="n">
        <f aca="false">IF($B116="","",SUMPRODUCT(--(Lineups!G$46:G$83=$B116),--(Lineups!B$46:B$83="")))</f>
        <v>0</v>
      </c>
      <c r="E116" s="801" t="n">
        <f aca="false">IF($B116="","",IF($D$102=0,"",D116/$D$102))</f>
        <v>0</v>
      </c>
      <c r="F116" s="802" t="n">
        <f aca="false">IF($B116="","",SUMPRODUCT(--(Lineups!G$46:G$83=$B116),--(Lineups!B$46:B$83="X")))</f>
        <v>0</v>
      </c>
      <c r="G116" s="802" t="n">
        <f aca="false">IF($B116="","",SUMPRODUCT(--(Lineups!K$46:K$83=$B116),--(Lineups!A$46:A$83&lt;&gt;"SP")))</f>
        <v>0</v>
      </c>
      <c r="H116" s="802" t="n">
        <f aca="false">IF($B116="","",SUMPRODUCT(--(Lineups!O$46:O$83=$B116),--(Lineups!A$46:A$83&lt;&gt;"SP")))</f>
        <v>0</v>
      </c>
      <c r="I116" s="802" t="n">
        <f aca="false">IF($B116="","",SUMPRODUCT(--(Lineups!S$46:S$83=$B116),--(Lineups!A$46:A$83&lt;&gt;"SP")))</f>
        <v>0</v>
      </c>
      <c r="J116" s="1" t="n">
        <f aca="false">IF(B116="","",SUM(F116:I116))</f>
        <v>0</v>
      </c>
      <c r="K116" s="801" t="n">
        <f aca="false">IF($B116="","",IF($D$102=0,"",J116/$D$102))</f>
        <v>0</v>
      </c>
      <c r="L116" s="1" t="n">
        <f aca="false">IF(B116="","",SUM(D116,J116))</f>
        <v>0</v>
      </c>
      <c r="M116" s="801" t="n">
        <f aca="false">IF($B116="","",IF($D$102=0,"",L116/$D$102))</f>
        <v>0</v>
      </c>
      <c r="N116" s="803" t="e">
        <f aca="false">IF(B116="","",IF(OR(SK!E197="",SK!E197=0),"",SK!H197))</f>
        <v>#REF!</v>
      </c>
      <c r="O116" s="1" t="n">
        <f aca="false">IF($B116="","",SUMPRODUCT(--(Lineups!C$46:C$83=$B116)))</f>
        <v>0</v>
      </c>
      <c r="P116" s="801" t="n">
        <f aca="false">IF($B116="","",IF($D$102=0,"",O116/$D$102))</f>
        <v>0</v>
      </c>
      <c r="Q116" s="1" t="n">
        <f aca="false">IF(B116="","",SUM(L116,O116))</f>
        <v>0</v>
      </c>
      <c r="R116" s="801" t="n">
        <f aca="false">IF($B116="","",IF($D$102=0,"",Q116/$D$102))</f>
        <v>0</v>
      </c>
      <c r="T116" s="792" t="n">
        <f aca="false">T115+1</f>
        <v>9</v>
      </c>
      <c r="U116" s="472" t="str">
        <f aca="false">U17</f>
        <v>42</v>
      </c>
      <c r="V116" s="472" t="str">
        <f aca="false">V17</f>
        <v>Holly Nass</v>
      </c>
      <c r="W116" s="1" t="n">
        <f aca="false">IF($U116="","",SUMPRODUCT(--(Lineups!AG$46:AG$83=$U116),--(Lineups!AB$46:AB$83="")))</f>
        <v>0</v>
      </c>
      <c r="X116" s="801" t="n">
        <f aca="false">IF($U116="","",IF($W$102=0,"",W116/$W$102))</f>
        <v>0</v>
      </c>
      <c r="Y116" s="802" t="n">
        <f aca="false">IF($U116="","",SUMPRODUCT(--(Lineups!AG$46:AG$83=$U116),--(Lineups!AB$46:AB$83="X")))</f>
        <v>0</v>
      </c>
      <c r="Z116" s="802" t="n">
        <f aca="false">IF($U116="","",SUMPRODUCT(--(Lineups!AK$46:AK$83=$U116),--(Lineups!AA$46:AA$83&lt;&gt;"SP")))</f>
        <v>5</v>
      </c>
      <c r="AA116" s="802" t="n">
        <f aca="false">IF($U116="","",SUMPRODUCT(--(Lineups!AO$46:AO$83=$U116),--(Lineups!AA$46:AA$83&lt;&gt;"SP")))</f>
        <v>4</v>
      </c>
      <c r="AB116" s="802" t="n">
        <f aca="false">IF($U116="","",SUMPRODUCT(--(Lineups!AS$46:AS$83=$U116),--(Lineups!AA$46:AA$83&lt;&gt;"SP")))</f>
        <v>1</v>
      </c>
      <c r="AC116" s="1" t="n">
        <f aca="false">IF(U116="","",SUM(Y116:AB116))</f>
        <v>10</v>
      </c>
      <c r="AD116" s="801" t="n">
        <f aca="false">IF($U116="","",IF($W$102=0,"",AC116/$W$102))</f>
        <v>0.333333333333333</v>
      </c>
      <c r="AE116" s="1" t="n">
        <f aca="false">IF(U116="","",SUM(W116,AC116))</f>
        <v>10</v>
      </c>
      <c r="AF116" s="801" t="n">
        <f aca="false">IF($U116="","",IF($W$102=0,"",AE116/$W$102))</f>
        <v>0.333333333333333</v>
      </c>
      <c r="AG116" s="803" t="e">
        <f aca="false">IF(U116="","",IF(OR(SK!U197="",SK!U197=0),"",SK!X197))</f>
        <v>#REF!</v>
      </c>
      <c r="AH116" s="1" t="n">
        <f aca="false">IF($U116="","",SUMPRODUCT(--(Lineups!AC$46:AC$83=$U116)))</f>
        <v>0</v>
      </c>
      <c r="AI116" s="801" t="n">
        <f aca="false">IF($U116="","",IF($W$102=0,"",AH116/$W$102))</f>
        <v>0</v>
      </c>
      <c r="AJ116" s="1" t="n">
        <f aca="false">IF(U116="","",SUM(AE116,AH116))</f>
        <v>10</v>
      </c>
      <c r="AK116" s="801" t="n">
        <f aca="false">IF($U116="","",IF($W$102=0,"",AJ116/$W$102))</f>
        <v>0.333333333333333</v>
      </c>
    </row>
    <row r="117" customFormat="false" ht="13" hidden="false" customHeight="false" outlineLevel="0" collapsed="false">
      <c r="A117" s="804" t="n">
        <f aca="false">A116+1</f>
        <v>10</v>
      </c>
      <c r="B117" s="805" t="str">
        <f aca="false">B18</f>
        <v>46</v>
      </c>
      <c r="C117" s="805" t="str">
        <f aca="false">C18</f>
        <v>Izzy Exterminator</v>
      </c>
      <c r="D117" s="806" t="n">
        <f aca="false">IF($B117="","",SUMPRODUCT(--(Lineups!G$46:G$83=$B117),--(Lineups!B$46:B$83="")))</f>
        <v>3</v>
      </c>
      <c r="E117" s="807" t="n">
        <f aca="false">IF($B117="","",IF($D$102=0,"",D117/$D$102))</f>
        <v>0.1</v>
      </c>
      <c r="F117" s="802" t="n">
        <f aca="false">IF($B117="","",SUMPRODUCT(--(Lineups!G$46:G$83=$B117),--(Lineups!B$46:B$83="X")))</f>
        <v>1</v>
      </c>
      <c r="G117" s="802" t="n">
        <f aca="false">IF($B117="","",SUMPRODUCT(--(Lineups!K$46:K$83=$B117),--(Lineups!A$46:A$83&lt;&gt;"SP")))</f>
        <v>5</v>
      </c>
      <c r="H117" s="802" t="n">
        <f aca="false">IF($B117="","",SUMPRODUCT(--(Lineups!O$46:O$83=$B117),--(Lineups!A$46:A$83&lt;&gt;"SP")))</f>
        <v>5</v>
      </c>
      <c r="I117" s="802" t="n">
        <f aca="false">IF($B117="","",SUMPRODUCT(--(Lineups!S$46:S$83=$B117),--(Lineups!A$46:A$83&lt;&gt;"SP")))</f>
        <v>3</v>
      </c>
      <c r="J117" s="806" t="n">
        <f aca="false">IF(B117="","",SUM(F117:I117))</f>
        <v>14</v>
      </c>
      <c r="K117" s="807" t="n">
        <f aca="false">IF($B117="","",IF($D$102=0,"",J117/$D$102))</f>
        <v>0.466666666666667</v>
      </c>
      <c r="L117" s="806" t="n">
        <f aca="false">IF(B117="","",SUM(D117,J117))</f>
        <v>17</v>
      </c>
      <c r="M117" s="807" t="n">
        <f aca="false">IF($B117="","",IF($D$102=0,"",L117/$D$102))</f>
        <v>0.566666666666667</v>
      </c>
      <c r="N117" s="808" t="e">
        <f aca="false">IF(B117="","",IF(OR(SK!E200="",SK!E200=0),"",SK!H200))</f>
        <v>#REF!</v>
      </c>
      <c r="O117" s="806" t="n">
        <f aca="false">IF($B117="","",SUMPRODUCT(--(Lineups!C$46:C$83=$B117)))</f>
        <v>0</v>
      </c>
      <c r="P117" s="807" t="n">
        <f aca="false">IF($B117="","",IF($D$102=0,"",O117/$D$102))</f>
        <v>0</v>
      </c>
      <c r="Q117" s="806" t="n">
        <f aca="false">IF(B117="","",SUM(L117,O117))</f>
        <v>17</v>
      </c>
      <c r="R117" s="807" t="n">
        <f aca="false">IF($B117="","",IF($D$102=0,"",Q117/$D$102))</f>
        <v>0.566666666666667</v>
      </c>
      <c r="T117" s="804" t="n">
        <f aca="false">T116+1</f>
        <v>10</v>
      </c>
      <c r="U117" s="805" t="str">
        <f aca="false">U18</f>
        <v>5</v>
      </c>
      <c r="V117" s="805" t="str">
        <f aca="false">V18</f>
        <v>Ivana Hercha</v>
      </c>
      <c r="W117" s="806" t="n">
        <f aca="false">IF($U117="","",SUMPRODUCT(--(Lineups!AG$46:AG$83=$U117),--(Lineups!AB$46:AB$83="")))</f>
        <v>1</v>
      </c>
      <c r="X117" s="807" t="n">
        <f aca="false">IF($U117="","",IF($W$102=0,"",W117/$W$102))</f>
        <v>0.0333333333333333</v>
      </c>
      <c r="Y117" s="802" t="n">
        <f aca="false">IF($U117="","",SUMPRODUCT(--(Lineups!AG$46:AG$83=$U117),--(Lineups!AB$46:AB$83="X")))</f>
        <v>0</v>
      </c>
      <c r="Z117" s="802" t="n">
        <f aca="false">IF($U117="","",SUMPRODUCT(--(Lineups!AK$46:AK$83=$U117),--(Lineups!AA$46:AA$83&lt;&gt;"SP")))</f>
        <v>0</v>
      </c>
      <c r="AA117" s="802" t="n">
        <f aca="false">IF($U117="","",SUMPRODUCT(--(Lineups!AO$46:AO$83=$U117),--(Lineups!AA$46:AA$83&lt;&gt;"SP")))</f>
        <v>0</v>
      </c>
      <c r="AB117" s="802" t="n">
        <f aca="false">IF($U117="","",SUMPRODUCT(--(Lineups!AS$46:AS$83=$U117),--(Lineups!AA$46:AA$83&lt;&gt;"SP")))</f>
        <v>0</v>
      </c>
      <c r="AC117" s="806" t="n">
        <f aca="false">IF(U117="","",SUM(Y117:AB117))</f>
        <v>0</v>
      </c>
      <c r="AD117" s="807" t="n">
        <f aca="false">IF($U117="","",IF($W$102=0,"",AC117/$W$102))</f>
        <v>0</v>
      </c>
      <c r="AE117" s="806" t="n">
        <f aca="false">IF(U117="","",SUM(W117,AC117))</f>
        <v>1</v>
      </c>
      <c r="AF117" s="807" t="n">
        <f aca="false">IF($U117="","",IF($W$102=0,"",AE117/$W$102))</f>
        <v>0.0333333333333333</v>
      </c>
      <c r="AG117" s="808" t="e">
        <f aca="false">IF(U117="","",IF(OR(SK!U200="",SK!U200=0),"",SK!X200))</f>
        <v>#REF!</v>
      </c>
      <c r="AH117" s="806" t="n">
        <f aca="false">IF($U117="","",SUMPRODUCT(--(Lineups!AC$46:AC$83=$U117)))</f>
        <v>14</v>
      </c>
      <c r="AI117" s="807" t="n">
        <f aca="false">IF($U117="","",IF($W$102=0,"",AH117/$W$102))</f>
        <v>0.466666666666667</v>
      </c>
      <c r="AJ117" s="806" t="n">
        <f aca="false">IF(U117="","",SUM(AE117,AH117))</f>
        <v>15</v>
      </c>
      <c r="AK117" s="807" t="n">
        <f aca="false">IF($U117="","",IF($W$102=0,"",AJ117/$W$102))</f>
        <v>0.5</v>
      </c>
    </row>
    <row r="118" customFormat="false" ht="13" hidden="false" customHeight="false" outlineLevel="0" collapsed="false">
      <c r="A118" s="792" t="n">
        <f aca="false">A117+1</f>
        <v>11</v>
      </c>
      <c r="B118" s="472" t="str">
        <f aca="false">B19</f>
        <v>55</v>
      </c>
      <c r="C118" s="472" t="str">
        <f aca="false">C19</f>
        <v>Obi Quiet</v>
      </c>
      <c r="D118" s="1" t="n">
        <f aca="false">IF($B118="","",SUMPRODUCT(--(Lineups!G$46:G$83=$B118),--(Lineups!B$46:B$83="")))</f>
        <v>10</v>
      </c>
      <c r="E118" s="801" t="n">
        <f aca="false">IF($B118="","",IF($D$102=0,"",D118/$D$102))</f>
        <v>0.333333333333333</v>
      </c>
      <c r="F118" s="802" t="n">
        <f aca="false">IF($B118="","",SUMPRODUCT(--(Lineups!G$46:G$83=$B118),--(Lineups!B$46:B$83="X")))</f>
        <v>0</v>
      </c>
      <c r="G118" s="802" t="n">
        <f aca="false">IF($B118="","",SUMPRODUCT(--(Lineups!K$46:K$83=$B118),--(Lineups!A$46:A$83&lt;&gt;"SP")))</f>
        <v>2</v>
      </c>
      <c r="H118" s="802" t="n">
        <f aca="false">IF($B118="","",SUMPRODUCT(--(Lineups!O$46:O$83=$B118),--(Lineups!A$46:A$83&lt;&gt;"SP")))</f>
        <v>3</v>
      </c>
      <c r="I118" s="802" t="n">
        <f aca="false">IF($B118="","",SUMPRODUCT(--(Lineups!S$46:S$83=$B118),--(Lineups!A$46:A$83&lt;&gt;"SP")))</f>
        <v>3</v>
      </c>
      <c r="J118" s="1" t="n">
        <f aca="false">IF(B118="","",SUM(F118:I118))</f>
        <v>8</v>
      </c>
      <c r="K118" s="801" t="n">
        <f aca="false">IF($B118="","",IF($D$102=0,"",J118/$D$102))</f>
        <v>0.266666666666667</v>
      </c>
      <c r="L118" s="1" t="n">
        <f aca="false">IF(B118="","",SUM(D118,J118))</f>
        <v>18</v>
      </c>
      <c r="M118" s="801" t="n">
        <f aca="false">IF($B118="","",IF($D$102=0,"",L118/$D$102))</f>
        <v>0.6</v>
      </c>
      <c r="N118" s="803" t="e">
        <f aca="false">IF(B118="","",IF(OR(SK!E203="",SK!E203=0),"",SK!H203))</f>
        <v>#REF!</v>
      </c>
      <c r="O118" s="1" t="n">
        <f aca="false">IF($B118="","",SUMPRODUCT(--(Lineups!C$46:C$83=$B118)))</f>
        <v>0</v>
      </c>
      <c r="P118" s="801" t="n">
        <f aca="false">IF($B118="","",IF($D$102=0,"",O118/$D$102))</f>
        <v>0</v>
      </c>
      <c r="Q118" s="1" t="n">
        <f aca="false">IF(B118="","",SUM(L118,O118))</f>
        <v>18</v>
      </c>
      <c r="R118" s="801" t="n">
        <f aca="false">IF($B118="","",IF($D$102=0,"",Q118/$D$102))</f>
        <v>0.6</v>
      </c>
      <c r="T118" s="792" t="n">
        <f aca="false">T117+1</f>
        <v>11</v>
      </c>
      <c r="U118" s="472" t="str">
        <f aca="false">U19</f>
        <v>501</v>
      </c>
      <c r="V118" s="472" t="str">
        <f aca="false">V19</f>
        <v>Rally Kat</v>
      </c>
      <c r="W118" s="1" t="n">
        <f aca="false">IF($U118="","",SUMPRODUCT(--(Lineups!AG$46:AG$83=$U118),--(Lineups!AB$46:AB$83="")))</f>
        <v>0</v>
      </c>
      <c r="X118" s="801" t="n">
        <f aca="false">IF($U118="","",IF($W$102=0,"",W118/$W$102))</f>
        <v>0</v>
      </c>
      <c r="Y118" s="802" t="n">
        <f aca="false">IF($U118="","",SUMPRODUCT(--(Lineups!AG$46:AG$83=$U118),--(Lineups!AB$46:AB$83="X")))</f>
        <v>0</v>
      </c>
      <c r="Z118" s="802" t="n">
        <f aca="false">IF($U118="","",SUMPRODUCT(--(Lineups!AK$46:AK$83=$U118),--(Lineups!AA$46:AA$83&lt;&gt;"SP")))</f>
        <v>1</v>
      </c>
      <c r="AA118" s="802" t="n">
        <f aca="false">IF($U118="","",SUMPRODUCT(--(Lineups!AO$46:AO$83=$U118),--(Lineups!AA$46:AA$83&lt;&gt;"SP")))</f>
        <v>6</v>
      </c>
      <c r="AB118" s="802" t="n">
        <f aca="false">IF($U118="","",SUMPRODUCT(--(Lineups!AS$46:AS$83=$U118),--(Lineups!AA$46:AA$83&lt;&gt;"SP")))</f>
        <v>9</v>
      </c>
      <c r="AC118" s="1" t="n">
        <f aca="false">IF(U118="","",SUM(Y118:AB118))</f>
        <v>16</v>
      </c>
      <c r="AD118" s="801" t="n">
        <f aca="false">IF($U118="","",IF($W$102=0,"",AC118/$W$102))</f>
        <v>0.533333333333333</v>
      </c>
      <c r="AE118" s="1" t="n">
        <f aca="false">IF(U118="","",SUM(W118,AC118))</f>
        <v>16</v>
      </c>
      <c r="AF118" s="801" t="n">
        <f aca="false">IF($U118="","",IF($W$102=0,"",AE118/$W$102))</f>
        <v>0.533333333333333</v>
      </c>
      <c r="AG118" s="803" t="e">
        <f aca="false">IF(U118="","",IF(OR(SK!U203="",SK!U203=0),"",SK!X203))</f>
        <v>#REF!</v>
      </c>
      <c r="AH118" s="1" t="n">
        <f aca="false">IF($U118="","",SUMPRODUCT(--(Lineups!AC$46:AC$83=$U118)))</f>
        <v>0</v>
      </c>
      <c r="AI118" s="801" t="n">
        <f aca="false">IF($U118="","",IF($W$102=0,"",AH118/$W$102))</f>
        <v>0</v>
      </c>
      <c r="AJ118" s="1" t="n">
        <f aca="false">IF(U118="","",SUM(AE118,AH118))</f>
        <v>16</v>
      </c>
      <c r="AK118" s="801" t="n">
        <f aca="false">IF($U118="","",IF($W$102=0,"",AJ118/$W$102))</f>
        <v>0.533333333333333</v>
      </c>
    </row>
    <row r="119" customFormat="false" ht="13" hidden="false" customHeight="false" outlineLevel="0" collapsed="false">
      <c r="A119" s="804" t="n">
        <f aca="false">A118+1</f>
        <v>12</v>
      </c>
      <c r="B119" s="805" t="str">
        <f aca="false">B20</f>
        <v>64</v>
      </c>
      <c r="C119" s="805" t="str">
        <f aca="false">C20</f>
        <v>Wu's Your Momma</v>
      </c>
      <c r="D119" s="806" t="n">
        <f aca="false">IF($B119="","",SUMPRODUCT(--(Lineups!G$46:G$83=$B119),--(Lineups!B$46:B$83="")))</f>
        <v>1</v>
      </c>
      <c r="E119" s="807" t="n">
        <f aca="false">IF($B119="","",IF($D$102=0,"",D119/$D$102))</f>
        <v>0.0333333333333333</v>
      </c>
      <c r="F119" s="802" t="n">
        <f aca="false">IF($B119="","",SUMPRODUCT(--(Lineups!G$46:G$83=$B119),--(Lineups!B$46:B$83="X")))</f>
        <v>0</v>
      </c>
      <c r="G119" s="802" t="n">
        <f aca="false">IF($B119="","",SUMPRODUCT(--(Lineups!K$46:K$83=$B119),--(Lineups!A$46:A$83&lt;&gt;"SP")))</f>
        <v>8</v>
      </c>
      <c r="H119" s="802" t="n">
        <f aca="false">IF($B119="","",SUMPRODUCT(--(Lineups!O$46:O$83=$B119),--(Lineups!A$46:A$83&lt;&gt;"SP")))</f>
        <v>6</v>
      </c>
      <c r="I119" s="802" t="n">
        <f aca="false">IF($B119="","",SUMPRODUCT(--(Lineups!S$46:S$83=$B119),--(Lineups!A$46:A$83&lt;&gt;"SP")))</f>
        <v>2</v>
      </c>
      <c r="J119" s="806" t="n">
        <f aca="false">IF(B119="","",SUM(F119:I119))</f>
        <v>16</v>
      </c>
      <c r="K119" s="807" t="n">
        <f aca="false">IF($B119="","",IF($D$102=0,"",J119/$D$102))</f>
        <v>0.533333333333333</v>
      </c>
      <c r="L119" s="806" t="n">
        <f aca="false">IF(B119="","",SUM(D119,J119))</f>
        <v>17</v>
      </c>
      <c r="M119" s="807" t="n">
        <f aca="false">IF($B119="","",IF($D$102=0,"",L119/$D$102))</f>
        <v>0.566666666666667</v>
      </c>
      <c r="N119" s="808" t="e">
        <f aca="false">IF(B119="","",IF(OR(SK!E206="",SK!E206=0),"",SK!H206))</f>
        <v>#REF!</v>
      </c>
      <c r="O119" s="806" t="n">
        <f aca="false">IF($B119="","",SUMPRODUCT(--(Lineups!C$46:C$83=$B119)))</f>
        <v>0</v>
      </c>
      <c r="P119" s="807" t="n">
        <f aca="false">IF($B119="","",IF($D$102=0,"",O119/$D$102))</f>
        <v>0</v>
      </c>
      <c r="Q119" s="806" t="n">
        <f aca="false">IF(B119="","",SUM(L119,O119))</f>
        <v>17</v>
      </c>
      <c r="R119" s="807" t="n">
        <f aca="false">IF($B119="","",IF($D$102=0,"",Q119/$D$102))</f>
        <v>0.566666666666667</v>
      </c>
      <c r="T119" s="804" t="n">
        <f aca="false">T118+1</f>
        <v>12</v>
      </c>
      <c r="U119" s="805" t="str">
        <f aca="false">U20</f>
        <v>6</v>
      </c>
      <c r="V119" s="805" t="str">
        <f aca="false">V20</f>
        <v>Razor WreckHer</v>
      </c>
      <c r="W119" s="806" t="n">
        <f aca="false">IF($U119="","",SUMPRODUCT(--(Lineups!AG$46:AG$83=$U119),--(Lineups!AB$46:AB$83="")))</f>
        <v>14</v>
      </c>
      <c r="X119" s="807" t="n">
        <f aca="false">IF($U119="","",IF($W$102=0,"",W119/$W$102))</f>
        <v>0.466666666666667</v>
      </c>
      <c r="Y119" s="802" t="n">
        <f aca="false">IF($U119="","",SUMPRODUCT(--(Lineups!AG$46:AG$83=$U119),--(Lineups!AB$46:AB$83="X")))</f>
        <v>0</v>
      </c>
      <c r="Z119" s="802" t="n">
        <f aca="false">IF($U119="","",SUMPRODUCT(--(Lineups!AK$46:AK$83=$U119),--(Lineups!AA$46:AA$83&lt;&gt;"SP")))</f>
        <v>3</v>
      </c>
      <c r="AA119" s="802" t="n">
        <f aca="false">IF($U119="","",SUMPRODUCT(--(Lineups!AO$46:AO$83=$U119),--(Lineups!AA$46:AA$83&lt;&gt;"SP")))</f>
        <v>0</v>
      </c>
      <c r="AB119" s="802" t="n">
        <f aca="false">IF($U119="","",SUMPRODUCT(--(Lineups!AS$46:AS$83=$U119),--(Lineups!AA$46:AA$83&lt;&gt;"SP")))</f>
        <v>3</v>
      </c>
      <c r="AC119" s="806" t="n">
        <f aca="false">IF(U119="","",SUM(Y119:AB119))</f>
        <v>6</v>
      </c>
      <c r="AD119" s="807" t="n">
        <f aca="false">IF($U119="","",IF($W$102=0,"",AC119/$W$102))</f>
        <v>0.2</v>
      </c>
      <c r="AE119" s="806" t="n">
        <f aca="false">IF(U119="","",SUM(W119,AC119))</f>
        <v>20</v>
      </c>
      <c r="AF119" s="807" t="n">
        <f aca="false">IF($U119="","",IF($W$102=0,"",AE119/$W$102))</f>
        <v>0.666666666666667</v>
      </c>
      <c r="AG119" s="808" t="e">
        <f aca="false">IF(U119="","",IF(OR(SK!U206="",SK!U206=0),"",SK!X206))</f>
        <v>#REF!</v>
      </c>
      <c r="AH119" s="806" t="n">
        <f aca="false">IF($U119="","",SUMPRODUCT(--(Lineups!AC$46:AC$83=$U119)))</f>
        <v>0</v>
      </c>
      <c r="AI119" s="807" t="n">
        <f aca="false">IF($U119="","",IF($W$102=0,"",AH119/$W$102))</f>
        <v>0</v>
      </c>
      <c r="AJ119" s="806" t="n">
        <f aca="false">IF(U119="","",SUM(AE119,AH119))</f>
        <v>20</v>
      </c>
      <c r="AK119" s="807" t="n">
        <f aca="false">IF($U119="","",IF($W$102=0,"",AJ119/$W$102))</f>
        <v>0.666666666666667</v>
      </c>
    </row>
    <row r="120" customFormat="false" ht="13" hidden="false" customHeight="false" outlineLevel="0" collapsed="false">
      <c r="A120" s="792" t="n">
        <f aca="false">A119+1</f>
        <v>13</v>
      </c>
      <c r="B120" s="472" t="str">
        <f aca="false">B21</f>
        <v>747</v>
      </c>
      <c r="C120" s="472" t="str">
        <f aca="false">C21</f>
        <v>Sketch E. Artist</v>
      </c>
      <c r="D120" s="1" t="n">
        <f aca="false">IF($B120="","",SUMPRODUCT(--(Lineups!G$46:G$83=$B120),--(Lineups!B$46:B$83="")))</f>
        <v>0</v>
      </c>
      <c r="E120" s="801" t="n">
        <f aca="false">IF($B120="","",IF($D$102=0,"",D120/$D$102))</f>
        <v>0</v>
      </c>
      <c r="F120" s="802" t="n">
        <f aca="false">IF($B120="","",SUMPRODUCT(--(Lineups!G$46:G$83=$B120),--(Lineups!B$46:B$83="X")))</f>
        <v>0</v>
      </c>
      <c r="G120" s="802" t="n">
        <f aca="false">IF($B120="","",SUMPRODUCT(--(Lineups!K$46:K$83=$B120),--(Lineups!A$46:A$83&lt;&gt;"SP")))</f>
        <v>0</v>
      </c>
      <c r="H120" s="802" t="n">
        <f aca="false">IF($B120="","",SUMPRODUCT(--(Lineups!O$46:O$83=$B120),--(Lineups!A$46:A$83&lt;&gt;"SP")))</f>
        <v>1</v>
      </c>
      <c r="I120" s="802" t="n">
        <f aca="false">IF($B120="","",SUMPRODUCT(--(Lineups!S$46:S$83=$B120),--(Lineups!A$46:A$83&lt;&gt;"SP")))</f>
        <v>0</v>
      </c>
      <c r="J120" s="1" t="n">
        <f aca="false">IF(B120="","",SUM(F120:I120))</f>
        <v>1</v>
      </c>
      <c r="K120" s="801" t="n">
        <f aca="false">IF($B120="","",IF($D$102=0,"",J120/$D$102))</f>
        <v>0.0333333333333333</v>
      </c>
      <c r="L120" s="1" t="n">
        <f aca="false">IF(B120="","",SUM(D120,J120))</f>
        <v>1</v>
      </c>
      <c r="M120" s="801" t="n">
        <f aca="false">IF($B120="","",IF($D$102=0,"",L120/$D$102))</f>
        <v>0.0333333333333333</v>
      </c>
      <c r="N120" s="803" t="e">
        <f aca="false">IF(B120="","",IF(OR(SK!E209="",SK!E209=0),"",SK!H209))</f>
        <v>#REF!</v>
      </c>
      <c r="O120" s="1" t="n">
        <f aca="false">IF($B120="","",SUMPRODUCT(--(Lineups!C$46:C$83=$B120)))</f>
        <v>10</v>
      </c>
      <c r="P120" s="801" t="n">
        <f aca="false">IF($B120="","",IF($D$102=0,"",O120/$D$102))</f>
        <v>0.333333333333333</v>
      </c>
      <c r="Q120" s="1" t="n">
        <f aca="false">IF(B120="","",SUM(L120,O120))</f>
        <v>11</v>
      </c>
      <c r="R120" s="801" t="n">
        <f aca="false">IF($B120="","",IF($D$102=0,"",Q120/$D$102))</f>
        <v>0.366666666666667</v>
      </c>
      <c r="T120" s="792" t="n">
        <f aca="false">T119+1</f>
        <v>13</v>
      </c>
      <c r="U120" s="472" t="str">
        <f aca="false">U21</f>
        <v>7</v>
      </c>
      <c r="V120" s="472" t="str">
        <f aca="false">V21</f>
        <v>Madame Mayhem</v>
      </c>
      <c r="W120" s="1" t="n">
        <f aca="false">IF($U120="","",SUMPRODUCT(--(Lineups!AG$46:AG$83=$U120),--(Lineups!AB$46:AB$83="")))</f>
        <v>2</v>
      </c>
      <c r="X120" s="801" t="n">
        <f aca="false">IF($U120="","",IF($W$102=0,"",W120/$W$102))</f>
        <v>0.0666666666666667</v>
      </c>
      <c r="Y120" s="802" t="n">
        <f aca="false">IF($U120="","",SUMPRODUCT(--(Lineups!AG$46:AG$83=$U120),--(Lineups!AB$46:AB$83="X")))</f>
        <v>0</v>
      </c>
      <c r="Z120" s="802" t="n">
        <f aca="false">IF($U120="","",SUMPRODUCT(--(Lineups!AK$46:AK$83=$U120),--(Lineups!AA$46:AA$83&lt;&gt;"SP")))</f>
        <v>0</v>
      </c>
      <c r="AA120" s="802" t="n">
        <f aca="false">IF($U120="","",SUMPRODUCT(--(Lineups!AO$46:AO$83=$U120),--(Lineups!AA$46:AA$83&lt;&gt;"SP")))</f>
        <v>4</v>
      </c>
      <c r="AB120" s="802" t="n">
        <f aca="false">IF($U120="","",SUMPRODUCT(--(Lineups!AS$46:AS$83=$U120),--(Lineups!AA$46:AA$83&lt;&gt;"SP")))</f>
        <v>2</v>
      </c>
      <c r="AC120" s="1" t="n">
        <f aca="false">IF(U120="","",SUM(Y120:AB120))</f>
        <v>6</v>
      </c>
      <c r="AD120" s="801" t="n">
        <f aca="false">IF($U120="","",IF($W$102=0,"",AC120/$W$102))</f>
        <v>0.2</v>
      </c>
      <c r="AE120" s="1" t="n">
        <f aca="false">IF(U120="","",SUM(W120,AC120))</f>
        <v>8</v>
      </c>
      <c r="AF120" s="801" t="n">
        <f aca="false">IF($U120="","",IF($W$102=0,"",AE120/$W$102))</f>
        <v>0.266666666666667</v>
      </c>
      <c r="AG120" s="803" t="e">
        <f aca="false">IF(U120="","",IF(OR(SK!U209="",SK!U209=0),"",SK!X209))</f>
        <v>#REF!</v>
      </c>
      <c r="AH120" s="1" t="n">
        <f aca="false">IF($U120="","",SUMPRODUCT(--(Lineups!AC$46:AC$83=$U120)))</f>
        <v>6</v>
      </c>
      <c r="AI120" s="801" t="n">
        <f aca="false">IF($U120="","",IF($W$102=0,"",AH120/$W$102))</f>
        <v>0.2</v>
      </c>
      <c r="AJ120" s="1" t="n">
        <f aca="false">IF(U120="","",SUM(AE120,AH120))</f>
        <v>14</v>
      </c>
      <c r="AK120" s="801" t="n">
        <f aca="false">IF($U120="","",IF($W$102=0,"",AJ120/$W$102))</f>
        <v>0.466666666666667</v>
      </c>
    </row>
    <row r="121" customFormat="false" ht="13" hidden="false" customHeight="false" outlineLevel="0" collapsed="false">
      <c r="A121" s="804" t="n">
        <f aca="false">A120+1</f>
        <v>14</v>
      </c>
      <c r="B121" s="805" t="str">
        <f aca="false">B22</f>
        <v>77</v>
      </c>
      <c r="C121" s="805" t="str">
        <f aca="false">C22</f>
        <v>Jen-Aside</v>
      </c>
      <c r="D121" s="806" t="n">
        <f aca="false">IF($B121="","",SUMPRODUCT(--(Lineups!G$46:G$83=$B121),--(Lineups!B$46:B$83="")))</f>
        <v>0</v>
      </c>
      <c r="E121" s="807" t="n">
        <f aca="false">IF($B121="","",IF($D$102=0,"",D121/$D$102))</f>
        <v>0</v>
      </c>
      <c r="F121" s="802" t="n">
        <f aca="false">IF($B121="","",SUMPRODUCT(--(Lineups!G$46:G$83=$B121),--(Lineups!B$46:B$83="X")))</f>
        <v>0</v>
      </c>
      <c r="G121" s="802" t="n">
        <f aca="false">IF($B121="","",SUMPRODUCT(--(Lineups!K$46:K$83=$B121),--(Lineups!A$46:A$83&lt;&gt;"SP")))</f>
        <v>0</v>
      </c>
      <c r="H121" s="802" t="n">
        <f aca="false">IF($B121="","",SUMPRODUCT(--(Lineups!O$46:O$83=$B121),--(Lineups!A$46:A$83&lt;&gt;"SP")))</f>
        <v>0</v>
      </c>
      <c r="I121" s="802" t="n">
        <f aca="false">IF($B121="","",SUMPRODUCT(--(Lineups!S$46:S$83=$B121),--(Lineups!A$46:A$83&lt;&gt;"SP")))</f>
        <v>0</v>
      </c>
      <c r="J121" s="806" t="n">
        <f aca="false">IF(B121="","",SUM(F121:I121))</f>
        <v>0</v>
      </c>
      <c r="K121" s="807" t="n">
        <f aca="false">IF($B121="","",IF($D$102=0,"",J121/$D$102))</f>
        <v>0</v>
      </c>
      <c r="L121" s="806" t="n">
        <f aca="false">IF(B121="","",SUM(D121,J121))</f>
        <v>0</v>
      </c>
      <c r="M121" s="807" t="n">
        <f aca="false">IF($B121="","",IF($D$102=0,"",L121/$D$102))</f>
        <v>0</v>
      </c>
      <c r="N121" s="808" t="e">
        <f aca="false">IF(B121="","",IF(OR(SK!E212="",SK!E212=0),"",SK!H212))</f>
        <v>#REF!</v>
      </c>
      <c r="O121" s="806" t="n">
        <f aca="false">IF($B121="","",SUMPRODUCT(--(Lineups!C$46:C$83=$B121)))</f>
        <v>0</v>
      </c>
      <c r="P121" s="807" t="n">
        <f aca="false">IF($B121="","",IF($D$102=0,"",O121/$D$102))</f>
        <v>0</v>
      </c>
      <c r="Q121" s="806" t="n">
        <f aca="false">IF(B121="","",SUM(L121,O121))</f>
        <v>0</v>
      </c>
      <c r="R121" s="807" t="n">
        <f aca="false">IF($B121="","",IF($D$102=0,"",Q121/$D$102))</f>
        <v>0</v>
      </c>
      <c r="T121" s="804" t="n">
        <f aca="false">T120+1</f>
        <v>14</v>
      </c>
      <c r="U121" s="805" t="str">
        <f aca="false">U22</f>
        <v/>
      </c>
      <c r="V121" s="805" t="str">
        <f aca="false">V22</f>
        <v/>
      </c>
      <c r="W121" s="806" t="str">
        <f aca="false">IF($U121="","",SUMPRODUCT(--(Lineups!AG$46:AG$83=$U121),--(Lineups!AB$46:AB$83="")))</f>
        <v/>
      </c>
      <c r="X121" s="807" t="str">
        <f aca="false">IF($U121="","",IF($W$102=0,"",W121/$W$102))</f>
        <v/>
      </c>
      <c r="Y121" s="802" t="str">
        <f aca="false">IF($U121="","",SUMPRODUCT(--(Lineups!AG$46:AG$83=$U121),--(Lineups!AB$46:AB$83="X")))</f>
        <v/>
      </c>
      <c r="Z121" s="802" t="str">
        <f aca="false">IF($U121="","",SUMPRODUCT(--(Lineups!AK$46:AK$83=$U121),--(Lineups!AA$46:AA$83&lt;&gt;"SP")))</f>
        <v/>
      </c>
      <c r="AA121" s="802" t="str">
        <f aca="false">IF($U121="","",SUMPRODUCT(--(Lineups!AO$46:AO$83=$U121),--(Lineups!AA$46:AA$83&lt;&gt;"SP")))</f>
        <v/>
      </c>
      <c r="AB121" s="802" t="str">
        <f aca="false">IF($U121="","",SUMPRODUCT(--(Lineups!AS$46:AS$83=$U121),--(Lineups!AA$46:AA$83&lt;&gt;"SP")))</f>
        <v/>
      </c>
      <c r="AC121" s="806" t="str">
        <f aca="false">IF(U121="","",SUM(Y121:AB121))</f>
        <v/>
      </c>
      <c r="AD121" s="807" t="str">
        <f aca="false">IF($U121="","",IF($W$102=0,"",AC121/$W$102))</f>
        <v/>
      </c>
      <c r="AE121" s="806" t="str">
        <f aca="false">IF(U121="","",SUM(W121,AC121))</f>
        <v/>
      </c>
      <c r="AF121" s="807" t="str">
        <f aca="false">IF($U121="","",IF($W$102=0,"",AE121/$W$102))</f>
        <v/>
      </c>
      <c r="AG121" s="808" t="str">
        <f aca="false">IF(U121="","",IF(OR(SK!U212="",SK!U212=0),"",SK!X212))</f>
        <v/>
      </c>
      <c r="AH121" s="806" t="str">
        <f aca="false">IF($U121="","",SUMPRODUCT(--(Lineups!AC$46:AC$83=$U121)))</f>
        <v/>
      </c>
      <c r="AI121" s="807" t="str">
        <f aca="false">IF($U121="","",IF($W$102=0,"",AH121/$W$102))</f>
        <v/>
      </c>
      <c r="AJ121" s="806" t="str">
        <f aca="false">IF(U121="","",SUM(AE121,AH121))</f>
        <v/>
      </c>
      <c r="AK121" s="807" t="str">
        <f aca="false">IF($U121="","",IF($W$102=0,"",AJ121/$W$102))</f>
        <v/>
      </c>
    </row>
    <row r="122" customFormat="false" ht="13" hidden="false" customHeight="false" outlineLevel="0" collapsed="false">
      <c r="A122" s="792" t="n">
        <f aca="false">A121+1</f>
        <v>15</v>
      </c>
      <c r="B122" s="472" t="str">
        <f aca="false">B23</f>
        <v/>
      </c>
      <c r="C122" s="472" t="str">
        <f aca="false">C23</f>
        <v/>
      </c>
      <c r="D122" s="1" t="str">
        <f aca="false">IF($B122="","",SUMPRODUCT(--(Lineups!G$46:G$83=$B122),--(Lineups!B$46:B$83="")))</f>
        <v/>
      </c>
      <c r="E122" s="801" t="str">
        <f aca="false">IF($B122="","",IF($D$102=0,"",D122/$D$102))</f>
        <v/>
      </c>
      <c r="F122" s="802" t="str">
        <f aca="false">IF($B122="","",SUMPRODUCT(--(Lineups!G$46:G$83=$B122),--(Lineups!B$46:B$83="X")))</f>
        <v/>
      </c>
      <c r="G122" s="802" t="str">
        <f aca="false">IF($B122="","",SUMPRODUCT(--(Lineups!K$46:K$83=$B122),--(Lineups!A$46:A$83&lt;&gt;"SP")))</f>
        <v/>
      </c>
      <c r="H122" s="802" t="str">
        <f aca="false">IF($B122="","",SUMPRODUCT(--(Lineups!O$46:O$83=$B122),--(Lineups!A$46:A$83&lt;&gt;"SP")))</f>
        <v/>
      </c>
      <c r="I122" s="802" t="str">
        <f aca="false">IF($B122="","",SUMPRODUCT(--(Lineups!S$46:S$83=$B122),--(Lineups!A$46:A$83&lt;&gt;"SP")))</f>
        <v/>
      </c>
      <c r="J122" s="1" t="str">
        <f aca="false">IF(B122="","",SUM(F122:I122))</f>
        <v/>
      </c>
      <c r="K122" s="801" t="str">
        <f aca="false">IF($B122="","",IF($D$102=0,"",J122/$D$102))</f>
        <v/>
      </c>
      <c r="L122" s="1" t="str">
        <f aca="false">IF(B122="","",SUM(D122,J122))</f>
        <v/>
      </c>
      <c r="M122" s="801" t="str">
        <f aca="false">IF($B122="","",IF($D$102=0,"",L122/$D$102))</f>
        <v/>
      </c>
      <c r="N122" s="803" t="str">
        <f aca="false">IF(B122="","",IF(OR(SK!E215="",SK!E215=0),"",SK!H215))</f>
        <v/>
      </c>
      <c r="O122" s="1" t="str">
        <f aca="false">IF($B122="","",SUMPRODUCT(--(Lineups!C$46:C$83=$B122)))</f>
        <v/>
      </c>
      <c r="P122" s="801" t="str">
        <f aca="false">IF($B122="","",IF($D$102=0,"",O122/$D$102))</f>
        <v/>
      </c>
      <c r="Q122" s="1" t="str">
        <f aca="false">IF(B122="","",SUM(L122,O122))</f>
        <v/>
      </c>
      <c r="R122" s="801" t="str">
        <f aca="false">IF($B122="","",IF($D$102=0,"",Q122/$D$102))</f>
        <v/>
      </c>
      <c r="T122" s="792" t="n">
        <f aca="false">T121+1</f>
        <v>15</v>
      </c>
      <c r="U122" s="472" t="str">
        <f aca="false">U23</f>
        <v/>
      </c>
      <c r="V122" s="472" t="str">
        <f aca="false">V23</f>
        <v/>
      </c>
      <c r="W122" s="1" t="str">
        <f aca="false">IF($U122="","",SUMPRODUCT(--(Lineups!AG$46:AG$83=$U122),--(Lineups!AB$46:AB$83="")))</f>
        <v/>
      </c>
      <c r="X122" s="801" t="str">
        <f aca="false">IF($U122="","",IF($W$102=0,"",W122/$W$102))</f>
        <v/>
      </c>
      <c r="Y122" s="802" t="str">
        <f aca="false">IF($U122="","",SUMPRODUCT(--(Lineups!AG$46:AG$83=$U122),--(Lineups!AB$46:AB$83="X")))</f>
        <v/>
      </c>
      <c r="Z122" s="802" t="str">
        <f aca="false">IF($U122="","",SUMPRODUCT(--(Lineups!AK$46:AK$83=$U122),--(Lineups!AA$46:AA$83&lt;&gt;"SP")))</f>
        <v/>
      </c>
      <c r="AA122" s="802" t="str">
        <f aca="false">IF($U122="","",SUMPRODUCT(--(Lineups!AO$46:AO$83=$U122),--(Lineups!AA$46:AA$83&lt;&gt;"SP")))</f>
        <v/>
      </c>
      <c r="AB122" s="802" t="str">
        <f aca="false">IF($U122="","",SUMPRODUCT(--(Lineups!AS$46:AS$83=$U122),--(Lineups!AA$46:AA$83&lt;&gt;"SP")))</f>
        <v/>
      </c>
      <c r="AC122" s="1" t="str">
        <f aca="false">IF(U122="","",SUM(Y122:AB122))</f>
        <v/>
      </c>
      <c r="AD122" s="801" t="str">
        <f aca="false">IF($U122="","",IF($W$102=0,"",AC122/$W$102))</f>
        <v/>
      </c>
      <c r="AE122" s="1" t="str">
        <f aca="false">IF(U122="","",SUM(W122,AC122))</f>
        <v/>
      </c>
      <c r="AF122" s="801" t="str">
        <f aca="false">IF($U122="","",IF($W$102=0,"",AE122/$W$102))</f>
        <v/>
      </c>
      <c r="AG122" s="803" t="str">
        <f aca="false">IF(U122="","",IF(OR(SK!U215="",SK!U215=0),"",SK!X215))</f>
        <v/>
      </c>
      <c r="AH122" s="1" t="str">
        <f aca="false">IF($U122="","",SUMPRODUCT(--(Lineups!AC$46:AC$83=$U122)))</f>
        <v/>
      </c>
      <c r="AI122" s="801" t="str">
        <f aca="false">IF($U122="","",IF($W$102=0,"",AH122/$W$102))</f>
        <v/>
      </c>
      <c r="AJ122" s="1" t="str">
        <f aca="false">IF(U122="","",SUM(AE122,AH122))</f>
        <v/>
      </c>
      <c r="AK122" s="801" t="str">
        <f aca="false">IF($U122="","",IF($W$102=0,"",AJ122/$W$102))</f>
        <v/>
      </c>
    </row>
    <row r="123" customFormat="false" ht="13" hidden="false" customHeight="false" outlineLevel="0" collapsed="false">
      <c r="A123" s="804" t="n">
        <f aca="false">A122+1</f>
        <v>16</v>
      </c>
      <c r="B123" s="805" t="str">
        <f aca="false">B24</f>
        <v/>
      </c>
      <c r="C123" s="805" t="str">
        <f aca="false">C24</f>
        <v/>
      </c>
      <c r="D123" s="806" t="str">
        <f aca="false">IF($B123="","",SUMPRODUCT(--(Lineups!G$46:G$83=$B123),--(Lineups!B$46:B$83="")))</f>
        <v/>
      </c>
      <c r="E123" s="807" t="str">
        <f aca="false">IF($B123="","",IF($D$102=0,"",D123/$D$102))</f>
        <v/>
      </c>
      <c r="F123" s="802" t="str">
        <f aca="false">IF($B123="","",SUMPRODUCT(--(Lineups!G$46:G$83=$B123),--(Lineups!B$46:B$83="X")))</f>
        <v/>
      </c>
      <c r="G123" s="802" t="str">
        <f aca="false">IF($B123="","",SUMPRODUCT(--(Lineups!K$46:K$83=$B123),--(Lineups!A$46:A$83&lt;&gt;"SP")))</f>
        <v/>
      </c>
      <c r="H123" s="802" t="str">
        <f aca="false">IF($B123="","",SUMPRODUCT(--(Lineups!O$46:O$83=$B123),--(Lineups!A$46:A$83&lt;&gt;"SP")))</f>
        <v/>
      </c>
      <c r="I123" s="802" t="str">
        <f aca="false">IF($B123="","",SUMPRODUCT(--(Lineups!S$46:S$83=$B123),--(Lineups!A$46:A$83&lt;&gt;"SP")))</f>
        <v/>
      </c>
      <c r="J123" s="806" t="str">
        <f aca="false">IF(B123="","",SUM(F123:I123))</f>
        <v/>
      </c>
      <c r="K123" s="807" t="str">
        <f aca="false">IF($B123="","",IF($D$102=0,"",J123/$D$102))</f>
        <v/>
      </c>
      <c r="L123" s="806" t="str">
        <f aca="false">IF(B123="","",SUM(D123,J123))</f>
        <v/>
      </c>
      <c r="M123" s="807" t="str">
        <f aca="false">IF($B123="","",IF($D$102=0,"",L123/$D$102))</f>
        <v/>
      </c>
      <c r="N123" s="808" t="str">
        <f aca="false">IF(B123="","",IF(OR(SK!E218="",SK!E218=0),"",SK!H218))</f>
        <v/>
      </c>
      <c r="O123" s="806" t="str">
        <f aca="false">IF($B123="","",SUMPRODUCT(--(Lineups!C$46:C$83=$B123)))</f>
        <v/>
      </c>
      <c r="P123" s="807" t="str">
        <f aca="false">IF($B123="","",IF($D$102=0,"",O123/$D$102))</f>
        <v/>
      </c>
      <c r="Q123" s="806" t="str">
        <f aca="false">IF(B123="","",SUM(L123,O123))</f>
        <v/>
      </c>
      <c r="R123" s="807" t="str">
        <f aca="false">IF($B123="","",IF($D$102=0,"",Q123/$D$102))</f>
        <v/>
      </c>
      <c r="T123" s="804" t="n">
        <f aca="false">T122+1</f>
        <v>16</v>
      </c>
      <c r="U123" s="805" t="str">
        <f aca="false">U24</f>
        <v/>
      </c>
      <c r="V123" s="805" t="str">
        <f aca="false">V24</f>
        <v/>
      </c>
      <c r="W123" s="806" t="str">
        <f aca="false">IF($U123="","",SUMPRODUCT(--(Lineups!AG$46:AG$83=$U123),--(Lineups!AB$46:AB$83="")))</f>
        <v/>
      </c>
      <c r="X123" s="807" t="str">
        <f aca="false">IF($U123="","",IF($W$102=0,"",W123/$W$102))</f>
        <v/>
      </c>
      <c r="Y123" s="802" t="str">
        <f aca="false">IF($U123="","",SUMPRODUCT(--(Lineups!AG$46:AG$83=$U123),--(Lineups!AB$46:AB$83="X")))</f>
        <v/>
      </c>
      <c r="Z123" s="802" t="str">
        <f aca="false">IF($U123="","",SUMPRODUCT(--(Lineups!AK$46:AK$83=$U123),--(Lineups!AA$46:AA$83&lt;&gt;"SP")))</f>
        <v/>
      </c>
      <c r="AA123" s="802" t="str">
        <f aca="false">IF($U123="","",SUMPRODUCT(--(Lineups!AO$46:AO$83=$U123),--(Lineups!AA$46:AA$83&lt;&gt;"SP")))</f>
        <v/>
      </c>
      <c r="AB123" s="802" t="str">
        <f aca="false">IF($U123="","",SUMPRODUCT(--(Lineups!AS$46:AS$83=$U123),--(Lineups!AA$46:AA$83&lt;&gt;"SP")))</f>
        <v/>
      </c>
      <c r="AC123" s="806" t="str">
        <f aca="false">IF(U123="","",SUM(Y123:AB123))</f>
        <v/>
      </c>
      <c r="AD123" s="807" t="str">
        <f aca="false">IF($U123="","",IF($W$102=0,"",AC123/$W$102))</f>
        <v/>
      </c>
      <c r="AE123" s="806" t="str">
        <f aca="false">IF(U123="","",SUM(W123,AC123))</f>
        <v/>
      </c>
      <c r="AF123" s="807" t="str">
        <f aca="false">IF($U123="","",IF($W$102=0,"",AE123/$W$102))</f>
        <v/>
      </c>
      <c r="AG123" s="808" t="str">
        <f aca="false">IF(U123="","",IF(OR(SK!U218="",SK!U218=0),"",SK!X218))</f>
        <v/>
      </c>
      <c r="AH123" s="806" t="str">
        <f aca="false">IF($U123="","",SUMPRODUCT(--(Lineups!AC$46:AC$83=$U123)))</f>
        <v/>
      </c>
      <c r="AI123" s="807" t="str">
        <f aca="false">IF($U123="","",IF($W$102=0,"",AH123/$W$102))</f>
        <v/>
      </c>
      <c r="AJ123" s="806" t="str">
        <f aca="false">IF(U123="","",SUM(AE123,AH123))</f>
        <v/>
      </c>
      <c r="AK123" s="807" t="str">
        <f aca="false">IF($U123="","",IF($W$102=0,"",AJ123/$W$102))</f>
        <v/>
      </c>
    </row>
    <row r="124" customFormat="false" ht="13" hidden="false" customHeight="false" outlineLevel="0" collapsed="false">
      <c r="A124" s="792" t="n">
        <f aca="false">A123+1</f>
        <v>17</v>
      </c>
      <c r="B124" s="472" t="str">
        <f aca="false">B25</f>
        <v/>
      </c>
      <c r="C124" s="472" t="str">
        <f aca="false">C25</f>
        <v/>
      </c>
      <c r="D124" s="1" t="str">
        <f aca="false">IF($B124="","",SUMPRODUCT(--(Lineups!G$46:G$83=$B124),--(Lineups!B$46:B$83="")))</f>
        <v/>
      </c>
      <c r="E124" s="801" t="str">
        <f aca="false">IF($B124="","",IF($D$102=0,"",D124/$D$102))</f>
        <v/>
      </c>
      <c r="F124" s="802" t="str">
        <f aca="false">IF($B124="","",SUMPRODUCT(--(Lineups!G$46:G$83=$B124),--(Lineups!B$46:B$83="X")))</f>
        <v/>
      </c>
      <c r="G124" s="802" t="str">
        <f aca="false">IF($B124="","",SUMPRODUCT(--(Lineups!K$46:K$83=$B124),--(Lineups!A$46:A$83&lt;&gt;"SP")))</f>
        <v/>
      </c>
      <c r="H124" s="802" t="str">
        <f aca="false">IF($B124="","",SUMPRODUCT(--(Lineups!O$46:O$83=$B124),--(Lineups!A$46:A$83&lt;&gt;"SP")))</f>
        <v/>
      </c>
      <c r="I124" s="802" t="str">
        <f aca="false">IF($B124="","",SUMPRODUCT(--(Lineups!S$46:S$83=$B124),--(Lineups!A$46:A$83&lt;&gt;"SP")))</f>
        <v/>
      </c>
      <c r="J124" s="1" t="str">
        <f aca="false">IF(B124="","",SUM(F124:I124))</f>
        <v/>
      </c>
      <c r="K124" s="801" t="str">
        <f aca="false">IF($B124="","",IF($D$102=0,"",J124/$D$102))</f>
        <v/>
      </c>
      <c r="L124" s="1" t="str">
        <f aca="false">IF(B124="","",SUM(D124,J124))</f>
        <v/>
      </c>
      <c r="M124" s="801" t="str">
        <f aca="false">IF($B124="","",IF($D$102=0,"",L124/$D$102))</f>
        <v/>
      </c>
      <c r="N124" s="803" t="str">
        <f aca="false">IF(B124="","",IF(OR(SK!E221="",SK!E221=0),"",SK!H221))</f>
        <v/>
      </c>
      <c r="O124" s="1" t="str">
        <f aca="false">IF($B124="","",SUMPRODUCT(--(Lineups!C$46:C$83=$B124)))</f>
        <v/>
      </c>
      <c r="P124" s="801" t="str">
        <f aca="false">IF($B124="","",IF($D$102=0,"",O124/$D$102))</f>
        <v/>
      </c>
      <c r="Q124" s="1" t="str">
        <f aca="false">IF(B124="","",SUM(L124,O124))</f>
        <v/>
      </c>
      <c r="R124" s="801" t="str">
        <f aca="false">IF($B124="","",IF($D$102=0,"",Q124/$D$102))</f>
        <v/>
      </c>
      <c r="T124" s="792" t="n">
        <f aca="false">T123+1</f>
        <v>17</v>
      </c>
      <c r="U124" s="472" t="str">
        <f aca="false">U25</f>
        <v/>
      </c>
      <c r="V124" s="472" t="str">
        <f aca="false">V25</f>
        <v/>
      </c>
      <c r="W124" s="1" t="str">
        <f aca="false">IF($U124="","",SUMPRODUCT(--(Lineups!AG$46:AG$83=$U124),--(Lineups!AB$46:AB$83="")))</f>
        <v/>
      </c>
      <c r="X124" s="801" t="str">
        <f aca="false">IF($U124="","",IF($W$102=0,"",W124/$W$102))</f>
        <v/>
      </c>
      <c r="Y124" s="802" t="str">
        <f aca="false">IF($U124="","",SUMPRODUCT(--(Lineups!AG$46:AG$83=$U124),--(Lineups!AB$46:AB$83="X")))</f>
        <v/>
      </c>
      <c r="Z124" s="802" t="str">
        <f aca="false">IF($U124="","",SUMPRODUCT(--(Lineups!AK$46:AK$83=$U124),--(Lineups!AA$46:AA$83&lt;&gt;"SP")))</f>
        <v/>
      </c>
      <c r="AA124" s="802" t="str">
        <f aca="false">IF($U124="","",SUMPRODUCT(--(Lineups!AO$46:AO$83=$U124),--(Lineups!AA$46:AA$83&lt;&gt;"SP")))</f>
        <v/>
      </c>
      <c r="AB124" s="802" t="str">
        <f aca="false">IF($U124="","",SUMPRODUCT(--(Lineups!AS$46:AS$83=$U124),--(Lineups!AA$46:AA$83&lt;&gt;"SP")))</f>
        <v/>
      </c>
      <c r="AC124" s="1" t="str">
        <f aca="false">IF(U124="","",SUM(Y124:AB124))</f>
        <v/>
      </c>
      <c r="AD124" s="801" t="str">
        <f aca="false">IF($U124="","",IF($W$102=0,"",AC124/$W$102))</f>
        <v/>
      </c>
      <c r="AE124" s="1" t="str">
        <f aca="false">IF(U124="","",SUM(W124,AC124))</f>
        <v/>
      </c>
      <c r="AF124" s="801" t="str">
        <f aca="false">IF($U124="","",IF($W$102=0,"",AE124/$W$102))</f>
        <v/>
      </c>
      <c r="AG124" s="803" t="str">
        <f aca="false">IF(U124="","",IF(OR(SK!U221="",SK!U221=0),"",SK!X221))</f>
        <v/>
      </c>
      <c r="AH124" s="1" t="str">
        <f aca="false">IF($U124="","",SUMPRODUCT(--(Lineups!AC$46:AC$83=$U124)))</f>
        <v/>
      </c>
      <c r="AI124" s="801" t="str">
        <f aca="false">IF($U124="","",IF($W$102=0,"",AH124/$W$102))</f>
        <v/>
      </c>
      <c r="AJ124" s="1" t="str">
        <f aca="false">IF(U124="","",SUM(AE124,AH124))</f>
        <v/>
      </c>
      <c r="AK124" s="801" t="str">
        <f aca="false">IF($U124="","",IF($W$102=0,"",AJ124/$W$102))</f>
        <v/>
      </c>
    </row>
    <row r="125" customFormat="false" ht="13" hidden="false" customHeight="false" outlineLevel="0" collapsed="false">
      <c r="A125" s="804" t="n">
        <f aca="false">A124+1</f>
        <v>18</v>
      </c>
      <c r="B125" s="805" t="str">
        <f aca="false">B26</f>
        <v/>
      </c>
      <c r="C125" s="805" t="str">
        <f aca="false">C26</f>
        <v/>
      </c>
      <c r="D125" s="806" t="str">
        <f aca="false">IF($B125="","",SUMPRODUCT(--(Lineups!G$46:G$83=$B125),--(Lineups!B$46:B$83="")))</f>
        <v/>
      </c>
      <c r="E125" s="807" t="str">
        <f aca="false">IF($B125="","",IF($D$102=0,"",D125/$D$102))</f>
        <v/>
      </c>
      <c r="F125" s="802" t="str">
        <f aca="false">IF($B125="","",SUMPRODUCT(--(Lineups!G$46:G$83=$B125),--(Lineups!B$46:B$83="X")))</f>
        <v/>
      </c>
      <c r="G125" s="802" t="str">
        <f aca="false">IF($B125="","",SUMPRODUCT(--(Lineups!K$46:K$83=$B125),--(Lineups!A$46:A$83&lt;&gt;"SP")))</f>
        <v/>
      </c>
      <c r="H125" s="802" t="str">
        <f aca="false">IF($B125="","",SUMPRODUCT(--(Lineups!O$46:O$83=$B125),--(Lineups!A$46:A$83&lt;&gt;"SP")))</f>
        <v/>
      </c>
      <c r="I125" s="802" t="str">
        <f aca="false">IF($B125="","",SUMPRODUCT(--(Lineups!S$46:S$83=$B125),--(Lineups!A$46:A$83&lt;&gt;"SP")))</f>
        <v/>
      </c>
      <c r="J125" s="806" t="str">
        <f aca="false">IF(B125="","",SUM(F125:I125))</f>
        <v/>
      </c>
      <c r="K125" s="807" t="str">
        <f aca="false">IF($B125="","",IF($D$102=0,"",J125/$D$102))</f>
        <v/>
      </c>
      <c r="L125" s="806" t="str">
        <f aca="false">IF(B125="","",SUM(D125,J125))</f>
        <v/>
      </c>
      <c r="M125" s="807" t="str">
        <f aca="false">IF($B125="","",IF($D$102=0,"",L125/$D$102))</f>
        <v/>
      </c>
      <c r="N125" s="808" t="str">
        <f aca="false">IF(B125="","",IF(OR(SK!E224="",SK!E224=0),"",SK!H224))</f>
        <v/>
      </c>
      <c r="O125" s="806" t="str">
        <f aca="false">IF($B125="","",SUMPRODUCT(--(Lineups!C$46:C$83=$B125)))</f>
        <v/>
      </c>
      <c r="P125" s="807" t="str">
        <f aca="false">IF($B125="","",IF($D$102=0,"",O125/$D$102))</f>
        <v/>
      </c>
      <c r="Q125" s="806" t="str">
        <f aca="false">IF(B125="","",SUM(L125,O125))</f>
        <v/>
      </c>
      <c r="R125" s="807" t="str">
        <f aca="false">IF($B125="","",IF($D$102=0,"",Q125/$D$102))</f>
        <v/>
      </c>
      <c r="T125" s="804" t="n">
        <f aca="false">T124+1</f>
        <v>18</v>
      </c>
      <c r="U125" s="805" t="str">
        <f aca="false">U26</f>
        <v/>
      </c>
      <c r="V125" s="805" t="str">
        <f aca="false">V26</f>
        <v/>
      </c>
      <c r="W125" s="806" t="str">
        <f aca="false">IF($U125="","",SUMPRODUCT(--(Lineups!AG$46:AG$83=$U125),--(Lineups!AB$46:AB$83="")))</f>
        <v/>
      </c>
      <c r="X125" s="807" t="str">
        <f aca="false">IF($U125="","",IF($W$102=0,"",W125/$W$102))</f>
        <v/>
      </c>
      <c r="Y125" s="802" t="str">
        <f aca="false">IF($U125="","",SUMPRODUCT(--(Lineups!AG$46:AG$83=$U125),--(Lineups!AB$46:AB$83="X")))</f>
        <v/>
      </c>
      <c r="Z125" s="802" t="str">
        <f aca="false">IF($U125="","",SUMPRODUCT(--(Lineups!AK$46:AK$83=$U125),--(Lineups!AA$46:AA$83&lt;&gt;"SP")))</f>
        <v/>
      </c>
      <c r="AA125" s="802" t="str">
        <f aca="false">IF($U125="","",SUMPRODUCT(--(Lineups!AO$46:AO$83=$U125),--(Lineups!AA$46:AA$83&lt;&gt;"SP")))</f>
        <v/>
      </c>
      <c r="AB125" s="802" t="str">
        <f aca="false">IF($U125="","",SUMPRODUCT(--(Lineups!AS$46:AS$83=$U125),--(Lineups!AA$46:AA$83&lt;&gt;"SP")))</f>
        <v/>
      </c>
      <c r="AC125" s="806" t="str">
        <f aca="false">IF(U125="","",SUM(Y125:AB125))</f>
        <v/>
      </c>
      <c r="AD125" s="807" t="str">
        <f aca="false">IF($U125="","",IF($W$102=0,"",AC125/$W$102))</f>
        <v/>
      </c>
      <c r="AE125" s="806" t="str">
        <f aca="false">IF(U125="","",SUM(W125,AC125))</f>
        <v/>
      </c>
      <c r="AF125" s="807" t="str">
        <f aca="false">IF($U125="","",IF($W$102=0,"",AE125/$W$102))</f>
        <v/>
      </c>
      <c r="AG125" s="808" t="str">
        <f aca="false">IF(U125="","",IF(OR(SK!U224="",SK!U224=0),"",SK!X224))</f>
        <v/>
      </c>
      <c r="AH125" s="806" t="str">
        <f aca="false">IF($U125="","",SUMPRODUCT(--(Lineups!AC$46:AC$83=$U125)))</f>
        <v/>
      </c>
      <c r="AI125" s="807" t="str">
        <f aca="false">IF($U125="","",IF($W$102=0,"",AH125/$W$102))</f>
        <v/>
      </c>
      <c r="AJ125" s="806" t="str">
        <f aca="false">IF(U125="","",SUM(AE125,AH125))</f>
        <v/>
      </c>
      <c r="AK125" s="807" t="str">
        <f aca="false">IF($U125="","",IF($W$102=0,"",AJ125/$W$102))</f>
        <v/>
      </c>
    </row>
    <row r="126" customFormat="false" ht="13" hidden="false" customHeight="false" outlineLevel="0" collapsed="false">
      <c r="A126" s="792" t="n">
        <f aca="false">A125+1</f>
        <v>19</v>
      </c>
      <c r="B126" s="472" t="str">
        <f aca="false">B27</f>
        <v/>
      </c>
      <c r="C126" s="472" t="str">
        <f aca="false">C27</f>
        <v/>
      </c>
      <c r="D126" s="1" t="str">
        <f aca="false">IF($B126="","",SUMPRODUCT(--(Lineups!G$46:G$83=$B126),--(Lineups!B$46:B$83="")))</f>
        <v/>
      </c>
      <c r="E126" s="801" t="str">
        <f aca="false">IF($B126="","",IF($D$102=0,"",D126/$D$102))</f>
        <v/>
      </c>
      <c r="F126" s="802" t="str">
        <f aca="false">IF($B126="","",SUMPRODUCT(--(Lineups!G$46:G$83=$B126),--(Lineups!B$46:B$83="X")))</f>
        <v/>
      </c>
      <c r="G126" s="802" t="str">
        <f aca="false">IF($B126="","",SUMPRODUCT(--(Lineups!K$46:K$83=$B126),--(Lineups!A$46:A$83&lt;&gt;"SP")))</f>
        <v/>
      </c>
      <c r="H126" s="802" t="str">
        <f aca="false">IF($B126="","",SUMPRODUCT(--(Lineups!O$46:O$83=$B126),--(Lineups!A$46:A$83&lt;&gt;"SP")))</f>
        <v/>
      </c>
      <c r="I126" s="802" t="str">
        <f aca="false">IF($B126="","",SUMPRODUCT(--(Lineups!S$46:S$83=$B126),--(Lineups!A$46:A$83&lt;&gt;"SP")))</f>
        <v/>
      </c>
      <c r="J126" s="1" t="str">
        <f aca="false">IF(B126="","",SUM(F126:I126))</f>
        <v/>
      </c>
      <c r="K126" s="801" t="str">
        <f aca="false">IF($B126="","",IF($D$102=0,"",J126/$D$102))</f>
        <v/>
      </c>
      <c r="L126" s="1" t="str">
        <f aca="false">IF(B126="","",SUM(D126,J126))</f>
        <v/>
      </c>
      <c r="M126" s="801" t="str">
        <f aca="false">IF($B126="","",IF($D$102=0,"",L126/$D$102))</f>
        <v/>
      </c>
      <c r="N126" s="803" t="str">
        <f aca="false">IF(B126="","",IF(OR(SK!E227="",SK!E227=0),"",SK!H227))</f>
        <v/>
      </c>
      <c r="O126" s="1" t="str">
        <f aca="false">IF($B126="","",SUMPRODUCT(--(Lineups!C$46:C$83=$B126)))</f>
        <v/>
      </c>
      <c r="P126" s="801" t="str">
        <f aca="false">IF($B126="","",IF($D$102=0,"",O126/$D$102))</f>
        <v/>
      </c>
      <c r="Q126" s="1" t="str">
        <f aca="false">IF(B126="","",SUM(L126,O126))</f>
        <v/>
      </c>
      <c r="R126" s="801" t="str">
        <f aca="false">IF($B126="","",IF($D$102=0,"",Q126/$D$102))</f>
        <v/>
      </c>
      <c r="T126" s="792" t="n">
        <f aca="false">T125+1</f>
        <v>19</v>
      </c>
      <c r="U126" s="472" t="str">
        <f aca="false">U27</f>
        <v/>
      </c>
      <c r="V126" s="472" t="str">
        <f aca="false">V27</f>
        <v/>
      </c>
      <c r="W126" s="1" t="str">
        <f aca="false">IF($U126="","",SUMPRODUCT(--(Lineups!AG$46:AG$83=$U126),--(Lineups!AB$46:AB$83="")))</f>
        <v/>
      </c>
      <c r="X126" s="801" t="str">
        <f aca="false">IF($U126="","",IF($W$102=0,"",W126/$W$102))</f>
        <v/>
      </c>
      <c r="Y126" s="802" t="str">
        <f aca="false">IF($U126="","",SUMPRODUCT(--(Lineups!AG$46:AG$83=$U126),--(Lineups!AB$46:AB$83="X")))</f>
        <v/>
      </c>
      <c r="Z126" s="802" t="str">
        <f aca="false">IF($U126="","",SUMPRODUCT(--(Lineups!AK$46:AK$83=$U126),--(Lineups!AA$46:AA$83&lt;&gt;"SP")))</f>
        <v/>
      </c>
      <c r="AA126" s="802" t="str">
        <f aca="false">IF($U126="","",SUMPRODUCT(--(Lineups!AO$46:AO$83=$U126),--(Lineups!AA$46:AA$83&lt;&gt;"SP")))</f>
        <v/>
      </c>
      <c r="AB126" s="802" t="str">
        <f aca="false">IF($U126="","",SUMPRODUCT(--(Lineups!AS$46:AS$83=$U126),--(Lineups!AA$46:AA$83&lt;&gt;"SP")))</f>
        <v/>
      </c>
      <c r="AC126" s="1" t="str">
        <f aca="false">IF(U126="","",SUM(Y126:AB126))</f>
        <v/>
      </c>
      <c r="AD126" s="801" t="str">
        <f aca="false">IF($U126="","",IF($W$102=0,"",AC126/$W$102))</f>
        <v/>
      </c>
      <c r="AE126" s="1" t="str">
        <f aca="false">IF(U126="","",SUM(W126,AC126))</f>
        <v/>
      </c>
      <c r="AF126" s="801" t="str">
        <f aca="false">IF($U126="","",IF($W$102=0,"",AE126/$W$102))</f>
        <v/>
      </c>
      <c r="AG126" s="803" t="str">
        <f aca="false">IF(U122="","",IF(OR(SK!U227="",SK!U227=0),"",SK!X227))</f>
        <v/>
      </c>
      <c r="AH126" s="1" t="str">
        <f aca="false">IF($U126="","",SUMPRODUCT(--(Lineups!AC$46:AC$83=$U126)))</f>
        <v/>
      </c>
      <c r="AI126" s="801" t="str">
        <f aca="false">IF($U126="","",IF($W$102=0,"",AH126/$W$102))</f>
        <v/>
      </c>
      <c r="AJ126" s="1" t="str">
        <f aca="false">IF(U126="","",SUM(AE126,AH126))</f>
        <v/>
      </c>
      <c r="AK126" s="801" t="str">
        <f aca="false">IF($U126="","",IF($W$102=0,"",AJ126/$W$102))</f>
        <v/>
      </c>
    </row>
    <row r="127" customFormat="false" ht="13" hidden="false" customHeight="false" outlineLevel="0" collapsed="false">
      <c r="A127" s="804" t="n">
        <f aca="false">A126+1</f>
        <v>20</v>
      </c>
      <c r="B127" s="805" t="str">
        <f aca="false">B28</f>
        <v/>
      </c>
      <c r="C127" s="805" t="str">
        <f aca="false">C28</f>
        <v/>
      </c>
      <c r="D127" s="806" t="str">
        <f aca="false">IF($B127="","",SUMPRODUCT(--(Lineups!G$46:G$83=$B127),--(Lineups!B$46:B$83="")))</f>
        <v/>
      </c>
      <c r="E127" s="807" t="str">
        <f aca="false">IF($B127="","",IF($D$102=0,"",D127/$D$102))</f>
        <v/>
      </c>
      <c r="F127" s="802" t="str">
        <f aca="false">IF($B127="","",SUMPRODUCT(--(Lineups!G$46:G$83=$B127),--(Lineups!B$46:B$83="X")))</f>
        <v/>
      </c>
      <c r="G127" s="802" t="str">
        <f aca="false">IF($B127="","",SUMPRODUCT(--(Lineups!K$46:K$83=$B127),--(Lineups!A$46:A$83&lt;&gt;"SP")))</f>
        <v/>
      </c>
      <c r="H127" s="802" t="str">
        <f aca="false">IF($B127="","",SUMPRODUCT(--(Lineups!O$46:O$83=$B127),--(Lineups!A$46:A$83&lt;&gt;"SP")))</f>
        <v/>
      </c>
      <c r="I127" s="802" t="str">
        <f aca="false">IF($B127="","",SUMPRODUCT(--(Lineups!S$46:S$83=$B127),--(Lineups!A$46:A$83&lt;&gt;"SP")))</f>
        <v/>
      </c>
      <c r="J127" s="806" t="str">
        <f aca="false">IF(B127="","",SUM(F127:I127))</f>
        <v/>
      </c>
      <c r="K127" s="807" t="str">
        <f aca="false">IF($B127="","",IF($D$102=0,"",J127/$D$102))</f>
        <v/>
      </c>
      <c r="L127" s="806" t="str">
        <f aca="false">IF(B127="","",SUM(D127,J127))</f>
        <v/>
      </c>
      <c r="M127" s="807" t="str">
        <f aca="false">IF($B127="","",IF($D$102=0,"",L127/$D$102))</f>
        <v/>
      </c>
      <c r="N127" s="808" t="str">
        <f aca="false">IF(B127="","",IF(OR(SK!E230="",SK!E230=0),"",SK!H230))</f>
        <v/>
      </c>
      <c r="O127" s="806" t="str">
        <f aca="false">IF($B127="","",SUMPRODUCT(--(Lineups!C$46:C$83=$B127)))</f>
        <v/>
      </c>
      <c r="P127" s="807" t="str">
        <f aca="false">IF($B127="","",IF($D$102=0,"",O127/$D$102))</f>
        <v/>
      </c>
      <c r="Q127" s="806" t="str">
        <f aca="false">IF(B127="","",SUM(L127,O127))</f>
        <v/>
      </c>
      <c r="R127" s="807" t="str">
        <f aca="false">IF($B127="","",IF($D$102=0,"",Q127/$D$102))</f>
        <v/>
      </c>
      <c r="T127" s="804" t="n">
        <f aca="false">T126+1</f>
        <v>20</v>
      </c>
      <c r="U127" s="805" t="str">
        <f aca="false">U28</f>
        <v/>
      </c>
      <c r="V127" s="805" t="str">
        <f aca="false">V28</f>
        <v/>
      </c>
      <c r="W127" s="806" t="str">
        <f aca="false">IF($U127="","",SUMPRODUCT(--(Lineups!AG$46:AG$83=$U127),--(Lineups!AB$46:AB$83="")))</f>
        <v/>
      </c>
      <c r="X127" s="807" t="str">
        <f aca="false">IF($U127="","",IF($W$102=0,"",W127/$W$102))</f>
        <v/>
      </c>
      <c r="Y127" s="802" t="str">
        <f aca="false">IF($U127="","",SUMPRODUCT(--(Lineups!AG$46:AG$83=$U127),--(Lineups!AB$46:AB$83="X")))</f>
        <v/>
      </c>
      <c r="Z127" s="802" t="str">
        <f aca="false">IF($U127="","",SUMPRODUCT(--(Lineups!AK$46:AK$83=$U127),--(Lineups!AA$46:AA$83&lt;&gt;"SP")))</f>
        <v/>
      </c>
      <c r="AA127" s="802" t="str">
        <f aca="false">IF($U127="","",SUMPRODUCT(--(Lineups!AO$46:AO$83=$U127),--(Lineups!AA$46:AA$83&lt;&gt;"SP")))</f>
        <v/>
      </c>
      <c r="AB127" s="802" t="str">
        <f aca="false">IF($U127="","",SUMPRODUCT(--(Lineups!AS$46:AS$83=$U127),--(Lineups!AA$46:AA$83&lt;&gt;"SP")))</f>
        <v/>
      </c>
      <c r="AC127" s="806" t="str">
        <f aca="false">IF(U127="","",SUM(Y127:AB127))</f>
        <v/>
      </c>
      <c r="AD127" s="807" t="str">
        <f aca="false">IF($U127="","",IF($W$102=0,"",AC127/$W$102))</f>
        <v/>
      </c>
      <c r="AE127" s="806" t="str">
        <f aca="false">IF(U127="","",SUM(W127,AC127))</f>
        <v/>
      </c>
      <c r="AF127" s="807" t="str">
        <f aca="false">IF($U127="","",IF($W$102=0,"",AE127/$W$102))</f>
        <v/>
      </c>
      <c r="AG127" s="808" t="str">
        <f aca="false">IF(U127="","",IF(OR(SK!U230="",SK!U230=0),"",SK!X230))</f>
        <v/>
      </c>
      <c r="AH127" s="806" t="str">
        <f aca="false">IF($U127="","",SUMPRODUCT(--(Lineups!AC$46:AC$83=$U127)))</f>
        <v/>
      </c>
      <c r="AI127" s="807" t="str">
        <f aca="false">IF($U127="","",IF($W$102=0,"",AH127/$W$102))</f>
        <v/>
      </c>
      <c r="AJ127" s="806" t="str">
        <f aca="false">IF(U127="","",SUM(AE127,AH127))</f>
        <v/>
      </c>
      <c r="AK127" s="807" t="str">
        <f aca="false">IF($U127="","",IF($W$102=0,"",AJ127/$W$102))</f>
        <v/>
      </c>
    </row>
    <row r="129" customFormat="false" ht="13" hidden="false" customHeight="false" outlineLevel="0" collapsed="false">
      <c r="A129" s="794" t="s">
        <v>456</v>
      </c>
      <c r="B129" s="794"/>
      <c r="C129" s="794"/>
      <c r="D129" s="795"/>
      <c r="E129" s="795"/>
      <c r="F129" s="795"/>
      <c r="G129" s="795"/>
      <c r="H129" s="795"/>
      <c r="I129" s="795"/>
      <c r="J129" s="795"/>
      <c r="K129" s="795"/>
      <c r="L129" s="795"/>
      <c r="M129" s="795"/>
      <c r="N129" s="795"/>
      <c r="O129" s="795"/>
      <c r="P129" s="795"/>
      <c r="Q129" s="795"/>
      <c r="R129" s="795"/>
      <c r="T129" s="794" t="s">
        <v>456</v>
      </c>
      <c r="U129" s="794"/>
      <c r="V129" s="794"/>
      <c r="W129" s="795"/>
      <c r="X129" s="795"/>
      <c r="Y129" s="795"/>
      <c r="Z129" s="795"/>
      <c r="AA129" s="795"/>
      <c r="AB129" s="795"/>
      <c r="AC129" s="795"/>
      <c r="AD129" s="795"/>
      <c r="AE129" s="795"/>
      <c r="AF129" s="795"/>
      <c r="AG129" s="795"/>
      <c r="AH129" s="795"/>
      <c r="AI129" s="795"/>
      <c r="AJ129" s="795"/>
      <c r="AK129" s="795"/>
    </row>
    <row r="130" customFormat="false" ht="13" hidden="false" customHeight="false" outlineLevel="0" collapsed="false">
      <c r="A130" s="796" t="n">
        <v>0</v>
      </c>
      <c r="B130" s="796" t="s">
        <v>445</v>
      </c>
      <c r="C130" s="796" t="s">
        <v>446</v>
      </c>
      <c r="D130" s="796" t="s">
        <v>294</v>
      </c>
      <c r="E130" s="800"/>
      <c r="F130" s="798" t="s">
        <v>295</v>
      </c>
      <c r="G130" s="798" t="s">
        <v>295</v>
      </c>
      <c r="H130" s="798" t="s">
        <v>295</v>
      </c>
      <c r="I130" s="798" t="s">
        <v>295</v>
      </c>
      <c r="J130" s="796" t="s">
        <v>448</v>
      </c>
      <c r="K130" s="800"/>
      <c r="L130" s="796" t="s">
        <v>450</v>
      </c>
      <c r="M130" s="800"/>
      <c r="N130" s="799" t="s">
        <v>452</v>
      </c>
      <c r="O130" s="796" t="s">
        <v>292</v>
      </c>
      <c r="P130" s="800"/>
      <c r="Q130" s="796" t="s">
        <v>454</v>
      </c>
      <c r="R130" s="800"/>
      <c r="T130" s="796" t="n">
        <v>0</v>
      </c>
      <c r="U130" s="796" t="s">
        <v>445</v>
      </c>
      <c r="V130" s="796" t="s">
        <v>446</v>
      </c>
      <c r="W130" s="796" t="s">
        <v>294</v>
      </c>
      <c r="X130" s="800"/>
      <c r="Y130" s="798" t="s">
        <v>295</v>
      </c>
      <c r="Z130" s="798" t="s">
        <v>295</v>
      </c>
      <c r="AA130" s="798" t="s">
        <v>295</v>
      </c>
      <c r="AB130" s="798" t="s">
        <v>295</v>
      </c>
      <c r="AC130" s="796" t="s">
        <v>448</v>
      </c>
      <c r="AD130" s="800"/>
      <c r="AE130" s="796" t="s">
        <v>450</v>
      </c>
      <c r="AF130" s="800"/>
      <c r="AG130" s="799" t="s">
        <v>452</v>
      </c>
      <c r="AH130" s="796" t="s">
        <v>292</v>
      </c>
      <c r="AI130" s="800"/>
      <c r="AJ130" s="796" t="s">
        <v>454</v>
      </c>
      <c r="AK130" s="800"/>
    </row>
    <row r="131" customFormat="false" ht="13" hidden="false" customHeight="false" outlineLevel="0" collapsed="false">
      <c r="A131" s="792" t="n">
        <f aca="false">A130+1</f>
        <v>1</v>
      </c>
      <c r="B131" s="792" t="str">
        <f aca="false">B108</f>
        <v>02</v>
      </c>
      <c r="C131" s="792" t="str">
        <f aca="false">C108</f>
        <v>Jema Wrex</v>
      </c>
      <c r="D131" s="792" t="e">
        <f aca="false">IF($B131="","",D154-D177)</f>
        <v>#REF!</v>
      </c>
      <c r="F131" s="802" t="e">
        <f aca="false">IF($B131="","",F154-F177)</f>
        <v>#REF!</v>
      </c>
      <c r="G131" s="802" t="e">
        <f aca="false">IF($B131="","",G154-G177)</f>
        <v>#REF!</v>
      </c>
      <c r="H131" s="802" t="e">
        <f aca="false">IF($B131="","",H154-H177)</f>
        <v>#REF!</v>
      </c>
      <c r="I131" s="802" t="e">
        <f aca="false">IF($B131="","",I154-I177)</f>
        <v>#REF!</v>
      </c>
      <c r="J131" s="792" t="e">
        <f aca="false">IF(B131="","",SUM(F131:I131))</f>
        <v>#REF!</v>
      </c>
      <c r="L131" s="792" t="e">
        <f aca="false">IF(B131="","",SUM(D131,J131))</f>
        <v>#REF!</v>
      </c>
      <c r="O131" s="792" t="e">
        <f aca="false">IF($B131="","",O154-O177)</f>
        <v>#REF!</v>
      </c>
      <c r="Q131" s="792" t="e">
        <f aca="false">IF(B131="","",SUM(L131,O131))</f>
        <v>#REF!</v>
      </c>
      <c r="T131" s="792" t="n">
        <f aca="false">T130+1</f>
        <v>1</v>
      </c>
      <c r="U131" s="792" t="str">
        <f aca="false">U108</f>
        <v>18</v>
      </c>
      <c r="V131" s="792" t="str">
        <f aca="false">V108</f>
        <v>Mai Tai Smashya</v>
      </c>
      <c r="W131" s="792" t="e">
        <f aca="false">IF($U131="","",W154-W177)</f>
        <v>#REF!</v>
      </c>
      <c r="Y131" s="802" t="e">
        <f aca="false">IF($U131="","",Y154-Y177)</f>
        <v>#REF!</v>
      </c>
      <c r="Z131" s="802" t="e">
        <f aca="false">IF($U131="","",Z154-Z177)</f>
        <v>#REF!</v>
      </c>
      <c r="AA131" s="802" t="e">
        <f aca="false">IF($U131="","",AA154-AA177)</f>
        <v>#REF!</v>
      </c>
      <c r="AB131" s="802" t="e">
        <f aca="false">IF($U131="","",AB154-AB177)</f>
        <v>#REF!</v>
      </c>
      <c r="AC131" s="792" t="e">
        <f aca="false">IF(U131="","",SUM(Y131:AB131))</f>
        <v>#REF!</v>
      </c>
      <c r="AE131" s="792" t="e">
        <f aca="false">IF(U131="","",SUM(W131,AC131))</f>
        <v>#REF!</v>
      </c>
      <c r="AH131" s="792" t="e">
        <f aca="false">IF($U131="","",AH154-AH177)</f>
        <v>#REF!</v>
      </c>
      <c r="AJ131" s="792" t="e">
        <f aca="false">IF(U131="","",SUM(AE131,AH131))</f>
        <v>#REF!</v>
      </c>
    </row>
    <row r="132" customFormat="false" ht="13" hidden="false" customHeight="false" outlineLevel="0" collapsed="false">
      <c r="A132" s="804" t="n">
        <f aca="false">A131+1</f>
        <v>2</v>
      </c>
      <c r="B132" s="804" t="str">
        <f aca="false">B109</f>
        <v>1</v>
      </c>
      <c r="C132" s="804" t="str">
        <f aca="false">C109</f>
        <v>Cia WouldNwannabia</v>
      </c>
      <c r="D132" s="804" t="e">
        <f aca="false">IF($B132="","",D155-D178)</f>
        <v>#REF!</v>
      </c>
      <c r="F132" s="802" t="e">
        <f aca="false">IF($B132="","",F155-F178)</f>
        <v>#REF!</v>
      </c>
      <c r="G132" s="802" t="e">
        <f aca="false">IF($B132="","",G155-G178)</f>
        <v>#REF!</v>
      </c>
      <c r="H132" s="802" t="e">
        <f aca="false">IF($B132="","",H155-H178)</f>
        <v>#REF!</v>
      </c>
      <c r="I132" s="802" t="e">
        <f aca="false">IF($B132="","",I155-I178)</f>
        <v>#REF!</v>
      </c>
      <c r="J132" s="804" t="e">
        <f aca="false">IF(B132="","",SUM(F132:I132))</f>
        <v>#REF!</v>
      </c>
      <c r="L132" s="804" t="e">
        <f aca="false">IF(B132="","",SUM(D132,J132))</f>
        <v>#REF!</v>
      </c>
      <c r="O132" s="804" t="e">
        <f aca="false">IF($B132="","",O155-O178)</f>
        <v>#REF!</v>
      </c>
      <c r="Q132" s="804" t="e">
        <f aca="false">IF(B132="","",SUM(L132,O132))</f>
        <v>#REF!</v>
      </c>
      <c r="T132" s="804" t="n">
        <f aca="false">T131+1</f>
        <v>2</v>
      </c>
      <c r="U132" s="804" t="str">
        <f aca="false">U109</f>
        <v>191</v>
      </c>
      <c r="V132" s="804" t="str">
        <f aca="false">V109</f>
        <v>Kat Von Devious</v>
      </c>
      <c r="W132" s="804" t="e">
        <f aca="false">IF($U132="","",W155-W178)</f>
        <v>#REF!</v>
      </c>
      <c r="Y132" s="802" t="e">
        <f aca="false">IF($U132="","",Y155-Y178)</f>
        <v>#REF!</v>
      </c>
      <c r="Z132" s="802" t="e">
        <f aca="false">IF($U132="","",Z155-Z178)</f>
        <v>#REF!</v>
      </c>
      <c r="AA132" s="802" t="e">
        <f aca="false">IF($U132="","",AA155-AA178)</f>
        <v>#REF!</v>
      </c>
      <c r="AB132" s="802" t="e">
        <f aca="false">IF($U132="","",AB155-AB178)</f>
        <v>#REF!</v>
      </c>
      <c r="AC132" s="804" t="e">
        <f aca="false">IF(U132="","",SUM(Y132:AB132))</f>
        <v>#REF!</v>
      </c>
      <c r="AE132" s="804" t="e">
        <f aca="false">IF(U132="","",SUM(W132,AC132))</f>
        <v>#REF!</v>
      </c>
      <c r="AH132" s="804" t="e">
        <f aca="false">IF($U132="","",AH155-AH178)</f>
        <v>#REF!</v>
      </c>
      <c r="AJ132" s="804" t="e">
        <f aca="false">IF(U132="","",SUM(AE132,AH132))</f>
        <v>#REF!</v>
      </c>
    </row>
    <row r="133" customFormat="false" ht="13" hidden="false" customHeight="false" outlineLevel="0" collapsed="false">
      <c r="A133" s="792" t="n">
        <f aca="false">A132+1</f>
        <v>3</v>
      </c>
      <c r="B133" s="792" t="str">
        <f aca="false">B110</f>
        <v>10</v>
      </c>
      <c r="C133" s="792" t="str">
        <f aca="false">C110</f>
        <v>The Big Lebekski</v>
      </c>
      <c r="D133" s="792" t="e">
        <f aca="false">IF($B133="","",D156-D179)</f>
        <v>#REF!</v>
      </c>
      <c r="F133" s="802" t="e">
        <f aca="false">IF($B133="","",F156-F179)</f>
        <v>#REF!</v>
      </c>
      <c r="G133" s="802" t="e">
        <f aca="false">IF($B133="","",G156-G179)</f>
        <v>#REF!</v>
      </c>
      <c r="H133" s="802" t="e">
        <f aca="false">IF($B133="","",H156-H179)</f>
        <v>#REF!</v>
      </c>
      <c r="I133" s="802" t="e">
        <f aca="false">IF($B133="","",I156-I179)</f>
        <v>#REF!</v>
      </c>
      <c r="J133" s="792" t="e">
        <f aca="false">IF(B133="","",SUM(F133:I133))</f>
        <v>#REF!</v>
      </c>
      <c r="L133" s="792" t="e">
        <f aca="false">IF(B133="","",SUM(D133,J133))</f>
        <v>#REF!</v>
      </c>
      <c r="O133" s="792" t="e">
        <f aca="false">IF($B133="","",O156-O179)</f>
        <v>#REF!</v>
      </c>
      <c r="Q133" s="792" t="e">
        <f aca="false">IF(B133="","",SUM(L133,O133))</f>
        <v>#REF!</v>
      </c>
      <c r="T133" s="792" t="n">
        <f aca="false">T132+1</f>
        <v>3</v>
      </c>
      <c r="U133" s="792" t="str">
        <f aca="false">U110</f>
        <v>222</v>
      </c>
      <c r="V133" s="792" t="str">
        <f aca="false">V110</f>
        <v>Terror Face Off</v>
      </c>
      <c r="W133" s="792" t="e">
        <f aca="false">IF($U133="","",W156-W179)</f>
        <v>#REF!</v>
      </c>
      <c r="Y133" s="802" t="e">
        <f aca="false">IF($U133="","",Y156-Y179)</f>
        <v>#REF!</v>
      </c>
      <c r="Z133" s="802" t="e">
        <f aca="false">IF($U133="","",Z156-Z179)</f>
        <v>#REF!</v>
      </c>
      <c r="AA133" s="802" t="e">
        <f aca="false">IF($U133="","",AA156-AA179)</f>
        <v>#REF!</v>
      </c>
      <c r="AB133" s="802" t="e">
        <f aca="false">IF($U133="","",AB156-AB179)</f>
        <v>#REF!</v>
      </c>
      <c r="AC133" s="792" t="e">
        <f aca="false">IF(U133="","",SUM(Y133:AB133))</f>
        <v>#REF!</v>
      </c>
      <c r="AE133" s="792" t="e">
        <f aca="false">IF(U133="","",SUM(W133,AC133))</f>
        <v>#REF!</v>
      </c>
      <c r="AH133" s="792" t="e">
        <f aca="false">IF($U133="","",AH156-AH179)</f>
        <v>#REF!</v>
      </c>
      <c r="AJ133" s="792" t="e">
        <f aca="false">IF(U133="","",SUM(AE133,AH133))</f>
        <v>#REF!</v>
      </c>
    </row>
    <row r="134" customFormat="false" ht="13" hidden="false" customHeight="false" outlineLevel="0" collapsed="false">
      <c r="A134" s="804" t="n">
        <f aca="false">A133+1</f>
        <v>4</v>
      </c>
      <c r="B134" s="804" t="str">
        <f aca="false">B111</f>
        <v>115</v>
      </c>
      <c r="C134" s="804" t="str">
        <f aca="false">C111</f>
        <v>Flex Calibur</v>
      </c>
      <c r="D134" s="804" t="e">
        <f aca="false">IF($B134="","",D157-D180)</f>
        <v>#REF!</v>
      </c>
      <c r="F134" s="802" t="e">
        <f aca="false">IF($B134="","",F157-F180)</f>
        <v>#REF!</v>
      </c>
      <c r="G134" s="802" t="e">
        <f aca="false">IF($B134="","",G157-G180)</f>
        <v>#REF!</v>
      </c>
      <c r="H134" s="802" t="e">
        <f aca="false">IF($B134="","",H157-H180)</f>
        <v>#REF!</v>
      </c>
      <c r="I134" s="802" t="e">
        <f aca="false">IF($B134="","",I157-I180)</f>
        <v>#REF!</v>
      </c>
      <c r="J134" s="804" t="e">
        <f aca="false">IF(B134="","",SUM(F134:I134))</f>
        <v>#REF!</v>
      </c>
      <c r="L134" s="804" t="e">
        <f aca="false">IF(B134="","",SUM(D134,J134))</f>
        <v>#REF!</v>
      </c>
      <c r="O134" s="804" t="e">
        <f aca="false">IF($B134="","",O157-O180)</f>
        <v>#REF!</v>
      </c>
      <c r="Q134" s="804" t="e">
        <f aca="false">IF(B134="","",SUM(L134,O134))</f>
        <v>#REF!</v>
      </c>
      <c r="T134" s="804" t="n">
        <f aca="false">T133+1</f>
        <v>4</v>
      </c>
      <c r="U134" s="804" t="str">
        <f aca="false">U111</f>
        <v>24</v>
      </c>
      <c r="V134" s="804" t="str">
        <f aca="false">V111</f>
        <v>Skate Spade</v>
      </c>
      <c r="W134" s="804" t="e">
        <f aca="false">IF($U134="","",W157-W180)</f>
        <v>#REF!</v>
      </c>
      <c r="Y134" s="802" t="e">
        <f aca="false">IF($U134="","",Y157-Y180)</f>
        <v>#REF!</v>
      </c>
      <c r="Z134" s="802" t="e">
        <f aca="false">IF($U134="","",Z157-Z180)</f>
        <v>#REF!</v>
      </c>
      <c r="AA134" s="802" t="e">
        <f aca="false">IF($U134="","",AA157-AA180)</f>
        <v>#REF!</v>
      </c>
      <c r="AB134" s="802" t="e">
        <f aca="false">IF($U134="","",AB157-AB180)</f>
        <v>#REF!</v>
      </c>
      <c r="AC134" s="804" t="e">
        <f aca="false">IF(U134="","",SUM(Y134:AB134))</f>
        <v>#REF!</v>
      </c>
      <c r="AE134" s="804" t="e">
        <f aca="false">IF(U134="","",SUM(W134,AC134))</f>
        <v>#REF!</v>
      </c>
      <c r="AH134" s="804" t="e">
        <f aca="false">IF($U134="","",AH157-AH180)</f>
        <v>#REF!</v>
      </c>
      <c r="AJ134" s="804" t="e">
        <f aca="false">IF(U134="","",SUM(AE134,AH134))</f>
        <v>#REF!</v>
      </c>
    </row>
    <row r="135" customFormat="false" ht="13" hidden="false" customHeight="false" outlineLevel="0" collapsed="false">
      <c r="A135" s="792" t="n">
        <f aca="false">A134+1</f>
        <v>5</v>
      </c>
      <c r="B135" s="792" t="str">
        <f aca="false">B112</f>
        <v>151</v>
      </c>
      <c r="C135" s="792" t="str">
        <f aca="false">C112</f>
        <v>Crash Smashum</v>
      </c>
      <c r="D135" s="792" t="e">
        <f aca="false">IF($B135="","",D158-D181)</f>
        <v>#REF!</v>
      </c>
      <c r="F135" s="802" t="e">
        <f aca="false">IF($B135="","",F158-F181)</f>
        <v>#REF!</v>
      </c>
      <c r="G135" s="802" t="e">
        <f aca="false">IF($B135="","",G158-G181)</f>
        <v>#REF!</v>
      </c>
      <c r="H135" s="802" t="e">
        <f aca="false">IF($B135="","",H158-H181)</f>
        <v>#REF!</v>
      </c>
      <c r="I135" s="802" t="e">
        <f aca="false">IF($B135="","",I158-I181)</f>
        <v>#REF!</v>
      </c>
      <c r="J135" s="792" t="e">
        <f aca="false">IF(B135="","",SUM(F135:I135))</f>
        <v>#REF!</v>
      </c>
      <c r="L135" s="792" t="e">
        <f aca="false">IF(B135="","",SUM(D135,J135))</f>
        <v>#REF!</v>
      </c>
      <c r="O135" s="792" t="e">
        <f aca="false">IF($B135="","",O158-O181)</f>
        <v>#REF!</v>
      </c>
      <c r="Q135" s="792" t="e">
        <f aca="false">IF(B135="","",SUM(L135,O135))</f>
        <v>#REF!</v>
      </c>
      <c r="T135" s="792" t="n">
        <f aca="false">T134+1</f>
        <v>5</v>
      </c>
      <c r="U135" s="792" t="str">
        <f aca="false">U112</f>
        <v>28</v>
      </c>
      <c r="V135" s="792" t="str">
        <f aca="false">V112</f>
        <v>Photo Chop</v>
      </c>
      <c r="W135" s="792" t="e">
        <f aca="false">IF($U135="","",W158-W181)</f>
        <v>#REF!</v>
      </c>
      <c r="Y135" s="802" t="e">
        <f aca="false">IF($U135="","",Y158-Y181)</f>
        <v>#REF!</v>
      </c>
      <c r="Z135" s="802" t="e">
        <f aca="false">IF($U135="","",Z158-Z181)</f>
        <v>#REF!</v>
      </c>
      <c r="AA135" s="802" t="e">
        <f aca="false">IF($U135="","",AA158-AA181)</f>
        <v>#REF!</v>
      </c>
      <c r="AB135" s="802" t="e">
        <f aca="false">IF($U135="","",AB158-AB181)</f>
        <v>#REF!</v>
      </c>
      <c r="AC135" s="792" t="e">
        <f aca="false">IF(U135="","",SUM(Y135:AB135))</f>
        <v>#REF!</v>
      </c>
      <c r="AE135" s="792" t="e">
        <f aca="false">IF(U135="","",SUM(W135,AC135))</f>
        <v>#REF!</v>
      </c>
      <c r="AH135" s="792" t="e">
        <f aca="false">IF($U135="","",AH158-AH181)</f>
        <v>#REF!</v>
      </c>
      <c r="AJ135" s="792" t="e">
        <f aca="false">IF(U135="","",SUM(AE135,AH135))</f>
        <v>#REF!</v>
      </c>
    </row>
    <row r="136" customFormat="false" ht="13" hidden="false" customHeight="false" outlineLevel="0" collapsed="false">
      <c r="A136" s="804" t="n">
        <f aca="false">A135+1</f>
        <v>6</v>
      </c>
      <c r="B136" s="804" t="str">
        <f aca="false">B113</f>
        <v>198</v>
      </c>
      <c r="C136" s="804" t="str">
        <f aca="false">C113</f>
        <v>Minnie Pearl Harbor</v>
      </c>
      <c r="D136" s="804" t="e">
        <f aca="false">IF($B136="","",D159-D182)</f>
        <v>#REF!</v>
      </c>
      <c r="F136" s="802" t="e">
        <f aca="false">IF($B136="","",F159-F182)</f>
        <v>#REF!</v>
      </c>
      <c r="G136" s="802" t="e">
        <f aca="false">IF($B136="","",G159-G182)</f>
        <v>#REF!</v>
      </c>
      <c r="H136" s="802" t="e">
        <f aca="false">IF($B136="","",H159-H182)</f>
        <v>#REF!</v>
      </c>
      <c r="I136" s="802" t="e">
        <f aca="false">IF($B136="","",I159-I182)</f>
        <v>#REF!</v>
      </c>
      <c r="J136" s="804" t="e">
        <f aca="false">IF(B136="","",SUM(F136:I136))</f>
        <v>#REF!</v>
      </c>
      <c r="L136" s="804" t="e">
        <f aca="false">IF(B136="","",SUM(D136,J136))</f>
        <v>#REF!</v>
      </c>
      <c r="O136" s="804" t="e">
        <f aca="false">IF($B136="","",O159-O182)</f>
        <v>#REF!</v>
      </c>
      <c r="Q136" s="804" t="e">
        <f aca="false">IF(B136="","",SUM(L136,O136))</f>
        <v>#REF!</v>
      </c>
      <c r="T136" s="804" t="n">
        <f aca="false">T135+1</f>
        <v>6</v>
      </c>
      <c r="U136" s="804" t="str">
        <f aca="false">U113</f>
        <v>31</v>
      </c>
      <c r="V136" s="804" t="str">
        <f aca="false">V113</f>
        <v>Lady Siren</v>
      </c>
      <c r="W136" s="804" t="e">
        <f aca="false">IF($U136="","",W159-W182)</f>
        <v>#REF!</v>
      </c>
      <c r="Y136" s="802" t="e">
        <f aca="false">IF($U136="","",Y159-Y182)</f>
        <v>#REF!</v>
      </c>
      <c r="Z136" s="802" t="e">
        <f aca="false">IF($U136="","",Z159-Z182)</f>
        <v>#REF!</v>
      </c>
      <c r="AA136" s="802" t="e">
        <f aca="false">IF($U136="","",AA159-AA182)</f>
        <v>#REF!</v>
      </c>
      <c r="AB136" s="802" t="e">
        <f aca="false">IF($U136="","",AB159-AB182)</f>
        <v>#REF!</v>
      </c>
      <c r="AC136" s="804" t="e">
        <f aca="false">IF(U136="","",SUM(Y136:AB136))</f>
        <v>#REF!</v>
      </c>
      <c r="AE136" s="804" t="e">
        <f aca="false">IF(U136="","",SUM(W136,AC136))</f>
        <v>#REF!</v>
      </c>
      <c r="AH136" s="804" t="e">
        <f aca="false">IF($U136="","",AH159-AH182)</f>
        <v>#REF!</v>
      </c>
      <c r="AJ136" s="804" t="e">
        <f aca="false">IF(U136="","",SUM(AE136,AH136))</f>
        <v>#REF!</v>
      </c>
    </row>
    <row r="137" customFormat="false" ht="13" hidden="false" customHeight="false" outlineLevel="0" collapsed="false">
      <c r="A137" s="792" t="n">
        <f aca="false">A136+1</f>
        <v>7</v>
      </c>
      <c r="B137" s="792" t="str">
        <f aca="false">B114</f>
        <v>21</v>
      </c>
      <c r="C137" s="792" t="str">
        <f aca="false">C114</f>
        <v>Slice Crispy</v>
      </c>
      <c r="D137" s="792" t="e">
        <f aca="false">IF($B137="","",D160-D183)</f>
        <v>#REF!</v>
      </c>
      <c r="F137" s="802" t="e">
        <f aca="false">IF($B137="","",F160-F183)</f>
        <v>#REF!</v>
      </c>
      <c r="G137" s="802" t="e">
        <f aca="false">IF($B137="","",G160-G183)</f>
        <v>#REF!</v>
      </c>
      <c r="H137" s="802" t="e">
        <f aca="false">IF($B137="","",H160-H183)</f>
        <v>#REF!</v>
      </c>
      <c r="I137" s="802" t="e">
        <f aca="false">IF($B137="","",I160-I183)</f>
        <v>#REF!</v>
      </c>
      <c r="J137" s="792" t="e">
        <f aca="false">IF(B137="","",SUM(F137:I137))</f>
        <v>#REF!</v>
      </c>
      <c r="L137" s="792" t="e">
        <f aca="false">IF(B137="","",SUM(D137,J137))</f>
        <v>#REF!</v>
      </c>
      <c r="O137" s="792" t="e">
        <f aca="false">IF($B137="","",O160-O183)</f>
        <v>#REF!</v>
      </c>
      <c r="Q137" s="792" t="e">
        <f aca="false">IF(B137="","",SUM(L137,O137))</f>
        <v>#REF!</v>
      </c>
      <c r="T137" s="792" t="n">
        <f aca="false">T136+1</f>
        <v>7</v>
      </c>
      <c r="U137" s="792" t="str">
        <f aca="false">U114</f>
        <v>40</v>
      </c>
      <c r="V137" s="792" t="str">
        <f aca="false">V114</f>
        <v>Teeny Bopper</v>
      </c>
      <c r="W137" s="792" t="e">
        <f aca="false">IF($U137="","",W160-W183)</f>
        <v>#REF!</v>
      </c>
      <c r="Y137" s="802" t="e">
        <f aca="false">IF($U137="","",Y160-Y183)</f>
        <v>#REF!</v>
      </c>
      <c r="Z137" s="802" t="e">
        <f aca="false">IF($U137="","",Z160-Z183)</f>
        <v>#REF!</v>
      </c>
      <c r="AA137" s="802" t="e">
        <f aca="false">IF($U137="","",AA160-AA183)</f>
        <v>#REF!</v>
      </c>
      <c r="AB137" s="802" t="e">
        <f aca="false">IF($U137="","",AB160-AB183)</f>
        <v>#REF!</v>
      </c>
      <c r="AC137" s="792" t="e">
        <f aca="false">IF(U137="","",SUM(Y137:AB137))</f>
        <v>#REF!</v>
      </c>
      <c r="AE137" s="792" t="e">
        <f aca="false">IF(U137="","",SUM(W137,AC137))</f>
        <v>#REF!</v>
      </c>
      <c r="AH137" s="792" t="e">
        <f aca="false">IF($U137="","",AH160-AH183)</f>
        <v>#REF!</v>
      </c>
      <c r="AJ137" s="792" t="e">
        <f aca="false">IF(U137="","",SUM(AE137,AH137))</f>
        <v>#REF!</v>
      </c>
    </row>
    <row r="138" customFormat="false" ht="13" hidden="false" customHeight="false" outlineLevel="0" collapsed="false">
      <c r="A138" s="804" t="n">
        <f aca="false">A137+1</f>
        <v>8</v>
      </c>
      <c r="B138" s="804" t="str">
        <f aca="false">B115</f>
        <v>23</v>
      </c>
      <c r="C138" s="804" t="str">
        <f aca="false">C115</f>
        <v>N/A</v>
      </c>
      <c r="D138" s="804" t="e">
        <f aca="false">IF($B138="","",D161-D184)</f>
        <v>#REF!</v>
      </c>
      <c r="F138" s="802" t="e">
        <f aca="false">IF($B138="","",F161-F184)</f>
        <v>#REF!</v>
      </c>
      <c r="G138" s="802" t="e">
        <f aca="false">IF($B138="","",G161-G184)</f>
        <v>#REF!</v>
      </c>
      <c r="H138" s="802" t="e">
        <f aca="false">IF($B138="","",H161-H184)</f>
        <v>#REF!</v>
      </c>
      <c r="I138" s="802" t="e">
        <f aca="false">IF($B138="","",I161-I184)</f>
        <v>#REF!</v>
      </c>
      <c r="J138" s="804" t="e">
        <f aca="false">IF(B138="","",SUM(F138:I138))</f>
        <v>#REF!</v>
      </c>
      <c r="L138" s="804" t="e">
        <f aca="false">IF(B138="","",SUM(D138,J138))</f>
        <v>#REF!</v>
      </c>
      <c r="O138" s="804" t="e">
        <f aca="false">IF($B138="","",O161-O184)</f>
        <v>#REF!</v>
      </c>
      <c r="Q138" s="804" t="e">
        <f aca="false">IF(B138="","",SUM(L138,O138))</f>
        <v>#REF!</v>
      </c>
      <c r="T138" s="804" t="n">
        <f aca="false">T137+1</f>
        <v>8</v>
      </c>
      <c r="U138" s="804" t="str">
        <f aca="false">U115</f>
        <v>416</v>
      </c>
      <c r="V138" s="804" t="str">
        <f aca="false">V115</f>
        <v>Adelaide Herout</v>
      </c>
      <c r="W138" s="804" t="e">
        <f aca="false">IF($U138="","",W161-W184)</f>
        <v>#REF!</v>
      </c>
      <c r="Y138" s="802" t="e">
        <f aca="false">IF($U138="","",Y161-Y184)</f>
        <v>#REF!</v>
      </c>
      <c r="Z138" s="802" t="e">
        <f aca="false">IF($U138="","",Z161-Z184)</f>
        <v>#REF!</v>
      </c>
      <c r="AA138" s="802" t="e">
        <f aca="false">IF($U138="","",AA161-AA184)</f>
        <v>#REF!</v>
      </c>
      <c r="AB138" s="802" t="e">
        <f aca="false">IF($U138="","",AB161-AB184)</f>
        <v>#REF!</v>
      </c>
      <c r="AC138" s="804" t="e">
        <f aca="false">IF(U138="","",SUM(Y138:AB138))</f>
        <v>#REF!</v>
      </c>
      <c r="AE138" s="804" t="e">
        <f aca="false">IF(U138="","",SUM(W138,AC138))</f>
        <v>#REF!</v>
      </c>
      <c r="AH138" s="804" t="e">
        <f aca="false">IF($U138="","",AH161-AH184)</f>
        <v>#REF!</v>
      </c>
      <c r="AJ138" s="804" t="e">
        <f aca="false">IF(U138="","",SUM(AE138,AH138))</f>
        <v>#REF!</v>
      </c>
    </row>
    <row r="139" customFormat="false" ht="13" hidden="false" customHeight="false" outlineLevel="0" collapsed="false">
      <c r="A139" s="792" t="n">
        <f aca="false">A138+1</f>
        <v>9</v>
      </c>
      <c r="B139" s="792" t="str">
        <f aca="false">B116</f>
        <v>35</v>
      </c>
      <c r="C139" s="792" t="str">
        <f aca="false">C116</f>
        <v>Alby ChoAss</v>
      </c>
      <c r="D139" s="792" t="e">
        <f aca="false">IF($B139="","",D162-D185)</f>
        <v>#REF!</v>
      </c>
      <c r="F139" s="802" t="e">
        <f aca="false">IF($B139="","",F162-F185)</f>
        <v>#REF!</v>
      </c>
      <c r="G139" s="802" t="e">
        <f aca="false">IF($B139="","",G162-G185)</f>
        <v>#REF!</v>
      </c>
      <c r="H139" s="802" t="e">
        <f aca="false">IF($B139="","",H162-H185)</f>
        <v>#REF!</v>
      </c>
      <c r="I139" s="802" t="e">
        <f aca="false">IF($B139="","",I162-I185)</f>
        <v>#REF!</v>
      </c>
      <c r="J139" s="792" t="e">
        <f aca="false">IF(B139="","",SUM(F139:I139))</f>
        <v>#REF!</v>
      </c>
      <c r="L139" s="792" t="e">
        <f aca="false">IF(B139="","",SUM(D139,J139))</f>
        <v>#REF!</v>
      </c>
      <c r="O139" s="792" t="e">
        <f aca="false">IF($B139="","",O162-O185)</f>
        <v>#REF!</v>
      </c>
      <c r="Q139" s="792" t="e">
        <f aca="false">IF(B139="","",SUM(L139,O139))</f>
        <v>#REF!</v>
      </c>
      <c r="T139" s="792" t="n">
        <f aca="false">T138+1</f>
        <v>9</v>
      </c>
      <c r="U139" s="792" t="str">
        <f aca="false">U116</f>
        <v>42</v>
      </c>
      <c r="V139" s="792" t="str">
        <f aca="false">V116</f>
        <v>Holly Nass</v>
      </c>
      <c r="W139" s="792" t="e">
        <f aca="false">IF($U139="","",W162-W185)</f>
        <v>#REF!</v>
      </c>
      <c r="Y139" s="802" t="e">
        <f aca="false">IF($U139="","",Y162-Y185)</f>
        <v>#REF!</v>
      </c>
      <c r="Z139" s="802" t="e">
        <f aca="false">IF($U139="","",Z162-Z185)</f>
        <v>#REF!</v>
      </c>
      <c r="AA139" s="802" t="e">
        <f aca="false">IF($U139="","",AA162-AA185)</f>
        <v>#REF!</v>
      </c>
      <c r="AB139" s="802" t="e">
        <f aca="false">IF($U139="","",AB162-AB185)</f>
        <v>#REF!</v>
      </c>
      <c r="AC139" s="792" t="e">
        <f aca="false">IF(U139="","",SUM(Y139:AB139))</f>
        <v>#REF!</v>
      </c>
      <c r="AE139" s="792" t="e">
        <f aca="false">IF(U139="","",SUM(W139,AC139))</f>
        <v>#REF!</v>
      </c>
      <c r="AH139" s="792" t="e">
        <f aca="false">IF($U139="","",AH162-AH185)</f>
        <v>#REF!</v>
      </c>
      <c r="AJ139" s="792" t="e">
        <f aca="false">IF(U139="","",SUM(AE139,AH139))</f>
        <v>#REF!</v>
      </c>
    </row>
    <row r="140" customFormat="false" ht="13" hidden="false" customHeight="false" outlineLevel="0" collapsed="false">
      <c r="A140" s="804" t="n">
        <f aca="false">A139+1</f>
        <v>10</v>
      </c>
      <c r="B140" s="804" t="str">
        <f aca="false">B117</f>
        <v>46</v>
      </c>
      <c r="C140" s="804" t="str">
        <f aca="false">C117</f>
        <v>Izzy Exterminator</v>
      </c>
      <c r="D140" s="804" t="e">
        <f aca="false">IF($B140="","",D163-D186)</f>
        <v>#REF!</v>
      </c>
      <c r="F140" s="802" t="e">
        <f aca="false">IF($B140="","",F163-F186)</f>
        <v>#REF!</v>
      </c>
      <c r="G140" s="802" t="e">
        <f aca="false">IF($B140="","",G163-G186)</f>
        <v>#REF!</v>
      </c>
      <c r="H140" s="802" t="e">
        <f aca="false">IF($B140="","",H163-H186)</f>
        <v>#REF!</v>
      </c>
      <c r="I140" s="802" t="e">
        <f aca="false">IF($B140="","",I163-I186)</f>
        <v>#REF!</v>
      </c>
      <c r="J140" s="804" t="e">
        <f aca="false">IF(B140="","",SUM(F140:I140))</f>
        <v>#REF!</v>
      </c>
      <c r="L140" s="804" t="e">
        <f aca="false">IF(B140="","",SUM(D140,J140))</f>
        <v>#REF!</v>
      </c>
      <c r="O140" s="804" t="e">
        <f aca="false">IF($B140="","",O163-O186)</f>
        <v>#REF!</v>
      </c>
      <c r="Q140" s="804" t="e">
        <f aca="false">IF(B140="","",SUM(L140,O140))</f>
        <v>#REF!</v>
      </c>
      <c r="T140" s="804" t="n">
        <f aca="false">T139+1</f>
        <v>10</v>
      </c>
      <c r="U140" s="804" t="str">
        <f aca="false">U117</f>
        <v>5</v>
      </c>
      <c r="V140" s="804" t="str">
        <f aca="false">V117</f>
        <v>Ivana Hercha</v>
      </c>
      <c r="W140" s="804" t="e">
        <f aca="false">IF($U140="","",W163-W186)</f>
        <v>#REF!</v>
      </c>
      <c r="Y140" s="802" t="e">
        <f aca="false">IF($U140="","",Y163-Y186)</f>
        <v>#REF!</v>
      </c>
      <c r="Z140" s="802" t="e">
        <f aca="false">IF($U140="","",Z163-Z186)</f>
        <v>#REF!</v>
      </c>
      <c r="AA140" s="802" t="e">
        <f aca="false">IF($U140="","",AA163-AA186)</f>
        <v>#REF!</v>
      </c>
      <c r="AB140" s="802" t="e">
        <f aca="false">IF($U140="","",AB163-AB186)</f>
        <v>#REF!</v>
      </c>
      <c r="AC140" s="804" t="e">
        <f aca="false">IF(U140="","",SUM(Y140:AB140))</f>
        <v>#REF!</v>
      </c>
      <c r="AE140" s="804" t="e">
        <f aca="false">IF(U140="","",SUM(W140,AC140))</f>
        <v>#REF!</v>
      </c>
      <c r="AH140" s="804" t="e">
        <f aca="false">IF($U140="","",AH163-AH186)</f>
        <v>#REF!</v>
      </c>
      <c r="AJ140" s="804" t="e">
        <f aca="false">IF(U140="","",SUM(AE140,AH140))</f>
        <v>#REF!</v>
      </c>
    </row>
    <row r="141" customFormat="false" ht="13" hidden="false" customHeight="false" outlineLevel="0" collapsed="false">
      <c r="A141" s="792" t="n">
        <f aca="false">A140+1</f>
        <v>11</v>
      </c>
      <c r="B141" s="792" t="str">
        <f aca="false">B118</f>
        <v>55</v>
      </c>
      <c r="C141" s="792" t="str">
        <f aca="false">C118</f>
        <v>Obi Quiet</v>
      </c>
      <c r="D141" s="792" t="e">
        <f aca="false">IF($B141="","",D164-D187)</f>
        <v>#REF!</v>
      </c>
      <c r="F141" s="802" t="e">
        <f aca="false">IF($B141="","",F164-F187)</f>
        <v>#REF!</v>
      </c>
      <c r="G141" s="802" t="e">
        <f aca="false">IF($B141="","",G164-G187)</f>
        <v>#REF!</v>
      </c>
      <c r="H141" s="802" t="e">
        <f aca="false">IF($B141="","",H164-H187)</f>
        <v>#REF!</v>
      </c>
      <c r="I141" s="802" t="e">
        <f aca="false">IF($B141="","",I164-I187)</f>
        <v>#REF!</v>
      </c>
      <c r="J141" s="792" t="e">
        <f aca="false">IF(B141="","",SUM(F141:I141))</f>
        <v>#REF!</v>
      </c>
      <c r="L141" s="792" t="e">
        <f aca="false">IF(B141="","",SUM(D141,J141))</f>
        <v>#REF!</v>
      </c>
      <c r="O141" s="792" t="e">
        <f aca="false">IF($B141="","",O164-O187)</f>
        <v>#REF!</v>
      </c>
      <c r="Q141" s="792" t="e">
        <f aca="false">IF(B141="","",SUM(L141,O141))</f>
        <v>#REF!</v>
      </c>
      <c r="T141" s="792" t="n">
        <f aca="false">T140+1</f>
        <v>11</v>
      </c>
      <c r="U141" s="792" t="str">
        <f aca="false">U118</f>
        <v>501</v>
      </c>
      <c r="V141" s="792" t="str">
        <f aca="false">V118</f>
        <v>Rally Kat</v>
      </c>
      <c r="W141" s="792" t="e">
        <f aca="false">IF($U141="","",W164-W187)</f>
        <v>#REF!</v>
      </c>
      <c r="Y141" s="802" t="e">
        <f aca="false">IF($U141="","",Y164-Y187)</f>
        <v>#REF!</v>
      </c>
      <c r="Z141" s="802" t="e">
        <f aca="false">IF($U141="","",Z164-Z187)</f>
        <v>#REF!</v>
      </c>
      <c r="AA141" s="802" t="e">
        <f aca="false">IF($U141="","",AA164-AA187)</f>
        <v>#REF!</v>
      </c>
      <c r="AB141" s="802" t="e">
        <f aca="false">IF($U141="","",AB164-AB187)</f>
        <v>#REF!</v>
      </c>
      <c r="AC141" s="792" t="e">
        <f aca="false">IF(U141="","",SUM(Y141:AB141))</f>
        <v>#REF!</v>
      </c>
      <c r="AE141" s="792" t="e">
        <f aca="false">IF(U141="","",SUM(W141,AC141))</f>
        <v>#REF!</v>
      </c>
      <c r="AH141" s="792" t="e">
        <f aca="false">IF($U141="","",AH164-AH187)</f>
        <v>#REF!</v>
      </c>
      <c r="AJ141" s="792" t="e">
        <f aca="false">IF(U141="","",SUM(AE141,AH141))</f>
        <v>#REF!</v>
      </c>
    </row>
    <row r="142" customFormat="false" ht="13" hidden="false" customHeight="false" outlineLevel="0" collapsed="false">
      <c r="A142" s="804" t="n">
        <f aca="false">A141+1</f>
        <v>12</v>
      </c>
      <c r="B142" s="804" t="str">
        <f aca="false">B119</f>
        <v>64</v>
      </c>
      <c r="C142" s="804" t="str">
        <f aca="false">C119</f>
        <v>Wu's Your Momma</v>
      </c>
      <c r="D142" s="804" t="e">
        <f aca="false">IF($B142="","",D165-D188)</f>
        <v>#REF!</v>
      </c>
      <c r="F142" s="802" t="e">
        <f aca="false">IF($B142="","",F165-F188)</f>
        <v>#REF!</v>
      </c>
      <c r="G142" s="802" t="e">
        <f aca="false">IF($B142="","",G165-G188)</f>
        <v>#REF!</v>
      </c>
      <c r="H142" s="802" t="e">
        <f aca="false">IF($B142="","",H165-H188)</f>
        <v>#REF!</v>
      </c>
      <c r="I142" s="802" t="e">
        <f aca="false">IF($B142="","",I165-I188)</f>
        <v>#REF!</v>
      </c>
      <c r="J142" s="804" t="e">
        <f aca="false">IF(B142="","",SUM(F142:I142))</f>
        <v>#REF!</v>
      </c>
      <c r="L142" s="804" t="e">
        <f aca="false">IF(B142="","",SUM(D142,J142))</f>
        <v>#REF!</v>
      </c>
      <c r="O142" s="804" t="e">
        <f aca="false">IF($B142="","",O165-O188)</f>
        <v>#REF!</v>
      </c>
      <c r="Q142" s="804" t="e">
        <f aca="false">IF(B142="","",SUM(L142,O142))</f>
        <v>#REF!</v>
      </c>
      <c r="T142" s="804" t="n">
        <f aca="false">T141+1</f>
        <v>12</v>
      </c>
      <c r="U142" s="804" t="str">
        <f aca="false">U119</f>
        <v>6</v>
      </c>
      <c r="V142" s="804" t="str">
        <f aca="false">V119</f>
        <v>Razor WreckHer</v>
      </c>
      <c r="W142" s="804" t="e">
        <f aca="false">IF($U142="","",W165-W188)</f>
        <v>#REF!</v>
      </c>
      <c r="Y142" s="802" t="e">
        <f aca="false">IF($U142="","",Y165-Y188)</f>
        <v>#REF!</v>
      </c>
      <c r="Z142" s="802" t="e">
        <f aca="false">IF($U142="","",Z165-Z188)</f>
        <v>#REF!</v>
      </c>
      <c r="AA142" s="802" t="e">
        <f aca="false">IF($U142="","",AA165-AA188)</f>
        <v>#REF!</v>
      </c>
      <c r="AB142" s="802" t="e">
        <f aca="false">IF($U142="","",AB165-AB188)</f>
        <v>#REF!</v>
      </c>
      <c r="AC142" s="804" t="e">
        <f aca="false">IF(U142="","",SUM(Y142:AB142))</f>
        <v>#REF!</v>
      </c>
      <c r="AE142" s="804" t="e">
        <f aca="false">IF(U142="","",SUM(W142,AC142))</f>
        <v>#REF!</v>
      </c>
      <c r="AH142" s="804" t="e">
        <f aca="false">IF($U142="","",AH165-AH188)</f>
        <v>#REF!</v>
      </c>
      <c r="AJ142" s="804" t="e">
        <f aca="false">IF(U142="","",SUM(AE142,AH142))</f>
        <v>#REF!</v>
      </c>
    </row>
    <row r="143" customFormat="false" ht="13" hidden="false" customHeight="false" outlineLevel="0" collapsed="false">
      <c r="A143" s="792" t="n">
        <f aca="false">A142+1</f>
        <v>13</v>
      </c>
      <c r="B143" s="792" t="str">
        <f aca="false">B120</f>
        <v>747</v>
      </c>
      <c r="C143" s="792" t="str">
        <f aca="false">C120</f>
        <v>Sketch E. Artist</v>
      </c>
      <c r="D143" s="792" t="e">
        <f aca="false">IF($B143="","",D166-D189)</f>
        <v>#REF!</v>
      </c>
      <c r="F143" s="802" t="e">
        <f aca="false">IF($B143="","",F166-F189)</f>
        <v>#REF!</v>
      </c>
      <c r="G143" s="802" t="e">
        <f aca="false">IF($B143="","",G166-G189)</f>
        <v>#REF!</v>
      </c>
      <c r="H143" s="802" t="e">
        <f aca="false">IF($B143="","",H166-H189)</f>
        <v>#REF!</v>
      </c>
      <c r="I143" s="802" t="e">
        <f aca="false">IF($B143="","",I166-I189)</f>
        <v>#REF!</v>
      </c>
      <c r="J143" s="792" t="e">
        <f aca="false">IF(B143="","",SUM(F143:I143))</f>
        <v>#REF!</v>
      </c>
      <c r="L143" s="792" t="e">
        <f aca="false">IF(B143="","",SUM(D143,J143))</f>
        <v>#REF!</v>
      </c>
      <c r="O143" s="792" t="e">
        <f aca="false">IF($B143="","",O166-O189)</f>
        <v>#REF!</v>
      </c>
      <c r="Q143" s="792" t="e">
        <f aca="false">IF(B143="","",SUM(L143,O143))</f>
        <v>#REF!</v>
      </c>
      <c r="T143" s="792" t="n">
        <f aca="false">T142+1</f>
        <v>13</v>
      </c>
      <c r="U143" s="792" t="str">
        <f aca="false">U120</f>
        <v>7</v>
      </c>
      <c r="V143" s="792" t="str">
        <f aca="false">V120</f>
        <v>Madame Mayhem</v>
      </c>
      <c r="W143" s="792" t="e">
        <f aca="false">IF($U143="","",W166-W189)</f>
        <v>#REF!</v>
      </c>
      <c r="Y143" s="802" t="e">
        <f aca="false">IF($U143="","",Y166-Y189)</f>
        <v>#REF!</v>
      </c>
      <c r="Z143" s="802" t="e">
        <f aca="false">IF($U143="","",Z166-Z189)</f>
        <v>#REF!</v>
      </c>
      <c r="AA143" s="802" t="e">
        <f aca="false">IF($U143="","",AA166-AA189)</f>
        <v>#REF!</v>
      </c>
      <c r="AB143" s="802" t="e">
        <f aca="false">IF($U143="","",AB166-AB189)</f>
        <v>#REF!</v>
      </c>
      <c r="AC143" s="792" t="e">
        <f aca="false">IF(U143="","",SUM(Y143:AB143))</f>
        <v>#REF!</v>
      </c>
      <c r="AE143" s="792" t="e">
        <f aca="false">IF(U143="","",SUM(W143,AC143))</f>
        <v>#REF!</v>
      </c>
      <c r="AH143" s="792" t="e">
        <f aca="false">IF($U143="","",AH166-AH189)</f>
        <v>#REF!</v>
      </c>
      <c r="AJ143" s="792" t="e">
        <f aca="false">IF(U143="","",SUM(AE143,AH143))</f>
        <v>#REF!</v>
      </c>
    </row>
    <row r="144" customFormat="false" ht="13" hidden="false" customHeight="false" outlineLevel="0" collapsed="false">
      <c r="A144" s="804" t="n">
        <f aca="false">A143+1</f>
        <v>14</v>
      </c>
      <c r="B144" s="804" t="str">
        <f aca="false">B121</f>
        <v>77</v>
      </c>
      <c r="C144" s="804" t="str">
        <f aca="false">C121</f>
        <v>Jen-Aside</v>
      </c>
      <c r="D144" s="804" t="e">
        <f aca="false">IF($B144="","",D167-D190)</f>
        <v>#REF!</v>
      </c>
      <c r="F144" s="802" t="e">
        <f aca="false">IF($B144="","",F167-F190)</f>
        <v>#REF!</v>
      </c>
      <c r="G144" s="802" t="e">
        <f aca="false">IF($B144="","",G167-G190)</f>
        <v>#REF!</v>
      </c>
      <c r="H144" s="802" t="e">
        <f aca="false">IF($B144="","",H167-H190)</f>
        <v>#REF!</v>
      </c>
      <c r="I144" s="802" t="e">
        <f aca="false">IF($B144="","",I167-I190)</f>
        <v>#REF!</v>
      </c>
      <c r="J144" s="804" t="e">
        <f aca="false">IF(B144="","",SUM(F144:I144))</f>
        <v>#REF!</v>
      </c>
      <c r="L144" s="804" t="e">
        <f aca="false">IF(B144="","",SUM(D144,J144))</f>
        <v>#REF!</v>
      </c>
      <c r="O144" s="804" t="e">
        <f aca="false">IF($B144="","",O167-O190)</f>
        <v>#REF!</v>
      </c>
      <c r="Q144" s="804" t="e">
        <f aca="false">IF(B144="","",SUM(L144,O144))</f>
        <v>#REF!</v>
      </c>
      <c r="T144" s="804" t="n">
        <f aca="false">T143+1</f>
        <v>14</v>
      </c>
      <c r="U144" s="804" t="str">
        <f aca="false">U121</f>
        <v/>
      </c>
      <c r="V144" s="804" t="str">
        <f aca="false">V121</f>
        <v/>
      </c>
      <c r="W144" s="804" t="str">
        <f aca="false">IF($U144="","",W167-W190)</f>
        <v/>
      </c>
      <c r="Y144" s="802" t="str">
        <f aca="false">IF($U144="","",Y167-Y190)</f>
        <v/>
      </c>
      <c r="Z144" s="802" t="str">
        <f aca="false">IF($U144="","",Z167-Z190)</f>
        <v/>
      </c>
      <c r="AA144" s="802" t="str">
        <f aca="false">IF($U144="","",AA167-AA190)</f>
        <v/>
      </c>
      <c r="AB144" s="802" t="str">
        <f aca="false">IF($U144="","",AB167-AB190)</f>
        <v/>
      </c>
      <c r="AC144" s="804" t="str">
        <f aca="false">IF(U144="","",SUM(Y144:AB144))</f>
        <v/>
      </c>
      <c r="AE144" s="804" t="str">
        <f aca="false">IF(U144="","",SUM(W144,AC144))</f>
        <v/>
      </c>
      <c r="AH144" s="804" t="str">
        <f aca="false">IF($U144="","",AH167-AH190)</f>
        <v/>
      </c>
      <c r="AJ144" s="804" t="str">
        <f aca="false">IF(U144="","",SUM(AE144,AH144))</f>
        <v/>
      </c>
    </row>
    <row r="145" customFormat="false" ht="13" hidden="false" customHeight="false" outlineLevel="0" collapsed="false">
      <c r="A145" s="792" t="n">
        <f aca="false">A144+1</f>
        <v>15</v>
      </c>
      <c r="B145" s="792" t="str">
        <f aca="false">B122</f>
        <v/>
      </c>
      <c r="C145" s="792" t="str">
        <f aca="false">C122</f>
        <v/>
      </c>
      <c r="D145" s="792" t="str">
        <f aca="false">IF($B145="","",D168-D191)</f>
        <v/>
      </c>
      <c r="F145" s="802" t="str">
        <f aca="false">IF($B145="","",F168-F191)</f>
        <v/>
      </c>
      <c r="G145" s="802" t="str">
        <f aca="false">IF($B145="","",G168-G191)</f>
        <v/>
      </c>
      <c r="H145" s="802" t="str">
        <f aca="false">IF($B145="","",H168-H191)</f>
        <v/>
      </c>
      <c r="I145" s="802" t="str">
        <f aca="false">IF($B145="","",I168-I191)</f>
        <v/>
      </c>
      <c r="J145" s="792" t="str">
        <f aca="false">IF(B145="","",SUM(F145:I145))</f>
        <v/>
      </c>
      <c r="L145" s="792" t="str">
        <f aca="false">IF(B145="","",SUM(D145,J145))</f>
        <v/>
      </c>
      <c r="O145" s="792" t="str">
        <f aca="false">IF($B145="","",O168-O191)</f>
        <v/>
      </c>
      <c r="Q145" s="792" t="str">
        <f aca="false">IF(B145="","",SUM(L145,O145))</f>
        <v/>
      </c>
      <c r="T145" s="792" t="n">
        <f aca="false">T144+1</f>
        <v>15</v>
      </c>
      <c r="U145" s="792" t="str">
        <f aca="false">U122</f>
        <v/>
      </c>
      <c r="V145" s="792" t="str">
        <f aca="false">V122</f>
        <v/>
      </c>
      <c r="W145" s="792" t="str">
        <f aca="false">IF($U145="","",W168-W191)</f>
        <v/>
      </c>
      <c r="Y145" s="802" t="str">
        <f aca="false">IF($U145="","",Y168-Y191)</f>
        <v/>
      </c>
      <c r="Z145" s="802" t="str">
        <f aca="false">IF($U145="","",Z168-Z191)</f>
        <v/>
      </c>
      <c r="AA145" s="802" t="str">
        <f aca="false">IF($U145="","",AA168-AA191)</f>
        <v/>
      </c>
      <c r="AB145" s="802" t="str">
        <f aca="false">IF($U145="","",AB168-AB191)</f>
        <v/>
      </c>
      <c r="AC145" s="792" t="str">
        <f aca="false">IF(U145="","",SUM(Y145:AB145))</f>
        <v/>
      </c>
      <c r="AE145" s="792" t="str">
        <f aca="false">IF(U145="","",SUM(W145,AC145))</f>
        <v/>
      </c>
      <c r="AH145" s="792" t="str">
        <f aca="false">IF($U145="","",AH168-AH191)</f>
        <v/>
      </c>
      <c r="AJ145" s="792" t="str">
        <f aca="false">IF(U145="","",SUM(AE145,AH145))</f>
        <v/>
      </c>
    </row>
    <row r="146" customFormat="false" ht="13" hidden="false" customHeight="false" outlineLevel="0" collapsed="false">
      <c r="A146" s="804" t="n">
        <f aca="false">A145+1</f>
        <v>16</v>
      </c>
      <c r="B146" s="804" t="str">
        <f aca="false">B123</f>
        <v/>
      </c>
      <c r="C146" s="804" t="str">
        <f aca="false">C123</f>
        <v/>
      </c>
      <c r="D146" s="804" t="str">
        <f aca="false">IF($B146="","",D169-D192)</f>
        <v/>
      </c>
      <c r="F146" s="802" t="str">
        <f aca="false">IF($B146="","",F169-F192)</f>
        <v/>
      </c>
      <c r="G146" s="802" t="str">
        <f aca="false">IF($B146="","",G169-G192)</f>
        <v/>
      </c>
      <c r="H146" s="802" t="str">
        <f aca="false">IF($B146="","",H169-H192)</f>
        <v/>
      </c>
      <c r="I146" s="802" t="str">
        <f aca="false">IF($B146="","",I169-I192)</f>
        <v/>
      </c>
      <c r="J146" s="804" t="str">
        <f aca="false">IF(B146="","",SUM(F146:I146))</f>
        <v/>
      </c>
      <c r="L146" s="804" t="str">
        <f aca="false">IF(B146="","",SUM(D146,J146))</f>
        <v/>
      </c>
      <c r="O146" s="804" t="str">
        <f aca="false">IF($B146="","",O169-O192)</f>
        <v/>
      </c>
      <c r="Q146" s="804" t="str">
        <f aca="false">IF(B146="","",SUM(L146,O146))</f>
        <v/>
      </c>
      <c r="T146" s="804" t="n">
        <f aca="false">T145+1</f>
        <v>16</v>
      </c>
      <c r="U146" s="804" t="str">
        <f aca="false">U123</f>
        <v/>
      </c>
      <c r="V146" s="804" t="str">
        <f aca="false">V123</f>
        <v/>
      </c>
      <c r="W146" s="804" t="str">
        <f aca="false">IF($U146="","",W169-W192)</f>
        <v/>
      </c>
      <c r="Y146" s="802" t="str">
        <f aca="false">IF($U146="","",Y169-Y192)</f>
        <v/>
      </c>
      <c r="Z146" s="802" t="str">
        <f aca="false">IF($U146="","",Z169-Z192)</f>
        <v/>
      </c>
      <c r="AA146" s="802" t="str">
        <f aca="false">IF($U146="","",AA169-AA192)</f>
        <v/>
      </c>
      <c r="AB146" s="802" t="str">
        <f aca="false">IF($U146="","",AB169-AB192)</f>
        <v/>
      </c>
      <c r="AC146" s="804" t="str">
        <f aca="false">IF(U146="","",SUM(Y146:AB146))</f>
        <v/>
      </c>
      <c r="AE146" s="804" t="str">
        <f aca="false">IF(U146="","",SUM(W146,AC146))</f>
        <v/>
      </c>
      <c r="AH146" s="804" t="str">
        <f aca="false">IF($U146="","",AH169-AH192)</f>
        <v/>
      </c>
      <c r="AJ146" s="804" t="str">
        <f aca="false">IF(U146="","",SUM(AE146,AH146))</f>
        <v/>
      </c>
    </row>
    <row r="147" customFormat="false" ht="13" hidden="false" customHeight="false" outlineLevel="0" collapsed="false">
      <c r="A147" s="792" t="n">
        <f aca="false">A146+1</f>
        <v>17</v>
      </c>
      <c r="B147" s="792" t="str">
        <f aca="false">B124</f>
        <v/>
      </c>
      <c r="C147" s="792" t="str">
        <f aca="false">C124</f>
        <v/>
      </c>
      <c r="D147" s="792" t="str">
        <f aca="false">IF($B147="","",D170-D193)</f>
        <v/>
      </c>
      <c r="F147" s="802" t="str">
        <f aca="false">IF($B147="","",F170-F193)</f>
        <v/>
      </c>
      <c r="G147" s="802" t="str">
        <f aca="false">IF($B147="","",G170-G193)</f>
        <v/>
      </c>
      <c r="H147" s="802" t="str">
        <f aca="false">IF($B147="","",H170-H193)</f>
        <v/>
      </c>
      <c r="I147" s="802" t="str">
        <f aca="false">IF($B147="","",I170-I193)</f>
        <v/>
      </c>
      <c r="J147" s="792" t="str">
        <f aca="false">IF(B147="","",SUM(F147:I147))</f>
        <v/>
      </c>
      <c r="L147" s="792" t="str">
        <f aca="false">IF(B147="","",SUM(D147,J147))</f>
        <v/>
      </c>
      <c r="O147" s="792" t="str">
        <f aca="false">IF($B147="","",O170-O193)</f>
        <v/>
      </c>
      <c r="Q147" s="792" t="str">
        <f aca="false">IF(B147="","",SUM(L147,O147))</f>
        <v/>
      </c>
      <c r="T147" s="792" t="n">
        <f aca="false">T146+1</f>
        <v>17</v>
      </c>
      <c r="U147" s="792" t="str">
        <f aca="false">U124</f>
        <v/>
      </c>
      <c r="V147" s="792" t="str">
        <f aca="false">V124</f>
        <v/>
      </c>
      <c r="W147" s="792" t="str">
        <f aca="false">IF($U147="","",W170-W193)</f>
        <v/>
      </c>
      <c r="Y147" s="802" t="str">
        <f aca="false">IF($U147="","",Y170-Y193)</f>
        <v/>
      </c>
      <c r="Z147" s="802" t="str">
        <f aca="false">IF($U147="","",Z170-Z193)</f>
        <v/>
      </c>
      <c r="AA147" s="802" t="str">
        <f aca="false">IF($U147="","",AA170-AA193)</f>
        <v/>
      </c>
      <c r="AB147" s="802" t="str">
        <f aca="false">IF($U147="","",AB170-AB193)</f>
        <v/>
      </c>
      <c r="AC147" s="792" t="str">
        <f aca="false">IF(U147="","",SUM(Y147:AB147))</f>
        <v/>
      </c>
      <c r="AE147" s="792" t="str">
        <f aca="false">IF(U147="","",SUM(W147,AC147))</f>
        <v/>
      </c>
      <c r="AH147" s="792" t="str">
        <f aca="false">IF($U147="","",AH170-AH193)</f>
        <v/>
      </c>
      <c r="AJ147" s="792" t="str">
        <f aca="false">IF(U147="","",SUM(AE147,AH147))</f>
        <v/>
      </c>
    </row>
    <row r="148" customFormat="false" ht="13" hidden="false" customHeight="false" outlineLevel="0" collapsed="false">
      <c r="A148" s="804" t="n">
        <f aca="false">A147+1</f>
        <v>18</v>
      </c>
      <c r="B148" s="804" t="str">
        <f aca="false">B125</f>
        <v/>
      </c>
      <c r="C148" s="804" t="str">
        <f aca="false">C125</f>
        <v/>
      </c>
      <c r="D148" s="804" t="str">
        <f aca="false">IF($B148="","",D171-D194)</f>
        <v/>
      </c>
      <c r="F148" s="802" t="str">
        <f aca="false">IF($B148="","",F171-F194)</f>
        <v/>
      </c>
      <c r="G148" s="802" t="str">
        <f aca="false">IF($B148="","",G171-G194)</f>
        <v/>
      </c>
      <c r="H148" s="802" t="str">
        <f aca="false">IF($B148="","",H171-H194)</f>
        <v/>
      </c>
      <c r="I148" s="802" t="str">
        <f aca="false">IF($B148="","",I171-I194)</f>
        <v/>
      </c>
      <c r="J148" s="804" t="str">
        <f aca="false">IF(B148="","",SUM(F148:I148))</f>
        <v/>
      </c>
      <c r="L148" s="804" t="str">
        <f aca="false">IF(B148="","",SUM(D148,J148))</f>
        <v/>
      </c>
      <c r="O148" s="804" t="str">
        <f aca="false">IF($B148="","",O171-O194)</f>
        <v/>
      </c>
      <c r="Q148" s="804" t="str">
        <f aca="false">IF(B148="","",SUM(L148,O148))</f>
        <v/>
      </c>
      <c r="T148" s="804" t="n">
        <f aca="false">T147+1</f>
        <v>18</v>
      </c>
      <c r="U148" s="804" t="str">
        <f aca="false">U125</f>
        <v/>
      </c>
      <c r="V148" s="804" t="str">
        <f aca="false">V125</f>
        <v/>
      </c>
      <c r="W148" s="804" t="str">
        <f aca="false">IF($U148="","",W171-W194)</f>
        <v/>
      </c>
      <c r="Y148" s="802" t="str">
        <f aca="false">IF($U148="","",Y171-Y194)</f>
        <v/>
      </c>
      <c r="Z148" s="802" t="str">
        <f aca="false">IF($U148="","",Z171-Z194)</f>
        <v/>
      </c>
      <c r="AA148" s="802" t="str">
        <f aca="false">IF($U148="","",AA171-AA194)</f>
        <v/>
      </c>
      <c r="AB148" s="802" t="str">
        <f aca="false">IF($U148="","",AB171-AB194)</f>
        <v/>
      </c>
      <c r="AC148" s="804" t="str">
        <f aca="false">IF(U148="","",SUM(Y148:AB148))</f>
        <v/>
      </c>
      <c r="AE148" s="804" t="str">
        <f aca="false">IF(U148="","",SUM(W148,AC148))</f>
        <v/>
      </c>
      <c r="AH148" s="804" t="str">
        <f aca="false">IF($U148="","",AH171-AH194)</f>
        <v/>
      </c>
      <c r="AJ148" s="804" t="str">
        <f aca="false">IF(U148="","",SUM(AE148,AH148))</f>
        <v/>
      </c>
    </row>
    <row r="149" customFormat="false" ht="13" hidden="false" customHeight="false" outlineLevel="0" collapsed="false">
      <c r="A149" s="792" t="n">
        <f aca="false">A148+1</f>
        <v>19</v>
      </c>
      <c r="B149" s="792" t="str">
        <f aca="false">B126</f>
        <v/>
      </c>
      <c r="C149" s="792" t="str">
        <f aca="false">C126</f>
        <v/>
      </c>
      <c r="D149" s="792" t="str">
        <f aca="false">IF($B149="","",D172-D195)</f>
        <v/>
      </c>
      <c r="F149" s="802" t="str">
        <f aca="false">IF($B149="","",F172-F195)</f>
        <v/>
      </c>
      <c r="G149" s="802" t="str">
        <f aca="false">IF($B149="","",G172-G195)</f>
        <v/>
      </c>
      <c r="H149" s="802" t="str">
        <f aca="false">IF($B149="","",H172-H195)</f>
        <v/>
      </c>
      <c r="I149" s="802" t="str">
        <f aca="false">IF($B149="","",I172-I195)</f>
        <v/>
      </c>
      <c r="J149" s="792" t="str">
        <f aca="false">IF(B149="","",SUM(F149:I149))</f>
        <v/>
      </c>
      <c r="L149" s="792" t="str">
        <f aca="false">IF(B149="","",SUM(D149,J149))</f>
        <v/>
      </c>
      <c r="O149" s="792" t="str">
        <f aca="false">IF($B149="","",O172-O195)</f>
        <v/>
      </c>
      <c r="Q149" s="792" t="str">
        <f aca="false">IF(B149="","",SUM(L149,O149))</f>
        <v/>
      </c>
      <c r="T149" s="792" t="n">
        <f aca="false">T148+1</f>
        <v>19</v>
      </c>
      <c r="U149" s="792" t="str">
        <f aca="false">U126</f>
        <v/>
      </c>
      <c r="V149" s="792" t="str">
        <f aca="false">V126</f>
        <v/>
      </c>
      <c r="W149" s="792" t="str">
        <f aca="false">IF($U149="","",W172-W195)</f>
        <v/>
      </c>
      <c r="Y149" s="802" t="str">
        <f aca="false">IF($U149="","",Y172-Y195)</f>
        <v/>
      </c>
      <c r="Z149" s="802" t="str">
        <f aca="false">IF($U149="","",Z172-Z195)</f>
        <v/>
      </c>
      <c r="AA149" s="802" t="str">
        <f aca="false">IF($U149="","",AA172-AA195)</f>
        <v/>
      </c>
      <c r="AB149" s="802" t="str">
        <f aca="false">IF($U149="","",AB172-AB195)</f>
        <v/>
      </c>
      <c r="AC149" s="792" t="str">
        <f aca="false">IF(U149="","",SUM(Y149:AB149))</f>
        <v/>
      </c>
      <c r="AE149" s="792" t="str">
        <f aca="false">IF(U149="","",SUM(W149,AC149))</f>
        <v/>
      </c>
      <c r="AH149" s="792" t="str">
        <f aca="false">IF($U149="","",AH172-AH195)</f>
        <v/>
      </c>
      <c r="AJ149" s="792" t="str">
        <f aca="false">IF(U149="","",SUM(AE149,AH149))</f>
        <v/>
      </c>
    </row>
    <row r="150" customFormat="false" ht="13" hidden="false" customHeight="false" outlineLevel="0" collapsed="false">
      <c r="A150" s="804" t="n">
        <f aca="false">A149+1</f>
        <v>20</v>
      </c>
      <c r="B150" s="804" t="str">
        <f aca="false">B127</f>
        <v/>
      </c>
      <c r="C150" s="804" t="str">
        <f aca="false">C127</f>
        <v/>
      </c>
      <c r="D150" s="804" t="str">
        <f aca="false">IF($B150="","",D173-D196)</f>
        <v/>
      </c>
      <c r="F150" s="802" t="str">
        <f aca="false">IF($B150="","",F173-F196)</f>
        <v/>
      </c>
      <c r="G150" s="802" t="str">
        <f aca="false">IF($B150="","",G173-G196)</f>
        <v/>
      </c>
      <c r="H150" s="802" t="str">
        <f aca="false">IF($B150="","",H173-H196)</f>
        <v/>
      </c>
      <c r="I150" s="802" t="str">
        <f aca="false">IF($B150="","",I173-I196)</f>
        <v/>
      </c>
      <c r="J150" s="804" t="str">
        <f aca="false">IF(B150="","",SUM(F150:I150))</f>
        <v/>
      </c>
      <c r="L150" s="804" t="str">
        <f aca="false">IF(B150="","",SUM(D150,J150))</f>
        <v/>
      </c>
      <c r="O150" s="804" t="str">
        <f aca="false">IF($B150="","",O173-O196)</f>
        <v/>
      </c>
      <c r="Q150" s="804" t="str">
        <f aca="false">IF(B150="","",SUM(L150,O150))</f>
        <v/>
      </c>
      <c r="T150" s="804" t="n">
        <f aca="false">T149+1</f>
        <v>20</v>
      </c>
      <c r="U150" s="804" t="str">
        <f aca="false">U127</f>
        <v/>
      </c>
      <c r="V150" s="804" t="str">
        <f aca="false">V127</f>
        <v/>
      </c>
      <c r="W150" s="804" t="str">
        <f aca="false">IF($U150="","",W173-W196)</f>
        <v/>
      </c>
      <c r="Y150" s="802" t="str">
        <f aca="false">IF($U150="","",Y173-Y196)</f>
        <v/>
      </c>
      <c r="Z150" s="802" t="str">
        <f aca="false">IF($U150="","",Z173-Z196)</f>
        <v/>
      </c>
      <c r="AA150" s="802" t="str">
        <f aca="false">IF($U150="","",AA173-AA196)</f>
        <v/>
      </c>
      <c r="AB150" s="802" t="str">
        <f aca="false">IF($U150="","",AB173-AB196)</f>
        <v/>
      </c>
      <c r="AC150" s="804" t="str">
        <f aca="false">IF(U150="","",SUM(Y150:AB150))</f>
        <v/>
      </c>
      <c r="AE150" s="804" t="str">
        <f aca="false">IF(U150="","",SUM(W150,AC150))</f>
        <v/>
      </c>
      <c r="AH150" s="804" t="str">
        <f aca="false">IF($U150="","",AH173-AH196)</f>
        <v/>
      </c>
      <c r="AJ150" s="804" t="str">
        <f aca="false">IF(U150="","",SUM(AE150,AH150))</f>
        <v/>
      </c>
    </row>
    <row r="152" customFormat="false" ht="13" hidden="false" customHeight="false" outlineLevel="0" collapsed="false">
      <c r="A152" s="794" t="s">
        <v>457</v>
      </c>
      <c r="B152" s="794"/>
      <c r="C152" s="794"/>
      <c r="D152" s="795"/>
      <c r="E152" s="795"/>
      <c r="F152" s="795"/>
      <c r="G152" s="795"/>
      <c r="H152" s="795"/>
      <c r="I152" s="795"/>
      <c r="J152" s="795"/>
      <c r="K152" s="795"/>
      <c r="L152" s="795"/>
      <c r="M152" s="795"/>
      <c r="N152" s="795"/>
      <c r="O152" s="795"/>
      <c r="P152" s="795"/>
      <c r="Q152" s="795"/>
      <c r="R152" s="795"/>
      <c r="T152" s="794" t="s">
        <v>457</v>
      </c>
      <c r="U152" s="794"/>
      <c r="V152" s="794"/>
      <c r="W152" s="795"/>
      <c r="X152" s="795"/>
      <c r="Y152" s="795"/>
      <c r="Z152" s="795"/>
      <c r="AA152" s="795"/>
      <c r="AB152" s="795"/>
      <c r="AC152" s="795"/>
      <c r="AD152" s="795"/>
      <c r="AE152" s="795"/>
      <c r="AF152" s="795"/>
      <c r="AG152" s="795"/>
      <c r="AH152" s="795"/>
      <c r="AI152" s="795"/>
      <c r="AJ152" s="795"/>
      <c r="AK152" s="795"/>
    </row>
    <row r="153" customFormat="false" ht="13" hidden="false" customHeight="false" outlineLevel="0" collapsed="false">
      <c r="A153" s="796" t="n">
        <v>0</v>
      </c>
      <c r="B153" s="796" t="s">
        <v>445</v>
      </c>
      <c r="C153" s="796" t="s">
        <v>446</v>
      </c>
      <c r="D153" s="796" t="s">
        <v>294</v>
      </c>
      <c r="E153" s="800"/>
      <c r="F153" s="798" t="s">
        <v>295</v>
      </c>
      <c r="G153" s="798" t="s">
        <v>295</v>
      </c>
      <c r="H153" s="798" t="s">
        <v>295</v>
      </c>
      <c r="I153" s="798" t="s">
        <v>295</v>
      </c>
      <c r="J153" s="796" t="s">
        <v>448</v>
      </c>
      <c r="K153" s="800"/>
      <c r="L153" s="796" t="s">
        <v>450</v>
      </c>
      <c r="M153" s="800"/>
      <c r="N153" s="799" t="s">
        <v>452</v>
      </c>
      <c r="O153" s="796" t="s">
        <v>292</v>
      </c>
      <c r="P153" s="800"/>
      <c r="Q153" s="796" t="s">
        <v>454</v>
      </c>
      <c r="R153" s="800"/>
      <c r="T153" s="796" t="n">
        <v>0</v>
      </c>
      <c r="U153" s="796" t="s">
        <v>445</v>
      </c>
      <c r="V153" s="796" t="s">
        <v>446</v>
      </c>
      <c r="W153" s="796" t="s">
        <v>294</v>
      </c>
      <c r="X153" s="800"/>
      <c r="Y153" s="798" t="s">
        <v>295</v>
      </c>
      <c r="Z153" s="798" t="s">
        <v>295</v>
      </c>
      <c r="AA153" s="798" t="s">
        <v>295</v>
      </c>
      <c r="AB153" s="798" t="s">
        <v>295</v>
      </c>
      <c r="AC153" s="796" t="s">
        <v>448</v>
      </c>
      <c r="AD153" s="800"/>
      <c r="AE153" s="796" t="s">
        <v>450</v>
      </c>
      <c r="AF153" s="800"/>
      <c r="AG153" s="799" t="s">
        <v>452</v>
      </c>
      <c r="AH153" s="796" t="s">
        <v>292</v>
      </c>
      <c r="AI153" s="800"/>
      <c r="AJ153" s="796" t="s">
        <v>454</v>
      </c>
      <c r="AK153" s="800"/>
    </row>
    <row r="154" customFormat="false" ht="13" hidden="false" customHeight="false" outlineLevel="0" collapsed="false">
      <c r="A154" s="792" t="n">
        <f aca="false">A153+1</f>
        <v>1</v>
      </c>
      <c r="B154" s="792" t="str">
        <f aca="false">B108</f>
        <v>02</v>
      </c>
      <c r="C154" s="792" t="str">
        <f aca="false">C108</f>
        <v>Jema Wrex</v>
      </c>
      <c r="D154" s="792" t="e">
        <f aca="false">IF($B154="","",SUMPRODUCT(--(Lineups!G$46:G$83=$B154),--(Lineups!B$46:B$83=""),Lineups!$W$46:$W$83))</f>
        <v>#REF!</v>
      </c>
      <c r="F154" s="802" t="e">
        <f aca="false">IF($B154="","",SUMPRODUCT(--(Lineups!G$46:G$83=$B154),--(Lineups!B$46:B$83="X"),Lineups!$W$46:$W$83))</f>
        <v>#REF!</v>
      </c>
      <c r="G154" s="802" t="e">
        <f aca="false">IF($B154="","",SUMPRODUCT(--(Lineups!$K$46:$K$83=$B154),Lineups!$W$46:$W$83))</f>
        <v>#REF!</v>
      </c>
      <c r="H154" s="802" t="e">
        <f aca="false">IF($B154="","",SUMPRODUCT(--(Lineups!$O$46:$O$83=$B154),Lineups!$W$46:$W$83))</f>
        <v>#REF!</v>
      </c>
      <c r="I154" s="802" t="e">
        <f aca="false">IF($B154="","",SUMPRODUCT(--(Lineups!$S$46:$S$83=$B154),Lineups!$W$46:$W$83))</f>
        <v>#REF!</v>
      </c>
      <c r="J154" s="792" t="e">
        <f aca="false">IF(B154="","",SUM(F154:I154))</f>
        <v>#REF!</v>
      </c>
      <c r="L154" s="792" t="e">
        <f aca="false">IF(B154="","",SUM(D154,J154))</f>
        <v>#REF!</v>
      </c>
      <c r="O154" s="792" t="e">
        <f aca="false">IF($B154="","",SUMPRODUCT(--(Lineups!$C$46:$C$83=$B154),Lineups!$W$46:$W$83))</f>
        <v>#REF!</v>
      </c>
      <c r="Q154" s="792" t="e">
        <f aca="false">IF(B154="","",SUM(L154,O154))</f>
        <v>#REF!</v>
      </c>
      <c r="T154" s="792" t="n">
        <f aca="false">T153+1</f>
        <v>1</v>
      </c>
      <c r="U154" s="792" t="str">
        <f aca="false">U108</f>
        <v>18</v>
      </c>
      <c r="V154" s="792" t="str">
        <f aca="false">V108</f>
        <v>Mai Tai Smashya</v>
      </c>
      <c r="W154" s="792" t="e">
        <f aca="false">IF($U154="","",SUMPRODUCT(--(Lineups!$AG$46:$AG$83=$U154),--(Lineups!$AB$46:$AB$83=""),Lineups!$AW$46:$AW$83))</f>
        <v>#REF!</v>
      </c>
      <c r="Y154" s="802" t="e">
        <f aca="false">IF($U154="","",SUMPRODUCT(--(Lineups!$AG$46:$AG$83=$U154),--(Lineups!$AB$46:$AB$83="X"),Lineups!$AW$46:$AW$83))</f>
        <v>#REF!</v>
      </c>
      <c r="Z154" s="802" t="e">
        <f aca="false">IF($U154="","",SUMPRODUCT(--(Lineups!$AK$46:$AK$83=$U154),Lineups!$AW$46:$AW$83))</f>
        <v>#REF!</v>
      </c>
      <c r="AA154" s="802" t="e">
        <f aca="false">IF($U154="","",SUMPRODUCT(--(Lineups!$AO$46:$AO$83=$U154),Lineups!$AW$46:$AW$83))</f>
        <v>#REF!</v>
      </c>
      <c r="AB154" s="802" t="e">
        <f aca="false">IF($U154="","",SUMPRODUCT(--(Lineups!$AS$46:$AS$83=$U154),Lineups!$AW$46:$AW$83))</f>
        <v>#REF!</v>
      </c>
      <c r="AC154" s="792" t="e">
        <f aca="false">IF(U154="",0,SUM(Y154:AB154))</f>
        <v>#REF!</v>
      </c>
      <c r="AE154" s="792" t="e">
        <f aca="false">IF(U154="","",SUM(W154,AC154))</f>
        <v>#REF!</v>
      </c>
      <c r="AH154" s="792" t="e">
        <f aca="false">IF($U154="","",SUMPRODUCT(--(Lineups!$AC$46:$AC$83=$U154),Lineups!$AW$46:$AW$83))</f>
        <v>#REF!</v>
      </c>
      <c r="AJ154" s="792" t="e">
        <f aca="false">IF(U154="","",SUM(AE154,AH154))</f>
        <v>#REF!</v>
      </c>
    </row>
    <row r="155" customFormat="false" ht="13" hidden="false" customHeight="false" outlineLevel="0" collapsed="false">
      <c r="A155" s="804" t="n">
        <f aca="false">A154+1</f>
        <v>2</v>
      </c>
      <c r="B155" s="804" t="str">
        <f aca="false">B109</f>
        <v>1</v>
      </c>
      <c r="C155" s="804" t="str">
        <f aca="false">C109</f>
        <v>Cia WouldNwannabia</v>
      </c>
      <c r="D155" s="804" t="e">
        <f aca="false">IF($B155="","",SUMPRODUCT(--(Lineups!G$46:G$83=$B155),--(Lineups!B$46:B$83=""),Lineups!$W$46:$W$83))</f>
        <v>#REF!</v>
      </c>
      <c r="F155" s="802" t="e">
        <f aca="false">IF($B155="","",SUMPRODUCT(--(Lineups!G$46:G$83=$B155),--(Lineups!B$46:B$83="X"),Lineups!$W$46:$W$83))</f>
        <v>#REF!</v>
      </c>
      <c r="G155" s="802" t="e">
        <f aca="false">IF($B155="","",SUMPRODUCT(--(Lineups!$K$46:$K$83=$B155),Lineups!$W$46:$W$83))</f>
        <v>#REF!</v>
      </c>
      <c r="H155" s="802" t="e">
        <f aca="false">IF($B155="","",SUMPRODUCT(--(Lineups!$O$46:$O$83=$B155),Lineups!$W$46:$W$83))</f>
        <v>#REF!</v>
      </c>
      <c r="I155" s="802" t="e">
        <f aca="false">IF($B155="","",SUMPRODUCT(--(Lineups!$S$46:$S$83=$B155),Lineups!$W$46:$W$83))</f>
        <v>#REF!</v>
      </c>
      <c r="J155" s="804" t="e">
        <f aca="false">IF(B155="","",SUM(F155:I155))</f>
        <v>#REF!</v>
      </c>
      <c r="L155" s="804" t="e">
        <f aca="false">IF(B155="","",SUM(D155,J155))</f>
        <v>#REF!</v>
      </c>
      <c r="O155" s="804" t="e">
        <f aca="false">IF($B155="","",SUMPRODUCT(--(Lineups!$C$46:$C$83=$B155),Lineups!$W$46:$W$83))</f>
        <v>#REF!</v>
      </c>
      <c r="Q155" s="804" t="e">
        <f aca="false">IF(B155="","",SUM(L155,O155))</f>
        <v>#REF!</v>
      </c>
      <c r="T155" s="804" t="n">
        <f aca="false">T154+1</f>
        <v>2</v>
      </c>
      <c r="U155" s="804" t="str">
        <f aca="false">U109</f>
        <v>191</v>
      </c>
      <c r="V155" s="804" t="str">
        <f aca="false">V109</f>
        <v>Kat Von Devious</v>
      </c>
      <c r="W155" s="804" t="e">
        <f aca="false">IF($U155="","",SUMPRODUCT(--(Lineups!$AG$46:$AG$83=$U155),--(Lineups!$AB$46:$AB$83=""),Lineups!$AW$46:$AW$83))</f>
        <v>#REF!</v>
      </c>
      <c r="Y155" s="802" t="e">
        <f aca="false">IF($U155="","",SUMPRODUCT(--(Lineups!$AG$46:$AG$83=$U155),--(Lineups!$AB$46:$AB$83="X"),Lineups!$AW$46:$AW$83))</f>
        <v>#REF!</v>
      </c>
      <c r="Z155" s="802" t="e">
        <f aca="false">IF($U155="","",SUMPRODUCT(--(Lineups!$AK$46:$AK$83=$U155),Lineups!$AW$46:$AW$83))</f>
        <v>#REF!</v>
      </c>
      <c r="AA155" s="802" t="e">
        <f aca="false">IF($U155="","",SUMPRODUCT(--(Lineups!$AO$46:$AO$83=$U155),Lineups!$AW$46:$AW$83))</f>
        <v>#REF!</v>
      </c>
      <c r="AB155" s="802" t="e">
        <f aca="false">IF($U155="","",SUMPRODUCT(--(Lineups!$AS$46:$AS$83=$U155),Lineups!$AW$46:$AW$83))</f>
        <v>#REF!</v>
      </c>
      <c r="AC155" s="804" t="e">
        <f aca="false">IF(U155="",0,SUM(Y155:AB155))</f>
        <v>#REF!</v>
      </c>
      <c r="AE155" s="804" t="e">
        <f aca="false">IF(U155="","",SUM(W155,AC155))</f>
        <v>#REF!</v>
      </c>
      <c r="AH155" s="804" t="e">
        <f aca="false">IF($U155="","",SUMPRODUCT(--(Lineups!$AC$46:$AC$83=$U155),Lineups!$AW$46:$AW$83))</f>
        <v>#REF!</v>
      </c>
      <c r="AJ155" s="804" t="e">
        <f aca="false">IF(U155="","",SUM(AE155,AH155))</f>
        <v>#REF!</v>
      </c>
    </row>
    <row r="156" customFormat="false" ht="13" hidden="false" customHeight="false" outlineLevel="0" collapsed="false">
      <c r="A156" s="792" t="n">
        <f aca="false">A155+1</f>
        <v>3</v>
      </c>
      <c r="B156" s="792" t="str">
        <f aca="false">B110</f>
        <v>10</v>
      </c>
      <c r="C156" s="792" t="str">
        <f aca="false">C110</f>
        <v>The Big Lebekski</v>
      </c>
      <c r="D156" s="792" t="e">
        <f aca="false">IF($B156="","",SUMPRODUCT(--(Lineups!G$46:G$83=$B156),--(Lineups!B$46:B$83=""),Lineups!$W$46:$W$83))</f>
        <v>#REF!</v>
      </c>
      <c r="F156" s="802" t="e">
        <f aca="false">IF($B156="","",SUMPRODUCT(--(Lineups!G$46:G$83=$B156),--(Lineups!B$46:B$83="X"),Lineups!$W$46:$W$83))</f>
        <v>#REF!</v>
      </c>
      <c r="G156" s="802" t="e">
        <f aca="false">IF($B156="","",SUMPRODUCT(--(Lineups!$K$46:$K$83=$B156),Lineups!$W$46:$W$83))</f>
        <v>#REF!</v>
      </c>
      <c r="H156" s="802" t="e">
        <f aca="false">IF($B156="","",SUMPRODUCT(--(Lineups!$O$46:$O$83=$B156),Lineups!$W$46:$W$83))</f>
        <v>#REF!</v>
      </c>
      <c r="I156" s="802" t="e">
        <f aca="false">IF($B156="","",SUMPRODUCT(--(Lineups!$S$46:$S$83=$B156),Lineups!$W$46:$W$83))</f>
        <v>#REF!</v>
      </c>
      <c r="J156" s="792" t="e">
        <f aca="false">IF(B156="","",SUM(F156:I156))</f>
        <v>#REF!</v>
      </c>
      <c r="L156" s="792" t="e">
        <f aca="false">IF(B156="","",SUM(D156,J156))</f>
        <v>#REF!</v>
      </c>
      <c r="O156" s="792" t="e">
        <f aca="false">IF($B156="","",SUMPRODUCT(--(Lineups!$C$46:$C$83=$B156),Lineups!$W$46:$W$83))</f>
        <v>#REF!</v>
      </c>
      <c r="Q156" s="792" t="e">
        <f aca="false">IF(B156="","",SUM(L156,O156))</f>
        <v>#REF!</v>
      </c>
      <c r="T156" s="792" t="n">
        <f aca="false">T155+1</f>
        <v>3</v>
      </c>
      <c r="U156" s="792" t="str">
        <f aca="false">U110</f>
        <v>222</v>
      </c>
      <c r="V156" s="792" t="str">
        <f aca="false">V110</f>
        <v>Terror Face Off</v>
      </c>
      <c r="W156" s="792" t="e">
        <f aca="false">IF($U156="","",SUMPRODUCT(--(Lineups!$AG$46:$AG$83=$U156),--(Lineups!$AB$46:$AB$83=""),Lineups!$AW$46:$AW$83))</f>
        <v>#REF!</v>
      </c>
      <c r="Y156" s="802" t="e">
        <f aca="false">IF($U156="","",SUMPRODUCT(--(Lineups!$AG$46:$AG$83=$U156),--(Lineups!$AB$46:$AB$83="X"),Lineups!$AW$46:$AW$83))</f>
        <v>#REF!</v>
      </c>
      <c r="Z156" s="802" t="e">
        <f aca="false">IF($U156="","",SUMPRODUCT(--(Lineups!$AK$46:$AK$83=$U156),Lineups!$AW$46:$AW$83))</f>
        <v>#REF!</v>
      </c>
      <c r="AA156" s="802" t="e">
        <f aca="false">IF($U156="","",SUMPRODUCT(--(Lineups!$AO$46:$AO$83=$U156),Lineups!$AW$46:$AW$83))</f>
        <v>#REF!</v>
      </c>
      <c r="AB156" s="802" t="e">
        <f aca="false">IF($U156="","",SUMPRODUCT(--(Lineups!$AS$46:$AS$83=$U156),Lineups!$AW$46:$AW$83))</f>
        <v>#REF!</v>
      </c>
      <c r="AC156" s="792" t="e">
        <f aca="false">IF(U156="",0,SUM(Y156:AB156))</f>
        <v>#REF!</v>
      </c>
      <c r="AE156" s="792" t="e">
        <f aca="false">IF(U156="","",SUM(W156,AC156))</f>
        <v>#REF!</v>
      </c>
      <c r="AH156" s="792" t="e">
        <f aca="false">IF($U156="","",SUMPRODUCT(--(Lineups!$AC$46:$AC$83=$U156),Lineups!$AW$46:$AW$83))</f>
        <v>#REF!</v>
      </c>
      <c r="AJ156" s="792" t="e">
        <f aca="false">IF(U156="","",SUM(AE156,AH156))</f>
        <v>#REF!</v>
      </c>
    </row>
    <row r="157" customFormat="false" ht="13" hidden="false" customHeight="false" outlineLevel="0" collapsed="false">
      <c r="A157" s="804" t="n">
        <f aca="false">A156+1</f>
        <v>4</v>
      </c>
      <c r="B157" s="804" t="str">
        <f aca="false">B111</f>
        <v>115</v>
      </c>
      <c r="C157" s="804" t="str">
        <f aca="false">C111</f>
        <v>Flex Calibur</v>
      </c>
      <c r="D157" s="804" t="e">
        <f aca="false">IF($B157="","",SUMPRODUCT(--(Lineups!G$46:G$83=$B157),--(Lineups!B$46:B$83=""),Lineups!$W$46:$W$83))</f>
        <v>#REF!</v>
      </c>
      <c r="F157" s="802" t="e">
        <f aca="false">IF($B157="","",SUMPRODUCT(--(Lineups!G$46:G$83=$B157),--(Lineups!B$46:B$83="X"),Lineups!$W$46:$W$83))</f>
        <v>#REF!</v>
      </c>
      <c r="G157" s="802" t="e">
        <f aca="false">IF($B157="","",SUMPRODUCT(--(Lineups!$K$46:$K$83=$B157),Lineups!$W$46:$W$83))</f>
        <v>#REF!</v>
      </c>
      <c r="H157" s="802" t="e">
        <f aca="false">IF($B157="","",SUMPRODUCT(--(Lineups!$O$46:$O$83=$B157),Lineups!$W$46:$W$83))</f>
        <v>#REF!</v>
      </c>
      <c r="I157" s="802" t="e">
        <f aca="false">IF($B157="","",SUMPRODUCT(--(Lineups!$S$46:$S$83=$B157),Lineups!$W$46:$W$83))</f>
        <v>#REF!</v>
      </c>
      <c r="J157" s="804" t="e">
        <f aca="false">IF(B157="","",SUM(F157:I157))</f>
        <v>#REF!</v>
      </c>
      <c r="L157" s="804" t="e">
        <f aca="false">IF(B157="","",SUM(D157,J157))</f>
        <v>#REF!</v>
      </c>
      <c r="O157" s="804" t="e">
        <f aca="false">IF($B157="","",SUMPRODUCT(--(Lineups!$C$46:$C$83=$B157),Lineups!$W$46:$W$83))</f>
        <v>#REF!</v>
      </c>
      <c r="Q157" s="804" t="e">
        <f aca="false">IF(B157="","",SUM(L157,O157))</f>
        <v>#REF!</v>
      </c>
      <c r="T157" s="804" t="n">
        <f aca="false">T156+1</f>
        <v>4</v>
      </c>
      <c r="U157" s="804" t="str">
        <f aca="false">U111</f>
        <v>24</v>
      </c>
      <c r="V157" s="804" t="str">
        <f aca="false">V111</f>
        <v>Skate Spade</v>
      </c>
      <c r="W157" s="804" t="e">
        <f aca="false">IF($U157="","",SUMPRODUCT(--(Lineups!$AG$46:$AG$83=$U157),--(Lineups!$AB$46:$AB$83=""),Lineups!$AW$46:$AW$83))</f>
        <v>#REF!</v>
      </c>
      <c r="Y157" s="802" t="e">
        <f aca="false">IF($U157="","",SUMPRODUCT(--(Lineups!$AG$46:$AG$83=$U157),--(Lineups!$AB$46:$AB$83="X"),Lineups!$AW$46:$AW$83))</f>
        <v>#REF!</v>
      </c>
      <c r="Z157" s="802" t="e">
        <f aca="false">IF($U157="","",SUMPRODUCT(--(Lineups!$AK$46:$AK$83=$U157),Lineups!$AW$46:$AW$83))</f>
        <v>#REF!</v>
      </c>
      <c r="AA157" s="802" t="e">
        <f aca="false">IF($U157="","",SUMPRODUCT(--(Lineups!$AO$46:$AO$83=$U157),Lineups!$AW$46:$AW$83))</f>
        <v>#REF!</v>
      </c>
      <c r="AB157" s="802" t="e">
        <f aca="false">IF($U157="","",SUMPRODUCT(--(Lineups!$AS$46:$AS$83=$U157),Lineups!$AW$46:$AW$83))</f>
        <v>#REF!</v>
      </c>
      <c r="AC157" s="804" t="e">
        <f aca="false">IF(U157="",0,SUM(Y157:AB157))</f>
        <v>#REF!</v>
      </c>
      <c r="AE157" s="804" t="e">
        <f aca="false">IF(U157="","",SUM(W157,AC157))</f>
        <v>#REF!</v>
      </c>
      <c r="AH157" s="804" t="e">
        <f aca="false">IF($U157="","",SUMPRODUCT(--(Lineups!$AC$46:$AC$83=$U157),Lineups!$AW$46:$AW$83))</f>
        <v>#REF!</v>
      </c>
      <c r="AJ157" s="804" t="e">
        <f aca="false">IF(U157="","",SUM(AE157,AH157))</f>
        <v>#REF!</v>
      </c>
    </row>
    <row r="158" customFormat="false" ht="13" hidden="false" customHeight="false" outlineLevel="0" collapsed="false">
      <c r="A158" s="792" t="n">
        <f aca="false">A157+1</f>
        <v>5</v>
      </c>
      <c r="B158" s="792" t="str">
        <f aca="false">B112</f>
        <v>151</v>
      </c>
      <c r="C158" s="792" t="str">
        <f aca="false">C112</f>
        <v>Crash Smashum</v>
      </c>
      <c r="D158" s="792" t="e">
        <f aca="false">IF($B158="","",SUMPRODUCT(--(Lineups!G$46:G$83=$B158),--(Lineups!B$46:B$83=""),Lineups!$W$46:$W$83))</f>
        <v>#REF!</v>
      </c>
      <c r="F158" s="802" t="e">
        <f aca="false">IF($B158="","",SUMPRODUCT(--(Lineups!G$46:G$83=$B158),--(Lineups!B$46:B$83="X"),Lineups!$W$46:$W$83))</f>
        <v>#REF!</v>
      </c>
      <c r="G158" s="802" t="e">
        <f aca="false">IF($B158="","",SUMPRODUCT(--(Lineups!$K$46:$K$83=$B158),Lineups!$W$46:$W$83))</f>
        <v>#REF!</v>
      </c>
      <c r="H158" s="802" t="e">
        <f aca="false">IF($B158="","",SUMPRODUCT(--(Lineups!$O$46:$O$83=$B158),Lineups!$W$46:$W$83))</f>
        <v>#REF!</v>
      </c>
      <c r="I158" s="802" t="e">
        <f aca="false">IF($B158="","",SUMPRODUCT(--(Lineups!$S$46:$S$83=$B158),Lineups!$W$46:$W$83))</f>
        <v>#REF!</v>
      </c>
      <c r="J158" s="792" t="e">
        <f aca="false">IF(B158="","",SUM(F158:I158))</f>
        <v>#REF!</v>
      </c>
      <c r="L158" s="792" t="e">
        <f aca="false">IF(B158="","",SUM(D158,J158))</f>
        <v>#REF!</v>
      </c>
      <c r="O158" s="792" t="e">
        <f aca="false">IF($B158="","",SUMPRODUCT(--(Lineups!$C$46:$C$83=$B158),Lineups!$W$46:$W$83))</f>
        <v>#REF!</v>
      </c>
      <c r="Q158" s="792" t="e">
        <f aca="false">IF(B158="","",SUM(L158,O158))</f>
        <v>#REF!</v>
      </c>
      <c r="T158" s="792" t="n">
        <f aca="false">T157+1</f>
        <v>5</v>
      </c>
      <c r="U158" s="792" t="str">
        <f aca="false">U112</f>
        <v>28</v>
      </c>
      <c r="V158" s="792" t="str">
        <f aca="false">V112</f>
        <v>Photo Chop</v>
      </c>
      <c r="W158" s="792" t="e">
        <f aca="false">IF($U158="","",SUMPRODUCT(--(Lineups!$AG$46:$AG$83=$U158),--(Lineups!$AB$46:$AB$83=""),Lineups!$AW$46:$AW$83))</f>
        <v>#REF!</v>
      </c>
      <c r="Y158" s="802" t="e">
        <f aca="false">IF($U158="","",SUMPRODUCT(--(Lineups!$AG$46:$AG$83=$U158),--(Lineups!$AB$46:$AB$83="X"),Lineups!$AW$46:$AW$83))</f>
        <v>#REF!</v>
      </c>
      <c r="Z158" s="802" t="e">
        <f aca="false">IF($U158="","",SUMPRODUCT(--(Lineups!$AK$46:$AK$83=$U158),Lineups!$AW$46:$AW$83))</f>
        <v>#REF!</v>
      </c>
      <c r="AA158" s="802" t="e">
        <f aca="false">IF($U158="","",SUMPRODUCT(--(Lineups!$AO$46:$AO$83=$U158),Lineups!$AW$46:$AW$83))</f>
        <v>#REF!</v>
      </c>
      <c r="AB158" s="802" t="e">
        <f aca="false">IF($U158="","",SUMPRODUCT(--(Lineups!$AS$46:$AS$83=$U158),Lineups!$AW$46:$AW$83))</f>
        <v>#REF!</v>
      </c>
      <c r="AC158" s="792" t="e">
        <f aca="false">IF(U158="",0,SUM(Y158:AB158))</f>
        <v>#REF!</v>
      </c>
      <c r="AE158" s="792" t="e">
        <f aca="false">IF(U158="","",SUM(W158,AC158))</f>
        <v>#REF!</v>
      </c>
      <c r="AH158" s="792" t="e">
        <f aca="false">IF($U158="","",SUMPRODUCT(--(Lineups!$AC$46:$AC$83=$U158),Lineups!$AW$46:$AW$83))</f>
        <v>#REF!</v>
      </c>
      <c r="AJ158" s="792" t="e">
        <f aca="false">IF(U158="","",SUM(AE158,AH158))</f>
        <v>#REF!</v>
      </c>
    </row>
    <row r="159" customFormat="false" ht="13" hidden="false" customHeight="false" outlineLevel="0" collapsed="false">
      <c r="A159" s="804" t="n">
        <f aca="false">A158+1</f>
        <v>6</v>
      </c>
      <c r="B159" s="804" t="str">
        <f aca="false">B113</f>
        <v>198</v>
      </c>
      <c r="C159" s="804" t="str">
        <f aca="false">C113</f>
        <v>Minnie Pearl Harbor</v>
      </c>
      <c r="D159" s="804" t="e">
        <f aca="false">IF($B159="","",SUMPRODUCT(--(Lineups!G$46:G$83=$B159),--(Lineups!B$46:B$83=""),Lineups!$W$46:$W$83))</f>
        <v>#REF!</v>
      </c>
      <c r="F159" s="802" t="e">
        <f aca="false">IF($B159="","",SUMPRODUCT(--(Lineups!G$46:G$83=$B159),--(Lineups!B$46:B$83="X"),Lineups!$W$46:$W$83))</f>
        <v>#REF!</v>
      </c>
      <c r="G159" s="802" t="e">
        <f aca="false">IF($B159="","",SUMPRODUCT(--(Lineups!$K$46:$K$83=$B159),Lineups!$W$46:$W$83))</f>
        <v>#REF!</v>
      </c>
      <c r="H159" s="802" t="e">
        <f aca="false">IF($B159="","",SUMPRODUCT(--(Lineups!$O$46:$O$83=$B159),Lineups!$W$46:$W$83))</f>
        <v>#REF!</v>
      </c>
      <c r="I159" s="802" t="e">
        <f aca="false">IF($B159="","",SUMPRODUCT(--(Lineups!$S$46:$S$83=$B159),Lineups!$W$46:$W$83))</f>
        <v>#REF!</v>
      </c>
      <c r="J159" s="804" t="e">
        <f aca="false">IF(B159="","",SUM(F159:I159))</f>
        <v>#REF!</v>
      </c>
      <c r="L159" s="804" t="e">
        <f aca="false">IF(B159="","",SUM(D159,J159))</f>
        <v>#REF!</v>
      </c>
      <c r="O159" s="804" t="e">
        <f aca="false">IF($B159="","",SUMPRODUCT(--(Lineups!$C$46:$C$83=$B159),Lineups!$W$46:$W$83))</f>
        <v>#REF!</v>
      </c>
      <c r="Q159" s="804" t="e">
        <f aca="false">IF(B159="","",SUM(L159,O159))</f>
        <v>#REF!</v>
      </c>
      <c r="T159" s="804" t="n">
        <f aca="false">T158+1</f>
        <v>6</v>
      </c>
      <c r="U159" s="804" t="str">
        <f aca="false">U113</f>
        <v>31</v>
      </c>
      <c r="V159" s="804" t="str">
        <f aca="false">V113</f>
        <v>Lady Siren</v>
      </c>
      <c r="W159" s="804" t="e">
        <f aca="false">IF($U159="","",SUMPRODUCT(--(Lineups!$AG$46:$AG$83=$U159),--(Lineups!$AB$46:$AB$83=""),Lineups!$AW$46:$AW$83))</f>
        <v>#REF!</v>
      </c>
      <c r="Y159" s="802" t="e">
        <f aca="false">IF($U159="","",SUMPRODUCT(--(Lineups!$AG$46:$AG$83=$U159),--(Lineups!$AB$46:$AB$83="X"),Lineups!$AW$46:$AW$83))</f>
        <v>#REF!</v>
      </c>
      <c r="Z159" s="802" t="e">
        <f aca="false">IF($U159="","",SUMPRODUCT(--(Lineups!$AK$46:$AK$83=$U159),Lineups!$AW$46:$AW$83))</f>
        <v>#REF!</v>
      </c>
      <c r="AA159" s="802" t="e">
        <f aca="false">IF($U159="","",SUMPRODUCT(--(Lineups!$AO$46:$AO$83=$U159),Lineups!$AW$46:$AW$83))</f>
        <v>#REF!</v>
      </c>
      <c r="AB159" s="802" t="e">
        <f aca="false">IF($U159="","",SUMPRODUCT(--(Lineups!$AS$46:$AS$83=$U159),Lineups!$AW$46:$AW$83))</f>
        <v>#REF!</v>
      </c>
      <c r="AC159" s="804" t="e">
        <f aca="false">IF(U159="",0,SUM(Y159:AB159))</f>
        <v>#REF!</v>
      </c>
      <c r="AE159" s="804" t="e">
        <f aca="false">IF(U159="","",SUM(W159,AC159))</f>
        <v>#REF!</v>
      </c>
      <c r="AH159" s="804" t="e">
        <f aca="false">IF($U159="","",SUMPRODUCT(--(Lineups!$AC$46:$AC$83=$U159),Lineups!$AW$46:$AW$83))</f>
        <v>#REF!</v>
      </c>
      <c r="AJ159" s="804" t="e">
        <f aca="false">IF(U159="","",SUM(AE159,AH159))</f>
        <v>#REF!</v>
      </c>
    </row>
    <row r="160" customFormat="false" ht="13" hidden="false" customHeight="false" outlineLevel="0" collapsed="false">
      <c r="A160" s="792" t="n">
        <f aca="false">A159+1</f>
        <v>7</v>
      </c>
      <c r="B160" s="792" t="str">
        <f aca="false">B114</f>
        <v>21</v>
      </c>
      <c r="C160" s="792" t="str">
        <f aca="false">C114</f>
        <v>Slice Crispy</v>
      </c>
      <c r="D160" s="792" t="e">
        <f aca="false">IF($B160="","",SUMPRODUCT(--(Lineups!G$46:G$83=$B160),--(Lineups!B$46:B$83=""),Lineups!$W$46:$W$83))</f>
        <v>#REF!</v>
      </c>
      <c r="F160" s="802" t="e">
        <f aca="false">IF($B160="","",SUMPRODUCT(--(Lineups!G$46:G$83=$B160),--(Lineups!B$46:B$83="X"),Lineups!$W$46:$W$83))</f>
        <v>#REF!</v>
      </c>
      <c r="G160" s="802" t="e">
        <f aca="false">IF($B160="","",SUMPRODUCT(--(Lineups!$K$46:$K$83=$B160),Lineups!$W$46:$W$83))</f>
        <v>#REF!</v>
      </c>
      <c r="H160" s="802" t="e">
        <f aca="false">IF($B160="","",SUMPRODUCT(--(Lineups!$O$46:$O$83=$B160),Lineups!$W$46:$W$83))</f>
        <v>#REF!</v>
      </c>
      <c r="I160" s="802" t="e">
        <f aca="false">IF($B160="","",SUMPRODUCT(--(Lineups!$S$46:$S$83=$B160),Lineups!$W$46:$W$83))</f>
        <v>#REF!</v>
      </c>
      <c r="J160" s="792" t="e">
        <f aca="false">IF(B160="","",SUM(F160:I160))</f>
        <v>#REF!</v>
      </c>
      <c r="L160" s="792" t="e">
        <f aca="false">IF(B160="","",SUM(D160,J160))</f>
        <v>#REF!</v>
      </c>
      <c r="O160" s="792" t="e">
        <f aca="false">IF($B160="","",SUMPRODUCT(--(Lineups!$C$46:$C$83=$B160),Lineups!$W$46:$W$83))</f>
        <v>#REF!</v>
      </c>
      <c r="Q160" s="792" t="e">
        <f aca="false">IF(B160="","",SUM(L160,O160))</f>
        <v>#REF!</v>
      </c>
      <c r="T160" s="792" t="n">
        <f aca="false">T159+1</f>
        <v>7</v>
      </c>
      <c r="U160" s="792" t="str">
        <f aca="false">U114</f>
        <v>40</v>
      </c>
      <c r="V160" s="792" t="str">
        <f aca="false">V114</f>
        <v>Teeny Bopper</v>
      </c>
      <c r="W160" s="792" t="e">
        <f aca="false">IF($U160="","",SUMPRODUCT(--(Lineups!$AG$46:$AG$83=$U160),--(Lineups!$AB$46:$AB$83=""),Lineups!$AW$46:$AW$83))</f>
        <v>#REF!</v>
      </c>
      <c r="Y160" s="802" t="e">
        <f aca="false">IF($U160="","",SUMPRODUCT(--(Lineups!$AG$46:$AG$83=$U160),--(Lineups!$AB$46:$AB$83="X"),Lineups!$AW$46:$AW$83))</f>
        <v>#REF!</v>
      </c>
      <c r="Z160" s="802" t="e">
        <f aca="false">IF($U160="","",SUMPRODUCT(--(Lineups!$AK$46:$AK$83=$U160),Lineups!$AW$46:$AW$83))</f>
        <v>#REF!</v>
      </c>
      <c r="AA160" s="802" t="e">
        <f aca="false">IF($U160="","",SUMPRODUCT(--(Lineups!$AO$46:$AO$83=$U160),Lineups!$AW$46:$AW$83))</f>
        <v>#REF!</v>
      </c>
      <c r="AB160" s="802" t="e">
        <f aca="false">IF($U160="","",SUMPRODUCT(--(Lineups!$AS$46:$AS$83=$U160),Lineups!$AW$46:$AW$83))</f>
        <v>#REF!</v>
      </c>
      <c r="AC160" s="792" t="e">
        <f aca="false">IF(U160="",0,SUM(Y160:AB160))</f>
        <v>#REF!</v>
      </c>
      <c r="AE160" s="792" t="e">
        <f aca="false">IF(U160="","",SUM(W160,AC160))</f>
        <v>#REF!</v>
      </c>
      <c r="AH160" s="792" t="e">
        <f aca="false">IF($U160="","",SUMPRODUCT(--(Lineups!$AC$46:$AC$83=$U160),Lineups!$AW$46:$AW$83))</f>
        <v>#REF!</v>
      </c>
      <c r="AJ160" s="792" t="e">
        <f aca="false">IF(U160="","",SUM(AE160,AH160))</f>
        <v>#REF!</v>
      </c>
    </row>
    <row r="161" customFormat="false" ht="13" hidden="false" customHeight="false" outlineLevel="0" collapsed="false">
      <c r="A161" s="804" t="n">
        <f aca="false">A160+1</f>
        <v>8</v>
      </c>
      <c r="B161" s="804" t="str">
        <f aca="false">B115</f>
        <v>23</v>
      </c>
      <c r="C161" s="804" t="str">
        <f aca="false">C115</f>
        <v>N/A</v>
      </c>
      <c r="D161" s="804" t="e">
        <f aca="false">IF($B161="","",SUMPRODUCT(--(Lineups!G$46:G$83=$B161),--(Lineups!B$46:B$83=""),Lineups!$W$46:$W$83))</f>
        <v>#REF!</v>
      </c>
      <c r="F161" s="802" t="e">
        <f aca="false">IF($B161="","",SUMPRODUCT(--(Lineups!G$46:G$83=$B161),--(Lineups!B$46:B$83="X"),Lineups!$W$46:$W$83))</f>
        <v>#REF!</v>
      </c>
      <c r="G161" s="802" t="e">
        <f aca="false">IF($B161="","",SUMPRODUCT(--(Lineups!$K$46:$K$83=$B161),Lineups!$W$46:$W$83))</f>
        <v>#REF!</v>
      </c>
      <c r="H161" s="802" t="e">
        <f aca="false">IF($B161="","",SUMPRODUCT(--(Lineups!$O$46:$O$83=$B161),Lineups!$W$46:$W$83))</f>
        <v>#REF!</v>
      </c>
      <c r="I161" s="802" t="e">
        <f aca="false">IF($B161="","",SUMPRODUCT(--(Lineups!$S$46:$S$83=$B161),Lineups!$W$46:$W$83))</f>
        <v>#REF!</v>
      </c>
      <c r="J161" s="804" t="e">
        <f aca="false">IF(B161="","",SUM(F161:I161))</f>
        <v>#REF!</v>
      </c>
      <c r="L161" s="804" t="e">
        <f aca="false">IF(B161="","",SUM(D161,J161))</f>
        <v>#REF!</v>
      </c>
      <c r="O161" s="804" t="e">
        <f aca="false">IF($B161="","",SUMPRODUCT(--(Lineups!$C$46:$C$83=$B161),Lineups!$W$46:$W$83))</f>
        <v>#REF!</v>
      </c>
      <c r="Q161" s="804" t="e">
        <f aca="false">IF(B161="","",SUM(L161,O161))</f>
        <v>#REF!</v>
      </c>
      <c r="T161" s="804" t="n">
        <f aca="false">T160+1</f>
        <v>8</v>
      </c>
      <c r="U161" s="804" t="str">
        <f aca="false">U115</f>
        <v>416</v>
      </c>
      <c r="V161" s="804" t="str">
        <f aca="false">V115</f>
        <v>Adelaide Herout</v>
      </c>
      <c r="W161" s="804" t="e">
        <f aca="false">IF($U161="","",SUMPRODUCT(--(Lineups!$AG$46:$AG$83=$U161),--(Lineups!$AB$46:$AB$83=""),Lineups!$AW$46:$AW$83))</f>
        <v>#REF!</v>
      </c>
      <c r="Y161" s="802" t="e">
        <f aca="false">IF($U161="","",SUMPRODUCT(--(Lineups!$AG$46:$AG$83=$U161),--(Lineups!$AB$46:$AB$83="X"),Lineups!$AW$46:$AW$83))</f>
        <v>#REF!</v>
      </c>
      <c r="Z161" s="802" t="e">
        <f aca="false">IF($U161="","",SUMPRODUCT(--(Lineups!$AK$46:$AK$83=$U161),Lineups!$AW$46:$AW$83))</f>
        <v>#REF!</v>
      </c>
      <c r="AA161" s="802" t="e">
        <f aca="false">IF($U161="","",SUMPRODUCT(--(Lineups!$AO$46:$AO$83=$U161),Lineups!$AW$46:$AW$83))</f>
        <v>#REF!</v>
      </c>
      <c r="AB161" s="802" t="e">
        <f aca="false">IF($U161="","",SUMPRODUCT(--(Lineups!$AS$46:$AS$83=$U161),Lineups!$AW$46:$AW$83))</f>
        <v>#REF!</v>
      </c>
      <c r="AC161" s="804" t="e">
        <f aca="false">IF(U161="",0,SUM(Y161:AB161))</f>
        <v>#REF!</v>
      </c>
      <c r="AE161" s="804" t="e">
        <f aca="false">IF(U161="","",SUM(W161,AC161))</f>
        <v>#REF!</v>
      </c>
      <c r="AH161" s="804" t="e">
        <f aca="false">IF($U161="","",SUMPRODUCT(--(Lineups!$AC$46:$AC$83=$U161),Lineups!$AW$46:$AW$83))</f>
        <v>#REF!</v>
      </c>
      <c r="AJ161" s="804" t="e">
        <f aca="false">IF(U161="","",SUM(AE161,AH161))</f>
        <v>#REF!</v>
      </c>
    </row>
    <row r="162" customFormat="false" ht="13" hidden="false" customHeight="false" outlineLevel="0" collapsed="false">
      <c r="A162" s="792" t="n">
        <f aca="false">A161+1</f>
        <v>9</v>
      </c>
      <c r="B162" s="792" t="str">
        <f aca="false">B116</f>
        <v>35</v>
      </c>
      <c r="C162" s="792" t="str">
        <f aca="false">C116</f>
        <v>Alby ChoAss</v>
      </c>
      <c r="D162" s="792" t="e">
        <f aca="false">IF($B162="","",SUMPRODUCT(--(Lineups!G$46:G$83=$B162),--(Lineups!B$46:B$83=""),Lineups!$W$46:$W$83))</f>
        <v>#REF!</v>
      </c>
      <c r="F162" s="802" t="e">
        <f aca="false">IF($B162="","",SUMPRODUCT(--(Lineups!G$46:G$83=$B162),--(Lineups!B$46:B$83="X"),Lineups!$W$46:$W$83))</f>
        <v>#REF!</v>
      </c>
      <c r="G162" s="802" t="e">
        <f aca="false">IF($B162="","",SUMPRODUCT(--(Lineups!$K$46:$K$83=$B162),Lineups!$W$46:$W$83))</f>
        <v>#REF!</v>
      </c>
      <c r="H162" s="802" t="e">
        <f aca="false">IF($B162="","",SUMPRODUCT(--(Lineups!$O$46:$O$83=$B162),Lineups!$W$46:$W$83))</f>
        <v>#REF!</v>
      </c>
      <c r="I162" s="802" t="e">
        <f aca="false">IF($B162="","",SUMPRODUCT(--(Lineups!$S$46:$S$83=$B162),Lineups!$W$46:$W$83))</f>
        <v>#REF!</v>
      </c>
      <c r="J162" s="792" t="e">
        <f aca="false">IF(B162="","",SUM(F162:I162))</f>
        <v>#REF!</v>
      </c>
      <c r="L162" s="792" t="e">
        <f aca="false">IF(B162="","",SUM(D162,J162))</f>
        <v>#REF!</v>
      </c>
      <c r="O162" s="792" t="e">
        <f aca="false">IF($B162="","",SUMPRODUCT(--(Lineups!$C$46:$C$83=$B162),Lineups!$W$46:$W$83))</f>
        <v>#REF!</v>
      </c>
      <c r="Q162" s="792" t="e">
        <f aca="false">IF(B162="","",SUM(L162,O162))</f>
        <v>#REF!</v>
      </c>
      <c r="T162" s="792" t="n">
        <f aca="false">T161+1</f>
        <v>9</v>
      </c>
      <c r="U162" s="792" t="str">
        <f aca="false">U116</f>
        <v>42</v>
      </c>
      <c r="V162" s="792" t="str">
        <f aca="false">V116</f>
        <v>Holly Nass</v>
      </c>
      <c r="W162" s="792" t="e">
        <f aca="false">IF($U162="","",SUMPRODUCT(--(Lineups!$AG$46:$AG$83=$U162),--(Lineups!$AB$46:$AB$83=""),Lineups!$AW$46:$AW$83))</f>
        <v>#REF!</v>
      </c>
      <c r="Y162" s="802" t="e">
        <f aca="false">IF($U162="","",SUMPRODUCT(--(Lineups!$AG$46:$AG$83=$U162),--(Lineups!$AB$46:$AB$83="X"),Lineups!$AW$46:$AW$83))</f>
        <v>#REF!</v>
      </c>
      <c r="Z162" s="802" t="e">
        <f aca="false">IF($U162="","",SUMPRODUCT(--(Lineups!$AK$46:$AK$83=$U162),Lineups!$AW$46:$AW$83))</f>
        <v>#REF!</v>
      </c>
      <c r="AA162" s="802" t="e">
        <f aca="false">IF($U162="","",SUMPRODUCT(--(Lineups!$AO$46:$AO$83=$U162),Lineups!$AW$46:$AW$83))</f>
        <v>#REF!</v>
      </c>
      <c r="AB162" s="802" t="e">
        <f aca="false">IF($U162="","",SUMPRODUCT(--(Lineups!$AS$46:$AS$83=$U162),Lineups!$AW$46:$AW$83))</f>
        <v>#REF!</v>
      </c>
      <c r="AC162" s="792" t="e">
        <f aca="false">IF(U162="",0,SUM(Y162:AB162))</f>
        <v>#REF!</v>
      </c>
      <c r="AE162" s="792" t="e">
        <f aca="false">IF(U162="","",SUM(W162,AC162))</f>
        <v>#REF!</v>
      </c>
      <c r="AH162" s="792" t="e">
        <f aca="false">IF($U162="","",SUMPRODUCT(--(Lineups!$AC$46:$AC$83=$U162),Lineups!$AW$46:$AW$83))</f>
        <v>#REF!</v>
      </c>
      <c r="AJ162" s="792" t="e">
        <f aca="false">IF(U162="","",SUM(AE162,AH162))</f>
        <v>#REF!</v>
      </c>
    </row>
    <row r="163" customFormat="false" ht="13" hidden="false" customHeight="false" outlineLevel="0" collapsed="false">
      <c r="A163" s="804" t="n">
        <f aca="false">A162+1</f>
        <v>10</v>
      </c>
      <c r="B163" s="804" t="str">
        <f aca="false">B117</f>
        <v>46</v>
      </c>
      <c r="C163" s="804" t="str">
        <f aca="false">C117</f>
        <v>Izzy Exterminator</v>
      </c>
      <c r="D163" s="804" t="e">
        <f aca="false">IF($B163="","",SUMPRODUCT(--(Lineups!G$46:G$83=$B163),--(Lineups!B$46:B$83=""),Lineups!$W$46:$W$83))</f>
        <v>#REF!</v>
      </c>
      <c r="F163" s="802" t="e">
        <f aca="false">IF($B163="","",SUMPRODUCT(--(Lineups!G$46:G$83=$B163),--(Lineups!B$46:B$83="X"),Lineups!$W$46:$W$83))</f>
        <v>#REF!</v>
      </c>
      <c r="G163" s="802" t="e">
        <f aca="false">IF($B163="","",SUMPRODUCT(--(Lineups!$K$46:$K$83=$B163),Lineups!$W$46:$W$83))</f>
        <v>#REF!</v>
      </c>
      <c r="H163" s="802" t="e">
        <f aca="false">IF($B163="","",SUMPRODUCT(--(Lineups!$O$46:$O$83=$B163),Lineups!$W$46:$W$83))</f>
        <v>#REF!</v>
      </c>
      <c r="I163" s="802" t="e">
        <f aca="false">IF($B163="","",SUMPRODUCT(--(Lineups!$S$46:$S$83=$B163),Lineups!$W$46:$W$83))</f>
        <v>#REF!</v>
      </c>
      <c r="J163" s="804" t="e">
        <f aca="false">IF(B163="","",SUM(F163:I163))</f>
        <v>#REF!</v>
      </c>
      <c r="L163" s="804" t="e">
        <f aca="false">IF(B163="","",SUM(D163,J163))</f>
        <v>#REF!</v>
      </c>
      <c r="O163" s="804" t="e">
        <f aca="false">IF($B163="","",SUMPRODUCT(--(Lineups!$C$46:$C$83=$B163),Lineups!$W$46:$W$83))</f>
        <v>#REF!</v>
      </c>
      <c r="Q163" s="804" t="e">
        <f aca="false">IF(B163="","",SUM(L163,O163))</f>
        <v>#REF!</v>
      </c>
      <c r="T163" s="804" t="n">
        <f aca="false">T162+1</f>
        <v>10</v>
      </c>
      <c r="U163" s="804" t="str">
        <f aca="false">U117</f>
        <v>5</v>
      </c>
      <c r="V163" s="804" t="str">
        <f aca="false">V117</f>
        <v>Ivana Hercha</v>
      </c>
      <c r="W163" s="804" t="e">
        <f aca="false">IF($U163="","",SUMPRODUCT(--(Lineups!$AG$46:$AG$83=$U163),--(Lineups!$AB$46:$AB$83=""),Lineups!$AW$46:$AW$83))</f>
        <v>#REF!</v>
      </c>
      <c r="Y163" s="802" t="e">
        <f aca="false">IF($U163="","",SUMPRODUCT(--(Lineups!$AG$46:$AG$83=$U163),--(Lineups!$AB$46:$AB$83="X"),Lineups!$AW$46:$AW$83))</f>
        <v>#REF!</v>
      </c>
      <c r="Z163" s="802" t="e">
        <f aca="false">IF($U163="","",SUMPRODUCT(--(Lineups!$AK$46:$AK$83=$U163),Lineups!$AW$46:$AW$83))</f>
        <v>#REF!</v>
      </c>
      <c r="AA163" s="802" t="e">
        <f aca="false">IF($U163="","",SUMPRODUCT(--(Lineups!$AO$46:$AO$83=$U163),Lineups!$AW$46:$AW$83))</f>
        <v>#REF!</v>
      </c>
      <c r="AB163" s="802" t="e">
        <f aca="false">IF($U163="","",SUMPRODUCT(--(Lineups!$AS$46:$AS$83=$U163),Lineups!$AW$46:$AW$83))</f>
        <v>#REF!</v>
      </c>
      <c r="AC163" s="804" t="e">
        <f aca="false">IF(U163="",0,SUM(Y163:AB163))</f>
        <v>#REF!</v>
      </c>
      <c r="AE163" s="804" t="e">
        <f aca="false">IF(U163="","",SUM(W163,AC163))</f>
        <v>#REF!</v>
      </c>
      <c r="AH163" s="804" t="e">
        <f aca="false">IF($U163="","",SUMPRODUCT(--(Lineups!$AC$46:$AC$83=$U163),Lineups!$AW$46:$AW$83))</f>
        <v>#REF!</v>
      </c>
      <c r="AJ163" s="804" t="e">
        <f aca="false">IF(U163="","",SUM(AE163,AH163))</f>
        <v>#REF!</v>
      </c>
    </row>
    <row r="164" customFormat="false" ht="13" hidden="false" customHeight="false" outlineLevel="0" collapsed="false">
      <c r="A164" s="792" t="n">
        <f aca="false">A163+1</f>
        <v>11</v>
      </c>
      <c r="B164" s="792" t="str">
        <f aca="false">B118</f>
        <v>55</v>
      </c>
      <c r="C164" s="792" t="str">
        <f aca="false">C118</f>
        <v>Obi Quiet</v>
      </c>
      <c r="D164" s="792" t="e">
        <f aca="false">IF($B164="","",SUMPRODUCT(--(Lineups!G$46:G$83=$B164),--(Lineups!B$46:B$83=""),Lineups!$W$46:$W$83))</f>
        <v>#REF!</v>
      </c>
      <c r="F164" s="802" t="e">
        <f aca="false">IF($B164="","",SUMPRODUCT(--(Lineups!G$46:G$83=$B164),--(Lineups!B$46:B$83="X"),Lineups!$W$46:$W$83))</f>
        <v>#REF!</v>
      </c>
      <c r="G164" s="802" t="e">
        <f aca="false">IF($B164="","",SUMPRODUCT(--(Lineups!$K$46:$K$83=$B164),Lineups!$W$46:$W$83))</f>
        <v>#REF!</v>
      </c>
      <c r="H164" s="802" t="e">
        <f aca="false">IF($B164="","",SUMPRODUCT(--(Lineups!$O$46:$O$83=$B164),Lineups!$W$46:$W$83))</f>
        <v>#REF!</v>
      </c>
      <c r="I164" s="802" t="e">
        <f aca="false">IF($B164="","",SUMPRODUCT(--(Lineups!$S$46:$S$83=$B164),Lineups!$W$46:$W$83))</f>
        <v>#REF!</v>
      </c>
      <c r="J164" s="792" t="e">
        <f aca="false">IF(B164="","",SUM(F164:I164))</f>
        <v>#REF!</v>
      </c>
      <c r="L164" s="792" t="e">
        <f aca="false">IF(B164="","",SUM(D164,J164))</f>
        <v>#REF!</v>
      </c>
      <c r="O164" s="792" t="e">
        <f aca="false">IF($B164="","",SUMPRODUCT(--(Lineups!$C$46:$C$83=$B164),Lineups!$W$46:$W$83))</f>
        <v>#REF!</v>
      </c>
      <c r="Q164" s="792" t="e">
        <f aca="false">IF(B164="","",SUM(L164,O164))</f>
        <v>#REF!</v>
      </c>
      <c r="T164" s="792" t="n">
        <f aca="false">T163+1</f>
        <v>11</v>
      </c>
      <c r="U164" s="792" t="str">
        <f aca="false">U118</f>
        <v>501</v>
      </c>
      <c r="V164" s="792" t="str">
        <f aca="false">V118</f>
        <v>Rally Kat</v>
      </c>
      <c r="W164" s="792" t="e">
        <f aca="false">IF($U164="","",SUMPRODUCT(--(Lineups!$AG$46:$AG$83=$U164),--(Lineups!$AB$46:$AB$83=""),Lineups!$AW$46:$AW$83))</f>
        <v>#REF!</v>
      </c>
      <c r="Y164" s="802" t="e">
        <f aca="false">IF($U164="","",SUMPRODUCT(--(Lineups!$AG$46:$AG$83=$U164),--(Lineups!$AB$46:$AB$83="X"),Lineups!$AW$46:$AW$83))</f>
        <v>#REF!</v>
      </c>
      <c r="Z164" s="802" t="e">
        <f aca="false">IF($U164="","",SUMPRODUCT(--(Lineups!$AK$46:$AK$83=$U164),Lineups!$AW$46:$AW$83))</f>
        <v>#REF!</v>
      </c>
      <c r="AA164" s="802" t="e">
        <f aca="false">IF($U164="","",SUMPRODUCT(--(Lineups!$AO$46:$AO$83=$U164),Lineups!$AW$46:$AW$83))</f>
        <v>#REF!</v>
      </c>
      <c r="AB164" s="802" t="e">
        <f aca="false">IF($U164="","",SUMPRODUCT(--(Lineups!$AS$46:$AS$83=$U164),Lineups!$AW$46:$AW$83))</f>
        <v>#REF!</v>
      </c>
      <c r="AC164" s="792" t="e">
        <f aca="false">IF(U164="",0,SUM(Y164:AB164))</f>
        <v>#REF!</v>
      </c>
      <c r="AE164" s="792" t="e">
        <f aca="false">IF(U164="","",SUM(W164,AC164))</f>
        <v>#REF!</v>
      </c>
      <c r="AH164" s="792" t="e">
        <f aca="false">IF($U164="","",SUMPRODUCT(--(Lineups!$AC$46:$AC$83=$U164),Lineups!$AW$46:$AW$83))</f>
        <v>#REF!</v>
      </c>
      <c r="AJ164" s="792" t="e">
        <f aca="false">IF(U164="","",SUM(AE164,AH164))</f>
        <v>#REF!</v>
      </c>
    </row>
    <row r="165" customFormat="false" ht="13" hidden="false" customHeight="false" outlineLevel="0" collapsed="false">
      <c r="A165" s="804" t="n">
        <f aca="false">A164+1</f>
        <v>12</v>
      </c>
      <c r="B165" s="804" t="str">
        <f aca="false">B119</f>
        <v>64</v>
      </c>
      <c r="C165" s="804" t="str">
        <f aca="false">C119</f>
        <v>Wu's Your Momma</v>
      </c>
      <c r="D165" s="804" t="e">
        <f aca="false">IF($B165="","",SUMPRODUCT(--(Lineups!G$46:G$83=$B165),--(Lineups!B$46:B$83=""),Lineups!$W$46:$W$83))</f>
        <v>#REF!</v>
      </c>
      <c r="F165" s="802" t="e">
        <f aca="false">IF($B165="","",SUMPRODUCT(--(Lineups!G$46:G$83=$B165),--(Lineups!B$46:B$83="X"),Lineups!$W$46:$W$83))</f>
        <v>#REF!</v>
      </c>
      <c r="G165" s="802" t="e">
        <f aca="false">IF($B165="","",SUMPRODUCT(--(Lineups!$K$46:$K$83=$B165),Lineups!$W$46:$W$83))</f>
        <v>#REF!</v>
      </c>
      <c r="H165" s="802" t="e">
        <f aca="false">IF($B165="","",SUMPRODUCT(--(Lineups!$O$46:$O$83=$B165),Lineups!$W$46:$W$83))</f>
        <v>#REF!</v>
      </c>
      <c r="I165" s="802" t="e">
        <f aca="false">IF($B165="","",SUMPRODUCT(--(Lineups!$S$46:$S$83=$B165),Lineups!$W$46:$W$83))</f>
        <v>#REF!</v>
      </c>
      <c r="J165" s="804" t="e">
        <f aca="false">IF(B165="","",SUM(F165:I165))</f>
        <v>#REF!</v>
      </c>
      <c r="L165" s="804" t="e">
        <f aca="false">IF(B165="","",SUM(D165,J165))</f>
        <v>#REF!</v>
      </c>
      <c r="O165" s="804" t="e">
        <f aca="false">IF($B165="","",SUMPRODUCT(--(Lineups!$C$46:$C$83=$B165),Lineups!$W$46:$W$83))</f>
        <v>#REF!</v>
      </c>
      <c r="Q165" s="804" t="e">
        <f aca="false">IF(B165="","",SUM(L165,O165))</f>
        <v>#REF!</v>
      </c>
      <c r="T165" s="804" t="n">
        <f aca="false">T164+1</f>
        <v>12</v>
      </c>
      <c r="U165" s="804" t="str">
        <f aca="false">U119</f>
        <v>6</v>
      </c>
      <c r="V165" s="804" t="str">
        <f aca="false">V119</f>
        <v>Razor WreckHer</v>
      </c>
      <c r="W165" s="804" t="e">
        <f aca="false">IF($U165="","",SUMPRODUCT(--(Lineups!$AG$46:$AG$83=$U165),--(Lineups!$AB$46:$AB$83=""),Lineups!$AW$46:$AW$83))</f>
        <v>#REF!</v>
      </c>
      <c r="Y165" s="802" t="e">
        <f aca="false">IF($U165="","",SUMPRODUCT(--(Lineups!$AG$46:$AG$83=$U165),--(Lineups!$AB$46:$AB$83="X"),Lineups!$AW$46:$AW$83))</f>
        <v>#REF!</v>
      </c>
      <c r="Z165" s="802" t="e">
        <f aca="false">IF($U165="","",SUMPRODUCT(--(Lineups!$AK$46:$AK$83=$U165),Lineups!$AW$46:$AW$83))</f>
        <v>#REF!</v>
      </c>
      <c r="AA165" s="802" t="e">
        <f aca="false">IF($U165="","",SUMPRODUCT(--(Lineups!$AO$46:$AO$83=$U165),Lineups!$AW$46:$AW$83))</f>
        <v>#REF!</v>
      </c>
      <c r="AB165" s="802" t="e">
        <f aca="false">IF($U165="","",SUMPRODUCT(--(Lineups!$AS$46:$AS$83=$U165),Lineups!$AW$46:$AW$83))</f>
        <v>#REF!</v>
      </c>
      <c r="AC165" s="804" t="e">
        <f aca="false">IF(U165="",0,SUM(Y165:AB165))</f>
        <v>#REF!</v>
      </c>
      <c r="AE165" s="804" t="e">
        <f aca="false">IF(U165="","",SUM(W165,AC165))</f>
        <v>#REF!</v>
      </c>
      <c r="AH165" s="804" t="e">
        <f aca="false">IF($U165="","",SUMPRODUCT(--(Lineups!$AC$46:$AC$83=$U165),Lineups!$AW$46:$AW$83))</f>
        <v>#REF!</v>
      </c>
      <c r="AJ165" s="804" t="e">
        <f aca="false">IF(U165="","",SUM(AE165,AH165))</f>
        <v>#REF!</v>
      </c>
    </row>
    <row r="166" customFormat="false" ht="13" hidden="false" customHeight="false" outlineLevel="0" collapsed="false">
      <c r="A166" s="792" t="n">
        <f aca="false">A165+1</f>
        <v>13</v>
      </c>
      <c r="B166" s="792" t="str">
        <f aca="false">B120</f>
        <v>747</v>
      </c>
      <c r="C166" s="792" t="str">
        <f aca="false">C120</f>
        <v>Sketch E. Artist</v>
      </c>
      <c r="D166" s="792" t="e">
        <f aca="false">IF($B166="","",SUMPRODUCT(--(Lineups!G$46:G$83=$B166),--(Lineups!B$46:B$83=""),Lineups!$W$46:$W$83))</f>
        <v>#REF!</v>
      </c>
      <c r="F166" s="802" t="e">
        <f aca="false">IF($B166="","",SUMPRODUCT(--(Lineups!G$46:G$83=$B166),--(Lineups!B$46:B$83="X"),Lineups!$W$46:$W$83))</f>
        <v>#REF!</v>
      </c>
      <c r="G166" s="802" t="e">
        <f aca="false">IF($B166="","",SUMPRODUCT(--(Lineups!$K$46:$K$83=$B166),Lineups!$W$46:$W$83))</f>
        <v>#REF!</v>
      </c>
      <c r="H166" s="802" t="e">
        <f aca="false">IF($B166="","",SUMPRODUCT(--(Lineups!$O$46:$O$83=$B166),Lineups!$W$46:$W$83))</f>
        <v>#REF!</v>
      </c>
      <c r="I166" s="802" t="e">
        <f aca="false">IF($B166="","",SUMPRODUCT(--(Lineups!$S$46:$S$83=$B166),Lineups!$W$46:$W$83))</f>
        <v>#REF!</v>
      </c>
      <c r="J166" s="792" t="e">
        <f aca="false">IF(B166="","",SUM(F166:I166))</f>
        <v>#REF!</v>
      </c>
      <c r="L166" s="792" t="e">
        <f aca="false">IF(B166="","",SUM(D166,J166))</f>
        <v>#REF!</v>
      </c>
      <c r="O166" s="792" t="e">
        <f aca="false">IF($B166="","",SUMPRODUCT(--(Lineups!$C$46:$C$83=$B166),Lineups!$W$46:$W$83))</f>
        <v>#REF!</v>
      </c>
      <c r="Q166" s="792" t="e">
        <f aca="false">IF(B166="","",SUM(L166,O166))</f>
        <v>#REF!</v>
      </c>
      <c r="T166" s="792" t="n">
        <f aca="false">T165+1</f>
        <v>13</v>
      </c>
      <c r="U166" s="792" t="str">
        <f aca="false">U120</f>
        <v>7</v>
      </c>
      <c r="V166" s="792" t="str">
        <f aca="false">V120</f>
        <v>Madame Mayhem</v>
      </c>
      <c r="W166" s="792" t="e">
        <f aca="false">IF($U166="","",SUMPRODUCT(--(Lineups!$AG$46:$AG$83=$U166),--(Lineups!$AB$46:$AB$83=""),Lineups!$AW$46:$AW$83))</f>
        <v>#REF!</v>
      </c>
      <c r="Y166" s="802" t="e">
        <f aca="false">IF($U166="","",SUMPRODUCT(--(Lineups!$AG$46:$AG$83=$U166),--(Lineups!$AB$46:$AB$83="X"),Lineups!$AW$46:$AW$83))</f>
        <v>#REF!</v>
      </c>
      <c r="Z166" s="802" t="e">
        <f aca="false">IF($U166="","",SUMPRODUCT(--(Lineups!$AK$46:$AK$83=$U166),Lineups!$AW$46:$AW$83))</f>
        <v>#REF!</v>
      </c>
      <c r="AA166" s="802" t="e">
        <f aca="false">IF($U166="","",SUMPRODUCT(--(Lineups!$AO$46:$AO$83=$U166),Lineups!$AW$46:$AW$83))</f>
        <v>#REF!</v>
      </c>
      <c r="AB166" s="802" t="e">
        <f aca="false">IF($U166="","",SUMPRODUCT(--(Lineups!$AS$46:$AS$83=$U166),Lineups!$AW$46:$AW$83))</f>
        <v>#REF!</v>
      </c>
      <c r="AC166" s="792" t="e">
        <f aca="false">IF(U166="",0,SUM(Y166:AB166))</f>
        <v>#REF!</v>
      </c>
      <c r="AE166" s="792" t="e">
        <f aca="false">IF(U166="","",SUM(W166,AC166))</f>
        <v>#REF!</v>
      </c>
      <c r="AH166" s="792" t="e">
        <f aca="false">IF($U166="","",SUMPRODUCT(--(Lineups!$AC$46:$AC$83=$U166),Lineups!$AW$46:$AW$83))</f>
        <v>#REF!</v>
      </c>
      <c r="AJ166" s="792" t="e">
        <f aca="false">IF(U166="","",SUM(AE166,AH166))</f>
        <v>#REF!</v>
      </c>
    </row>
    <row r="167" customFormat="false" ht="13" hidden="false" customHeight="false" outlineLevel="0" collapsed="false">
      <c r="A167" s="804" t="n">
        <f aca="false">A166+1</f>
        <v>14</v>
      </c>
      <c r="B167" s="804" t="str">
        <f aca="false">B121</f>
        <v>77</v>
      </c>
      <c r="C167" s="804" t="str">
        <f aca="false">C121</f>
        <v>Jen-Aside</v>
      </c>
      <c r="D167" s="804" t="e">
        <f aca="false">IF($B167="","",SUMPRODUCT(--(Lineups!G$46:G$83=$B167),--(Lineups!B$46:B$83=""),Lineups!$W$46:$W$83))</f>
        <v>#REF!</v>
      </c>
      <c r="F167" s="802" t="e">
        <f aca="false">IF($B167="","",SUMPRODUCT(--(Lineups!G$46:G$83=$B167),--(Lineups!B$46:B$83="X"),Lineups!$W$46:$W$83))</f>
        <v>#REF!</v>
      </c>
      <c r="G167" s="802" t="e">
        <f aca="false">IF($B167="","",SUMPRODUCT(--(Lineups!$K$46:$K$83=$B167),Lineups!$W$46:$W$83))</f>
        <v>#REF!</v>
      </c>
      <c r="H167" s="802" t="e">
        <f aca="false">IF($B167="","",SUMPRODUCT(--(Lineups!$O$46:$O$83=$B167),Lineups!$W$46:$W$83))</f>
        <v>#REF!</v>
      </c>
      <c r="I167" s="802" t="e">
        <f aca="false">IF($B167="","",SUMPRODUCT(--(Lineups!$S$46:$S$83=$B167),Lineups!$W$46:$W$83))</f>
        <v>#REF!</v>
      </c>
      <c r="J167" s="804" t="e">
        <f aca="false">IF(B167="","",SUM(F167:I167))</f>
        <v>#REF!</v>
      </c>
      <c r="L167" s="804" t="e">
        <f aca="false">IF(B167="","",SUM(D167,J167))</f>
        <v>#REF!</v>
      </c>
      <c r="O167" s="804" t="e">
        <f aca="false">IF($B167="","",SUMPRODUCT(--(Lineups!$C$46:$C$83=$B167),Lineups!$W$46:$W$83))</f>
        <v>#REF!</v>
      </c>
      <c r="Q167" s="804" t="e">
        <f aca="false">IF(B167="","",SUM(L167,O167))</f>
        <v>#REF!</v>
      </c>
      <c r="T167" s="804" t="n">
        <f aca="false">T166+1</f>
        <v>14</v>
      </c>
      <c r="U167" s="804" t="str">
        <f aca="false">U121</f>
        <v/>
      </c>
      <c r="V167" s="804" t="str">
        <f aca="false">V121</f>
        <v/>
      </c>
      <c r="W167" s="804" t="str">
        <f aca="false">IF($U167="","",SUMPRODUCT(--(Lineups!$AG$46:$AG$83=$U167),--(Lineups!$AB$46:$AB$83=""),Lineups!$AW$46:$AW$83))</f>
        <v/>
      </c>
      <c r="Y167" s="802" t="str">
        <f aca="false">IF($U167="","",SUMPRODUCT(--(Lineups!$AG$46:$AG$83=$U167),--(Lineups!$AB$46:$AB$83="X"),Lineups!$AW$46:$AW$83))</f>
        <v/>
      </c>
      <c r="Z167" s="802" t="str">
        <f aca="false">IF($U167="","",SUMPRODUCT(--(Lineups!$AK$46:$AK$83=$U167),Lineups!$AW$46:$AW$83))</f>
        <v/>
      </c>
      <c r="AA167" s="802" t="str">
        <f aca="false">IF($U167="","",SUMPRODUCT(--(Lineups!$AO$46:$AO$83=$U167),Lineups!$AW$46:$AW$83))</f>
        <v/>
      </c>
      <c r="AB167" s="802" t="str">
        <f aca="false">IF($U167="","",SUMPRODUCT(--(Lineups!$AS$46:$AS$83=$U167),Lineups!$AW$46:$AW$83))</f>
        <v/>
      </c>
      <c r="AC167" s="804" t="n">
        <f aca="false">IF(U167="",0,SUM(Y167:AB167))</f>
        <v>0</v>
      </c>
      <c r="AE167" s="804" t="str">
        <f aca="false">IF(U167="","",SUM(W167,AC167))</f>
        <v/>
      </c>
      <c r="AH167" s="804" t="str">
        <f aca="false">IF($U167="","",SUMPRODUCT(--(Lineups!$AC$46:$AC$83=$U167),Lineups!$AW$46:$AW$83))</f>
        <v/>
      </c>
      <c r="AJ167" s="804" t="str">
        <f aca="false">IF(U167="","",SUM(AE167,AH167))</f>
        <v/>
      </c>
    </row>
    <row r="168" customFormat="false" ht="13" hidden="false" customHeight="false" outlineLevel="0" collapsed="false">
      <c r="A168" s="792" t="n">
        <f aca="false">A167+1</f>
        <v>15</v>
      </c>
      <c r="B168" s="792" t="str">
        <f aca="false">B122</f>
        <v/>
      </c>
      <c r="C168" s="792" t="str">
        <f aca="false">C122</f>
        <v/>
      </c>
      <c r="D168" s="792" t="str">
        <f aca="false">IF($B168="","",SUMPRODUCT(--(Lineups!G$46:G$83=$B168),--(Lineups!B$46:B$83=""),Lineups!$W$46:$W$83))</f>
        <v/>
      </c>
      <c r="F168" s="802" t="str">
        <f aca="false">IF($B168="","",SUMPRODUCT(--(Lineups!G$46:G$83=$B168),--(Lineups!B$46:B$83="X"),Lineups!$W$46:$W$83))</f>
        <v/>
      </c>
      <c r="G168" s="802" t="str">
        <f aca="false">IF($B168="","",SUMPRODUCT(--(Lineups!$K$46:$K$83=$B168),Lineups!$W$46:$W$83))</f>
        <v/>
      </c>
      <c r="H168" s="802" t="str">
        <f aca="false">IF($B168="","",SUMPRODUCT(--(Lineups!$O$46:$O$83=$B168),Lineups!$W$46:$W$83))</f>
        <v/>
      </c>
      <c r="I168" s="802" t="str">
        <f aca="false">IF($B168="","",SUMPRODUCT(--(Lineups!$S$46:$S$83=$B168),Lineups!$W$46:$W$83))</f>
        <v/>
      </c>
      <c r="J168" s="792" t="str">
        <f aca="false">IF(B168="","",SUM(F168:I168))</f>
        <v/>
      </c>
      <c r="L168" s="792" t="str">
        <f aca="false">IF(B168="","",SUM(D168,J168))</f>
        <v/>
      </c>
      <c r="O168" s="792" t="str">
        <f aca="false">IF($B168="","",SUMPRODUCT(--(Lineups!$C$46:$C$83=$B168),Lineups!$W$46:$W$83))</f>
        <v/>
      </c>
      <c r="Q168" s="792" t="str">
        <f aca="false">IF(B168="","",SUM(L168,O168))</f>
        <v/>
      </c>
      <c r="T168" s="792" t="n">
        <f aca="false">T167+1</f>
        <v>15</v>
      </c>
      <c r="U168" s="792" t="str">
        <f aca="false">U122</f>
        <v/>
      </c>
      <c r="V168" s="792" t="str">
        <f aca="false">V122</f>
        <v/>
      </c>
      <c r="W168" s="792" t="str">
        <f aca="false">IF($U168="","",SUMPRODUCT(--(Lineups!$AG$46:$AG$83=$U168),--(Lineups!$AB$46:$AB$83=""),Lineups!$AW$46:$AW$83))</f>
        <v/>
      </c>
      <c r="Y168" s="802" t="str">
        <f aca="false">IF($U168="","",SUMPRODUCT(--(Lineups!$AG$46:$AG$83=$U168),--(Lineups!$AB$46:$AB$83="X"),Lineups!$AW$46:$AW$83))</f>
        <v/>
      </c>
      <c r="Z168" s="802" t="str">
        <f aca="false">IF($U168="","",SUMPRODUCT(--(Lineups!$AK$46:$AK$83=$U168),Lineups!$AW$46:$AW$83))</f>
        <v/>
      </c>
      <c r="AA168" s="802" t="str">
        <f aca="false">IF($U168="","",SUMPRODUCT(--(Lineups!$AO$46:$AO$83=$U168),Lineups!$AW$46:$AW$83))</f>
        <v/>
      </c>
      <c r="AB168" s="802" t="str">
        <f aca="false">IF($U168="","",SUMPRODUCT(--(Lineups!$AS$46:$AS$83=$U168),Lineups!$AW$46:$AW$83))</f>
        <v/>
      </c>
      <c r="AC168" s="792" t="n">
        <f aca="false">IF(U168="",0,SUM(Y168:AB168))</f>
        <v>0</v>
      </c>
      <c r="AE168" s="792" t="str">
        <f aca="false">IF(U168="","",SUM(W168,AC168))</f>
        <v/>
      </c>
      <c r="AH168" s="792" t="str">
        <f aca="false">IF($U168="","",SUMPRODUCT(--(Lineups!$AC$46:$AC$83=$U168),Lineups!$AW$46:$AW$83))</f>
        <v/>
      </c>
      <c r="AJ168" s="792" t="str">
        <f aca="false">IF(U168="","",SUM(AE168,AH168))</f>
        <v/>
      </c>
    </row>
    <row r="169" customFormat="false" ht="13" hidden="false" customHeight="false" outlineLevel="0" collapsed="false">
      <c r="A169" s="804" t="n">
        <f aca="false">A168+1</f>
        <v>16</v>
      </c>
      <c r="B169" s="804" t="str">
        <f aca="false">B123</f>
        <v/>
      </c>
      <c r="C169" s="804" t="str">
        <f aca="false">C123</f>
        <v/>
      </c>
      <c r="D169" s="804" t="str">
        <f aca="false">IF($B169="","",SUMPRODUCT(--(Lineups!G$46:G$83=$B169),--(Lineups!B$46:B$83=""),Lineups!$W$46:$W$83))</f>
        <v/>
      </c>
      <c r="F169" s="802" t="str">
        <f aca="false">IF($B169="","",SUMPRODUCT(--(Lineups!G$46:G$83=$B169),--(Lineups!B$46:B$83="X"),Lineups!$W$46:$W$83))</f>
        <v/>
      </c>
      <c r="G169" s="802" t="str">
        <f aca="false">IF($B169="","",SUMPRODUCT(--(Lineups!$K$46:$K$83=$B169),Lineups!$W$46:$W$83))</f>
        <v/>
      </c>
      <c r="H169" s="802" t="str">
        <f aca="false">IF($B169="","",SUMPRODUCT(--(Lineups!$O$46:$O$83=$B169),Lineups!$W$46:$W$83))</f>
        <v/>
      </c>
      <c r="I169" s="802" t="str">
        <f aca="false">IF($B169="","",SUMPRODUCT(--(Lineups!$S$46:$S$83=$B169),Lineups!$W$46:$W$83))</f>
        <v/>
      </c>
      <c r="J169" s="804" t="str">
        <f aca="false">IF(B169="","",SUM(F169:I169))</f>
        <v/>
      </c>
      <c r="L169" s="804" t="str">
        <f aca="false">IF(B169="","",SUM(D169,J169))</f>
        <v/>
      </c>
      <c r="O169" s="804" t="str">
        <f aca="false">IF($B169="","",SUMPRODUCT(--(Lineups!$C$46:$C$83=$B169),Lineups!$W$46:$W$83))</f>
        <v/>
      </c>
      <c r="Q169" s="804" t="str">
        <f aca="false">IF(B169="","",SUM(L169,O169))</f>
        <v/>
      </c>
      <c r="T169" s="804" t="n">
        <f aca="false">T168+1</f>
        <v>16</v>
      </c>
      <c r="U169" s="804" t="str">
        <f aca="false">U123</f>
        <v/>
      </c>
      <c r="V169" s="804" t="str">
        <f aca="false">V123</f>
        <v/>
      </c>
      <c r="W169" s="804" t="str">
        <f aca="false">IF($U169="","",SUMPRODUCT(--(Lineups!$AG$46:$AG$83=$U169),--(Lineups!$AB$46:$AB$83=""),Lineups!$AW$46:$AW$83))</f>
        <v/>
      </c>
      <c r="Y169" s="802" t="str">
        <f aca="false">IF($U169="","",SUMPRODUCT(--(Lineups!$AG$46:$AG$83=$U169),--(Lineups!$AB$46:$AB$83="X"),Lineups!$AW$46:$AW$83))</f>
        <v/>
      </c>
      <c r="Z169" s="802" t="str">
        <f aca="false">IF($U169="","",SUMPRODUCT(--(Lineups!$AK$46:$AK$83=$U169),Lineups!$AW$46:$AW$83))</f>
        <v/>
      </c>
      <c r="AA169" s="802" t="str">
        <f aca="false">IF($U169="","",SUMPRODUCT(--(Lineups!$AO$46:$AO$83=$U169),Lineups!$AW$46:$AW$83))</f>
        <v/>
      </c>
      <c r="AB169" s="802" t="str">
        <f aca="false">IF($U169="","",SUMPRODUCT(--(Lineups!$AS$46:$AS$83=$U169),Lineups!$AW$46:$AW$83))</f>
        <v/>
      </c>
      <c r="AC169" s="804" t="n">
        <f aca="false">IF(U169="",0,SUM(Y169:AB169))</f>
        <v>0</v>
      </c>
      <c r="AE169" s="804" t="str">
        <f aca="false">IF(U169="","",SUM(W169,AC169))</f>
        <v/>
      </c>
      <c r="AH169" s="804" t="str">
        <f aca="false">IF($U169="","",SUMPRODUCT(--(Lineups!$AC$46:$AC$83=$U169),Lineups!$AW$46:$AW$83))</f>
        <v/>
      </c>
      <c r="AJ169" s="804" t="str">
        <f aca="false">IF(U169="","",SUM(AE169,AH169))</f>
        <v/>
      </c>
    </row>
    <row r="170" customFormat="false" ht="13" hidden="false" customHeight="false" outlineLevel="0" collapsed="false">
      <c r="A170" s="792" t="n">
        <f aca="false">A169+1</f>
        <v>17</v>
      </c>
      <c r="B170" s="792" t="str">
        <f aca="false">B124</f>
        <v/>
      </c>
      <c r="C170" s="792" t="str">
        <f aca="false">C124</f>
        <v/>
      </c>
      <c r="D170" s="792" t="str">
        <f aca="false">IF($B170="","",SUMPRODUCT(--(Lineups!G$46:G$83=$B170),--(Lineups!B$46:B$83=""),Lineups!$W$46:$W$83))</f>
        <v/>
      </c>
      <c r="F170" s="802" t="str">
        <f aca="false">IF($B170="","",SUMPRODUCT(--(Lineups!G$46:G$83=$B170),--(Lineups!B$46:B$83="X"),Lineups!$W$46:$W$83))</f>
        <v/>
      </c>
      <c r="G170" s="802" t="str">
        <f aca="false">IF($B170="","",SUMPRODUCT(--(Lineups!$K$46:$K$83=$B170),Lineups!$W$46:$W$83))</f>
        <v/>
      </c>
      <c r="H170" s="802" t="str">
        <f aca="false">IF($B170="","",SUMPRODUCT(--(Lineups!$O$46:$O$83=$B170),Lineups!$W$46:$W$83))</f>
        <v/>
      </c>
      <c r="I170" s="802" t="str">
        <f aca="false">IF($B170="","",SUMPRODUCT(--(Lineups!$S$46:$S$83=$B170),Lineups!$W$46:$W$83))</f>
        <v/>
      </c>
      <c r="J170" s="792" t="str">
        <f aca="false">IF(B170="","",SUM(F170:I170))</f>
        <v/>
      </c>
      <c r="L170" s="792" t="str">
        <f aca="false">IF(B170="","",SUM(D170,J170))</f>
        <v/>
      </c>
      <c r="O170" s="792" t="str">
        <f aca="false">IF($B170="","",SUMPRODUCT(--(Lineups!$C$46:$C$83=$B170),Lineups!$W$46:$W$83))</f>
        <v/>
      </c>
      <c r="Q170" s="792" t="str">
        <f aca="false">IF(B170="","",SUM(L170,O170))</f>
        <v/>
      </c>
      <c r="T170" s="792" t="n">
        <f aca="false">T169+1</f>
        <v>17</v>
      </c>
      <c r="U170" s="792" t="str">
        <f aca="false">U124</f>
        <v/>
      </c>
      <c r="V170" s="792" t="str">
        <f aca="false">V124</f>
        <v/>
      </c>
      <c r="W170" s="792" t="str">
        <f aca="false">IF($U170="","",SUMPRODUCT(--(Lineups!$AG$46:$AG$83=$U170),--(Lineups!$AB$46:$AB$83=""),Lineups!$AW$46:$AW$83))</f>
        <v/>
      </c>
      <c r="Y170" s="802" t="str">
        <f aca="false">IF($U170="","",SUMPRODUCT(--(Lineups!$AG$46:$AG$83=$U170),--(Lineups!$AB$46:$AB$83="X"),Lineups!$AW$46:$AW$83))</f>
        <v/>
      </c>
      <c r="Z170" s="802" t="str">
        <f aca="false">IF($U170="","",SUMPRODUCT(--(Lineups!$AK$46:$AK$83=$U170),Lineups!$AW$46:$AW$83))</f>
        <v/>
      </c>
      <c r="AA170" s="802" t="str">
        <f aca="false">IF($U170="","",SUMPRODUCT(--(Lineups!$AO$46:$AO$83=$U170),Lineups!$AW$46:$AW$83))</f>
        <v/>
      </c>
      <c r="AB170" s="802" t="str">
        <f aca="false">IF($U170="","",SUMPRODUCT(--(Lineups!$AS$46:$AS$83=$U170),Lineups!$AW$46:$AW$83))</f>
        <v/>
      </c>
      <c r="AC170" s="792" t="n">
        <f aca="false">IF(U170="",0,SUM(Y170:AB170))</f>
        <v>0</v>
      </c>
      <c r="AE170" s="792" t="str">
        <f aca="false">IF(U170="","",SUM(W170,AC170))</f>
        <v/>
      </c>
      <c r="AH170" s="792" t="str">
        <f aca="false">IF($U170="","",SUMPRODUCT(--(Lineups!$AC$46:$AC$83=$U170),Lineups!$AW$46:$AW$83))</f>
        <v/>
      </c>
      <c r="AJ170" s="792" t="str">
        <f aca="false">IF(U170="","",SUM(AE170,AH170))</f>
        <v/>
      </c>
    </row>
    <row r="171" customFormat="false" ht="13" hidden="false" customHeight="false" outlineLevel="0" collapsed="false">
      <c r="A171" s="804" t="n">
        <f aca="false">A170+1</f>
        <v>18</v>
      </c>
      <c r="B171" s="804" t="str">
        <f aca="false">B125</f>
        <v/>
      </c>
      <c r="C171" s="804" t="str">
        <f aca="false">C125</f>
        <v/>
      </c>
      <c r="D171" s="804" t="str">
        <f aca="false">IF($B171="","",SUMPRODUCT(--(Lineups!G$46:G$83=$B171),--(Lineups!B$46:B$83=""),Lineups!$W$46:$W$83))</f>
        <v/>
      </c>
      <c r="F171" s="802" t="str">
        <f aca="false">IF($B171="","",SUMPRODUCT(--(Lineups!G$46:G$83=$B171),--(Lineups!B$46:B$83="X"),Lineups!$W$46:$W$83))</f>
        <v/>
      </c>
      <c r="G171" s="802" t="str">
        <f aca="false">IF($B171="","",SUMPRODUCT(--(Lineups!$K$46:$K$83=$B171),Lineups!$W$46:$W$83))</f>
        <v/>
      </c>
      <c r="H171" s="802" t="str">
        <f aca="false">IF($B171="","",SUMPRODUCT(--(Lineups!$O$46:$O$83=$B171),Lineups!$W$46:$W$83))</f>
        <v/>
      </c>
      <c r="I171" s="802" t="str">
        <f aca="false">IF($B171="","",SUMPRODUCT(--(Lineups!$S$46:$S$83=$B171),Lineups!$W$46:$W$83))</f>
        <v/>
      </c>
      <c r="J171" s="804" t="str">
        <f aca="false">IF(B171="","",SUM(F171:I171))</f>
        <v/>
      </c>
      <c r="L171" s="804" t="str">
        <f aca="false">IF(B171="","",SUM(D171,J171))</f>
        <v/>
      </c>
      <c r="O171" s="804" t="str">
        <f aca="false">IF($B171="","",SUMPRODUCT(--(Lineups!$C$46:$C$83=$B171),Lineups!$W$46:$W$83))</f>
        <v/>
      </c>
      <c r="Q171" s="804" t="str">
        <f aca="false">IF(B171="","",SUM(L171,O171))</f>
        <v/>
      </c>
      <c r="T171" s="804" t="n">
        <f aca="false">T170+1</f>
        <v>18</v>
      </c>
      <c r="U171" s="804" t="str">
        <f aca="false">U125</f>
        <v/>
      </c>
      <c r="V171" s="804" t="str">
        <f aca="false">V125</f>
        <v/>
      </c>
      <c r="W171" s="804" t="str">
        <f aca="false">IF($U171="","",SUMPRODUCT(--(Lineups!$AG$46:$AG$83=$U171),--(Lineups!$AB$46:$AB$83=""),Lineups!$AW$46:$AW$83))</f>
        <v/>
      </c>
      <c r="Y171" s="802" t="str">
        <f aca="false">IF($U171="","",SUMPRODUCT(--(Lineups!$AG$46:$AG$83=$U171),--(Lineups!$AB$46:$AB$83="X"),Lineups!$AW$46:$AW$83))</f>
        <v/>
      </c>
      <c r="Z171" s="802" t="str">
        <f aca="false">IF($U171="","",SUMPRODUCT(--(Lineups!$AK$46:$AK$83=$U171),Lineups!$AW$46:$AW$83))</f>
        <v/>
      </c>
      <c r="AA171" s="802" t="str">
        <f aca="false">IF($U171="","",SUMPRODUCT(--(Lineups!$AO$46:$AO$83=$U171),Lineups!$AW$46:$AW$83))</f>
        <v/>
      </c>
      <c r="AB171" s="802" t="str">
        <f aca="false">IF($U171="","",SUMPRODUCT(--(Lineups!$AS$46:$AS$83=$U171),Lineups!$AW$46:$AW$83))</f>
        <v/>
      </c>
      <c r="AC171" s="804" t="n">
        <f aca="false">IF(U171="",0,SUM(Y171:AB171))</f>
        <v>0</v>
      </c>
      <c r="AE171" s="804" t="str">
        <f aca="false">IF(U171="","",SUM(W171,AC171))</f>
        <v/>
      </c>
      <c r="AH171" s="804" t="str">
        <f aca="false">IF($U171="","",SUMPRODUCT(--(Lineups!$AC$46:$AC$83=$U171),Lineups!$AW$46:$AW$83))</f>
        <v/>
      </c>
      <c r="AJ171" s="804" t="str">
        <f aca="false">IF(U171="","",SUM(AE171,AH171))</f>
        <v/>
      </c>
    </row>
    <row r="172" customFormat="false" ht="13" hidden="false" customHeight="false" outlineLevel="0" collapsed="false">
      <c r="A172" s="792" t="n">
        <f aca="false">A171+1</f>
        <v>19</v>
      </c>
      <c r="B172" s="792" t="str">
        <f aca="false">B126</f>
        <v/>
      </c>
      <c r="C172" s="792" t="str">
        <f aca="false">C126</f>
        <v/>
      </c>
      <c r="D172" s="792" t="str">
        <f aca="false">IF($B172="","",SUMPRODUCT(--(Lineups!G$46:G$83=$B172),--(Lineups!B$46:B$83=""),Lineups!$W$46:$W$83))</f>
        <v/>
      </c>
      <c r="F172" s="802" t="str">
        <f aca="false">IF($B172="","",SUMPRODUCT(--(Lineups!G$46:G$83=$B172),--(Lineups!B$46:B$83="X"),Lineups!$W$46:$W$83))</f>
        <v/>
      </c>
      <c r="G172" s="802" t="str">
        <f aca="false">IF($B172="","",SUMPRODUCT(--(Lineups!$K$46:$K$83=$B172),Lineups!$W$46:$W$83))</f>
        <v/>
      </c>
      <c r="H172" s="802" t="str">
        <f aca="false">IF($B172="","",SUMPRODUCT(--(Lineups!$O$46:$O$83=$B172),Lineups!$W$46:$W$83))</f>
        <v/>
      </c>
      <c r="I172" s="802" t="str">
        <f aca="false">IF($B172="","",SUMPRODUCT(--(Lineups!$S$46:$S$83=$B172),Lineups!$W$46:$W$83))</f>
        <v/>
      </c>
      <c r="J172" s="792" t="str">
        <f aca="false">IF(B172="","",SUM(F172:I172))</f>
        <v/>
      </c>
      <c r="L172" s="792" t="str">
        <f aca="false">IF(B172="","",SUM(D172,J172))</f>
        <v/>
      </c>
      <c r="O172" s="792" t="str">
        <f aca="false">IF($B172="","",SUMPRODUCT(--(Lineups!$C$46:$C$83=$B172),Lineups!$W$46:$W$83))</f>
        <v/>
      </c>
      <c r="Q172" s="792" t="str">
        <f aca="false">IF(B172="","",SUM(L172,O172))</f>
        <v/>
      </c>
      <c r="T172" s="792" t="n">
        <f aca="false">T171+1</f>
        <v>19</v>
      </c>
      <c r="U172" s="792" t="str">
        <f aca="false">U126</f>
        <v/>
      </c>
      <c r="V172" s="792" t="str">
        <f aca="false">V126</f>
        <v/>
      </c>
      <c r="W172" s="792" t="str">
        <f aca="false">IF($U172="","",SUMPRODUCT(--(Lineups!$AG$46:$AG$83=$U172),--(Lineups!$AB$46:$AB$83=""),Lineups!$AW$46:$AW$83))</f>
        <v/>
      </c>
      <c r="Y172" s="802" t="str">
        <f aca="false">IF($U172="","",SUMPRODUCT(--(Lineups!$AG$46:$AG$83=$U172),--(Lineups!$AB$46:$AB$83="X"),Lineups!$AW$46:$AW$83))</f>
        <v/>
      </c>
      <c r="Z172" s="802" t="str">
        <f aca="false">IF($U172="","",SUMPRODUCT(--(Lineups!$AK$46:$AK$83=$U172),Lineups!$AW$46:$AW$83))</f>
        <v/>
      </c>
      <c r="AA172" s="802" t="str">
        <f aca="false">IF($U172="","",SUMPRODUCT(--(Lineups!$AO$46:$AO$83=$U172),Lineups!$AW$46:$AW$83))</f>
        <v/>
      </c>
      <c r="AB172" s="802" t="str">
        <f aca="false">IF($U172="","",SUMPRODUCT(--(Lineups!$AS$46:$AS$83=$U172),Lineups!$AW$46:$AW$83))</f>
        <v/>
      </c>
      <c r="AC172" s="792" t="n">
        <f aca="false">IF(U172="",0,SUM(Y172:AB172))</f>
        <v>0</v>
      </c>
      <c r="AE172" s="792" t="str">
        <f aca="false">IF(U172="","",SUM(W172,AC172))</f>
        <v/>
      </c>
      <c r="AH172" s="792" t="str">
        <f aca="false">IF($U172="","",SUMPRODUCT(--(Lineups!$AC$46:$AC$83=$U172),Lineups!$AW$46:$AW$83))</f>
        <v/>
      </c>
      <c r="AJ172" s="792" t="str">
        <f aca="false">IF(U172="","",SUM(AE172,AH172))</f>
        <v/>
      </c>
    </row>
    <row r="173" customFormat="false" ht="13" hidden="false" customHeight="false" outlineLevel="0" collapsed="false">
      <c r="A173" s="804" t="n">
        <f aca="false">A172+1</f>
        <v>20</v>
      </c>
      <c r="B173" s="804" t="str">
        <f aca="false">B127</f>
        <v/>
      </c>
      <c r="C173" s="804" t="str">
        <f aca="false">C127</f>
        <v/>
      </c>
      <c r="D173" s="804" t="str">
        <f aca="false">IF($B173="","",SUMPRODUCT(--(Lineups!G$46:G$83=$B173),--(Lineups!B$46:B$83=""),Lineups!$W$46:$W$83))</f>
        <v/>
      </c>
      <c r="F173" s="802" t="str">
        <f aca="false">IF($B173="","",SUMPRODUCT(--(Lineups!G$46:G$83=$B173),--(Lineups!B$46:B$83="X"),Lineups!$W$46:$W$83))</f>
        <v/>
      </c>
      <c r="G173" s="802" t="str">
        <f aca="false">IF($B173="","",SUMPRODUCT(--(Lineups!$K$46:$K$83=$B173),Lineups!$W$46:$W$83))</f>
        <v/>
      </c>
      <c r="H173" s="802" t="str">
        <f aca="false">IF($B173="","",SUMPRODUCT(--(Lineups!$O$46:$O$83=$B173),Lineups!$W$46:$W$83))</f>
        <v/>
      </c>
      <c r="I173" s="802" t="str">
        <f aca="false">IF($B173="","",SUMPRODUCT(--(Lineups!$S$46:$S$83=$B173),Lineups!$W$46:$W$83))</f>
        <v/>
      </c>
      <c r="J173" s="804" t="str">
        <f aca="false">IF(B173="","",SUM(F173:I173))</f>
        <v/>
      </c>
      <c r="L173" s="804" t="str">
        <f aca="false">IF(B173="","",SUM(D173,J173))</f>
        <v/>
      </c>
      <c r="O173" s="804" t="str">
        <f aca="false">IF($B173="","",SUMPRODUCT(--(Lineups!$C$46:$C$83=$B173),Lineups!$W$46:$W$83))</f>
        <v/>
      </c>
      <c r="Q173" s="804" t="str">
        <f aca="false">IF(B173="","",SUM(L173,O173))</f>
        <v/>
      </c>
      <c r="T173" s="804" t="n">
        <f aca="false">T172+1</f>
        <v>20</v>
      </c>
      <c r="U173" s="804" t="str">
        <f aca="false">U127</f>
        <v/>
      </c>
      <c r="V173" s="804" t="str">
        <f aca="false">V127</f>
        <v/>
      </c>
      <c r="W173" s="804" t="str">
        <f aca="false">IF($U173="","",SUMPRODUCT(--(Lineups!$AG$46:$AG$83=$U173),--(Lineups!$AB$46:$AB$83=""),Lineups!$AW$46:$AW$83))</f>
        <v/>
      </c>
      <c r="Y173" s="802" t="str">
        <f aca="false">IF($U173="","",SUMPRODUCT(--(Lineups!$AG$46:$AG$83=$U173),--(Lineups!$AB$46:$AB$83="X"),Lineups!$AW$46:$AW$83))</f>
        <v/>
      </c>
      <c r="Z173" s="802" t="str">
        <f aca="false">IF($U173="","",SUMPRODUCT(--(Lineups!$AK$46:$AK$83=$U173),Lineups!$AW$46:$AW$83))</f>
        <v/>
      </c>
      <c r="AA173" s="802" t="str">
        <f aca="false">IF($U173="","",SUMPRODUCT(--(Lineups!$AO$46:$AO$83=$U173),Lineups!$AW$46:$AW$83))</f>
        <v/>
      </c>
      <c r="AB173" s="802" t="str">
        <f aca="false">IF($U173="","",SUMPRODUCT(--(Lineups!$AS$46:$AS$83=$U173),Lineups!$AW$46:$AW$83))</f>
        <v/>
      </c>
      <c r="AC173" s="804" t="n">
        <f aca="false">IF(U173="",0,SUM(Y173:AB173))</f>
        <v>0</v>
      </c>
      <c r="AE173" s="804" t="str">
        <f aca="false">IF(U173="","",SUM(W173,AC173))</f>
        <v/>
      </c>
      <c r="AH173" s="804" t="str">
        <f aca="false">IF($U173="","",SUMPRODUCT(--(Lineups!$AC$46:$AC$83=$U173),Lineups!$AW$46:$AW$83))</f>
        <v/>
      </c>
      <c r="AJ173" s="804" t="str">
        <f aca="false">IF(U173="","",SUM(AE173,AH173))</f>
        <v/>
      </c>
    </row>
    <row r="175" customFormat="false" ht="13" hidden="false" customHeight="false" outlineLevel="0" collapsed="false">
      <c r="A175" s="794" t="s">
        <v>458</v>
      </c>
      <c r="B175" s="794"/>
      <c r="C175" s="794"/>
      <c r="D175" s="795"/>
      <c r="E175" s="795"/>
      <c r="F175" s="795"/>
      <c r="G175" s="795"/>
      <c r="H175" s="795"/>
      <c r="I175" s="795"/>
      <c r="J175" s="795"/>
      <c r="K175" s="795"/>
      <c r="L175" s="795"/>
      <c r="M175" s="795"/>
      <c r="N175" s="795"/>
      <c r="O175" s="795"/>
      <c r="P175" s="795"/>
      <c r="Q175" s="795"/>
      <c r="R175" s="795"/>
      <c r="T175" s="794" t="s">
        <v>458</v>
      </c>
      <c r="U175" s="794"/>
      <c r="V175" s="794"/>
      <c r="W175" s="795"/>
      <c r="X175" s="795"/>
      <c r="Y175" s="795"/>
      <c r="Z175" s="795"/>
      <c r="AA175" s="795"/>
      <c r="AB175" s="795"/>
      <c r="AC175" s="795"/>
      <c r="AD175" s="795"/>
      <c r="AE175" s="795"/>
      <c r="AF175" s="795"/>
      <c r="AG175" s="795"/>
      <c r="AH175" s="795"/>
      <c r="AI175" s="795"/>
      <c r="AJ175" s="795"/>
      <c r="AK175" s="795"/>
    </row>
    <row r="176" customFormat="false" ht="13" hidden="false" customHeight="false" outlineLevel="0" collapsed="false">
      <c r="A176" s="796" t="n">
        <v>0</v>
      </c>
      <c r="B176" s="796" t="s">
        <v>445</v>
      </c>
      <c r="C176" s="796" t="s">
        <v>446</v>
      </c>
      <c r="D176" s="796" t="s">
        <v>294</v>
      </c>
      <c r="E176" s="800"/>
      <c r="F176" s="798" t="s">
        <v>295</v>
      </c>
      <c r="G176" s="798" t="s">
        <v>295</v>
      </c>
      <c r="H176" s="798" t="s">
        <v>295</v>
      </c>
      <c r="I176" s="798" t="s">
        <v>295</v>
      </c>
      <c r="J176" s="796" t="s">
        <v>448</v>
      </c>
      <c r="K176" s="800"/>
      <c r="L176" s="796" t="s">
        <v>450</v>
      </c>
      <c r="M176" s="800"/>
      <c r="N176" s="799" t="s">
        <v>452</v>
      </c>
      <c r="O176" s="796" t="s">
        <v>292</v>
      </c>
      <c r="P176" s="800"/>
      <c r="Q176" s="796" t="s">
        <v>454</v>
      </c>
      <c r="R176" s="800"/>
      <c r="T176" s="796" t="n">
        <v>0</v>
      </c>
      <c r="U176" s="796" t="s">
        <v>445</v>
      </c>
      <c r="V176" s="796" t="s">
        <v>446</v>
      </c>
      <c r="W176" s="796" t="s">
        <v>294</v>
      </c>
      <c r="X176" s="800"/>
      <c r="Y176" s="798" t="s">
        <v>295</v>
      </c>
      <c r="Z176" s="798" t="s">
        <v>295</v>
      </c>
      <c r="AA176" s="798" t="s">
        <v>295</v>
      </c>
      <c r="AB176" s="798" t="s">
        <v>295</v>
      </c>
      <c r="AC176" s="796" t="s">
        <v>448</v>
      </c>
      <c r="AD176" s="800"/>
      <c r="AE176" s="796" t="s">
        <v>450</v>
      </c>
      <c r="AF176" s="800"/>
      <c r="AG176" s="799" t="s">
        <v>452</v>
      </c>
      <c r="AH176" s="796" t="s">
        <v>292</v>
      </c>
      <c r="AI176" s="800"/>
      <c r="AJ176" s="796" t="s">
        <v>454</v>
      </c>
      <c r="AK176" s="800"/>
    </row>
    <row r="177" customFormat="false" ht="13" hidden="false" customHeight="false" outlineLevel="0" collapsed="false">
      <c r="A177" s="792" t="n">
        <f aca="false">A176+1</f>
        <v>1</v>
      </c>
      <c r="B177" s="792" t="str">
        <f aca="false">B108</f>
        <v>02</v>
      </c>
      <c r="C177" s="792" t="str">
        <f aca="false">C108</f>
        <v>Jema Wrex</v>
      </c>
      <c r="D177" s="792" t="e">
        <f aca="false">IF($B177="","",SUMPRODUCT(--(Lineups!$G$46:$G$83=$B177),--(Lineups!$B$46:$B$83=""),Lineups!$AW$46:$AW$83))</f>
        <v>#REF!</v>
      </c>
      <c r="F177" s="802" t="e">
        <f aca="false">IF($B177="","",SUMPRODUCT(--(Lineups!$G$46:$G$83=$B177),--(Lineups!$B$46:$B$83="X"),Lineups!$AW$46:$AW$83))</f>
        <v>#REF!</v>
      </c>
      <c r="G177" s="802" t="e">
        <f aca="false">IF($B177="","",SUMPRODUCT(--(Lineups!$K$46:$K$83=$B177),Lineups!$AW$46:$AW$83))</f>
        <v>#REF!</v>
      </c>
      <c r="H177" s="802" t="e">
        <f aca="false">IF($B177="","",SUMPRODUCT(--(Lineups!$O$46:$O$83=$B177),Lineups!$AW$46:$AW$83))</f>
        <v>#REF!</v>
      </c>
      <c r="I177" s="802" t="e">
        <f aca="false">IF($B177="","",SUMPRODUCT(--(Lineups!$S$46:$S$83=$B177),Lineups!$AW$46:$AW$83))</f>
        <v>#REF!</v>
      </c>
      <c r="J177" s="792" t="e">
        <f aca="false">IF(B177="","",SUM(F177:I177))</f>
        <v>#REF!</v>
      </c>
      <c r="L177" s="792" t="e">
        <f aca="false">IF(B177="","",SUM(D177,J177))</f>
        <v>#REF!</v>
      </c>
      <c r="O177" s="792" t="e">
        <f aca="false">IF($B177="","",SUMPRODUCT(--(Lineups!$C$46:$C$83=$B177),Lineups!$AW$46:$AW$83))</f>
        <v>#REF!</v>
      </c>
      <c r="Q177" s="792" t="e">
        <f aca="false">IF(B177="","",SUM(L177,O177))</f>
        <v>#REF!</v>
      </c>
      <c r="T177" s="792" t="n">
        <f aca="false">T176+1</f>
        <v>1</v>
      </c>
      <c r="U177" s="792" t="str">
        <f aca="false">U108</f>
        <v>18</v>
      </c>
      <c r="V177" s="792" t="str">
        <f aca="false">V108</f>
        <v>Mai Tai Smashya</v>
      </c>
      <c r="W177" s="792" t="e">
        <f aca="false">IF($U177="","",SUMPRODUCT(--(Lineups!$AG$46:$AG$83=$U177),--(Lineups!$AB$46:$AB$83=""),Lineups!$W$46:$W$83))</f>
        <v>#REF!</v>
      </c>
      <c r="Y177" s="802" t="e">
        <f aca="false">IF($U177="","",SUMPRODUCT(--(Lineups!$AG$46:$AG$83=$U177),--(Lineups!$AB$46:$AB$83="X"),Lineups!$W$46:$W$83))</f>
        <v>#REF!</v>
      </c>
      <c r="Z177" s="802" t="e">
        <f aca="false">IF(U177="","",(SUMPRODUCT(--(Lineups!$AK$46:$AK$83=$U177),Lineups!$W$46:$W$83)))</f>
        <v>#REF!</v>
      </c>
      <c r="AA177" s="802" t="e">
        <f aca="false">IF(U177="","",(SUMPRODUCT(--(Lineups!$AO$46:$AO$83=$U177),Lineups!$W$46:$W$83)))</f>
        <v>#REF!</v>
      </c>
      <c r="AB177" s="802" t="e">
        <f aca="false">IF(U177="","",(SUMPRODUCT(--(Lineups!$AS$46:$AS$83=$U177),Lineups!$W$46:$W$83)))</f>
        <v>#REF!</v>
      </c>
      <c r="AC177" s="792" t="e">
        <f aca="false">SUM(Y177:AB177)</f>
        <v>#REF!</v>
      </c>
      <c r="AE177" s="792" t="e">
        <f aca="false">IF(U177="","",SUM(W177,AC177))</f>
        <v>#REF!</v>
      </c>
      <c r="AH177" s="792" t="e">
        <f aca="false">IF($U177="","",SUMPRODUCT(--(Lineups!$AC$46:$AC$83=$U177),Lineups!$W$46:$W$83))</f>
        <v>#REF!</v>
      </c>
      <c r="AJ177" s="792" t="e">
        <f aca="false">IF(U177="","",SUM(AE177,AH177))</f>
        <v>#REF!</v>
      </c>
    </row>
    <row r="178" customFormat="false" ht="13" hidden="false" customHeight="false" outlineLevel="0" collapsed="false">
      <c r="A178" s="804" t="n">
        <f aca="false">A177+1</f>
        <v>2</v>
      </c>
      <c r="B178" s="804" t="str">
        <f aca="false">B109</f>
        <v>1</v>
      </c>
      <c r="C178" s="804" t="str">
        <f aca="false">C109</f>
        <v>Cia WouldNwannabia</v>
      </c>
      <c r="D178" s="804" t="e">
        <f aca="false">IF($B178="","",SUMPRODUCT(--(Lineups!$G$46:$G$83=$B178),--(Lineups!$B$46:$B$83=""),Lineups!$AW$46:$AW$83))</f>
        <v>#REF!</v>
      </c>
      <c r="F178" s="802" t="e">
        <f aca="false">IF($B178="","",SUMPRODUCT(--(Lineups!$G$46:$G$83=$B178),--(Lineups!$B$46:$B$83="X"),Lineups!$AW$46:$AW$83))</f>
        <v>#REF!</v>
      </c>
      <c r="G178" s="802" t="e">
        <f aca="false">IF($B178="","",SUMPRODUCT(--(Lineups!$K$46:$K$83=$B178),Lineups!$AW$46:$AW$83))</f>
        <v>#REF!</v>
      </c>
      <c r="H178" s="802" t="e">
        <f aca="false">IF($B178="","",SUMPRODUCT(--(Lineups!$O$46:$O$83=$B178),Lineups!$AW$46:$AW$83))</f>
        <v>#REF!</v>
      </c>
      <c r="I178" s="802" t="e">
        <f aca="false">IF($B178="","",SUMPRODUCT(--(Lineups!$S$46:$S$83=$B178),Lineups!$AW$46:$AW$83))</f>
        <v>#REF!</v>
      </c>
      <c r="J178" s="804" t="e">
        <f aca="false">IF(B178="","",SUM(F178:I178))</f>
        <v>#REF!</v>
      </c>
      <c r="L178" s="804" t="e">
        <f aca="false">IF(B178="","",SUM(D178,J178))</f>
        <v>#REF!</v>
      </c>
      <c r="O178" s="804" t="e">
        <f aca="false">IF($B178="","",SUMPRODUCT(--(Lineups!$C$46:$C$83=$B178),Lineups!$AW$46:$AW$83))</f>
        <v>#REF!</v>
      </c>
      <c r="Q178" s="804" t="e">
        <f aca="false">IF(B178="","",SUM(L178,O178))</f>
        <v>#REF!</v>
      </c>
      <c r="T178" s="804" t="n">
        <f aca="false">T177+1</f>
        <v>2</v>
      </c>
      <c r="U178" s="804" t="str">
        <f aca="false">U109</f>
        <v>191</v>
      </c>
      <c r="V178" s="804" t="str">
        <f aca="false">V109</f>
        <v>Kat Von Devious</v>
      </c>
      <c r="W178" s="804" t="e">
        <f aca="false">IF($U178="","",SUMPRODUCT(--(Lineups!$AG$46:$AG$83=$U178),--(Lineups!$AB$46:$AB$83=""),Lineups!$W$46:$W$83))</f>
        <v>#REF!</v>
      </c>
      <c r="Y178" s="802" t="e">
        <f aca="false">IF($U178="","",SUMPRODUCT(--(Lineups!$AG$46:$AG$83=$U178),--(Lineups!$AB$46:$AB$83="X"),Lineups!$W$46:$W$83))</f>
        <v>#REF!</v>
      </c>
      <c r="Z178" s="802" t="e">
        <f aca="false">IF(U178="","",(SUMPRODUCT(--(Lineups!$AK$46:$AK$83=$U178),Lineups!$W$46:$W$83)))</f>
        <v>#REF!</v>
      </c>
      <c r="AA178" s="802" t="e">
        <f aca="false">IF(U178="","",(SUMPRODUCT(--(Lineups!$AO$46:$AO$83=$U178),Lineups!$W$46:$W$83)))</f>
        <v>#REF!</v>
      </c>
      <c r="AB178" s="802" t="e">
        <f aca="false">IF(U178="","",(SUMPRODUCT(--(Lineups!$AS$46:$AS$83=$U178),Lineups!$W$46:$W$83)))</f>
        <v>#REF!</v>
      </c>
      <c r="AC178" s="804" t="e">
        <f aca="false">SUM(Y178:AB178)</f>
        <v>#REF!</v>
      </c>
      <c r="AE178" s="804" t="e">
        <f aca="false">IF(U178="","",SUM(W178,AC178))</f>
        <v>#REF!</v>
      </c>
      <c r="AH178" s="804" t="e">
        <f aca="false">IF($U178="","",SUMPRODUCT(--(Lineups!$AC$46:$AC$83=$U178),Lineups!$W$46:$W$83))</f>
        <v>#REF!</v>
      </c>
      <c r="AJ178" s="804" t="e">
        <f aca="false">IF(U178="","",SUM(AE178,AH178))</f>
        <v>#REF!</v>
      </c>
    </row>
    <row r="179" customFormat="false" ht="13" hidden="false" customHeight="false" outlineLevel="0" collapsed="false">
      <c r="A179" s="792" t="n">
        <f aca="false">A178+1</f>
        <v>3</v>
      </c>
      <c r="B179" s="792" t="str">
        <f aca="false">B110</f>
        <v>10</v>
      </c>
      <c r="C179" s="792" t="str">
        <f aca="false">C110</f>
        <v>The Big Lebekski</v>
      </c>
      <c r="D179" s="792" t="e">
        <f aca="false">IF($B179="","",SUMPRODUCT(--(Lineups!$G$46:$G$83=$B179),--(Lineups!$B$46:$B$83=""),Lineups!$AW$46:$AW$83))</f>
        <v>#REF!</v>
      </c>
      <c r="F179" s="802" t="e">
        <f aca="false">IF($B179="","",SUMPRODUCT(--(Lineups!$G$46:$G$83=$B179),--(Lineups!$B$46:$B$83="X"),Lineups!$AW$46:$AW$83))</f>
        <v>#REF!</v>
      </c>
      <c r="G179" s="802" t="e">
        <f aca="false">IF($B179="","",SUMPRODUCT(--(Lineups!$K$46:$K$83=$B179),Lineups!$AW$46:$AW$83))</f>
        <v>#REF!</v>
      </c>
      <c r="H179" s="802" t="e">
        <f aca="false">IF($B179="","",SUMPRODUCT(--(Lineups!$O$46:$O$83=$B179),Lineups!$AW$46:$AW$83))</f>
        <v>#REF!</v>
      </c>
      <c r="I179" s="802" t="e">
        <f aca="false">IF($B179="","",SUMPRODUCT(--(Lineups!$S$46:$S$83=$B179),Lineups!$AW$46:$AW$83))</f>
        <v>#REF!</v>
      </c>
      <c r="J179" s="792" t="e">
        <f aca="false">IF(B179="","",SUM(F179:I179))</f>
        <v>#REF!</v>
      </c>
      <c r="L179" s="792" t="e">
        <f aca="false">IF(B179="","",SUM(D179,J179))</f>
        <v>#REF!</v>
      </c>
      <c r="O179" s="792" t="e">
        <f aca="false">IF($B179="","",SUMPRODUCT(--(Lineups!$C$46:$C$83=$B179),Lineups!$AW$46:$AW$83))</f>
        <v>#REF!</v>
      </c>
      <c r="Q179" s="792" t="e">
        <f aca="false">IF(B179="","",SUM(L179,O179))</f>
        <v>#REF!</v>
      </c>
      <c r="T179" s="792" t="n">
        <f aca="false">T178+1</f>
        <v>3</v>
      </c>
      <c r="U179" s="792" t="str">
        <f aca="false">U110</f>
        <v>222</v>
      </c>
      <c r="V179" s="792" t="str">
        <f aca="false">V110</f>
        <v>Terror Face Off</v>
      </c>
      <c r="W179" s="792" t="e">
        <f aca="false">IF($U179="","",SUMPRODUCT(--(Lineups!$AG$46:$AG$83=$U179),--(Lineups!$AB$46:$AB$83=""),Lineups!$W$46:$W$83))</f>
        <v>#REF!</v>
      </c>
      <c r="Y179" s="802" t="e">
        <f aca="false">IF($U179="","",SUMPRODUCT(--(Lineups!$AG$46:$AG$83=$U179),--(Lineups!$AB$46:$AB$83="X"),Lineups!$W$46:$W$83))</f>
        <v>#REF!</v>
      </c>
      <c r="Z179" s="802" t="e">
        <f aca="false">IF(U179="","",(SUMPRODUCT(--(Lineups!$AK$46:$AK$83=$U179),Lineups!$W$46:$W$83)))</f>
        <v>#REF!</v>
      </c>
      <c r="AA179" s="802" t="e">
        <f aca="false">IF(U179="","",(SUMPRODUCT(--(Lineups!$AO$46:$AO$83=$U179),Lineups!$W$46:$W$83)))</f>
        <v>#REF!</v>
      </c>
      <c r="AB179" s="802" t="e">
        <f aca="false">IF(U179="","",(SUMPRODUCT(--(Lineups!$AS$46:$AS$83=$U179),Lineups!$W$46:$W$83)))</f>
        <v>#REF!</v>
      </c>
      <c r="AC179" s="792" t="e">
        <f aca="false">SUM(Y179:AB179)</f>
        <v>#REF!</v>
      </c>
      <c r="AE179" s="792" t="e">
        <f aca="false">IF(U179="","",SUM(W179,AC179))</f>
        <v>#REF!</v>
      </c>
      <c r="AH179" s="792" t="e">
        <f aca="false">IF($U179="","",SUMPRODUCT(--(Lineups!$AC$46:$AC$83=$U179),Lineups!$W$46:$W$83))</f>
        <v>#REF!</v>
      </c>
      <c r="AJ179" s="792" t="e">
        <f aca="false">IF(U179="","",SUM(AE179,AH179))</f>
        <v>#REF!</v>
      </c>
    </row>
    <row r="180" customFormat="false" ht="13" hidden="false" customHeight="false" outlineLevel="0" collapsed="false">
      <c r="A180" s="804" t="n">
        <f aca="false">A179+1</f>
        <v>4</v>
      </c>
      <c r="B180" s="804" t="str">
        <f aca="false">B111</f>
        <v>115</v>
      </c>
      <c r="C180" s="804" t="str">
        <f aca="false">C111</f>
        <v>Flex Calibur</v>
      </c>
      <c r="D180" s="804" t="e">
        <f aca="false">IF($B180="","",SUMPRODUCT(--(Lineups!$G$46:$G$83=$B180),--(Lineups!$B$46:$B$83=""),Lineups!$AW$46:$AW$83))</f>
        <v>#REF!</v>
      </c>
      <c r="F180" s="802" t="e">
        <f aca="false">IF($B180="","",SUMPRODUCT(--(Lineups!$G$46:$G$83=$B180),--(Lineups!$B$46:$B$83="X"),Lineups!$AW$46:$AW$83))</f>
        <v>#REF!</v>
      </c>
      <c r="G180" s="802" t="e">
        <f aca="false">IF($B180="","",SUMPRODUCT(--(Lineups!$K$46:$K$83=$B180),Lineups!$AW$46:$AW$83))</f>
        <v>#REF!</v>
      </c>
      <c r="H180" s="802" t="e">
        <f aca="false">IF($B180="","",SUMPRODUCT(--(Lineups!$O$46:$O$83=$B180),Lineups!$AW$46:$AW$83))</f>
        <v>#REF!</v>
      </c>
      <c r="I180" s="802" t="e">
        <f aca="false">IF($B180="","",SUMPRODUCT(--(Lineups!$S$46:$S$83=$B180),Lineups!$AW$46:$AW$83))</f>
        <v>#REF!</v>
      </c>
      <c r="J180" s="804" t="e">
        <f aca="false">IF(B180="","",SUM(F180:I180))</f>
        <v>#REF!</v>
      </c>
      <c r="L180" s="804" t="e">
        <f aca="false">IF(B180="","",SUM(D180,J180))</f>
        <v>#REF!</v>
      </c>
      <c r="O180" s="804" t="e">
        <f aca="false">IF($B180="","",SUMPRODUCT(--(Lineups!$C$46:$C$83=$B180),Lineups!$AW$46:$AW$83))</f>
        <v>#REF!</v>
      </c>
      <c r="Q180" s="804" t="e">
        <f aca="false">IF(B180="","",SUM(L180,O180))</f>
        <v>#REF!</v>
      </c>
      <c r="T180" s="804" t="n">
        <f aca="false">T179+1</f>
        <v>4</v>
      </c>
      <c r="U180" s="804" t="str">
        <f aca="false">U111</f>
        <v>24</v>
      </c>
      <c r="V180" s="804" t="str">
        <f aca="false">V111</f>
        <v>Skate Spade</v>
      </c>
      <c r="W180" s="804" t="e">
        <f aca="false">IF($U180="","",SUMPRODUCT(--(Lineups!$AG$46:$AG$83=$U180),--(Lineups!$AB$46:$AB$83=""),Lineups!$W$46:$W$83))</f>
        <v>#REF!</v>
      </c>
      <c r="Y180" s="802" t="e">
        <f aca="false">IF($U180="","",SUMPRODUCT(--(Lineups!$AG$46:$AG$83=$U180),--(Lineups!$AB$46:$AB$83="X"),Lineups!$W$46:$W$83))</f>
        <v>#REF!</v>
      </c>
      <c r="Z180" s="802" t="e">
        <f aca="false">IF(U180="","",(SUMPRODUCT(--(Lineups!$AK$46:$AK$83=$U180),Lineups!$W$46:$W$83)))</f>
        <v>#REF!</v>
      </c>
      <c r="AA180" s="802" t="e">
        <f aca="false">IF(U180="","",(SUMPRODUCT(--(Lineups!$AO$46:$AO$83=$U180),Lineups!$W$46:$W$83)))</f>
        <v>#REF!</v>
      </c>
      <c r="AB180" s="802" t="e">
        <f aca="false">IF(U180="","",(SUMPRODUCT(--(Lineups!$AS$46:$AS$83=$U180),Lineups!$W$46:$W$83)))</f>
        <v>#REF!</v>
      </c>
      <c r="AC180" s="804" t="e">
        <f aca="false">SUM(Y180:AB180)</f>
        <v>#REF!</v>
      </c>
      <c r="AE180" s="804" t="e">
        <f aca="false">IF(U180="","",SUM(W180,AC180))</f>
        <v>#REF!</v>
      </c>
      <c r="AH180" s="804" t="e">
        <f aca="false">IF($U180="","",SUMPRODUCT(--(Lineups!$AC$46:$AC$83=$U180),Lineups!$W$46:$W$83))</f>
        <v>#REF!</v>
      </c>
      <c r="AJ180" s="804" t="e">
        <f aca="false">IF(U180="","",SUM(AE180,AH180))</f>
        <v>#REF!</v>
      </c>
    </row>
    <row r="181" customFormat="false" ht="13" hidden="false" customHeight="false" outlineLevel="0" collapsed="false">
      <c r="A181" s="792" t="n">
        <f aca="false">A180+1</f>
        <v>5</v>
      </c>
      <c r="B181" s="792" t="str">
        <f aca="false">B112</f>
        <v>151</v>
      </c>
      <c r="C181" s="792" t="str">
        <f aca="false">C112</f>
        <v>Crash Smashum</v>
      </c>
      <c r="D181" s="792" t="e">
        <f aca="false">IF($B181="","",SUMPRODUCT(--(Lineups!$G$46:$G$83=$B181),--(Lineups!$B$46:$B$83=""),Lineups!$AW$46:$AW$83))</f>
        <v>#REF!</v>
      </c>
      <c r="F181" s="802" t="e">
        <f aca="false">IF($B181="","",SUMPRODUCT(--(Lineups!$G$46:$G$83=$B181),--(Lineups!$B$46:$B$83="X"),Lineups!$AW$46:$AW$83))</f>
        <v>#REF!</v>
      </c>
      <c r="G181" s="802" t="e">
        <f aca="false">IF($B181="","",SUMPRODUCT(--(Lineups!$K$46:$K$83=$B181),Lineups!$AW$46:$AW$83))</f>
        <v>#REF!</v>
      </c>
      <c r="H181" s="802" t="e">
        <f aca="false">IF($B181="","",SUMPRODUCT(--(Lineups!$O$46:$O$83=$B181),Lineups!$AW$46:$AW$83))</f>
        <v>#REF!</v>
      </c>
      <c r="I181" s="802" t="e">
        <f aca="false">IF($B181="","",SUMPRODUCT(--(Lineups!$S$46:$S$83=$B181),Lineups!$AW$46:$AW$83))</f>
        <v>#REF!</v>
      </c>
      <c r="J181" s="792" t="e">
        <f aca="false">IF(B181="","",SUM(F181:I181))</f>
        <v>#REF!</v>
      </c>
      <c r="L181" s="792" t="e">
        <f aca="false">IF(B181="","",SUM(D181,J181))</f>
        <v>#REF!</v>
      </c>
      <c r="O181" s="792" t="e">
        <f aca="false">IF($B181="","",SUMPRODUCT(--(Lineups!$C$46:$C$83=$B181),Lineups!$AW$46:$AW$83))</f>
        <v>#REF!</v>
      </c>
      <c r="Q181" s="792" t="e">
        <f aca="false">IF(B181="","",SUM(L181,O181))</f>
        <v>#REF!</v>
      </c>
      <c r="T181" s="792" t="n">
        <f aca="false">T180+1</f>
        <v>5</v>
      </c>
      <c r="U181" s="792" t="str">
        <f aca="false">U112</f>
        <v>28</v>
      </c>
      <c r="V181" s="792" t="str">
        <f aca="false">V112</f>
        <v>Photo Chop</v>
      </c>
      <c r="W181" s="792" t="e">
        <f aca="false">IF($U181="","",SUMPRODUCT(--(Lineups!$AG$46:$AG$83=$U181),--(Lineups!$AB$46:$AB$83=""),Lineups!$W$46:$W$83))</f>
        <v>#REF!</v>
      </c>
      <c r="Y181" s="802" t="e">
        <f aca="false">IF($U181="","",SUMPRODUCT(--(Lineups!$AG$46:$AG$83=$U181),--(Lineups!$AB$46:$AB$83="X"),Lineups!$W$46:$W$83))</f>
        <v>#REF!</v>
      </c>
      <c r="Z181" s="802" t="e">
        <f aca="false">IF(U181="","",(SUMPRODUCT(--(Lineups!$AK$46:$AK$83=$U181),Lineups!$W$46:$W$83)))</f>
        <v>#REF!</v>
      </c>
      <c r="AA181" s="802" t="e">
        <f aca="false">IF(U181="","",(SUMPRODUCT(--(Lineups!$AO$46:$AO$83=$U181),Lineups!$W$46:$W$83)))</f>
        <v>#REF!</v>
      </c>
      <c r="AB181" s="802" t="e">
        <f aca="false">IF(U181="","",(SUMPRODUCT(--(Lineups!$AS$46:$AS$83=$U181),Lineups!$W$46:$W$83)))</f>
        <v>#REF!</v>
      </c>
      <c r="AC181" s="792" t="e">
        <f aca="false">SUM(Y181:AB181)</f>
        <v>#REF!</v>
      </c>
      <c r="AE181" s="792" t="e">
        <f aca="false">IF(U181="","",SUM(W181,AC181))</f>
        <v>#REF!</v>
      </c>
      <c r="AH181" s="792" t="e">
        <f aca="false">IF($U181="","",SUMPRODUCT(--(Lineups!$AC$46:$AC$83=$U181),Lineups!$W$46:$W$83))</f>
        <v>#REF!</v>
      </c>
      <c r="AJ181" s="792" t="e">
        <f aca="false">IF(U181="","",SUM(AE181,AH181))</f>
        <v>#REF!</v>
      </c>
    </row>
    <row r="182" customFormat="false" ht="13" hidden="false" customHeight="false" outlineLevel="0" collapsed="false">
      <c r="A182" s="804" t="n">
        <f aca="false">A181+1</f>
        <v>6</v>
      </c>
      <c r="B182" s="804" t="str">
        <f aca="false">B113</f>
        <v>198</v>
      </c>
      <c r="C182" s="804" t="str">
        <f aca="false">C113</f>
        <v>Minnie Pearl Harbor</v>
      </c>
      <c r="D182" s="804" t="e">
        <f aca="false">IF($B182="","",SUMPRODUCT(--(Lineups!$G$46:$G$83=$B182),--(Lineups!$B$46:$B$83=""),Lineups!$AW$46:$AW$83))</f>
        <v>#REF!</v>
      </c>
      <c r="F182" s="802" t="e">
        <f aca="false">IF($B182="","",SUMPRODUCT(--(Lineups!$G$46:$G$83=$B182),--(Lineups!$B$46:$B$83="X"),Lineups!$AW$46:$AW$83))</f>
        <v>#REF!</v>
      </c>
      <c r="G182" s="802" t="e">
        <f aca="false">IF($B182="","",SUMPRODUCT(--(Lineups!$K$46:$K$83=$B182),Lineups!$AW$46:$AW$83))</f>
        <v>#REF!</v>
      </c>
      <c r="H182" s="802" t="e">
        <f aca="false">IF($B182="","",SUMPRODUCT(--(Lineups!$O$46:$O$83=$B182),Lineups!$AW$46:$AW$83))</f>
        <v>#REF!</v>
      </c>
      <c r="I182" s="802" t="e">
        <f aca="false">IF($B182="","",SUMPRODUCT(--(Lineups!$S$46:$S$83=$B182),Lineups!$AW$46:$AW$83))</f>
        <v>#REF!</v>
      </c>
      <c r="J182" s="804" t="e">
        <f aca="false">IF(B182="","",SUM(F182:I182))</f>
        <v>#REF!</v>
      </c>
      <c r="L182" s="804" t="e">
        <f aca="false">IF(B182="","",SUM(D182,J182))</f>
        <v>#REF!</v>
      </c>
      <c r="O182" s="804" t="e">
        <f aca="false">IF($B182="","",SUMPRODUCT(--(Lineups!$C$46:$C$83=$B182),Lineups!$AW$46:$AW$83))</f>
        <v>#REF!</v>
      </c>
      <c r="Q182" s="804" t="e">
        <f aca="false">IF(B182="","",SUM(L182,O182))</f>
        <v>#REF!</v>
      </c>
      <c r="T182" s="804" t="n">
        <f aca="false">T181+1</f>
        <v>6</v>
      </c>
      <c r="U182" s="804" t="str">
        <f aca="false">U113</f>
        <v>31</v>
      </c>
      <c r="V182" s="804" t="str">
        <f aca="false">V113</f>
        <v>Lady Siren</v>
      </c>
      <c r="W182" s="804" t="e">
        <f aca="false">IF($U182="","",SUMPRODUCT(--(Lineups!$AG$46:$AG$83=$U182),--(Lineups!$AB$46:$AB$83=""),Lineups!$W$46:$W$83))</f>
        <v>#REF!</v>
      </c>
      <c r="Y182" s="802" t="e">
        <f aca="false">IF($U182="","",SUMPRODUCT(--(Lineups!$AG$46:$AG$83=$U182),--(Lineups!$AB$46:$AB$83="X"),Lineups!$W$46:$W$83))</f>
        <v>#REF!</v>
      </c>
      <c r="Z182" s="802" t="e">
        <f aca="false">IF(U182="","",(SUMPRODUCT(--(Lineups!$AK$46:$AK$83=$U182),Lineups!$W$46:$W$83)))</f>
        <v>#REF!</v>
      </c>
      <c r="AA182" s="802" t="e">
        <f aca="false">IF(U182="","",(SUMPRODUCT(--(Lineups!$AO$46:$AO$83=$U182),Lineups!$W$46:$W$83)))</f>
        <v>#REF!</v>
      </c>
      <c r="AB182" s="802" t="e">
        <f aca="false">IF(U182="","",(SUMPRODUCT(--(Lineups!$AS$46:$AS$83=$U182),Lineups!$W$46:$W$83)))</f>
        <v>#REF!</v>
      </c>
      <c r="AC182" s="804" t="e">
        <f aca="false">SUM(Y182:AB182)</f>
        <v>#REF!</v>
      </c>
      <c r="AE182" s="804" t="e">
        <f aca="false">IF(U182="","",SUM(W182,AC182))</f>
        <v>#REF!</v>
      </c>
      <c r="AH182" s="804" t="e">
        <f aca="false">IF($U182="","",SUMPRODUCT(--(Lineups!$AC$46:$AC$83=$U182),Lineups!$W$46:$W$83))</f>
        <v>#REF!</v>
      </c>
      <c r="AJ182" s="804" t="e">
        <f aca="false">IF(U182="","",SUM(AE182,AH182))</f>
        <v>#REF!</v>
      </c>
    </row>
    <row r="183" customFormat="false" ht="13" hidden="false" customHeight="false" outlineLevel="0" collapsed="false">
      <c r="A183" s="792" t="n">
        <f aca="false">A182+1</f>
        <v>7</v>
      </c>
      <c r="B183" s="792" t="str">
        <f aca="false">B114</f>
        <v>21</v>
      </c>
      <c r="C183" s="792" t="str">
        <f aca="false">C114</f>
        <v>Slice Crispy</v>
      </c>
      <c r="D183" s="792" t="e">
        <f aca="false">IF($B183="","",SUMPRODUCT(--(Lineups!$G$46:$G$83=$B183),--(Lineups!$B$46:$B$83=""),Lineups!$AW$46:$AW$83))</f>
        <v>#REF!</v>
      </c>
      <c r="F183" s="802" t="e">
        <f aca="false">IF($B183="","",SUMPRODUCT(--(Lineups!$G$46:$G$83=$B183),--(Lineups!$B$46:$B$83="X"),Lineups!$AW$46:$AW$83))</f>
        <v>#REF!</v>
      </c>
      <c r="G183" s="802" t="e">
        <f aca="false">IF($B183="","",SUMPRODUCT(--(Lineups!$K$46:$K$83=$B183),Lineups!$AW$46:$AW$83))</f>
        <v>#REF!</v>
      </c>
      <c r="H183" s="802" t="e">
        <f aca="false">IF($B183="","",SUMPRODUCT(--(Lineups!$O$46:$O$83=$B183),Lineups!$AW$46:$AW$83))</f>
        <v>#REF!</v>
      </c>
      <c r="I183" s="802" t="e">
        <f aca="false">IF($B183="","",SUMPRODUCT(--(Lineups!$S$46:$S$83=$B183),Lineups!$AW$46:$AW$83))</f>
        <v>#REF!</v>
      </c>
      <c r="J183" s="792" t="e">
        <f aca="false">IF(B183="","",SUM(F183:I183))</f>
        <v>#REF!</v>
      </c>
      <c r="L183" s="792" t="e">
        <f aca="false">IF(B183="","",SUM(D183,J183))</f>
        <v>#REF!</v>
      </c>
      <c r="O183" s="792" t="e">
        <f aca="false">IF($B183="","",SUMPRODUCT(--(Lineups!$C$46:$C$83=$B183),Lineups!$AW$46:$AW$83))</f>
        <v>#REF!</v>
      </c>
      <c r="Q183" s="792" t="e">
        <f aca="false">IF(B183="","",SUM(L183,O183))</f>
        <v>#REF!</v>
      </c>
      <c r="T183" s="792" t="n">
        <f aca="false">T182+1</f>
        <v>7</v>
      </c>
      <c r="U183" s="792" t="str">
        <f aca="false">U114</f>
        <v>40</v>
      </c>
      <c r="V183" s="792" t="str">
        <f aca="false">V114</f>
        <v>Teeny Bopper</v>
      </c>
      <c r="W183" s="792" t="e">
        <f aca="false">IF($U183="","",SUMPRODUCT(--(Lineups!$AG$46:$AG$83=$U183),--(Lineups!$AB$46:$AB$83=""),Lineups!$W$46:$W$83))</f>
        <v>#REF!</v>
      </c>
      <c r="Y183" s="802" t="e">
        <f aca="false">IF($U183="","",SUMPRODUCT(--(Lineups!$AG$46:$AG$83=$U183),--(Lineups!$AB$46:$AB$83="X"),Lineups!$W$46:$W$83))</f>
        <v>#REF!</v>
      </c>
      <c r="Z183" s="802" t="e">
        <f aca="false">IF(U183="","",(SUMPRODUCT(--(Lineups!$AK$46:$AK$83=$U183),Lineups!$W$46:$W$83)))</f>
        <v>#REF!</v>
      </c>
      <c r="AA183" s="802" t="e">
        <f aca="false">IF(U183="","",(SUMPRODUCT(--(Lineups!$AO$46:$AO$83=$U183),Lineups!$W$46:$W$83)))</f>
        <v>#REF!</v>
      </c>
      <c r="AB183" s="802" t="e">
        <f aca="false">IF(U183="","",(SUMPRODUCT(--(Lineups!$AS$46:$AS$83=$U183),Lineups!$W$46:$W$83)))</f>
        <v>#REF!</v>
      </c>
      <c r="AC183" s="792" t="e">
        <f aca="false">SUM(Y183:AB183)</f>
        <v>#REF!</v>
      </c>
      <c r="AE183" s="792" t="e">
        <f aca="false">IF(U183="","",SUM(W183,AC183))</f>
        <v>#REF!</v>
      </c>
      <c r="AH183" s="792" t="e">
        <f aca="false">IF($U183="","",SUMPRODUCT(--(Lineups!$AC$46:$AC$83=$U183),Lineups!$W$46:$W$83))</f>
        <v>#REF!</v>
      </c>
      <c r="AJ183" s="792" t="e">
        <f aca="false">IF(U183="","",SUM(AE183,AH183))</f>
        <v>#REF!</v>
      </c>
    </row>
    <row r="184" customFormat="false" ht="13" hidden="false" customHeight="false" outlineLevel="0" collapsed="false">
      <c r="A184" s="804" t="n">
        <f aca="false">A183+1</f>
        <v>8</v>
      </c>
      <c r="B184" s="804" t="str">
        <f aca="false">B115</f>
        <v>23</v>
      </c>
      <c r="C184" s="804" t="str">
        <f aca="false">C115</f>
        <v>N/A</v>
      </c>
      <c r="D184" s="804" t="e">
        <f aca="false">IF($B184="","",SUMPRODUCT(--(Lineups!$G$46:$G$83=$B184),--(Lineups!$B$46:$B$83=""),Lineups!$AW$46:$AW$83))</f>
        <v>#REF!</v>
      </c>
      <c r="F184" s="802" t="e">
        <f aca="false">IF($B184="","",SUMPRODUCT(--(Lineups!$G$46:$G$83=$B184),--(Lineups!$B$46:$B$83="X"),Lineups!$AW$46:$AW$83))</f>
        <v>#REF!</v>
      </c>
      <c r="G184" s="802" t="e">
        <f aca="false">IF($B184="","",SUMPRODUCT(--(Lineups!$K$46:$K$83=$B184),Lineups!$AW$46:$AW$83))</f>
        <v>#REF!</v>
      </c>
      <c r="H184" s="802" t="e">
        <f aca="false">IF($B184="","",SUMPRODUCT(--(Lineups!$O$46:$O$83=$B184),Lineups!$AW$46:$AW$83))</f>
        <v>#REF!</v>
      </c>
      <c r="I184" s="802" t="e">
        <f aca="false">IF($B184="","",SUMPRODUCT(--(Lineups!$S$46:$S$83=$B184),Lineups!$AW$46:$AW$83))</f>
        <v>#REF!</v>
      </c>
      <c r="J184" s="804" t="e">
        <f aca="false">IF(B184="","",SUM(F184:I184))</f>
        <v>#REF!</v>
      </c>
      <c r="L184" s="804" t="e">
        <f aca="false">IF(B184="","",SUM(D184,J184))</f>
        <v>#REF!</v>
      </c>
      <c r="O184" s="804" t="e">
        <f aca="false">IF($B184="","",SUMPRODUCT(--(Lineups!$C$46:$C$83=$B184),Lineups!$AW$46:$AW$83))</f>
        <v>#REF!</v>
      </c>
      <c r="Q184" s="804" t="e">
        <f aca="false">IF(B184="","",SUM(L184,O184))</f>
        <v>#REF!</v>
      </c>
      <c r="T184" s="804" t="n">
        <f aca="false">T183+1</f>
        <v>8</v>
      </c>
      <c r="U184" s="804" t="str">
        <f aca="false">U115</f>
        <v>416</v>
      </c>
      <c r="V184" s="804" t="str">
        <f aca="false">V115</f>
        <v>Adelaide Herout</v>
      </c>
      <c r="W184" s="804" t="e">
        <f aca="false">IF($U184="","",SUMPRODUCT(--(Lineups!$AG$46:$AG$83=$U184),--(Lineups!$AB$46:$AB$83=""),Lineups!$W$46:$W$83))</f>
        <v>#REF!</v>
      </c>
      <c r="Y184" s="802" t="e">
        <f aca="false">IF($U184="","",SUMPRODUCT(--(Lineups!$AG$46:$AG$83=$U184),--(Lineups!$AB$46:$AB$83="X"),Lineups!$W$46:$W$83))</f>
        <v>#REF!</v>
      </c>
      <c r="Z184" s="802" t="e">
        <f aca="false">IF(U184="","",(SUMPRODUCT(--(Lineups!$AK$46:$AK$83=$U184),Lineups!$W$46:$W$83)))</f>
        <v>#REF!</v>
      </c>
      <c r="AA184" s="802" t="e">
        <f aca="false">IF(U184="","",(SUMPRODUCT(--(Lineups!$AO$46:$AO$83=$U184),Lineups!$W$46:$W$83)))</f>
        <v>#REF!</v>
      </c>
      <c r="AB184" s="802" t="e">
        <f aca="false">IF(U184="","",(SUMPRODUCT(--(Lineups!$AS$46:$AS$83=$U184),Lineups!$W$46:$W$83)))</f>
        <v>#REF!</v>
      </c>
      <c r="AC184" s="804" t="e">
        <f aca="false">SUM(Y184:AB184)</f>
        <v>#REF!</v>
      </c>
      <c r="AE184" s="804" t="e">
        <f aca="false">IF(U184="","",SUM(W184,AC184))</f>
        <v>#REF!</v>
      </c>
      <c r="AH184" s="804" t="e">
        <f aca="false">IF($U184="","",SUMPRODUCT(--(Lineups!$AC$46:$AC$83=$U184),Lineups!$W$46:$W$83))</f>
        <v>#REF!</v>
      </c>
      <c r="AJ184" s="804" t="e">
        <f aca="false">IF(U184="","",SUM(AE184,AH184))</f>
        <v>#REF!</v>
      </c>
    </row>
    <row r="185" customFormat="false" ht="13" hidden="false" customHeight="false" outlineLevel="0" collapsed="false">
      <c r="A185" s="792" t="n">
        <f aca="false">A184+1</f>
        <v>9</v>
      </c>
      <c r="B185" s="792" t="str">
        <f aca="false">B116</f>
        <v>35</v>
      </c>
      <c r="C185" s="792" t="str">
        <f aca="false">C116</f>
        <v>Alby ChoAss</v>
      </c>
      <c r="D185" s="792" t="e">
        <f aca="false">IF($B185="","",SUMPRODUCT(--(Lineups!$G$46:$G$83=$B185),--(Lineups!$B$46:$B$83=""),Lineups!$AW$46:$AW$83))</f>
        <v>#REF!</v>
      </c>
      <c r="F185" s="802" t="e">
        <f aca="false">IF($B185="","",SUMPRODUCT(--(Lineups!$G$46:$G$83=$B185),--(Lineups!$B$46:$B$83="X"),Lineups!$AW$46:$AW$83))</f>
        <v>#REF!</v>
      </c>
      <c r="G185" s="802" t="e">
        <f aca="false">IF($B185="","",SUMPRODUCT(--(Lineups!$K$46:$K$83=$B185),Lineups!$AW$46:$AW$83))</f>
        <v>#REF!</v>
      </c>
      <c r="H185" s="802" t="e">
        <f aca="false">IF($B185="","",SUMPRODUCT(--(Lineups!$O$46:$O$83=$B185),Lineups!$AW$46:$AW$83))</f>
        <v>#REF!</v>
      </c>
      <c r="I185" s="802" t="e">
        <f aca="false">IF($B185="","",SUMPRODUCT(--(Lineups!$S$46:$S$83=$B185),Lineups!$AW$46:$AW$83))</f>
        <v>#REF!</v>
      </c>
      <c r="J185" s="792" t="e">
        <f aca="false">IF(B185="","",SUM(F185:I185))</f>
        <v>#REF!</v>
      </c>
      <c r="L185" s="792" t="e">
        <f aca="false">IF(B185="","",SUM(D185,J185))</f>
        <v>#REF!</v>
      </c>
      <c r="O185" s="792" t="e">
        <f aca="false">IF($B185="","",SUMPRODUCT(--(Lineups!$C$46:$C$83=$B185),Lineups!$AW$46:$AW$83))</f>
        <v>#REF!</v>
      </c>
      <c r="Q185" s="792" t="e">
        <f aca="false">IF(B185="","",SUM(L185,O185))</f>
        <v>#REF!</v>
      </c>
      <c r="T185" s="792" t="n">
        <f aca="false">T184+1</f>
        <v>9</v>
      </c>
      <c r="U185" s="792" t="str">
        <f aca="false">U116</f>
        <v>42</v>
      </c>
      <c r="V185" s="792" t="str">
        <f aca="false">V116</f>
        <v>Holly Nass</v>
      </c>
      <c r="W185" s="792" t="e">
        <f aca="false">IF($U185="","",SUMPRODUCT(--(Lineups!$AG$46:$AG$83=$U185),--(Lineups!$AB$46:$AB$83=""),Lineups!$W$46:$W$83))</f>
        <v>#REF!</v>
      </c>
      <c r="Y185" s="802" t="e">
        <f aca="false">IF($U185="","",SUMPRODUCT(--(Lineups!$AG$46:$AG$83=$U185),--(Lineups!$AB$46:$AB$83="X"),Lineups!$W$46:$W$83))</f>
        <v>#REF!</v>
      </c>
      <c r="Z185" s="802" t="e">
        <f aca="false">IF(U185="","",(SUMPRODUCT(--(Lineups!$AK$46:$AK$83=$U185),Lineups!$W$46:$W$83)))</f>
        <v>#REF!</v>
      </c>
      <c r="AA185" s="802" t="e">
        <f aca="false">IF(U185="","",(SUMPRODUCT(--(Lineups!$AO$46:$AO$83=$U185),Lineups!$W$46:$W$83)))</f>
        <v>#REF!</v>
      </c>
      <c r="AB185" s="802" t="e">
        <f aca="false">IF(U185="","",(SUMPRODUCT(--(Lineups!$AS$46:$AS$83=$U185),Lineups!$W$46:$W$83)))</f>
        <v>#REF!</v>
      </c>
      <c r="AC185" s="792" t="e">
        <f aca="false">SUM(Y185:AB185)</f>
        <v>#REF!</v>
      </c>
      <c r="AE185" s="792" t="e">
        <f aca="false">IF(U185="","",SUM(W185,AC185))</f>
        <v>#REF!</v>
      </c>
      <c r="AH185" s="792" t="e">
        <f aca="false">IF($U185="","",SUMPRODUCT(--(Lineups!$AC$46:$AC$83=$U185),Lineups!$W$46:$W$83))</f>
        <v>#REF!</v>
      </c>
      <c r="AJ185" s="792" t="e">
        <f aca="false">IF(U185="","",SUM(AE185,AH185))</f>
        <v>#REF!</v>
      </c>
    </row>
    <row r="186" customFormat="false" ht="13" hidden="false" customHeight="false" outlineLevel="0" collapsed="false">
      <c r="A186" s="804" t="n">
        <f aca="false">A185+1</f>
        <v>10</v>
      </c>
      <c r="B186" s="804" t="str">
        <f aca="false">B117</f>
        <v>46</v>
      </c>
      <c r="C186" s="804" t="str">
        <f aca="false">C117</f>
        <v>Izzy Exterminator</v>
      </c>
      <c r="D186" s="804" t="e">
        <f aca="false">IF($B186="","",SUMPRODUCT(--(Lineups!$G$46:$G$83=$B186),--(Lineups!$B$46:$B$83=""),Lineups!$AW$46:$AW$83))</f>
        <v>#REF!</v>
      </c>
      <c r="F186" s="802" t="e">
        <f aca="false">IF($B186="","",SUMPRODUCT(--(Lineups!$G$46:$G$83=$B186),--(Lineups!$B$46:$B$83="X"),Lineups!$AW$46:$AW$83))</f>
        <v>#REF!</v>
      </c>
      <c r="G186" s="802" t="e">
        <f aca="false">IF($B186="","",SUMPRODUCT(--(Lineups!$K$46:$K$83=$B186),Lineups!$AW$46:$AW$83))</f>
        <v>#REF!</v>
      </c>
      <c r="H186" s="802" t="e">
        <f aca="false">IF($B186="","",SUMPRODUCT(--(Lineups!$O$46:$O$83=$B186),Lineups!$AW$46:$AW$83))</f>
        <v>#REF!</v>
      </c>
      <c r="I186" s="802" t="e">
        <f aca="false">IF($B186="","",SUMPRODUCT(--(Lineups!$S$46:$S$83=$B186),Lineups!$AW$46:$AW$83))</f>
        <v>#REF!</v>
      </c>
      <c r="J186" s="804" t="e">
        <f aca="false">IF(B186="","",SUM(F186:I186))</f>
        <v>#REF!</v>
      </c>
      <c r="L186" s="804" t="e">
        <f aca="false">IF(B186="","",SUM(D186,J186))</f>
        <v>#REF!</v>
      </c>
      <c r="O186" s="804" t="e">
        <f aca="false">IF($B186="","",SUMPRODUCT(--(Lineups!$C$46:$C$83=$B186),Lineups!$AW$46:$AW$83))</f>
        <v>#REF!</v>
      </c>
      <c r="Q186" s="804" t="e">
        <f aca="false">IF(B186="","",SUM(L186,O186))</f>
        <v>#REF!</v>
      </c>
      <c r="T186" s="804" t="n">
        <f aca="false">T185+1</f>
        <v>10</v>
      </c>
      <c r="U186" s="804" t="str">
        <f aca="false">U117</f>
        <v>5</v>
      </c>
      <c r="V186" s="804" t="str">
        <f aca="false">V117</f>
        <v>Ivana Hercha</v>
      </c>
      <c r="W186" s="804" t="e">
        <f aca="false">IF($U186="","",SUMPRODUCT(--(Lineups!$AG$46:$AG$83=$U186),--(Lineups!$AB$46:$AB$83=""),Lineups!$W$46:$W$83))</f>
        <v>#REF!</v>
      </c>
      <c r="Y186" s="802" t="e">
        <f aca="false">IF($U186="","",SUMPRODUCT(--(Lineups!$AG$46:$AG$83=$U186),--(Lineups!$AB$46:$AB$83="X"),Lineups!$W$46:$W$83))</f>
        <v>#REF!</v>
      </c>
      <c r="Z186" s="802" t="e">
        <f aca="false">IF(U186="","",(SUMPRODUCT(--(Lineups!$AK$46:$AK$83=$U186),Lineups!$W$46:$W$83)))</f>
        <v>#REF!</v>
      </c>
      <c r="AA186" s="802" t="e">
        <f aca="false">IF(U186="","",(SUMPRODUCT(--(Lineups!$AO$46:$AO$83=$U186),Lineups!$W$46:$W$83)))</f>
        <v>#REF!</v>
      </c>
      <c r="AB186" s="802" t="e">
        <f aca="false">IF(U186="","",(SUMPRODUCT(--(Lineups!$AS$46:$AS$83=$U186),Lineups!$W$46:$W$83)))</f>
        <v>#REF!</v>
      </c>
      <c r="AC186" s="804" t="e">
        <f aca="false">SUM(Y186:AB186)</f>
        <v>#REF!</v>
      </c>
      <c r="AE186" s="804" t="e">
        <f aca="false">IF(U186="","",SUM(W186,AC186))</f>
        <v>#REF!</v>
      </c>
      <c r="AH186" s="804" t="e">
        <f aca="false">IF($U186="","",SUMPRODUCT(--(Lineups!$AC$46:$AC$83=$U186),Lineups!$W$46:$W$83))</f>
        <v>#REF!</v>
      </c>
      <c r="AJ186" s="804" t="e">
        <f aca="false">IF(U186="","",SUM(AE186,AH186))</f>
        <v>#REF!</v>
      </c>
    </row>
    <row r="187" customFormat="false" ht="13" hidden="false" customHeight="false" outlineLevel="0" collapsed="false">
      <c r="A187" s="792" t="n">
        <f aca="false">A186+1</f>
        <v>11</v>
      </c>
      <c r="B187" s="792" t="str">
        <f aca="false">B118</f>
        <v>55</v>
      </c>
      <c r="C187" s="792" t="str">
        <f aca="false">C118</f>
        <v>Obi Quiet</v>
      </c>
      <c r="D187" s="792" t="e">
        <f aca="false">IF($B187="","",SUMPRODUCT(--(Lineups!$G$46:$G$83=$B187),--(Lineups!$B$46:$B$83=""),Lineups!$AW$46:$AW$83))</f>
        <v>#REF!</v>
      </c>
      <c r="F187" s="802" t="e">
        <f aca="false">IF($B187="","",SUMPRODUCT(--(Lineups!$G$46:$G$83=$B187),--(Lineups!$B$46:$B$83="X"),Lineups!$AW$46:$AW$83))</f>
        <v>#REF!</v>
      </c>
      <c r="G187" s="802" t="e">
        <f aca="false">IF($B187="","",SUMPRODUCT(--(Lineups!$K$46:$K$83=$B187),Lineups!$AW$46:$AW$83))</f>
        <v>#REF!</v>
      </c>
      <c r="H187" s="802" t="e">
        <f aca="false">IF($B187="","",SUMPRODUCT(--(Lineups!$O$46:$O$83=$B187),Lineups!$AW$46:$AW$83))</f>
        <v>#REF!</v>
      </c>
      <c r="I187" s="802" t="e">
        <f aca="false">IF($B187="","",SUMPRODUCT(--(Lineups!$S$46:$S$83=$B187),Lineups!$AW$46:$AW$83))</f>
        <v>#REF!</v>
      </c>
      <c r="J187" s="792" t="e">
        <f aca="false">IF(B187="","",SUM(F187:I187))</f>
        <v>#REF!</v>
      </c>
      <c r="L187" s="792" t="e">
        <f aca="false">IF(B187="","",SUM(D187,J187))</f>
        <v>#REF!</v>
      </c>
      <c r="O187" s="792" t="e">
        <f aca="false">IF($B187="","",SUMPRODUCT(--(Lineups!$C$46:$C$83=$B187),Lineups!$AW$46:$AW$83))</f>
        <v>#REF!</v>
      </c>
      <c r="Q187" s="792" t="e">
        <f aca="false">IF(B187="","",SUM(L187,O187))</f>
        <v>#REF!</v>
      </c>
      <c r="T187" s="792" t="n">
        <f aca="false">T186+1</f>
        <v>11</v>
      </c>
      <c r="U187" s="792" t="str">
        <f aca="false">U118</f>
        <v>501</v>
      </c>
      <c r="V187" s="792" t="str">
        <f aca="false">V118</f>
        <v>Rally Kat</v>
      </c>
      <c r="W187" s="792" t="e">
        <f aca="false">IF($U187="","",SUMPRODUCT(--(Lineups!$AG$46:$AG$83=$U187),--(Lineups!$AB$46:$AB$83=""),Lineups!$W$46:$W$83))</f>
        <v>#REF!</v>
      </c>
      <c r="Y187" s="802" t="e">
        <f aca="false">IF($U187="","",SUMPRODUCT(--(Lineups!$AG$46:$AG$83=$U187),--(Lineups!$AB$46:$AB$83="X"),Lineups!$W$46:$W$83))</f>
        <v>#REF!</v>
      </c>
      <c r="Z187" s="802" t="e">
        <f aca="false">IF(U187="","",(SUMPRODUCT(--(Lineups!$AK$46:$AK$83=$U187),Lineups!$W$46:$W$83)))</f>
        <v>#REF!</v>
      </c>
      <c r="AA187" s="802" t="e">
        <f aca="false">IF(U187="","",(SUMPRODUCT(--(Lineups!$AO$46:$AO$83=$U187),Lineups!$W$46:$W$83)))</f>
        <v>#REF!</v>
      </c>
      <c r="AB187" s="802" t="e">
        <f aca="false">IF(U187="","",(SUMPRODUCT(--(Lineups!$AS$46:$AS$83=$U187),Lineups!$W$46:$W$83)))</f>
        <v>#REF!</v>
      </c>
      <c r="AC187" s="792" t="e">
        <f aca="false">SUM(Y187:AB187)</f>
        <v>#REF!</v>
      </c>
      <c r="AE187" s="792" t="e">
        <f aca="false">IF(U187="","",SUM(W187,AC187))</f>
        <v>#REF!</v>
      </c>
      <c r="AH187" s="792" t="e">
        <f aca="false">IF($U187="","",SUMPRODUCT(--(Lineups!$AC$46:$AC$83=$U187),Lineups!$W$46:$W$83))</f>
        <v>#REF!</v>
      </c>
      <c r="AJ187" s="792" t="e">
        <f aca="false">IF(U187="","",SUM(AE187,AH187))</f>
        <v>#REF!</v>
      </c>
    </row>
    <row r="188" customFormat="false" ht="13" hidden="false" customHeight="false" outlineLevel="0" collapsed="false">
      <c r="A188" s="804" t="n">
        <f aca="false">A187+1</f>
        <v>12</v>
      </c>
      <c r="B188" s="804" t="str">
        <f aca="false">B119</f>
        <v>64</v>
      </c>
      <c r="C188" s="804" t="str">
        <f aca="false">C119</f>
        <v>Wu's Your Momma</v>
      </c>
      <c r="D188" s="804" t="e">
        <f aca="false">IF($B188="","",SUMPRODUCT(--(Lineups!$G$46:$G$83=$B188),--(Lineups!$B$46:$B$83=""),Lineups!$AW$46:$AW$83))</f>
        <v>#REF!</v>
      </c>
      <c r="F188" s="802" t="e">
        <f aca="false">IF($B188="","",SUMPRODUCT(--(Lineups!$G$46:$G$83=$B188),--(Lineups!$B$46:$B$83="X"),Lineups!$AW$46:$AW$83))</f>
        <v>#REF!</v>
      </c>
      <c r="G188" s="802" t="e">
        <f aca="false">IF($B188="","",SUMPRODUCT(--(Lineups!$K$46:$K$83=$B188),Lineups!$AW$46:$AW$83))</f>
        <v>#REF!</v>
      </c>
      <c r="H188" s="802" t="e">
        <f aca="false">IF($B188="","",SUMPRODUCT(--(Lineups!$O$46:$O$83=$B188),Lineups!$AW$46:$AW$83))</f>
        <v>#REF!</v>
      </c>
      <c r="I188" s="802" t="e">
        <f aca="false">IF($B188="","",SUMPRODUCT(--(Lineups!$S$46:$S$83=$B188),Lineups!$AW$46:$AW$83))</f>
        <v>#REF!</v>
      </c>
      <c r="J188" s="804" t="e">
        <f aca="false">IF(B188="","",SUM(F188:I188))</f>
        <v>#REF!</v>
      </c>
      <c r="L188" s="804" t="e">
        <f aca="false">IF(B188="","",SUM(D188,J188))</f>
        <v>#REF!</v>
      </c>
      <c r="O188" s="804" t="e">
        <f aca="false">IF($B188="","",SUMPRODUCT(--(Lineups!$C$46:$C$83=$B188),Lineups!$AW$46:$AW$83))</f>
        <v>#REF!</v>
      </c>
      <c r="Q188" s="804" t="e">
        <f aca="false">IF(B188="","",SUM(L188,O188))</f>
        <v>#REF!</v>
      </c>
      <c r="T188" s="804" t="n">
        <f aca="false">T187+1</f>
        <v>12</v>
      </c>
      <c r="U188" s="804" t="str">
        <f aca="false">U119</f>
        <v>6</v>
      </c>
      <c r="V188" s="804" t="str">
        <f aca="false">V119</f>
        <v>Razor WreckHer</v>
      </c>
      <c r="W188" s="804" t="e">
        <f aca="false">IF($U188="","",SUMPRODUCT(--(Lineups!$AG$46:$AG$83=$U188),--(Lineups!$AB$46:$AB$83=""),Lineups!$W$46:$W$83))</f>
        <v>#REF!</v>
      </c>
      <c r="Y188" s="802" t="e">
        <f aca="false">IF($U188="","",SUMPRODUCT(--(Lineups!$AG$46:$AG$83=$U188),--(Lineups!$AB$46:$AB$83="X"),Lineups!$W$46:$W$83))</f>
        <v>#REF!</v>
      </c>
      <c r="Z188" s="802" t="e">
        <f aca="false">IF(U188="","",(SUMPRODUCT(--(Lineups!$AK$46:$AK$83=$U188),Lineups!$W$46:$W$83)))</f>
        <v>#REF!</v>
      </c>
      <c r="AA188" s="802" t="e">
        <f aca="false">IF(U188="","",(SUMPRODUCT(--(Lineups!$AO$46:$AO$83=$U188),Lineups!$W$46:$W$83)))</f>
        <v>#REF!</v>
      </c>
      <c r="AB188" s="802" t="e">
        <f aca="false">IF(U188="","",(SUMPRODUCT(--(Lineups!$AS$46:$AS$83=$U188),Lineups!$W$46:$W$83)))</f>
        <v>#REF!</v>
      </c>
      <c r="AC188" s="804" t="e">
        <f aca="false">SUM(Y188:AB188)</f>
        <v>#REF!</v>
      </c>
      <c r="AE188" s="804" t="e">
        <f aca="false">IF(U188="","",SUM(W188,AC188))</f>
        <v>#REF!</v>
      </c>
      <c r="AH188" s="804" t="e">
        <f aca="false">IF($U188="","",SUMPRODUCT(--(Lineups!$AC$46:$AC$83=$U188),Lineups!$W$46:$W$83))</f>
        <v>#REF!</v>
      </c>
      <c r="AJ188" s="804" t="e">
        <f aca="false">IF(U188="","",SUM(AE188,AH188))</f>
        <v>#REF!</v>
      </c>
    </row>
    <row r="189" customFormat="false" ht="13" hidden="false" customHeight="false" outlineLevel="0" collapsed="false">
      <c r="A189" s="792" t="n">
        <f aca="false">A188+1</f>
        <v>13</v>
      </c>
      <c r="B189" s="792" t="str">
        <f aca="false">B120</f>
        <v>747</v>
      </c>
      <c r="C189" s="792" t="str">
        <f aca="false">C120</f>
        <v>Sketch E. Artist</v>
      </c>
      <c r="D189" s="792" t="e">
        <f aca="false">IF($B189="","",SUMPRODUCT(--(Lineups!$G$46:$G$83=$B189),--(Lineups!$B$46:$B$83=""),Lineups!$AW$46:$AW$83))</f>
        <v>#REF!</v>
      </c>
      <c r="F189" s="802" t="e">
        <f aca="false">IF($B189="","",SUMPRODUCT(--(Lineups!$G$46:$G$83=$B189),--(Lineups!$B$46:$B$83="X"),Lineups!$AW$46:$AW$83))</f>
        <v>#REF!</v>
      </c>
      <c r="G189" s="802" t="e">
        <f aca="false">IF($B189="","",SUMPRODUCT(--(Lineups!$K$46:$K$83=$B189),Lineups!$AW$46:$AW$83))</f>
        <v>#REF!</v>
      </c>
      <c r="H189" s="802" t="e">
        <f aca="false">IF($B189="","",SUMPRODUCT(--(Lineups!$O$46:$O$83=$B189),Lineups!$AW$46:$AW$83))</f>
        <v>#REF!</v>
      </c>
      <c r="I189" s="802" t="e">
        <f aca="false">IF($B189="","",SUMPRODUCT(--(Lineups!$S$46:$S$83=$B189),Lineups!$AW$46:$AW$83))</f>
        <v>#REF!</v>
      </c>
      <c r="J189" s="792" t="e">
        <f aca="false">IF(B189="","",SUM(F189:I189))</f>
        <v>#REF!</v>
      </c>
      <c r="L189" s="792" t="e">
        <f aca="false">IF(B189="","",SUM(D189,J189))</f>
        <v>#REF!</v>
      </c>
      <c r="O189" s="792" t="e">
        <f aca="false">IF($B189="","",SUMPRODUCT(--(Lineups!$C$46:$C$83=$B189),Lineups!$AW$46:$AW$83))</f>
        <v>#REF!</v>
      </c>
      <c r="Q189" s="792" t="e">
        <f aca="false">IF(B189="","",SUM(L189,O189))</f>
        <v>#REF!</v>
      </c>
      <c r="T189" s="792" t="n">
        <f aca="false">T188+1</f>
        <v>13</v>
      </c>
      <c r="U189" s="792" t="str">
        <f aca="false">U120</f>
        <v>7</v>
      </c>
      <c r="V189" s="792" t="str">
        <f aca="false">V120</f>
        <v>Madame Mayhem</v>
      </c>
      <c r="W189" s="792" t="e">
        <f aca="false">IF($U189="","",SUMPRODUCT(--(Lineups!$AG$46:$AG$83=$U189),--(Lineups!$AB$46:$AB$83=""),Lineups!$W$46:$W$83))</f>
        <v>#REF!</v>
      </c>
      <c r="Y189" s="802" t="e">
        <f aca="false">IF($U189="","",SUMPRODUCT(--(Lineups!$AG$46:$AG$83=$U189),--(Lineups!$AB$46:$AB$83="X"),Lineups!$W$46:$W$83))</f>
        <v>#REF!</v>
      </c>
      <c r="Z189" s="802" t="e">
        <f aca="false">IF(U189="","",(SUMPRODUCT(--(Lineups!$AK$46:$AK$83=$U189),Lineups!$W$46:$W$83)))</f>
        <v>#REF!</v>
      </c>
      <c r="AA189" s="802" t="e">
        <f aca="false">IF(U189="","",(SUMPRODUCT(--(Lineups!$AO$46:$AO$83=$U189),Lineups!$W$46:$W$83)))</f>
        <v>#REF!</v>
      </c>
      <c r="AB189" s="802" t="e">
        <f aca="false">IF(U189="","",(SUMPRODUCT(--(Lineups!$AS$46:$AS$83=$U189),Lineups!$W$46:$W$83)))</f>
        <v>#REF!</v>
      </c>
      <c r="AC189" s="792" t="e">
        <f aca="false">SUM(Y189:AB189)</f>
        <v>#REF!</v>
      </c>
      <c r="AE189" s="792" t="e">
        <f aca="false">IF(U189="","",SUM(W189,AC189))</f>
        <v>#REF!</v>
      </c>
      <c r="AH189" s="792" t="e">
        <f aca="false">IF($U189="","",SUMPRODUCT(--(Lineups!$AC$46:$AC$83=$U189),Lineups!$W$46:$W$83))</f>
        <v>#REF!</v>
      </c>
      <c r="AJ189" s="792" t="e">
        <f aca="false">IF(U189="","",SUM(AE189,AH189))</f>
        <v>#REF!</v>
      </c>
    </row>
    <row r="190" customFormat="false" ht="13" hidden="false" customHeight="false" outlineLevel="0" collapsed="false">
      <c r="A190" s="804" t="n">
        <f aca="false">A189+1</f>
        <v>14</v>
      </c>
      <c r="B190" s="804" t="str">
        <f aca="false">B121</f>
        <v>77</v>
      </c>
      <c r="C190" s="804" t="str">
        <f aca="false">C121</f>
        <v>Jen-Aside</v>
      </c>
      <c r="D190" s="804" t="e">
        <f aca="false">IF($B190="","",SUMPRODUCT(--(Lineups!$G$46:$G$83=$B190),--(Lineups!$B$46:$B$83=""),Lineups!$AW$46:$AW$83))</f>
        <v>#REF!</v>
      </c>
      <c r="F190" s="802" t="e">
        <f aca="false">IF($B190="","",SUMPRODUCT(--(Lineups!$G$46:$G$83=$B190),--(Lineups!$B$46:$B$83="X"),Lineups!$AW$46:$AW$83))</f>
        <v>#REF!</v>
      </c>
      <c r="G190" s="802" t="e">
        <f aca="false">IF($B190="","",SUMPRODUCT(--(Lineups!$K$46:$K$83=$B190),Lineups!$AW$46:$AW$83))</f>
        <v>#REF!</v>
      </c>
      <c r="H190" s="802" t="e">
        <f aca="false">IF($B190="","",SUMPRODUCT(--(Lineups!$O$46:$O$83=$B190),Lineups!$AW$46:$AW$83))</f>
        <v>#REF!</v>
      </c>
      <c r="I190" s="802" t="e">
        <f aca="false">IF($B190="","",SUMPRODUCT(--(Lineups!$S$46:$S$83=$B190),Lineups!$AW$46:$AW$83))</f>
        <v>#REF!</v>
      </c>
      <c r="J190" s="804" t="e">
        <f aca="false">IF(B190="","",SUM(F190:I190))</f>
        <v>#REF!</v>
      </c>
      <c r="L190" s="804" t="e">
        <f aca="false">IF(B190="","",SUM(D190,J190))</f>
        <v>#REF!</v>
      </c>
      <c r="O190" s="804" t="e">
        <f aca="false">IF($B190="","",SUMPRODUCT(--(Lineups!$C$46:$C$83=$B190),Lineups!$AW$46:$AW$83))</f>
        <v>#REF!</v>
      </c>
      <c r="Q190" s="804" t="e">
        <f aca="false">IF(B190="","",SUM(L190,O190))</f>
        <v>#REF!</v>
      </c>
      <c r="T190" s="804" t="n">
        <f aca="false">T189+1</f>
        <v>14</v>
      </c>
      <c r="U190" s="804" t="str">
        <f aca="false">U121</f>
        <v/>
      </c>
      <c r="V190" s="804" t="str">
        <f aca="false">V121</f>
        <v/>
      </c>
      <c r="W190" s="804" t="str">
        <f aca="false">IF($U190="","",SUMPRODUCT(--(Lineups!$AG$46:$AG$83=$U190),--(Lineups!$AB$46:$AB$83=""),Lineups!$W$46:$W$83))</f>
        <v/>
      </c>
      <c r="Y190" s="802" t="str">
        <f aca="false">IF($U190="","",SUMPRODUCT(--(Lineups!$AG$46:$AG$83=$U190),--(Lineups!$AB$46:$AB$83="X"),Lineups!$W$46:$W$83))</f>
        <v/>
      </c>
      <c r="Z190" s="802" t="str">
        <f aca="false">IF(U190="","",(SUMPRODUCT(--(Lineups!$AK$46:$AK$83=$U190),Lineups!$W$46:$W$83)))</f>
        <v/>
      </c>
      <c r="AA190" s="802" t="str">
        <f aca="false">IF(U190="","",(SUMPRODUCT(--(Lineups!$AO$46:$AO$83=$U190),Lineups!$W$46:$W$83)))</f>
        <v/>
      </c>
      <c r="AB190" s="802" t="str">
        <f aca="false">IF(U190="","",(SUMPRODUCT(--(Lineups!$AS$46:$AS$83=$U190),Lineups!$W$46:$W$83)))</f>
        <v/>
      </c>
      <c r="AC190" s="804" t="n">
        <f aca="false">SUM(Y190:AB190)</f>
        <v>0</v>
      </c>
      <c r="AE190" s="804" t="str">
        <f aca="false">IF(U190="","",SUM(W190,AC190))</f>
        <v/>
      </c>
      <c r="AH190" s="804" t="str">
        <f aca="false">IF($U190="","",SUMPRODUCT(--(Lineups!$AC$46:$AC$83=$U190),Lineups!$W$46:$W$83))</f>
        <v/>
      </c>
      <c r="AJ190" s="804" t="str">
        <f aca="false">IF(U190="","",SUM(AE190,AH190))</f>
        <v/>
      </c>
    </row>
    <row r="191" customFormat="false" ht="13" hidden="false" customHeight="false" outlineLevel="0" collapsed="false">
      <c r="A191" s="792" t="n">
        <f aca="false">A190+1</f>
        <v>15</v>
      </c>
      <c r="B191" s="792" t="str">
        <f aca="false">B122</f>
        <v/>
      </c>
      <c r="C191" s="792" t="str">
        <f aca="false">C122</f>
        <v/>
      </c>
      <c r="D191" s="792" t="str">
        <f aca="false">IF($B191="","",SUMPRODUCT(--(Lineups!$G$46:$G$83=$B191),--(Lineups!$B$46:$B$83=""),Lineups!$AW$46:$AW$83))</f>
        <v/>
      </c>
      <c r="F191" s="802" t="str">
        <f aca="false">IF($B191="","",SUMPRODUCT(--(Lineups!$G$46:$G$83=$B191),--(Lineups!$B$46:$B$83="X"),Lineups!$AW$46:$AW$83))</f>
        <v/>
      </c>
      <c r="G191" s="802" t="str">
        <f aca="false">IF($B191="","",SUMPRODUCT(--(Lineups!$K$46:$K$83=$B191),Lineups!$AW$46:$AW$83))</f>
        <v/>
      </c>
      <c r="H191" s="802" t="str">
        <f aca="false">IF($B191="","",SUMPRODUCT(--(Lineups!$O$46:$O$83=$B191),Lineups!$AW$46:$AW$83))</f>
        <v/>
      </c>
      <c r="I191" s="802" t="str">
        <f aca="false">IF($B191="","",SUMPRODUCT(--(Lineups!$S$46:$S$83=$B191),Lineups!$AW$46:$AW$83))</f>
        <v/>
      </c>
      <c r="J191" s="792" t="str">
        <f aca="false">IF(B191="","",SUM(F191:I191))</f>
        <v/>
      </c>
      <c r="L191" s="792" t="str">
        <f aca="false">IF(B191="","",SUM(D191,J191))</f>
        <v/>
      </c>
      <c r="O191" s="792" t="str">
        <f aca="false">IF($B191="","",SUMPRODUCT(--(Lineups!$C$46:$C$83=$B191),Lineups!$AW$46:$AW$83))</f>
        <v/>
      </c>
      <c r="Q191" s="792" t="str">
        <f aca="false">IF(B191="","",SUM(L191,O191))</f>
        <v/>
      </c>
      <c r="T191" s="792" t="n">
        <f aca="false">T190+1</f>
        <v>15</v>
      </c>
      <c r="U191" s="792" t="str">
        <f aca="false">U122</f>
        <v/>
      </c>
      <c r="V191" s="792" t="str">
        <f aca="false">V122</f>
        <v/>
      </c>
      <c r="W191" s="792" t="str">
        <f aca="false">IF($U191="","",SUMPRODUCT(--(Lineups!$AG$46:$AG$83=$U191),--(Lineups!$AB$46:$AB$83=""),Lineups!$W$46:$W$83))</f>
        <v/>
      </c>
      <c r="Y191" s="802" t="str">
        <f aca="false">IF($U191="","",SUMPRODUCT(--(Lineups!$AG$46:$AG$83=$U191),--(Lineups!$AB$46:$AB$83="X"),Lineups!$W$46:$W$83))</f>
        <v/>
      </c>
      <c r="Z191" s="802" t="str">
        <f aca="false">IF(U191="","",(SUMPRODUCT(--(Lineups!$AK$46:$AK$83=$U191),Lineups!$W$46:$W$83)))</f>
        <v/>
      </c>
      <c r="AA191" s="802" t="str">
        <f aca="false">IF(U191="","",(SUMPRODUCT(--(Lineups!$AO$46:$AO$83=$U191),Lineups!$W$46:$W$83)))</f>
        <v/>
      </c>
      <c r="AB191" s="802" t="str">
        <f aca="false">IF(U191="","",(SUMPRODUCT(--(Lineups!$AS$46:$AS$83=$U191),Lineups!$W$46:$W$83)))</f>
        <v/>
      </c>
      <c r="AC191" s="792" t="n">
        <f aca="false">SUM(Y191:AB191)</f>
        <v>0</v>
      </c>
      <c r="AE191" s="792" t="str">
        <f aca="false">IF(U191="","",SUM(W191,AC191))</f>
        <v/>
      </c>
      <c r="AH191" s="792" t="str">
        <f aca="false">IF($U191="","",SUMPRODUCT(--(Lineups!$AC$46:$AC$83=$U191),Lineups!$W$46:$W$83))</f>
        <v/>
      </c>
      <c r="AJ191" s="792" t="str">
        <f aca="false">IF(U191="","",SUM(AE191,AH191))</f>
        <v/>
      </c>
    </row>
    <row r="192" customFormat="false" ht="13" hidden="false" customHeight="false" outlineLevel="0" collapsed="false">
      <c r="A192" s="804" t="n">
        <f aca="false">A191+1</f>
        <v>16</v>
      </c>
      <c r="B192" s="804" t="str">
        <f aca="false">B123</f>
        <v/>
      </c>
      <c r="C192" s="804" t="str">
        <f aca="false">C123</f>
        <v/>
      </c>
      <c r="D192" s="804" t="str">
        <f aca="false">IF($B192="","",SUMPRODUCT(--(Lineups!$G$46:$G$83=$B192),--(Lineups!$B$46:$B$83=""),Lineups!$AW$46:$AW$83))</f>
        <v/>
      </c>
      <c r="F192" s="802" t="str">
        <f aca="false">IF($B192="","",SUMPRODUCT(--(Lineups!$G$46:$G$83=$B192),--(Lineups!$B$46:$B$83="X"),Lineups!$AW$46:$AW$83))</f>
        <v/>
      </c>
      <c r="G192" s="802" t="str">
        <f aca="false">IF($B192="","",SUMPRODUCT(--(Lineups!$K$46:$K$83=$B192),Lineups!$AW$46:$AW$83))</f>
        <v/>
      </c>
      <c r="H192" s="802" t="str">
        <f aca="false">IF($B192="","",SUMPRODUCT(--(Lineups!$O$46:$O$83=$B192),Lineups!$AW$46:$AW$83))</f>
        <v/>
      </c>
      <c r="I192" s="802" t="str">
        <f aca="false">IF($B192="","",SUMPRODUCT(--(Lineups!$S$46:$S$83=$B192),Lineups!$AW$46:$AW$83))</f>
        <v/>
      </c>
      <c r="J192" s="804" t="str">
        <f aca="false">IF(B192="","",SUM(F192:I192))</f>
        <v/>
      </c>
      <c r="L192" s="804" t="str">
        <f aca="false">IF(B192="","",SUM(D192,J192))</f>
        <v/>
      </c>
      <c r="O192" s="804" t="str">
        <f aca="false">IF($B192="","",SUMPRODUCT(--(Lineups!$C$46:$C$83=$B192),Lineups!$AW$46:$AW$83))</f>
        <v/>
      </c>
      <c r="Q192" s="804" t="str">
        <f aca="false">IF(B192="","",SUM(L192,O192))</f>
        <v/>
      </c>
      <c r="T192" s="804" t="n">
        <f aca="false">T191+1</f>
        <v>16</v>
      </c>
      <c r="U192" s="804" t="str">
        <f aca="false">U123</f>
        <v/>
      </c>
      <c r="V192" s="804" t="str">
        <f aca="false">V123</f>
        <v/>
      </c>
      <c r="W192" s="804" t="str">
        <f aca="false">IF($U192="","",SUMPRODUCT(--(Lineups!$AG$46:$AG$83=$U192),--(Lineups!$AB$46:$AB$83=""),Lineups!$W$46:$W$83))</f>
        <v/>
      </c>
      <c r="Y192" s="802" t="str">
        <f aca="false">IF($U192="","",SUMPRODUCT(--(Lineups!$AG$46:$AG$83=$U192),--(Lineups!$AB$46:$AB$83="X"),Lineups!$W$46:$W$83))</f>
        <v/>
      </c>
      <c r="Z192" s="802" t="str">
        <f aca="false">IF(U192="","",(SUMPRODUCT(--(Lineups!$AK$46:$AK$83=$U192),Lineups!$W$46:$W$83)))</f>
        <v/>
      </c>
      <c r="AA192" s="802" t="str">
        <f aca="false">IF(U192="","",(SUMPRODUCT(--(Lineups!$AO$46:$AO$83=$U192),Lineups!$W$46:$W$83)))</f>
        <v/>
      </c>
      <c r="AB192" s="802" t="str">
        <f aca="false">IF(U192="","",(SUMPRODUCT(--(Lineups!$AS$46:$AS$83=$U192),Lineups!$W$46:$W$83)))</f>
        <v/>
      </c>
      <c r="AC192" s="804" t="n">
        <f aca="false">SUM(Y192:AB192)</f>
        <v>0</v>
      </c>
      <c r="AE192" s="804" t="str">
        <f aca="false">IF(U192="","",SUM(W192,AC192))</f>
        <v/>
      </c>
      <c r="AH192" s="804" t="str">
        <f aca="false">IF($U192="","",SUMPRODUCT(--(Lineups!$AC$46:$AC$83=$U192),Lineups!$W$46:$W$83))</f>
        <v/>
      </c>
      <c r="AJ192" s="804" t="str">
        <f aca="false">IF(U192="","",SUM(AE192,AH192))</f>
        <v/>
      </c>
    </row>
    <row r="193" customFormat="false" ht="13" hidden="false" customHeight="false" outlineLevel="0" collapsed="false">
      <c r="A193" s="792" t="n">
        <f aca="false">A192+1</f>
        <v>17</v>
      </c>
      <c r="B193" s="792" t="str">
        <f aca="false">B124</f>
        <v/>
      </c>
      <c r="C193" s="792" t="str">
        <f aca="false">C124</f>
        <v/>
      </c>
      <c r="D193" s="792" t="str">
        <f aca="false">IF($B193="","",SUMPRODUCT(--(Lineups!$G$46:$G$83=$B193),--(Lineups!$B$46:$B$83=""),Lineups!$AW$46:$AW$83))</f>
        <v/>
      </c>
      <c r="F193" s="802" t="str">
        <f aca="false">IF($B193="","",SUMPRODUCT(--(Lineups!$G$46:$G$83=$B193),--(Lineups!$B$46:$B$83="X"),Lineups!$AW$46:$AW$83))</f>
        <v/>
      </c>
      <c r="G193" s="802" t="str">
        <f aca="false">IF($B193="","",SUMPRODUCT(--(Lineups!$K$46:$K$83=$B193),Lineups!$AW$46:$AW$83))</f>
        <v/>
      </c>
      <c r="H193" s="802" t="str">
        <f aca="false">IF($B193="","",SUMPRODUCT(--(Lineups!$O$46:$O$83=$B193),Lineups!$AW$46:$AW$83))</f>
        <v/>
      </c>
      <c r="I193" s="802" t="str">
        <f aca="false">IF($B193="","",SUMPRODUCT(--(Lineups!$S$46:$S$83=$B193),Lineups!$AW$46:$AW$83))</f>
        <v/>
      </c>
      <c r="J193" s="792" t="str">
        <f aca="false">IF(B193="","",SUM(F193:I193))</f>
        <v/>
      </c>
      <c r="L193" s="792" t="str">
        <f aca="false">IF(B193="","",SUM(D193,J193))</f>
        <v/>
      </c>
      <c r="O193" s="792" t="str">
        <f aca="false">IF($B193="","",SUMPRODUCT(--(Lineups!$C$46:$C$83=$B193),Lineups!$AW$46:$AW$83))</f>
        <v/>
      </c>
      <c r="Q193" s="792" t="str">
        <f aca="false">IF(B193="","",SUM(L193,O193))</f>
        <v/>
      </c>
      <c r="T193" s="792" t="n">
        <f aca="false">T192+1</f>
        <v>17</v>
      </c>
      <c r="U193" s="792" t="str">
        <f aca="false">U124</f>
        <v/>
      </c>
      <c r="V193" s="792" t="str">
        <f aca="false">V124</f>
        <v/>
      </c>
      <c r="W193" s="792" t="str">
        <f aca="false">IF($U193="","",SUMPRODUCT(--(Lineups!$AG$46:$AG$83=$U193),--(Lineups!$AB$46:$AB$83=""),Lineups!$W$46:$W$83))</f>
        <v/>
      </c>
      <c r="Y193" s="802" t="str">
        <f aca="false">IF($U193="","",SUMPRODUCT(--(Lineups!$AG$46:$AG$83=$U193),--(Lineups!$AB$46:$AB$83="X"),Lineups!$W$46:$W$83))</f>
        <v/>
      </c>
      <c r="Z193" s="802" t="str">
        <f aca="false">IF(U193="","",(SUMPRODUCT(--(Lineups!$AK$46:$AK$83=$U193),Lineups!$W$46:$W$83)))</f>
        <v/>
      </c>
      <c r="AA193" s="802" t="str">
        <f aca="false">IF(U193="","",(SUMPRODUCT(--(Lineups!$AO$46:$AO$83=$U193),Lineups!$W$46:$W$83)))</f>
        <v/>
      </c>
      <c r="AB193" s="802" t="str">
        <f aca="false">IF(U193="","",(SUMPRODUCT(--(Lineups!$AS$46:$AS$83=$U193),Lineups!$W$46:$W$83)))</f>
        <v/>
      </c>
      <c r="AC193" s="792" t="n">
        <f aca="false">SUM(Y193:AB193)</f>
        <v>0</v>
      </c>
      <c r="AE193" s="792" t="str">
        <f aca="false">IF(U193="","",SUM(W193,AC193))</f>
        <v/>
      </c>
      <c r="AH193" s="792" t="str">
        <f aca="false">IF($U193="","",SUMPRODUCT(--(Lineups!$AC$46:$AC$83=$U193),Lineups!$W$46:$W$83))</f>
        <v/>
      </c>
      <c r="AJ193" s="792" t="str">
        <f aca="false">IF(U193="","",SUM(AE193,AH193))</f>
        <v/>
      </c>
    </row>
    <row r="194" customFormat="false" ht="13" hidden="false" customHeight="false" outlineLevel="0" collapsed="false">
      <c r="A194" s="804" t="n">
        <f aca="false">A193+1</f>
        <v>18</v>
      </c>
      <c r="B194" s="804" t="str">
        <f aca="false">B125</f>
        <v/>
      </c>
      <c r="C194" s="804" t="str">
        <f aca="false">C125</f>
        <v/>
      </c>
      <c r="D194" s="804" t="str">
        <f aca="false">IF($B194="","",SUMPRODUCT(--(Lineups!$G$46:$G$83=$B194),--(Lineups!$B$46:$B$83=""),Lineups!$AW$46:$AW$83))</f>
        <v/>
      </c>
      <c r="F194" s="802" t="str">
        <f aca="false">IF($B194="","",SUMPRODUCT(--(Lineups!$G$46:$G$83=$B194),--(Lineups!$B$46:$B$83="X"),Lineups!$AW$46:$AW$83))</f>
        <v/>
      </c>
      <c r="G194" s="802" t="str">
        <f aca="false">IF($B194="","",SUMPRODUCT(--(Lineups!$K$46:$K$83=$B194),Lineups!$AW$46:$AW$83))</f>
        <v/>
      </c>
      <c r="H194" s="802" t="str">
        <f aca="false">IF($B194="","",SUMPRODUCT(--(Lineups!$O$46:$O$83=$B194),Lineups!$AW$46:$AW$83))</f>
        <v/>
      </c>
      <c r="I194" s="802" t="str">
        <f aca="false">IF($B194="","",SUMPRODUCT(--(Lineups!$S$46:$S$83=$B194),Lineups!$AW$46:$AW$83))</f>
        <v/>
      </c>
      <c r="J194" s="804" t="str">
        <f aca="false">IF(B194="","",SUM(F194:I194))</f>
        <v/>
      </c>
      <c r="L194" s="804" t="str">
        <f aca="false">IF(B194="","",SUM(D194,J194))</f>
        <v/>
      </c>
      <c r="O194" s="804" t="str">
        <f aca="false">IF($B194="","",SUMPRODUCT(--(Lineups!$C$46:$C$83=$B194),Lineups!$AW$46:$AW$83))</f>
        <v/>
      </c>
      <c r="Q194" s="804" t="str">
        <f aca="false">IF(B194="","",SUM(L194,O194))</f>
        <v/>
      </c>
      <c r="T194" s="804" t="n">
        <f aca="false">T193+1</f>
        <v>18</v>
      </c>
      <c r="U194" s="804" t="str">
        <f aca="false">U125</f>
        <v/>
      </c>
      <c r="V194" s="804" t="str">
        <f aca="false">V125</f>
        <v/>
      </c>
      <c r="W194" s="804" t="str">
        <f aca="false">IF($U194="","",SUMPRODUCT(--(Lineups!$AG$46:$AG$83=$U194),--(Lineups!$AB$46:$AB$83=""),Lineups!$W$46:$W$83))</f>
        <v/>
      </c>
      <c r="Y194" s="802" t="str">
        <f aca="false">IF($U194="","",SUMPRODUCT(--(Lineups!$AG$46:$AG$83=$U194),--(Lineups!$AB$46:$AB$83="X"),Lineups!$W$46:$W$83))</f>
        <v/>
      </c>
      <c r="Z194" s="802" t="str">
        <f aca="false">IF(U194="","",(SUMPRODUCT(--(Lineups!$AK$46:$AK$83=$U194),Lineups!$W$46:$W$83)))</f>
        <v/>
      </c>
      <c r="AA194" s="802" t="str">
        <f aca="false">IF(U194="","",(SUMPRODUCT(--(Lineups!$AO$46:$AO$83=$U194),Lineups!$W$46:$W$83)))</f>
        <v/>
      </c>
      <c r="AB194" s="802" t="str">
        <f aca="false">IF(U194="","",(SUMPRODUCT(--(Lineups!$AS$46:$AS$83=$U194),Lineups!$W$46:$W$83)))</f>
        <v/>
      </c>
      <c r="AC194" s="804" t="n">
        <f aca="false">SUM(Y194:AB194)</f>
        <v>0</v>
      </c>
      <c r="AE194" s="804" t="str">
        <f aca="false">IF(U194="","",SUM(W194,AC194))</f>
        <v/>
      </c>
      <c r="AH194" s="804" t="str">
        <f aca="false">IF($U194="","",SUMPRODUCT(--(Lineups!$AC$46:$AC$83=$U194),Lineups!$W$46:$W$83))</f>
        <v/>
      </c>
      <c r="AJ194" s="804" t="str">
        <f aca="false">IF(U194="","",SUM(AE194,AH194))</f>
        <v/>
      </c>
    </row>
    <row r="195" customFormat="false" ht="13" hidden="false" customHeight="false" outlineLevel="0" collapsed="false">
      <c r="A195" s="792" t="n">
        <f aca="false">A194+1</f>
        <v>19</v>
      </c>
      <c r="B195" s="792" t="str">
        <f aca="false">B126</f>
        <v/>
      </c>
      <c r="C195" s="792" t="str">
        <f aca="false">C126</f>
        <v/>
      </c>
      <c r="D195" s="792" t="str">
        <f aca="false">IF($B195="","",SUMPRODUCT(--(Lineups!$G$46:$G$83=$B195),--(Lineups!$B$46:$B$83=""),Lineups!$AW$46:$AW$83))</f>
        <v/>
      </c>
      <c r="F195" s="802" t="str">
        <f aca="false">IF($B195="","",SUMPRODUCT(--(Lineups!$G$46:$G$83=$B195),--(Lineups!$B$46:$B$83="X"),Lineups!$AW$46:$AW$83))</f>
        <v/>
      </c>
      <c r="G195" s="802" t="str">
        <f aca="false">IF($B195="","",SUMPRODUCT(--(Lineups!$K$46:$K$83=$B195),Lineups!$AW$46:$AW$83))</f>
        <v/>
      </c>
      <c r="H195" s="802" t="str">
        <f aca="false">IF($B195="","",SUMPRODUCT(--(Lineups!$O$46:$O$83=$B195),Lineups!$AW$46:$AW$83))</f>
        <v/>
      </c>
      <c r="I195" s="802" t="str">
        <f aca="false">IF($B195="","",SUMPRODUCT(--(Lineups!$S$46:$S$83=$B195),Lineups!$AW$46:$AW$83))</f>
        <v/>
      </c>
      <c r="J195" s="792" t="str">
        <f aca="false">IF(B195="","",SUM(F195:I195))</f>
        <v/>
      </c>
      <c r="L195" s="792" t="str">
        <f aca="false">IF(B195="","",SUM(D195,J195))</f>
        <v/>
      </c>
      <c r="O195" s="792" t="str">
        <f aca="false">IF($B195="","",SUMPRODUCT(--(Lineups!$C$46:$C$83=$B195),Lineups!$AW$46:$AW$83))</f>
        <v/>
      </c>
      <c r="Q195" s="792" t="str">
        <f aca="false">IF(B195="","",SUM(L195,O195))</f>
        <v/>
      </c>
      <c r="T195" s="792" t="n">
        <f aca="false">T194+1</f>
        <v>19</v>
      </c>
      <c r="U195" s="792" t="str">
        <f aca="false">U126</f>
        <v/>
      </c>
      <c r="V195" s="792" t="str">
        <f aca="false">V126</f>
        <v/>
      </c>
      <c r="W195" s="792" t="str">
        <f aca="false">IF($U195="","",SUMPRODUCT(--(Lineups!$AG$46:$AG$83=$U195),--(Lineups!$AB$46:$AB$83=""),Lineups!$W$46:$W$83))</f>
        <v/>
      </c>
      <c r="Y195" s="802" t="str">
        <f aca="false">IF($U195="","",SUMPRODUCT(--(Lineups!$AG$46:$AG$83=$U195),--(Lineups!$AB$46:$AB$83="X"),Lineups!$W$46:$W$83))</f>
        <v/>
      </c>
      <c r="Z195" s="802" t="str">
        <f aca="false">IF(U195="","",(SUMPRODUCT(--(Lineups!$AK$46:$AK$83=$U195),Lineups!$W$46:$W$83)))</f>
        <v/>
      </c>
      <c r="AA195" s="802" t="str">
        <f aca="false">IF(U195="","",(SUMPRODUCT(--(Lineups!$AO$46:$AO$83=$U195),Lineups!$W$46:$W$83)))</f>
        <v/>
      </c>
      <c r="AB195" s="802" t="str">
        <f aca="false">IF(U195="","",(SUMPRODUCT(--(Lineups!$AS$46:$AS$83=$U195),Lineups!$W$46:$W$83)))</f>
        <v/>
      </c>
      <c r="AC195" s="792" t="n">
        <f aca="false">SUM(Y195:AB195)</f>
        <v>0</v>
      </c>
      <c r="AE195" s="792" t="str">
        <f aca="false">IF(U195="","",SUM(W195,AC195))</f>
        <v/>
      </c>
      <c r="AH195" s="792" t="str">
        <f aca="false">IF($U195="","",SUMPRODUCT(--(Lineups!$AC$46:$AC$83=$U195),Lineups!$W$46:$W$83))</f>
        <v/>
      </c>
      <c r="AJ195" s="792" t="str">
        <f aca="false">IF(U195="","",SUM(AE195,AH195))</f>
        <v/>
      </c>
    </row>
    <row r="196" customFormat="false" ht="13" hidden="false" customHeight="false" outlineLevel="0" collapsed="false">
      <c r="A196" s="804" t="n">
        <f aca="false">A195+1</f>
        <v>20</v>
      </c>
      <c r="B196" s="804" t="str">
        <f aca="false">B127</f>
        <v/>
      </c>
      <c r="C196" s="804" t="str">
        <f aca="false">C127</f>
        <v/>
      </c>
      <c r="D196" s="804" t="str">
        <f aca="false">IF($B196="","",SUMPRODUCT(--(Lineups!$G$46:$G$83=$B196),--(Lineups!$B$46:$B$83=""),Lineups!$AW$46:$AW$83))</f>
        <v/>
      </c>
      <c r="F196" s="802" t="str">
        <f aca="false">IF($B196="","",SUMPRODUCT(--(Lineups!$G$46:$G$83=$B196),--(Lineups!$B$46:$B$83="X"),Lineups!$AW$46:$AW$83))</f>
        <v/>
      </c>
      <c r="G196" s="802" t="str">
        <f aca="false">IF($B196="","",SUMPRODUCT(--(Lineups!$K$46:$K$83=$B196),Lineups!$AW$46:$AW$83))</f>
        <v/>
      </c>
      <c r="H196" s="802" t="str">
        <f aca="false">IF($B196="","",SUMPRODUCT(--(Lineups!$O$46:$O$83=$B196),Lineups!$AW$46:$AW$83))</f>
        <v/>
      </c>
      <c r="I196" s="802" t="str">
        <f aca="false">IF($B196="","",SUMPRODUCT(--(Lineups!$S$46:$S$83=$B196),Lineups!$AW$46:$AW$83))</f>
        <v/>
      </c>
      <c r="J196" s="804" t="str">
        <f aca="false">IF(B196="","",SUM(F196:I196))</f>
        <v/>
      </c>
      <c r="L196" s="804" t="str">
        <f aca="false">IF(B196="","",SUM(D196,J196))</f>
        <v/>
      </c>
      <c r="O196" s="804" t="str">
        <f aca="false">IF($B196="","",SUMPRODUCT(--(Lineups!$C$46:$C$83=$B196),Lineups!$AW$46:$AW$83))</f>
        <v/>
      </c>
      <c r="Q196" s="804" t="str">
        <f aca="false">IF(B196="","",SUM(L196,O196))</f>
        <v/>
      </c>
      <c r="T196" s="804" t="n">
        <f aca="false">T195+1</f>
        <v>20</v>
      </c>
      <c r="U196" s="804" t="str">
        <f aca="false">U127</f>
        <v/>
      </c>
      <c r="V196" s="804" t="str">
        <f aca="false">V127</f>
        <v/>
      </c>
      <c r="W196" s="804" t="str">
        <f aca="false">IF($U196="","",SUMPRODUCT(--(Lineups!$AG$46:$AG$83=$U196),--(Lineups!$AB$46:$AB$83=""),Lineups!$W$46:$W$83))</f>
        <v/>
      </c>
      <c r="Y196" s="802" t="str">
        <f aca="false">IF($U196="","",SUMPRODUCT(--(Lineups!$AG$46:$AG$83=$U196),--(Lineups!$AB$46:$AB$83="X"),Lineups!$W$46:$W$83))</f>
        <v/>
      </c>
      <c r="Z196" s="802" t="str">
        <f aca="false">IF(U196="","",(SUMPRODUCT(--(Lineups!$AK$46:$AK$83=$U196),Lineups!$W$46:$W$83)))</f>
        <v/>
      </c>
      <c r="AA196" s="802" t="str">
        <f aca="false">IF(U196="","",(SUMPRODUCT(--(Lineups!$AO$46:$AO$83=$U196),Lineups!$W$46:$W$83)))</f>
        <v/>
      </c>
      <c r="AB196" s="802" t="str">
        <f aca="false">IF(U196="","",(SUMPRODUCT(--(Lineups!$AS$46:$AS$83=$U196),Lineups!$W$46:$W$83)))</f>
        <v/>
      </c>
      <c r="AC196" s="804" t="n">
        <f aca="false">SUM(Y196:AB196)</f>
        <v>0</v>
      </c>
      <c r="AE196" s="804" t="str">
        <f aca="false">IF(U196="","",SUM(W196,AC196))</f>
        <v/>
      </c>
      <c r="AH196" s="804" t="str">
        <f aca="false">IF($U196="","",SUMPRODUCT(--(Lineups!$AC$46:$AC$83=$U196),Lineups!$W$46:$W$83))</f>
        <v/>
      </c>
      <c r="AJ196" s="804" t="str">
        <f aca="false">IF(U196="","",SUM(AE196,AH196))</f>
        <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5.xml><?xml version="1.0" encoding="utf-8"?>
<worksheet xmlns="http://schemas.openxmlformats.org/spreadsheetml/2006/main" xmlns:r="http://schemas.openxmlformats.org/officeDocument/2006/relationships">
  <sheetPr filterMode="false">
    <tabColor rgb="FFFFFF00"/>
    <pageSetUpPr fitToPage="false"/>
  </sheetPr>
  <dimension ref="A1:AM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 min="1" style="430" width="5.53571428571429"/>
    <col collapsed="false" hidden="false" max="2" min="2" style="430" width="11.2040816326531"/>
    <col collapsed="false" hidden="false" max="3" min="3" style="430" width="20.3826530612245"/>
    <col collapsed="false" hidden="false" max="4" min="4" style="809" width="5.53571428571429"/>
    <col collapsed="false" hidden="false" max="20" min="5" style="809" width="3.64285714285714"/>
    <col collapsed="false" hidden="false" max="22" min="21" style="809" width="5.53571428571429"/>
    <col collapsed="false" hidden="false" max="35" min="23" style="809" width="3.64285714285714"/>
    <col collapsed="false" hidden="false" max="36" min="36" style="809" width="6.61224489795918"/>
    <col collapsed="false" hidden="false" max="37" min="37" style="809" width="11.2040816326531"/>
    <col collapsed="false" hidden="false" max="50" min="38" style="809" width="3.64285714285714"/>
    <col collapsed="false" hidden="false" max="51" min="51" style="430" width="3.37244897959184"/>
    <col collapsed="false" hidden="false" max="55" min="52" style="430" width="11.2040816326531"/>
    <col collapsed="false" hidden="false" max="67" min="56" style="430" width="3.64285714285714"/>
    <col collapsed="false" hidden="false" max="68" min="68" style="430" width="6.61224489795918"/>
    <col collapsed="false" hidden="false" max="84" min="69" style="430" width="3.64285714285714"/>
    <col collapsed="false" hidden="false" max="85" min="85" style="430" width="6.61224489795918"/>
    <col collapsed="false" hidden="false" max="86" min="86" style="430" width="11.2040816326531"/>
    <col collapsed="false" hidden="false" max="90" min="87" style="430" width="3.64285714285714"/>
    <col collapsed="false" hidden="false" max="266" min="91" style="430" width="11.2040816326531"/>
    <col collapsed="false" hidden="false" max="1025" min="267" style="430" width="8.63775510204082"/>
  </cols>
  <sheetData>
    <row r="1" s="430" customFormat="true" ht="12.75" hidden="false" customHeight="true" outlineLevel="0" collapsed="false">
      <c r="A1" s="810"/>
      <c r="B1" s="810"/>
      <c r="C1" s="810"/>
      <c r="D1" s="811"/>
      <c r="E1" s="812" t="s">
        <v>365</v>
      </c>
      <c r="F1" s="813"/>
      <c r="G1" s="813"/>
      <c r="H1" s="813"/>
      <c r="I1" s="813"/>
      <c r="J1" s="814"/>
      <c r="K1" s="814"/>
      <c r="L1" s="814"/>
      <c r="M1" s="814"/>
      <c r="N1" s="814"/>
      <c r="O1" s="814"/>
      <c r="P1" s="814"/>
      <c r="Q1" s="814"/>
      <c r="R1" s="814"/>
      <c r="S1" s="814"/>
      <c r="T1" s="814"/>
      <c r="U1" s="814"/>
      <c r="V1" s="815" t="s">
        <v>459</v>
      </c>
      <c r="W1" s="816" t="s">
        <v>460</v>
      </c>
      <c r="X1" s="816"/>
      <c r="Y1" s="816"/>
      <c r="Z1" s="816"/>
      <c r="AA1" s="816"/>
      <c r="AB1" s="816"/>
      <c r="AC1" s="816"/>
      <c r="AD1" s="816"/>
      <c r="AE1" s="816"/>
      <c r="AF1" s="816"/>
      <c r="AG1" s="816"/>
      <c r="AH1" s="816"/>
      <c r="AI1" s="816"/>
      <c r="AJ1" s="816"/>
    </row>
    <row r="2" s="809" customFormat="true" ht="12.75" hidden="false" customHeight="true" outlineLevel="0" collapsed="false">
      <c r="A2" s="817" t="s">
        <v>461</v>
      </c>
      <c r="B2" s="817" t="s">
        <v>445</v>
      </c>
      <c r="C2" s="817" t="s">
        <v>446</v>
      </c>
      <c r="D2" s="817"/>
      <c r="E2" s="817" t="s">
        <v>244</v>
      </c>
      <c r="F2" s="817" t="s">
        <v>248</v>
      </c>
      <c r="G2" s="817" t="s">
        <v>252</v>
      </c>
      <c r="H2" s="817" t="s">
        <v>254</v>
      </c>
      <c r="I2" s="817" t="s">
        <v>250</v>
      </c>
      <c r="J2" s="817" t="s">
        <v>257</v>
      </c>
      <c r="K2" s="817" t="s">
        <v>245</v>
      </c>
      <c r="L2" s="817" t="s">
        <v>260</v>
      </c>
      <c r="M2" s="817" t="s">
        <v>247</v>
      </c>
      <c r="N2" s="817" t="s">
        <v>251</v>
      </c>
      <c r="O2" s="817" t="s">
        <v>234</v>
      </c>
      <c r="P2" s="817" t="s">
        <v>271</v>
      </c>
      <c r="Q2" s="817" t="s">
        <v>273</v>
      </c>
      <c r="R2" s="817" t="s">
        <v>268</v>
      </c>
      <c r="S2" s="817" t="s">
        <v>278</v>
      </c>
      <c r="T2" s="817" t="s">
        <v>281</v>
      </c>
      <c r="U2" s="818" t="s">
        <v>454</v>
      </c>
      <c r="V2" s="815"/>
      <c r="W2" s="819" t="s">
        <v>462</v>
      </c>
      <c r="X2" s="819" t="s">
        <v>244</v>
      </c>
      <c r="Y2" s="819" t="s">
        <v>248</v>
      </c>
      <c r="Z2" s="819" t="s">
        <v>252</v>
      </c>
      <c r="AA2" s="819" t="s">
        <v>254</v>
      </c>
      <c r="AB2" s="819" t="s">
        <v>250</v>
      </c>
      <c r="AC2" s="819" t="s">
        <v>257</v>
      </c>
      <c r="AD2" s="819" t="s">
        <v>245</v>
      </c>
      <c r="AE2" s="819" t="s">
        <v>260</v>
      </c>
      <c r="AF2" s="819" t="s">
        <v>247</v>
      </c>
      <c r="AG2" s="819" t="s">
        <v>251</v>
      </c>
      <c r="AH2" s="819" t="s">
        <v>268</v>
      </c>
      <c r="AI2" s="819" t="s">
        <v>281</v>
      </c>
      <c r="AJ2" s="819"/>
    </row>
    <row r="3" s="430" customFormat="true" ht="13" hidden="false" customHeight="false" outlineLevel="0" collapsed="false">
      <c r="A3" s="820" t="n">
        <v>1</v>
      </c>
      <c r="B3" s="821" t="str">
        <f aca="false">IF(IGRF!B14="","",IGRF!B14)</f>
        <v>02</v>
      </c>
      <c r="C3" s="822" t="str">
        <f aca="false">IF(IGRF!C14="","",IGRF!C14)</f>
        <v>Jema Wrex</v>
      </c>
      <c r="D3" s="809" t="s">
        <v>463</v>
      </c>
      <c r="E3" s="811" t="n">
        <f aca="false">IF($B3="","",COUNTIF(Penalties!$B4:$J4,E$2))</f>
        <v>0</v>
      </c>
      <c r="F3" s="811" t="n">
        <f aca="false">IF($B3="","",COUNTIF(Penalties!$B4:$J4,F$2))</f>
        <v>0</v>
      </c>
      <c r="G3" s="811" t="n">
        <f aca="false">IF($B3="","",COUNTIF(Penalties!$B4:$J4,G$2))</f>
        <v>0</v>
      </c>
      <c r="H3" s="811" t="n">
        <f aca="false">IF($B3="","",COUNTIF(Penalties!$B4:$J4,H$2))</f>
        <v>0</v>
      </c>
      <c r="I3" s="811" t="n">
        <f aca="false">IF($B3="","",COUNTIF(Penalties!$B4:$J4,I$2))</f>
        <v>0</v>
      </c>
      <c r="J3" s="811" t="n">
        <f aca="false">IF($B3="","",COUNTIF(Penalties!$B4:$J4,J$2))</f>
        <v>0</v>
      </c>
      <c r="K3" s="811" t="n">
        <f aca="false">IF($B3="","",COUNTIF(Penalties!$B4:$J4,K$2))</f>
        <v>0</v>
      </c>
      <c r="L3" s="811" t="n">
        <f aca="false">IF($B3="","",COUNTIF(Penalties!$B4:$J4,L$2))</f>
        <v>0</v>
      </c>
      <c r="M3" s="811" t="n">
        <f aca="false">IF($B3="","",COUNTIF(Penalties!$B4:$J4,M$2))</f>
        <v>0</v>
      </c>
      <c r="N3" s="811" t="n">
        <f aca="false">IF($B3="","",COUNTIF(Penalties!$B4:$J4,N$2))</f>
        <v>0</v>
      </c>
      <c r="O3" s="811" t="n">
        <f aca="false">IF($B3="","",COUNTIF(Penalties!$B4:$J4,O$2))</f>
        <v>0</v>
      </c>
      <c r="P3" s="811" t="n">
        <f aca="false">IF($B3="","",COUNTIF(Penalties!$B4:$J4,P$2))</f>
        <v>0</v>
      </c>
      <c r="Q3" s="811" t="n">
        <f aca="false">IF($B3="","",COUNTIF(Penalties!$B4:$J4,Q$2))</f>
        <v>0</v>
      </c>
      <c r="R3" s="811" t="n">
        <f aca="false">IF($B3="","",COUNTIF(Penalties!$B4:$J4,R$2))</f>
        <v>0</v>
      </c>
      <c r="S3" s="811" t="n">
        <f aca="false">IF($B3="","",COUNTIF(Penalties!$B4:$J4,S$2))</f>
        <v>0</v>
      </c>
      <c r="T3" s="811" t="n">
        <f aca="false">IF($B3="","",COUNTIF(Penalties!$B4:$J4,T$2))</f>
        <v>0</v>
      </c>
      <c r="U3" s="823" t="n">
        <f aca="false">IF(B3="","",SUM(E3:T3))</f>
        <v>0</v>
      </c>
      <c r="V3" s="824" t="n">
        <f aca="false">IF(B3="","",SUM(E3:T3)*0.5)</f>
        <v>0</v>
      </c>
      <c r="W3" s="823" t="str">
        <f aca="false">IF($B3="","",IF(Penalties!$K4=W$2,1,""))</f>
        <v/>
      </c>
      <c r="X3" s="823" t="str">
        <f aca="false">IF($B3="","",IF(Penalties!$K4=X$2,1,""))</f>
        <v/>
      </c>
      <c r="Y3" s="823" t="str">
        <f aca="false">IF($B3="","",IF(Penalties!$K4=Y$2,1,""))</f>
        <v/>
      </c>
      <c r="Z3" s="823" t="str">
        <f aca="false">IF($B3="","",IF(Penalties!$K4=Z$2,1,""))</f>
        <v/>
      </c>
      <c r="AA3" s="823" t="str">
        <f aca="false">IF($B3="","",IF(Penalties!$K4=AA$2,1,""))</f>
        <v/>
      </c>
      <c r="AB3" s="823" t="str">
        <f aca="false">IF($B3="","",IF(Penalties!$K4=AB$2,1,""))</f>
        <v/>
      </c>
      <c r="AC3" s="823" t="str">
        <f aca="false">IF($B3="","",IF(Penalties!$K4=AC$2,1,""))</f>
        <v/>
      </c>
      <c r="AD3" s="823" t="str">
        <f aca="false">IF($B3="","",IF(Penalties!$K4=AD$2,1,""))</f>
        <v/>
      </c>
      <c r="AE3" s="823" t="str">
        <f aca="false">IF($B3="","",IF(Penalties!$K4=AE$2,1,""))</f>
        <v/>
      </c>
      <c r="AF3" s="823" t="str">
        <f aca="false">IF($B3="","",IF(Penalties!$K4=AF$2,1,""))</f>
        <v/>
      </c>
      <c r="AG3" s="823" t="str">
        <f aca="false">IF($B3="","",IF(Penalties!$K4=AG$2,1,""))</f>
        <v/>
      </c>
      <c r="AH3" s="823" t="str">
        <f aca="false">IF($B3="","",IF(Penalties!$K4=AH$2,1,""))</f>
        <v/>
      </c>
      <c r="AI3" s="823" t="str">
        <f aca="false">IF($B3="","",IF(Penalties!$K4=AI$2,1,""))</f>
        <v/>
      </c>
      <c r="AJ3" s="825"/>
    </row>
    <row r="4" customFormat="false" ht="13" hidden="false" customHeight="false" outlineLevel="0" collapsed="false">
      <c r="A4" s="820"/>
      <c r="B4" s="821"/>
      <c r="C4" s="822"/>
      <c r="D4" s="809" t="s">
        <v>464</v>
      </c>
      <c r="E4" s="811" t="n">
        <f aca="false">IF($B3="","",COUNTIF(Penalties!$AD4:$AL4,E$2))</f>
        <v>0</v>
      </c>
      <c r="F4" s="811" t="n">
        <f aca="false">IF($B3="","",COUNTIF(Penalties!$AD4:$AL4,F$2))</f>
        <v>0</v>
      </c>
      <c r="G4" s="811" t="n">
        <f aca="false">IF($B3="","",COUNTIF(Penalties!$AD4:$AL4,G$2))</f>
        <v>0</v>
      </c>
      <c r="H4" s="811" t="n">
        <f aca="false">IF($B3="","",COUNTIF(Penalties!$AD4:$AL4,H$2))</f>
        <v>0</v>
      </c>
      <c r="I4" s="811" t="n">
        <f aca="false">IF($B3="","",COUNTIF(Penalties!$AD4:$AL4,I$2))</f>
        <v>0</v>
      </c>
      <c r="J4" s="811" t="n">
        <f aca="false">IF($B3="","",COUNTIF(Penalties!$AD4:$AL4,J$2))</f>
        <v>0</v>
      </c>
      <c r="K4" s="811" t="n">
        <f aca="false">IF($B3="","",COUNTIF(Penalties!$AD4:$AL4,K$2))</f>
        <v>0</v>
      </c>
      <c r="L4" s="811" t="n">
        <f aca="false">IF($B3="","",COUNTIF(Penalties!$AD4:$AL4,L$2))</f>
        <v>0</v>
      </c>
      <c r="M4" s="811" t="n">
        <f aca="false">IF($B3="","",COUNTIF(Penalties!$AD4:$AL4,M$2))</f>
        <v>0</v>
      </c>
      <c r="N4" s="811" t="n">
        <f aca="false">IF($B3="","",COUNTIF(Penalties!$AD4:$AL4,N$2))</f>
        <v>0</v>
      </c>
      <c r="O4" s="811" t="n">
        <f aca="false">IF($B3="","",COUNTIF(Penalties!$AD4:$AL4,O$2))</f>
        <v>0</v>
      </c>
      <c r="P4" s="811" t="n">
        <f aca="false">IF($B3="","",COUNTIF(Penalties!$AD4:$AL4,P$2))</f>
        <v>0</v>
      </c>
      <c r="Q4" s="811" t="n">
        <f aca="false">IF($B3="","",COUNTIF(Penalties!$AD4:$AL4,Q$2))</f>
        <v>0</v>
      </c>
      <c r="R4" s="811" t="n">
        <f aca="false">IF($B3="","",COUNTIF(Penalties!$AD4:$AL4,R$2))</f>
        <v>0</v>
      </c>
      <c r="S4" s="811" t="n">
        <f aca="false">IF($B3="","",COUNTIF(Penalties!$AD4:$AL4,S$2))</f>
        <v>0</v>
      </c>
      <c r="T4" s="811" t="n">
        <f aca="false">IF($B3="","",COUNTIF(Penalties!$AD4:$AL4,T$2))</f>
        <v>0</v>
      </c>
      <c r="U4" s="823" t="n">
        <f aca="false">IF(B3="","",SUM(E4:T4))</f>
        <v>0</v>
      </c>
      <c r="V4" s="824" t="n">
        <f aca="false">IF(B3="","",SUM(E4:T4)*0.5)</f>
        <v>0</v>
      </c>
      <c r="W4" s="823" t="str">
        <f aca="false">IF($B3="","",IF(Penalties!$AM4=W$2,1,""))</f>
        <v/>
      </c>
      <c r="X4" s="823" t="str">
        <f aca="false">IF($B3="","",IF(Penalties!$AM4=X$2,1,""))</f>
        <v/>
      </c>
      <c r="Y4" s="823" t="str">
        <f aca="false">IF($B3="","",IF(Penalties!$AM4=Y$2,1,""))</f>
        <v/>
      </c>
      <c r="Z4" s="823" t="str">
        <f aca="false">IF($B3="","",IF(Penalties!$AM4=Z$2,1,""))</f>
        <v/>
      </c>
      <c r="AA4" s="823" t="str">
        <f aca="false">IF($B3="","",IF(Penalties!$AM4=AA$2,1,""))</f>
        <v/>
      </c>
      <c r="AB4" s="823" t="str">
        <f aca="false">IF($B3="","",IF(Penalties!$AM4=AB$2,1,""))</f>
        <v/>
      </c>
      <c r="AC4" s="823" t="str">
        <f aca="false">IF($B3="","",IF(Penalties!$AM4=AC$2,1,""))</f>
        <v/>
      </c>
      <c r="AD4" s="823" t="str">
        <f aca="false">IF($B3="","",IF(Penalties!$AM4=AD$2,1,""))</f>
        <v/>
      </c>
      <c r="AE4" s="823" t="str">
        <f aca="false">IF($B3="","",IF(Penalties!$AM4=AE$2,1,""))</f>
        <v/>
      </c>
      <c r="AF4" s="823" t="str">
        <f aca="false">IF($B3="","",IF(Penalties!$AM4=AF$2,1,""))</f>
        <v/>
      </c>
      <c r="AG4" s="823" t="str">
        <f aca="false">IF($B3="","",IF(Penalties!$AM4=AG$2,1,""))</f>
        <v/>
      </c>
      <c r="AH4" s="823" t="str">
        <f aca="false">IF($B3="","",IF(Penalties!$AM4=AH$2,1,""))</f>
        <v/>
      </c>
      <c r="AI4" s="823" t="str">
        <f aca="false">IF($B3="","",IF(Penalties!$AM4=AI$2,1,""))</f>
        <v/>
      </c>
      <c r="AJ4" s="826" t="str">
        <f aca="false">IF(SUM(X3:AI4)=0, "", IF(SUM(X3:AI3)=1, LOOKUP(1, X3:AI3, $X$2:$AI$2), LOOKUP(1, X4:AI4, $X$2:$AI$2)))</f>
        <v/>
      </c>
    </row>
    <row r="5" customFormat="false" ht="13" hidden="false" customHeight="false" outlineLevel="0" collapsed="false">
      <c r="A5" s="827" t="n">
        <f aca="false">A3+1</f>
        <v>2</v>
      </c>
      <c r="B5" s="828" t="str">
        <f aca="false">IF(IGRF!B15="","",IGRF!B15)</f>
        <v>1</v>
      </c>
      <c r="C5" s="829" t="str">
        <f aca="false">IF(IGRF!C15="","",IGRF!C15)</f>
        <v>Cia WouldNwannabia</v>
      </c>
      <c r="D5" s="830" t="s">
        <v>463</v>
      </c>
      <c r="E5" s="830" t="n">
        <f aca="false">IF($B5="","",COUNTIF(Penalties!$B6:$J6,E$2))</f>
        <v>1</v>
      </c>
      <c r="F5" s="830" t="n">
        <f aca="false">IF($B5="","",COUNTIF(Penalties!$B6:$J6,F$2))</f>
        <v>0</v>
      </c>
      <c r="G5" s="830" t="n">
        <f aca="false">IF($B5="","",COUNTIF(Penalties!$B6:$J6,G$2))</f>
        <v>0</v>
      </c>
      <c r="H5" s="830" t="n">
        <f aca="false">IF($B5="","",COUNTIF(Penalties!$B6:$J6,H$2))</f>
        <v>0</v>
      </c>
      <c r="I5" s="830" t="n">
        <f aca="false">IF($B5="","",COUNTIF(Penalties!$B6:$J6,I$2))</f>
        <v>0</v>
      </c>
      <c r="J5" s="830" t="n">
        <f aca="false">IF($B5="","",COUNTIF(Penalties!$B6:$J6,J$2))</f>
        <v>0</v>
      </c>
      <c r="K5" s="830" t="n">
        <f aca="false">IF($B5="","",COUNTIF(Penalties!$B6:$J6,K$2))</f>
        <v>0</v>
      </c>
      <c r="L5" s="830" t="n">
        <f aca="false">IF($B5="","",COUNTIF(Penalties!$B6:$J6,L$2))</f>
        <v>0</v>
      </c>
      <c r="M5" s="830" t="n">
        <f aca="false">IF($B5="","",COUNTIF(Penalties!$B6:$J6,M$2))</f>
        <v>1</v>
      </c>
      <c r="N5" s="830" t="n">
        <f aca="false">IF($B5="","",COUNTIF(Penalties!$B6:$J6,N$2))</f>
        <v>0</v>
      </c>
      <c r="O5" s="830" t="n">
        <f aca="false">IF($B5="","",COUNTIF(Penalties!$B6:$J6,O$2))</f>
        <v>0</v>
      </c>
      <c r="P5" s="830" t="n">
        <f aca="false">IF($B5="","",COUNTIF(Penalties!$B6:$J6,P$2))</f>
        <v>0</v>
      </c>
      <c r="Q5" s="830" t="n">
        <f aca="false">IF($B5="","",COUNTIF(Penalties!$B6:$J6,Q$2))</f>
        <v>0</v>
      </c>
      <c r="R5" s="830" t="n">
        <f aca="false">IF($B5="","",COUNTIF(Penalties!$B6:$J6,R$2))</f>
        <v>0</v>
      </c>
      <c r="S5" s="830" t="n">
        <f aca="false">IF($B5="","",COUNTIF(Penalties!$B6:$J6,S$2))</f>
        <v>0</v>
      </c>
      <c r="T5" s="830" t="n">
        <f aca="false">IF($B5="","",COUNTIF(Penalties!$B6:$J6,T$2))</f>
        <v>0</v>
      </c>
      <c r="U5" s="831" t="n">
        <f aca="false">IF(B5="","",SUM(E5:T5))</f>
        <v>2</v>
      </c>
      <c r="V5" s="832" t="n">
        <f aca="false">IF(B5="","",SUM(E5:T5)*0.5)</f>
        <v>1</v>
      </c>
      <c r="W5" s="833" t="str">
        <f aca="false">IF($B5="","",IF(Penalties!$K6=W$2,1,""))</f>
        <v/>
      </c>
      <c r="X5" s="833" t="str">
        <f aca="false">IF($B5="","",IF(Penalties!$K6=X$2,1,""))</f>
        <v/>
      </c>
      <c r="Y5" s="833" t="str">
        <f aca="false">IF($B5="","",IF(Penalties!$K6=Y$2,1,""))</f>
        <v/>
      </c>
      <c r="Z5" s="833" t="str">
        <f aca="false">IF($B5="","",IF(Penalties!$K6=Z$2,1,""))</f>
        <v/>
      </c>
      <c r="AA5" s="833" t="str">
        <f aca="false">IF($B5="","",IF(Penalties!$K6=AA$2,1,""))</f>
        <v/>
      </c>
      <c r="AB5" s="833" t="str">
        <f aca="false">IF($B5="","",IF(Penalties!$K6=AB$2,1,""))</f>
        <v/>
      </c>
      <c r="AC5" s="833" t="str">
        <f aca="false">IF($B5="","",IF(Penalties!$K6=AC$2,1,""))</f>
        <v/>
      </c>
      <c r="AD5" s="833" t="str">
        <f aca="false">IF($B5="","",IF(Penalties!$K6=AD$2,1,""))</f>
        <v/>
      </c>
      <c r="AE5" s="833" t="str">
        <f aca="false">IF($B5="","",IF(Penalties!$K6=AE$2,1,""))</f>
        <v/>
      </c>
      <c r="AF5" s="833" t="str">
        <f aca="false">IF($B5="","",IF(Penalties!$K6=AF$2,1,""))</f>
        <v/>
      </c>
      <c r="AG5" s="833" t="str">
        <f aca="false">IF($B5="","",IF(Penalties!$K6=AG$2,1,""))</f>
        <v/>
      </c>
      <c r="AH5" s="833" t="str">
        <f aca="false">IF($B5="","",IF(Penalties!$K6=AH$2,1,""))</f>
        <v/>
      </c>
      <c r="AI5" s="833" t="str">
        <f aca="false">IF($B5="","",IF(Penalties!$K6=AI$2,1,""))</f>
        <v/>
      </c>
      <c r="AJ5" s="834"/>
    </row>
    <row r="6" customFormat="false" ht="13.5" hidden="false" customHeight="false" outlineLevel="0" collapsed="false">
      <c r="A6" s="827"/>
      <c r="B6" s="828"/>
      <c r="C6" s="829"/>
      <c r="D6" s="830" t="s">
        <v>464</v>
      </c>
      <c r="E6" s="830" t="n">
        <f aca="false">IF($B5="","",COUNTIF(Penalties!$AD6:$AL6,E$2))</f>
        <v>0</v>
      </c>
      <c r="F6" s="830" t="n">
        <f aca="false">IF($B5="","",COUNTIF(Penalties!$AD6:$AL6,F$2))</f>
        <v>0</v>
      </c>
      <c r="G6" s="830" t="n">
        <f aca="false">IF($B5="","",COUNTIF(Penalties!$AD6:$AL6,G$2))</f>
        <v>0</v>
      </c>
      <c r="H6" s="830" t="n">
        <f aca="false">IF($B5="","",COUNTIF(Penalties!$AD6:$AL6,H$2))</f>
        <v>0</v>
      </c>
      <c r="I6" s="830" t="n">
        <f aca="false">IF($B5="","",COUNTIF(Penalties!$AD6:$AL6,I$2))</f>
        <v>0</v>
      </c>
      <c r="J6" s="830" t="n">
        <f aca="false">IF($B5="","",COUNTIF(Penalties!$AD6:$AL6,J$2))</f>
        <v>0</v>
      </c>
      <c r="K6" s="830" t="n">
        <f aca="false">IF($B5="","",COUNTIF(Penalties!$AD6:$AL6,K$2))</f>
        <v>0</v>
      </c>
      <c r="L6" s="830" t="n">
        <f aca="false">IF($B5="","",COUNTIF(Penalties!$AD6:$AL6,L$2))</f>
        <v>0</v>
      </c>
      <c r="M6" s="830" t="n">
        <f aca="false">IF($B5="","",COUNTIF(Penalties!$AD6:$AL6,M$2))</f>
        <v>0</v>
      </c>
      <c r="N6" s="830" t="n">
        <f aca="false">IF($B5="","",COUNTIF(Penalties!$AD6:$AL6,N$2))</f>
        <v>0</v>
      </c>
      <c r="O6" s="830" t="n">
        <f aca="false">IF($B5="","",COUNTIF(Penalties!$AD6:$AL6,O$2))</f>
        <v>0</v>
      </c>
      <c r="P6" s="830" t="n">
        <f aca="false">IF($B5="","",COUNTIF(Penalties!$AD6:$AL6,P$2))</f>
        <v>0</v>
      </c>
      <c r="Q6" s="830" t="n">
        <f aca="false">IF($B5="","",COUNTIF(Penalties!$AD6:$AL6,Q$2))</f>
        <v>0</v>
      </c>
      <c r="R6" s="830" t="n">
        <f aca="false">IF($B5="","",COUNTIF(Penalties!$AD6:$AL6,R$2))</f>
        <v>0</v>
      </c>
      <c r="S6" s="830" t="n">
        <f aca="false">IF($B5="","",COUNTIF(Penalties!$AD6:$AL6,S$2))</f>
        <v>0</v>
      </c>
      <c r="T6" s="830" t="n">
        <f aca="false">IF($B5="","",COUNTIF(Penalties!$AD6:$AL6,T$2))</f>
        <v>0</v>
      </c>
      <c r="U6" s="831" t="n">
        <f aca="false">IF(B5="","",SUM(E6:T6))</f>
        <v>0</v>
      </c>
      <c r="V6" s="832" t="n">
        <f aca="false">IF(B5="","",SUM(E6:T6)*0.5)</f>
        <v>0</v>
      </c>
      <c r="W6" s="833" t="str">
        <f aca="false">IF($B5="","",IF(Penalties!$AM6=W$2,1,""))</f>
        <v/>
      </c>
      <c r="X6" s="833" t="str">
        <f aca="false">IF($B5="","",IF(Penalties!$AM6=X$2,1,""))</f>
        <v/>
      </c>
      <c r="Y6" s="833" t="str">
        <f aca="false">IF($B5="","",IF(Penalties!$AM6=Y$2,1,""))</f>
        <v/>
      </c>
      <c r="Z6" s="833" t="str">
        <f aca="false">IF($B5="","",IF(Penalties!$AM6=Z$2,1,""))</f>
        <v/>
      </c>
      <c r="AA6" s="833" t="str">
        <f aca="false">IF($B5="","",IF(Penalties!$AM6=AA$2,1,""))</f>
        <v/>
      </c>
      <c r="AB6" s="833" t="str">
        <f aca="false">IF($B5="","",IF(Penalties!$AM6=AB$2,1,""))</f>
        <v/>
      </c>
      <c r="AC6" s="833" t="str">
        <f aca="false">IF($B5="","",IF(Penalties!$AM6=AC$2,1,""))</f>
        <v/>
      </c>
      <c r="AD6" s="833" t="str">
        <f aca="false">IF($B5="","",IF(Penalties!$AM6=AD$2,1,""))</f>
        <v/>
      </c>
      <c r="AE6" s="833" t="str">
        <f aca="false">IF($B5="","",IF(Penalties!$AM6=AE$2,1,""))</f>
        <v/>
      </c>
      <c r="AF6" s="833" t="str">
        <f aca="false">IF($B5="","",IF(Penalties!$AM6=AF$2,1,""))</f>
        <v/>
      </c>
      <c r="AG6" s="833" t="str">
        <f aca="false">IF($B5="","",IF(Penalties!$AM6=AG$2,1,""))</f>
        <v/>
      </c>
      <c r="AH6" s="833" t="str">
        <f aca="false">IF($B5="","",IF(Penalties!$AM6=AH$2,1,""))</f>
        <v/>
      </c>
      <c r="AI6" s="833" t="str">
        <f aca="false">IF($B5="","",IF(Penalties!$AM6=AI$2,1,""))</f>
        <v/>
      </c>
      <c r="AJ6" s="835" t="str">
        <f aca="false">IF(SUM(X5:AI6)=0, "", IF(SUM(X5:AI5)=1, LOOKUP(1, X5:AI5, $X$2:$AI$2), LOOKUP(1, X6:AI6, $X$2:$AI$2)))</f>
        <v/>
      </c>
    </row>
    <row r="7" customFormat="false" ht="13" hidden="false" customHeight="false" outlineLevel="0" collapsed="false">
      <c r="A7" s="820" t="n">
        <f aca="false">A5+1</f>
        <v>3</v>
      </c>
      <c r="B7" s="821" t="str">
        <f aca="false">IF(IGRF!B16="","",IGRF!B16)</f>
        <v>10</v>
      </c>
      <c r="C7" s="822" t="str">
        <f aca="false">IF(IGRF!C16="","",IGRF!C16)</f>
        <v>The Big Lebekski</v>
      </c>
      <c r="D7" s="809" t="s">
        <v>463</v>
      </c>
      <c r="E7" s="811" t="n">
        <f aca="false">IF($B7="","",COUNTIF(Penalties!$B8:$J8,E$2))</f>
        <v>0</v>
      </c>
      <c r="F7" s="811" t="n">
        <f aca="false">IF($B7="","",COUNTIF(Penalties!$B8:$J8,F$2))</f>
        <v>0</v>
      </c>
      <c r="G7" s="811" t="n">
        <f aca="false">IF($B7="","",COUNTIF(Penalties!$B8:$J8,G$2))</f>
        <v>0</v>
      </c>
      <c r="H7" s="811" t="n">
        <f aca="false">IF($B7="","",COUNTIF(Penalties!$B8:$J8,H$2))</f>
        <v>0</v>
      </c>
      <c r="I7" s="811" t="n">
        <f aca="false">IF($B7="","",COUNTIF(Penalties!$B8:$J8,I$2))</f>
        <v>1</v>
      </c>
      <c r="J7" s="811" t="n">
        <f aca="false">IF($B7="","",COUNTIF(Penalties!$B8:$J8,J$2))</f>
        <v>0</v>
      </c>
      <c r="K7" s="811" t="n">
        <f aca="false">IF($B7="","",COUNTIF(Penalties!$B8:$J8,K$2))</f>
        <v>0</v>
      </c>
      <c r="L7" s="811" t="n">
        <f aca="false">IF($B7="","",COUNTIF(Penalties!$B8:$J8,L$2))</f>
        <v>0</v>
      </c>
      <c r="M7" s="811" t="n">
        <f aca="false">IF($B7="","",COUNTIF(Penalties!$B8:$J8,M$2))</f>
        <v>2</v>
      </c>
      <c r="N7" s="811" t="n">
        <f aca="false">IF($B7="","",COUNTIF(Penalties!$B8:$J8,N$2))</f>
        <v>0</v>
      </c>
      <c r="O7" s="811" t="n">
        <f aca="false">IF($B7="","",COUNTIF(Penalties!$B8:$J8,O$2))</f>
        <v>0</v>
      </c>
      <c r="P7" s="811" t="n">
        <f aca="false">IF($B7="","",COUNTIF(Penalties!$B8:$J8,P$2))</f>
        <v>0</v>
      </c>
      <c r="Q7" s="811" t="n">
        <f aca="false">IF($B7="","",COUNTIF(Penalties!$B8:$J8,Q$2))</f>
        <v>0</v>
      </c>
      <c r="R7" s="811" t="n">
        <f aca="false">IF($B7="","",COUNTIF(Penalties!$B8:$J8,R$2))</f>
        <v>0</v>
      </c>
      <c r="S7" s="811" t="n">
        <f aca="false">IF($B7="","",COUNTIF(Penalties!$B8:$J8,S$2))</f>
        <v>0</v>
      </c>
      <c r="T7" s="811" t="n">
        <f aca="false">IF($B7="","",COUNTIF(Penalties!$B8:$J8,T$2))</f>
        <v>0</v>
      </c>
      <c r="U7" s="823" t="n">
        <f aca="false">IF(B7="","",SUM(E7:T7))</f>
        <v>3</v>
      </c>
      <c r="V7" s="824" t="n">
        <f aca="false">IF(B7="","",SUM(E7:T7)*0.5)</f>
        <v>1.5</v>
      </c>
      <c r="W7" s="823" t="str">
        <f aca="false">IF($B7="","",IF(Penalties!$K8=W$2,1,""))</f>
        <v/>
      </c>
      <c r="X7" s="823" t="str">
        <f aca="false">IF($B7="","",IF(Penalties!$K8=X$2,1,""))</f>
        <v/>
      </c>
      <c r="Y7" s="823" t="str">
        <f aca="false">IF($B7="","",IF(Penalties!$K8=Y$2,1,""))</f>
        <v/>
      </c>
      <c r="Z7" s="823" t="str">
        <f aca="false">IF($B7="","",IF(Penalties!$K8=Z$2,1,""))</f>
        <v/>
      </c>
      <c r="AA7" s="823" t="str">
        <f aca="false">IF($B7="","",IF(Penalties!$K8=AA$2,1,""))</f>
        <v/>
      </c>
      <c r="AB7" s="823" t="str">
        <f aca="false">IF($B7="","",IF(Penalties!$K8=AB$2,1,""))</f>
        <v/>
      </c>
      <c r="AC7" s="823" t="str">
        <f aca="false">IF($B7="","",IF(Penalties!$K8=AC$2,1,""))</f>
        <v/>
      </c>
      <c r="AD7" s="823" t="str">
        <f aca="false">IF($B7="","",IF(Penalties!$K8=AD$2,1,""))</f>
        <v/>
      </c>
      <c r="AE7" s="823" t="str">
        <f aca="false">IF($B7="","",IF(Penalties!$K8=AE$2,1,""))</f>
        <v/>
      </c>
      <c r="AF7" s="823" t="str">
        <f aca="false">IF($B7="","",IF(Penalties!$K8=AF$2,1,""))</f>
        <v/>
      </c>
      <c r="AG7" s="823" t="str">
        <f aca="false">IF($B7="","",IF(Penalties!$K8=AG$2,1,""))</f>
        <v/>
      </c>
      <c r="AH7" s="823" t="str">
        <f aca="false">IF($B7="","",IF(Penalties!$K8=AH$2,1,""))</f>
        <v/>
      </c>
      <c r="AI7" s="823" t="str">
        <f aca="false">IF($B7="","",IF(Penalties!$K8=AI$2,1,""))</f>
        <v/>
      </c>
      <c r="AJ7" s="825"/>
    </row>
    <row r="8" customFormat="false" ht="13" hidden="false" customHeight="false" outlineLevel="0" collapsed="false">
      <c r="A8" s="820"/>
      <c r="B8" s="821"/>
      <c r="C8" s="822"/>
      <c r="D8" s="809" t="s">
        <v>464</v>
      </c>
      <c r="E8" s="811" t="n">
        <f aca="false">IF($B7="","",COUNTIF(Penalties!$AD8:$AL8,E$2))</f>
        <v>0</v>
      </c>
      <c r="F8" s="811" t="n">
        <f aca="false">IF($B7="","",COUNTIF(Penalties!$AD8:$AL8,F$2))</f>
        <v>0</v>
      </c>
      <c r="G8" s="811" t="n">
        <f aca="false">IF($B7="","",COUNTIF(Penalties!$AD8:$AL8,G$2))</f>
        <v>0</v>
      </c>
      <c r="H8" s="811" t="n">
        <f aca="false">IF($B7="","",COUNTIF(Penalties!$AD8:$AL8,H$2))</f>
        <v>0</v>
      </c>
      <c r="I8" s="811" t="n">
        <f aca="false">IF($B7="","",COUNTIF(Penalties!$AD8:$AL8,I$2))</f>
        <v>2</v>
      </c>
      <c r="J8" s="811" t="n">
        <f aca="false">IF($B7="","",COUNTIF(Penalties!$AD8:$AL8,J$2))</f>
        <v>0</v>
      </c>
      <c r="K8" s="811" t="n">
        <f aca="false">IF($B7="","",COUNTIF(Penalties!$AD8:$AL8,K$2))</f>
        <v>0</v>
      </c>
      <c r="L8" s="811" t="n">
        <f aca="false">IF($B7="","",COUNTIF(Penalties!$AD8:$AL8,L$2))</f>
        <v>0</v>
      </c>
      <c r="M8" s="811" t="n">
        <f aca="false">IF($B7="","",COUNTIF(Penalties!$AD8:$AL8,M$2))</f>
        <v>0</v>
      </c>
      <c r="N8" s="811" t="n">
        <f aca="false">IF($B7="","",COUNTIF(Penalties!$AD8:$AL8,N$2))</f>
        <v>1</v>
      </c>
      <c r="O8" s="811" t="n">
        <f aca="false">IF($B7="","",COUNTIF(Penalties!$AD8:$AL8,O$2))</f>
        <v>1</v>
      </c>
      <c r="P8" s="811" t="n">
        <f aca="false">IF($B7="","",COUNTIF(Penalties!$AD8:$AL8,P$2))</f>
        <v>0</v>
      </c>
      <c r="Q8" s="811" t="n">
        <f aca="false">IF($B7="","",COUNTIF(Penalties!$AD8:$AL8,Q$2))</f>
        <v>0</v>
      </c>
      <c r="R8" s="811" t="n">
        <f aca="false">IF($B7="","",COUNTIF(Penalties!$AD8:$AL8,R$2))</f>
        <v>0</v>
      </c>
      <c r="S8" s="811" t="n">
        <f aca="false">IF($B7="","",COUNTIF(Penalties!$AD8:$AL8,S$2))</f>
        <v>0</v>
      </c>
      <c r="T8" s="811" t="n">
        <f aca="false">IF($B7="","",COUNTIF(Penalties!$AD8:$AL8,T$2))</f>
        <v>0</v>
      </c>
      <c r="U8" s="823" t="n">
        <f aca="false">IF(B7="","",SUM(E8:T8))</f>
        <v>4</v>
      </c>
      <c r="V8" s="824" t="n">
        <f aca="false">IF(B7="","",SUM(E8:T8)*0.5)</f>
        <v>2</v>
      </c>
      <c r="W8" s="823" t="str">
        <f aca="false">IF($B7="","",IF(Penalties!$AM8=W$2,1,""))</f>
        <v/>
      </c>
      <c r="X8" s="823" t="str">
        <f aca="false">IF($B7="","",IF(Penalties!$AM8=X$2,1,""))</f>
        <v/>
      </c>
      <c r="Y8" s="823" t="str">
        <f aca="false">IF($B7="","",IF(Penalties!$AM8=Y$2,1,""))</f>
        <v/>
      </c>
      <c r="Z8" s="823" t="str">
        <f aca="false">IF($B7="","",IF(Penalties!$AM8=Z$2,1,""))</f>
        <v/>
      </c>
      <c r="AA8" s="823" t="str">
        <f aca="false">IF($B7="","",IF(Penalties!$AM8=AA$2,1,""))</f>
        <v/>
      </c>
      <c r="AB8" s="823" t="str">
        <f aca="false">IF($B7="","",IF(Penalties!$AM8=AB$2,1,""))</f>
        <v/>
      </c>
      <c r="AC8" s="823" t="str">
        <f aca="false">IF($B7="","",IF(Penalties!$AM8=AC$2,1,""))</f>
        <v/>
      </c>
      <c r="AD8" s="823" t="str">
        <f aca="false">IF($B7="","",IF(Penalties!$AM8=AD$2,1,""))</f>
        <v/>
      </c>
      <c r="AE8" s="823" t="str">
        <f aca="false">IF($B7="","",IF(Penalties!$AM8=AE$2,1,""))</f>
        <v/>
      </c>
      <c r="AF8" s="823" t="str">
        <f aca="false">IF($B7="","",IF(Penalties!$AM8=AF$2,1,""))</f>
        <v/>
      </c>
      <c r="AG8" s="823" t="str">
        <f aca="false">IF($B7="","",IF(Penalties!$AM8=AG$2,1,""))</f>
        <v/>
      </c>
      <c r="AH8" s="823" t="str">
        <f aca="false">IF($B7="","",IF(Penalties!$AM8=AH$2,1,""))</f>
        <v/>
      </c>
      <c r="AI8" s="823" t="str">
        <f aca="false">IF($B7="","",IF(Penalties!$AM8=AI$2,1,""))</f>
        <v/>
      </c>
      <c r="AJ8" s="826" t="str">
        <f aca="false">IF(SUM(X7:AI8)=0, "", IF(SUM(X7:AI7)=1, LOOKUP(1, X7:AI7, $X$2:$AI$2), LOOKUP(1, X8:AI8, $X$2:$AI$2)))</f>
        <v/>
      </c>
    </row>
    <row r="9" customFormat="false" ht="13" hidden="false" customHeight="false" outlineLevel="0" collapsed="false">
      <c r="A9" s="827" t="n">
        <f aca="false">A7+1</f>
        <v>4</v>
      </c>
      <c r="B9" s="828" t="str">
        <f aca="false">IF(IGRF!B17="","",IGRF!B17)</f>
        <v>115</v>
      </c>
      <c r="C9" s="829" t="str">
        <f aca="false">IF(IGRF!C17="","",IGRF!C17)</f>
        <v>Flex Calibur</v>
      </c>
      <c r="D9" s="830" t="s">
        <v>463</v>
      </c>
      <c r="E9" s="830" t="n">
        <f aca="false">IF($B9="","",COUNTIF(Penalties!$B10:$J10,E$2))</f>
        <v>0</v>
      </c>
      <c r="F9" s="830" t="n">
        <f aca="false">IF($B9="","",COUNTIF(Penalties!$B10:$J10,F$2))</f>
        <v>0</v>
      </c>
      <c r="G9" s="830" t="n">
        <f aca="false">IF($B9="","",COUNTIF(Penalties!$B10:$J10,G$2))</f>
        <v>0</v>
      </c>
      <c r="H9" s="830" t="n">
        <f aca="false">IF($B9="","",COUNTIF(Penalties!$B10:$J10,H$2))</f>
        <v>0</v>
      </c>
      <c r="I9" s="830" t="n">
        <f aca="false">IF($B9="","",COUNTIF(Penalties!$B10:$J10,I$2))</f>
        <v>0</v>
      </c>
      <c r="J9" s="830" t="n">
        <f aca="false">IF($B9="","",COUNTIF(Penalties!$B10:$J10,J$2))</f>
        <v>0</v>
      </c>
      <c r="K9" s="830" t="n">
        <f aca="false">IF($B9="","",COUNTIF(Penalties!$B10:$J10,K$2))</f>
        <v>0</v>
      </c>
      <c r="L9" s="830" t="n">
        <f aca="false">IF($B9="","",COUNTIF(Penalties!$B10:$J10,L$2))</f>
        <v>0</v>
      </c>
      <c r="M9" s="830" t="n">
        <f aca="false">IF($B9="","",COUNTIF(Penalties!$B10:$J10,M$2))</f>
        <v>0</v>
      </c>
      <c r="N9" s="830" t="n">
        <f aca="false">IF($B9="","",COUNTIF(Penalties!$B10:$J10,N$2))</f>
        <v>0</v>
      </c>
      <c r="O9" s="830" t="n">
        <f aca="false">IF($B9="","",COUNTIF(Penalties!$B10:$J10,O$2))</f>
        <v>0</v>
      </c>
      <c r="P9" s="830" t="n">
        <f aca="false">IF($B9="","",COUNTIF(Penalties!$B10:$J10,P$2))</f>
        <v>0</v>
      </c>
      <c r="Q9" s="830" t="n">
        <f aca="false">IF($B9="","",COUNTIF(Penalties!$B10:$J10,Q$2))</f>
        <v>0</v>
      </c>
      <c r="R9" s="830" t="n">
        <f aca="false">IF($B9="","",COUNTIF(Penalties!$B10:$J10,R$2))</f>
        <v>0</v>
      </c>
      <c r="S9" s="830" t="n">
        <f aca="false">IF($B9="","",COUNTIF(Penalties!$B10:$J10,S$2))</f>
        <v>0</v>
      </c>
      <c r="T9" s="830" t="n">
        <f aca="false">IF($B9="","",COUNTIF(Penalties!$B10:$J10,T$2))</f>
        <v>0</v>
      </c>
      <c r="U9" s="831" t="n">
        <f aca="false">IF(B9="","",SUM(E9:T9))</f>
        <v>0</v>
      </c>
      <c r="V9" s="832" t="n">
        <f aca="false">IF(B9="","",SUM(E9:T9)*0.5)</f>
        <v>0</v>
      </c>
      <c r="W9" s="833" t="str">
        <f aca="false">IF($B9="","",IF(Penalties!$K10=W$2,1,""))</f>
        <v/>
      </c>
      <c r="X9" s="833" t="str">
        <f aca="false">IF($B9="","",IF(Penalties!$K10=X$2,1,""))</f>
        <v/>
      </c>
      <c r="Y9" s="833" t="str">
        <f aca="false">IF($B9="","",IF(Penalties!$K10=Y$2,1,""))</f>
        <v/>
      </c>
      <c r="Z9" s="833" t="str">
        <f aca="false">IF($B9="","",IF(Penalties!$K10=Z$2,1,""))</f>
        <v/>
      </c>
      <c r="AA9" s="833" t="str">
        <f aca="false">IF($B9="","",IF(Penalties!$K10=AA$2,1,""))</f>
        <v/>
      </c>
      <c r="AB9" s="833" t="str">
        <f aca="false">IF($B9="","",IF(Penalties!$K10=AB$2,1,""))</f>
        <v/>
      </c>
      <c r="AC9" s="833" t="str">
        <f aca="false">IF($B9="","",IF(Penalties!$K10=AC$2,1,""))</f>
        <v/>
      </c>
      <c r="AD9" s="833" t="str">
        <f aca="false">IF($B9="","",IF(Penalties!$K10=AD$2,1,""))</f>
        <v/>
      </c>
      <c r="AE9" s="833" t="str">
        <f aca="false">IF($B9="","",IF(Penalties!$K10=AE$2,1,""))</f>
        <v/>
      </c>
      <c r="AF9" s="833" t="str">
        <f aca="false">IF($B9="","",IF(Penalties!$K10=AF$2,1,""))</f>
        <v/>
      </c>
      <c r="AG9" s="833" t="str">
        <f aca="false">IF($B9="","",IF(Penalties!$K10=AG$2,1,""))</f>
        <v/>
      </c>
      <c r="AH9" s="833" t="str">
        <f aca="false">IF($B9="","",IF(Penalties!$K10=AH$2,1,""))</f>
        <v/>
      </c>
      <c r="AI9" s="833" t="str">
        <f aca="false">IF($B9="","",IF(Penalties!$K10=AI$2,1,""))</f>
        <v/>
      </c>
      <c r="AJ9" s="834"/>
    </row>
    <row r="10" customFormat="false" ht="13.5" hidden="false" customHeight="false" outlineLevel="0" collapsed="false">
      <c r="A10" s="827"/>
      <c r="B10" s="828"/>
      <c r="C10" s="829"/>
      <c r="D10" s="830" t="s">
        <v>464</v>
      </c>
      <c r="E10" s="830" t="n">
        <f aca="false">IF($B9="","",COUNTIF(Penalties!$AD10:$AL10,E$2))</f>
        <v>0</v>
      </c>
      <c r="F10" s="830" t="n">
        <f aca="false">IF($B9="","",COUNTIF(Penalties!$AD10:$AL10,F$2))</f>
        <v>0</v>
      </c>
      <c r="G10" s="830" t="n">
        <f aca="false">IF($B9="","",COUNTIF(Penalties!$AD10:$AL10,G$2))</f>
        <v>1</v>
      </c>
      <c r="H10" s="830" t="n">
        <f aca="false">IF($B9="","",COUNTIF(Penalties!$AD10:$AL10,H$2))</f>
        <v>0</v>
      </c>
      <c r="I10" s="830" t="n">
        <f aca="false">IF($B9="","",COUNTIF(Penalties!$AD10:$AL10,I$2))</f>
        <v>0</v>
      </c>
      <c r="J10" s="830" t="n">
        <f aca="false">IF($B9="","",COUNTIF(Penalties!$AD10:$AL10,J$2))</f>
        <v>0</v>
      </c>
      <c r="K10" s="830" t="n">
        <f aca="false">IF($B9="","",COUNTIF(Penalties!$AD10:$AL10,K$2))</f>
        <v>0</v>
      </c>
      <c r="L10" s="830" t="n">
        <f aca="false">IF($B9="","",COUNTIF(Penalties!$AD10:$AL10,L$2))</f>
        <v>0</v>
      </c>
      <c r="M10" s="830" t="n">
        <f aca="false">IF($B9="","",COUNTIF(Penalties!$AD10:$AL10,M$2))</f>
        <v>0</v>
      </c>
      <c r="N10" s="830" t="n">
        <f aca="false">IF($B9="","",COUNTIF(Penalties!$AD10:$AL10,N$2))</f>
        <v>0</v>
      </c>
      <c r="O10" s="830" t="n">
        <f aca="false">IF($B9="","",COUNTIF(Penalties!$AD10:$AL10,O$2))</f>
        <v>0</v>
      </c>
      <c r="P10" s="830" t="n">
        <f aca="false">IF($B9="","",COUNTIF(Penalties!$AD10:$AL10,P$2))</f>
        <v>0</v>
      </c>
      <c r="Q10" s="830" t="n">
        <f aca="false">IF($B9="","",COUNTIF(Penalties!$AD10:$AL10,Q$2))</f>
        <v>0</v>
      </c>
      <c r="R10" s="830" t="n">
        <f aca="false">IF($B9="","",COUNTIF(Penalties!$AD10:$AL10,R$2))</f>
        <v>0</v>
      </c>
      <c r="S10" s="830" t="n">
        <f aca="false">IF($B9="","",COUNTIF(Penalties!$AD10:$AL10,S$2))</f>
        <v>0</v>
      </c>
      <c r="T10" s="830" t="n">
        <f aca="false">IF($B9="","",COUNTIF(Penalties!$AD10:$AL10,T$2))</f>
        <v>0</v>
      </c>
      <c r="U10" s="831" t="n">
        <f aca="false">IF(B9="","",SUM(E10:T10))</f>
        <v>1</v>
      </c>
      <c r="V10" s="832" t="n">
        <f aca="false">IF(B9="","",SUM(E10:T10)*0.5)</f>
        <v>0.5</v>
      </c>
      <c r="W10" s="833" t="str">
        <f aca="false">IF($B9="","",IF(Penalties!$AM10=W$2,1,""))</f>
        <v/>
      </c>
      <c r="X10" s="833" t="str">
        <f aca="false">IF($B9="","",IF(Penalties!$AM10=X$2,1,""))</f>
        <v/>
      </c>
      <c r="Y10" s="833" t="str">
        <f aca="false">IF($B9="","",IF(Penalties!$AM10=Y$2,1,""))</f>
        <v/>
      </c>
      <c r="Z10" s="833" t="str">
        <f aca="false">IF($B9="","",IF(Penalties!$AM10=Z$2,1,""))</f>
        <v/>
      </c>
      <c r="AA10" s="833" t="str">
        <f aca="false">IF($B9="","",IF(Penalties!$AM10=AA$2,1,""))</f>
        <v/>
      </c>
      <c r="AB10" s="833" t="str">
        <f aca="false">IF($B9="","",IF(Penalties!$AM10=AB$2,1,""))</f>
        <v/>
      </c>
      <c r="AC10" s="833" t="str">
        <f aca="false">IF($B9="","",IF(Penalties!$AM10=AC$2,1,""))</f>
        <v/>
      </c>
      <c r="AD10" s="833" t="str">
        <f aca="false">IF($B9="","",IF(Penalties!$AM10=AD$2,1,""))</f>
        <v/>
      </c>
      <c r="AE10" s="833" t="str">
        <f aca="false">IF($B9="","",IF(Penalties!$AM10=AE$2,1,""))</f>
        <v/>
      </c>
      <c r="AF10" s="833" t="str">
        <f aca="false">IF($B9="","",IF(Penalties!$AM10=AF$2,1,""))</f>
        <v/>
      </c>
      <c r="AG10" s="833" t="str">
        <f aca="false">IF($B9="","",IF(Penalties!$AM10=AG$2,1,""))</f>
        <v/>
      </c>
      <c r="AH10" s="833" t="str">
        <f aca="false">IF($B9="","",IF(Penalties!$AM10=AH$2,1,""))</f>
        <v/>
      </c>
      <c r="AI10" s="833" t="str">
        <f aca="false">IF($B9="","",IF(Penalties!$AM10=AI$2,1,""))</f>
        <v/>
      </c>
      <c r="AJ10" s="835" t="str">
        <f aca="false">IF(SUM(X9:AI10)=0, "", IF(SUM(X9:AI9)=1, LOOKUP(1, X9:AI9, $X$2:$AI$2), LOOKUP(1, X10:AI10, $X$2:$AI$2)))</f>
        <v/>
      </c>
    </row>
    <row r="11" customFormat="false" ht="13" hidden="false" customHeight="false" outlineLevel="0" collapsed="false">
      <c r="A11" s="820" t="n">
        <f aca="false">A9+1</f>
        <v>5</v>
      </c>
      <c r="B11" s="821" t="str">
        <f aca="false">IF(IGRF!B18="","",IGRF!B18)</f>
        <v>151</v>
      </c>
      <c r="C11" s="822" t="str">
        <f aca="false">IF(IGRF!C18="","",IGRF!C18)</f>
        <v>Crash Smashum</v>
      </c>
      <c r="D11" s="809" t="s">
        <v>463</v>
      </c>
      <c r="E11" s="811" t="n">
        <f aca="false">IF($B11="","",COUNTIF(Penalties!$B12:$J12,E$2))</f>
        <v>0</v>
      </c>
      <c r="F11" s="811" t="n">
        <f aca="false">IF($B11="","",COUNTIF(Penalties!$B12:$J12,F$2))</f>
        <v>0</v>
      </c>
      <c r="G11" s="811" t="n">
        <f aca="false">IF($B11="","",COUNTIF(Penalties!$B12:$J12,G$2))</f>
        <v>0</v>
      </c>
      <c r="H11" s="811" t="n">
        <f aca="false">IF($B11="","",COUNTIF(Penalties!$B12:$J12,H$2))</f>
        <v>0</v>
      </c>
      <c r="I11" s="811" t="n">
        <f aca="false">IF($B11="","",COUNTIF(Penalties!$B12:$J12,I$2))</f>
        <v>0</v>
      </c>
      <c r="J11" s="811" t="n">
        <f aca="false">IF($B11="","",COUNTIF(Penalties!$B12:$J12,J$2))</f>
        <v>0</v>
      </c>
      <c r="K11" s="811" t="n">
        <f aca="false">IF($B11="","",COUNTIF(Penalties!$B12:$J12,K$2))</f>
        <v>0</v>
      </c>
      <c r="L11" s="811" t="n">
        <f aca="false">IF($B11="","",COUNTIF(Penalties!$B12:$J12,L$2))</f>
        <v>0</v>
      </c>
      <c r="M11" s="811" t="n">
        <f aca="false">IF($B11="","",COUNTIF(Penalties!$B12:$J12,M$2))</f>
        <v>0</v>
      </c>
      <c r="N11" s="811" t="n">
        <f aca="false">IF($B11="","",COUNTIF(Penalties!$B12:$J12,N$2))</f>
        <v>0</v>
      </c>
      <c r="O11" s="811" t="n">
        <f aca="false">IF($B11="","",COUNTIF(Penalties!$B12:$J12,O$2))</f>
        <v>0</v>
      </c>
      <c r="P11" s="811" t="n">
        <f aca="false">IF($B11="","",COUNTIF(Penalties!$B12:$J12,P$2))</f>
        <v>0</v>
      </c>
      <c r="Q11" s="811" t="n">
        <f aca="false">IF($B11="","",COUNTIF(Penalties!$B12:$J12,Q$2))</f>
        <v>0</v>
      </c>
      <c r="R11" s="811" t="n">
        <f aca="false">IF($B11="","",COUNTIF(Penalties!$B12:$J12,R$2))</f>
        <v>0</v>
      </c>
      <c r="S11" s="811" t="n">
        <f aca="false">IF($B11="","",COUNTIF(Penalties!$B12:$J12,S$2))</f>
        <v>0</v>
      </c>
      <c r="T11" s="811" t="n">
        <f aca="false">IF($B11="","",COUNTIF(Penalties!$B12:$J12,T$2))</f>
        <v>0</v>
      </c>
      <c r="U11" s="823" t="n">
        <f aca="false">IF(B11="","",SUM(E11:T11))</f>
        <v>0</v>
      </c>
      <c r="V11" s="824" t="n">
        <f aca="false">IF(B11="","",SUM(E11:T11)*0.5)</f>
        <v>0</v>
      </c>
      <c r="W11" s="823" t="str">
        <f aca="false">IF($B11="","",IF(Penalties!$K12=W$2,1,""))</f>
        <v/>
      </c>
      <c r="X11" s="823" t="str">
        <f aca="false">IF($B11="","",IF(Penalties!$K12=X$2,1,""))</f>
        <v/>
      </c>
      <c r="Y11" s="823" t="str">
        <f aca="false">IF($B11="","",IF(Penalties!$K12=Y$2,1,""))</f>
        <v/>
      </c>
      <c r="Z11" s="823" t="str">
        <f aca="false">IF($B11="","",IF(Penalties!$K12=Z$2,1,""))</f>
        <v/>
      </c>
      <c r="AA11" s="823" t="str">
        <f aca="false">IF($B11="","",IF(Penalties!$K12=AA$2,1,""))</f>
        <v/>
      </c>
      <c r="AB11" s="823" t="str">
        <f aca="false">IF($B11="","",IF(Penalties!$K12=AB$2,1,""))</f>
        <v/>
      </c>
      <c r="AC11" s="823" t="str">
        <f aca="false">IF($B11="","",IF(Penalties!$K12=AC$2,1,""))</f>
        <v/>
      </c>
      <c r="AD11" s="823" t="str">
        <f aca="false">IF($B11="","",IF(Penalties!$K12=AD$2,1,""))</f>
        <v/>
      </c>
      <c r="AE11" s="823" t="str">
        <f aca="false">IF($B11="","",IF(Penalties!$K12=AE$2,1,""))</f>
        <v/>
      </c>
      <c r="AF11" s="823" t="str">
        <f aca="false">IF($B11="","",IF(Penalties!$K12=AF$2,1,""))</f>
        <v/>
      </c>
      <c r="AG11" s="823" t="str">
        <f aca="false">IF($B11="","",IF(Penalties!$K12=AG$2,1,""))</f>
        <v/>
      </c>
      <c r="AH11" s="823" t="str">
        <f aca="false">IF($B11="","",IF(Penalties!$K12=AH$2,1,""))</f>
        <v/>
      </c>
      <c r="AI11" s="823" t="str">
        <f aca="false">IF($B11="","",IF(Penalties!$K12=AI$2,1,""))</f>
        <v/>
      </c>
      <c r="AJ11" s="825"/>
    </row>
    <row r="12" customFormat="false" ht="13" hidden="false" customHeight="false" outlineLevel="0" collapsed="false">
      <c r="A12" s="820"/>
      <c r="B12" s="821"/>
      <c r="C12" s="822"/>
      <c r="D12" s="809" t="s">
        <v>464</v>
      </c>
      <c r="E12" s="811" t="n">
        <f aca="false">IF($B11="","",COUNTIF(Penalties!$AD12:$AL12,E$2))</f>
        <v>0</v>
      </c>
      <c r="F12" s="811" t="n">
        <f aca="false">IF($B11="","",COUNTIF(Penalties!$AD12:$AL12,F$2))</f>
        <v>0</v>
      </c>
      <c r="G12" s="811" t="n">
        <f aca="false">IF($B11="","",COUNTIF(Penalties!$AD12:$AL12,G$2))</f>
        <v>0</v>
      </c>
      <c r="H12" s="811" t="n">
        <f aca="false">IF($B11="","",COUNTIF(Penalties!$AD12:$AL12,H$2))</f>
        <v>0</v>
      </c>
      <c r="I12" s="811" t="n">
        <f aca="false">IF($B11="","",COUNTIF(Penalties!$AD12:$AL12,I$2))</f>
        <v>0</v>
      </c>
      <c r="J12" s="811" t="n">
        <f aca="false">IF($B11="","",COUNTIF(Penalties!$AD12:$AL12,J$2))</f>
        <v>0</v>
      </c>
      <c r="K12" s="811" t="n">
        <f aca="false">IF($B11="","",COUNTIF(Penalties!$AD12:$AL12,K$2))</f>
        <v>0</v>
      </c>
      <c r="L12" s="811" t="n">
        <f aca="false">IF($B11="","",COUNTIF(Penalties!$AD12:$AL12,L$2))</f>
        <v>0</v>
      </c>
      <c r="M12" s="811" t="n">
        <f aca="false">IF($B11="","",COUNTIF(Penalties!$AD12:$AL12,M$2))</f>
        <v>0</v>
      </c>
      <c r="N12" s="811" t="n">
        <f aca="false">IF($B11="","",COUNTIF(Penalties!$AD12:$AL12,N$2))</f>
        <v>0</v>
      </c>
      <c r="O12" s="811" t="n">
        <f aca="false">IF($B11="","",COUNTIF(Penalties!$AD12:$AL12,O$2))</f>
        <v>0</v>
      </c>
      <c r="P12" s="811" t="n">
        <f aca="false">IF($B11="","",COUNTIF(Penalties!$AD12:$AL12,P$2))</f>
        <v>0</v>
      </c>
      <c r="Q12" s="811" t="n">
        <f aca="false">IF($B11="","",COUNTIF(Penalties!$AD12:$AL12,Q$2))</f>
        <v>0</v>
      </c>
      <c r="R12" s="811" t="n">
        <f aca="false">IF($B11="","",COUNTIF(Penalties!$AD12:$AL12,R$2))</f>
        <v>0</v>
      </c>
      <c r="S12" s="811" t="n">
        <f aca="false">IF($B11="","",COUNTIF(Penalties!$AD12:$AL12,S$2))</f>
        <v>0</v>
      </c>
      <c r="T12" s="811" t="n">
        <f aca="false">IF($B11="","",COUNTIF(Penalties!$AD12:$AL12,T$2))</f>
        <v>0</v>
      </c>
      <c r="U12" s="823" t="n">
        <f aca="false">IF(B11="","",SUM(E12:T12))</f>
        <v>0</v>
      </c>
      <c r="V12" s="824" t="n">
        <f aca="false">IF(B11="","",SUM(E12:T12)*0.5)</f>
        <v>0</v>
      </c>
      <c r="W12" s="823" t="str">
        <f aca="false">IF($B11="","",IF(Penalties!$AM12=W$2,1,""))</f>
        <v/>
      </c>
      <c r="X12" s="823" t="str">
        <f aca="false">IF($B11="","",IF(Penalties!$AM12=X$2,1,""))</f>
        <v/>
      </c>
      <c r="Y12" s="823" t="str">
        <f aca="false">IF($B11="","",IF(Penalties!$AM12=Y$2,1,""))</f>
        <v/>
      </c>
      <c r="Z12" s="823" t="str">
        <f aca="false">IF($B11="","",IF(Penalties!$AM12=Z$2,1,""))</f>
        <v/>
      </c>
      <c r="AA12" s="823" t="str">
        <f aca="false">IF($B11="","",IF(Penalties!$AM12=AA$2,1,""))</f>
        <v/>
      </c>
      <c r="AB12" s="823" t="str">
        <f aca="false">IF($B11="","",IF(Penalties!$AM12=AB$2,1,""))</f>
        <v/>
      </c>
      <c r="AC12" s="823" t="str">
        <f aca="false">IF($B11="","",IF(Penalties!$AM12=AC$2,1,""))</f>
        <v/>
      </c>
      <c r="AD12" s="823" t="str">
        <f aca="false">IF($B11="","",IF(Penalties!$AM12=AD$2,1,""))</f>
        <v/>
      </c>
      <c r="AE12" s="823" t="str">
        <f aca="false">IF($B11="","",IF(Penalties!$AM12=AE$2,1,""))</f>
        <v/>
      </c>
      <c r="AF12" s="823" t="str">
        <f aca="false">IF($B11="","",IF(Penalties!$AM12=AF$2,1,""))</f>
        <v/>
      </c>
      <c r="AG12" s="823" t="str">
        <f aca="false">IF($B11="","",IF(Penalties!$AM12=AG$2,1,""))</f>
        <v/>
      </c>
      <c r="AH12" s="823" t="str">
        <f aca="false">IF($B11="","",IF(Penalties!$AM12=AH$2,1,""))</f>
        <v/>
      </c>
      <c r="AI12" s="823" t="str">
        <f aca="false">IF($B11="","",IF(Penalties!$AM12=AI$2,1,""))</f>
        <v/>
      </c>
      <c r="AJ12" s="826" t="str">
        <f aca="false">IF(SUM(X11:AI12)=0, "", IF(SUM(X11:AI11)=1, LOOKUP(1, X11:AI11, $X$2:$AI$2), LOOKUP(1, X12:AI12, $X$2:$AI$2)))</f>
        <v/>
      </c>
    </row>
    <row r="13" customFormat="false" ht="13" hidden="false" customHeight="false" outlineLevel="0" collapsed="false">
      <c r="A13" s="827" t="n">
        <f aca="false">A11+1</f>
        <v>6</v>
      </c>
      <c r="B13" s="828" t="str">
        <f aca="false">IF(IGRF!B19="","",IGRF!B19)</f>
        <v>198</v>
      </c>
      <c r="C13" s="829" t="str">
        <f aca="false">IF(IGRF!C19="","",IGRF!C19)</f>
        <v>Minnie Pearl Harbor</v>
      </c>
      <c r="D13" s="830" t="s">
        <v>463</v>
      </c>
      <c r="E13" s="830" t="n">
        <f aca="false">IF($B13="","",COUNTIF(Penalties!$B14:$J14,E$2))</f>
        <v>1</v>
      </c>
      <c r="F13" s="830" t="n">
        <f aca="false">IF($B13="","",COUNTIF(Penalties!$B14:$J14,F$2))</f>
        <v>0</v>
      </c>
      <c r="G13" s="830" t="n">
        <f aca="false">IF($B13="","",COUNTIF(Penalties!$B14:$J14,G$2))</f>
        <v>0</v>
      </c>
      <c r="H13" s="830" t="n">
        <f aca="false">IF($B13="","",COUNTIF(Penalties!$B14:$J14,H$2))</f>
        <v>0</v>
      </c>
      <c r="I13" s="830" t="n">
        <f aca="false">IF($B13="","",COUNTIF(Penalties!$B14:$J14,I$2))</f>
        <v>1</v>
      </c>
      <c r="J13" s="830" t="n">
        <f aca="false">IF($B13="","",COUNTIF(Penalties!$B14:$J14,J$2))</f>
        <v>0</v>
      </c>
      <c r="K13" s="830" t="n">
        <f aca="false">IF($B13="","",COUNTIF(Penalties!$B14:$J14,K$2))</f>
        <v>0</v>
      </c>
      <c r="L13" s="830" t="n">
        <f aca="false">IF($B13="","",COUNTIF(Penalties!$B14:$J14,L$2))</f>
        <v>0</v>
      </c>
      <c r="M13" s="830" t="n">
        <f aca="false">IF($B13="","",COUNTIF(Penalties!$B14:$J14,M$2))</f>
        <v>0</v>
      </c>
      <c r="N13" s="830" t="n">
        <f aca="false">IF($B13="","",COUNTIF(Penalties!$B14:$J14,N$2))</f>
        <v>0</v>
      </c>
      <c r="O13" s="830" t="n">
        <f aca="false">IF($B13="","",COUNTIF(Penalties!$B14:$J14,O$2))</f>
        <v>0</v>
      </c>
      <c r="P13" s="830" t="n">
        <f aca="false">IF($B13="","",COUNTIF(Penalties!$B14:$J14,P$2))</f>
        <v>0</v>
      </c>
      <c r="Q13" s="830" t="n">
        <f aca="false">IF($B13="","",COUNTIF(Penalties!$B14:$J14,Q$2))</f>
        <v>0</v>
      </c>
      <c r="R13" s="830" t="n">
        <f aca="false">IF($B13="","",COUNTIF(Penalties!$B14:$J14,R$2))</f>
        <v>0</v>
      </c>
      <c r="S13" s="830" t="n">
        <f aca="false">IF($B13="","",COUNTIF(Penalties!$B14:$J14,S$2))</f>
        <v>0</v>
      </c>
      <c r="T13" s="830" t="n">
        <f aca="false">IF($B13="","",COUNTIF(Penalties!$B14:$J14,T$2))</f>
        <v>0</v>
      </c>
      <c r="U13" s="831" t="n">
        <f aca="false">IF(B13="","",SUM(E13:T13))</f>
        <v>2</v>
      </c>
      <c r="V13" s="832" t="n">
        <f aca="false">IF(B13="","",SUM(E13:T13)*0.5)</f>
        <v>1</v>
      </c>
      <c r="W13" s="833" t="str">
        <f aca="false">IF($B13="","",IF(Penalties!$K14=W$2,1,""))</f>
        <v/>
      </c>
      <c r="X13" s="833" t="str">
        <f aca="false">IF($B13="","",IF(Penalties!$K14=X$2,1,""))</f>
        <v/>
      </c>
      <c r="Y13" s="833" t="str">
        <f aca="false">IF($B13="","",IF(Penalties!$K14=Y$2,1,""))</f>
        <v/>
      </c>
      <c r="Z13" s="833" t="str">
        <f aca="false">IF($B13="","",IF(Penalties!$K14=Z$2,1,""))</f>
        <v/>
      </c>
      <c r="AA13" s="833" t="str">
        <f aca="false">IF($B13="","",IF(Penalties!$K14=AA$2,1,""))</f>
        <v/>
      </c>
      <c r="AB13" s="833" t="str">
        <f aca="false">IF($B13="","",IF(Penalties!$K14=AB$2,1,""))</f>
        <v/>
      </c>
      <c r="AC13" s="833" t="str">
        <f aca="false">IF($B13="","",IF(Penalties!$K14=AC$2,1,""))</f>
        <v/>
      </c>
      <c r="AD13" s="833" t="str">
        <f aca="false">IF($B13="","",IF(Penalties!$K14=AD$2,1,""))</f>
        <v/>
      </c>
      <c r="AE13" s="833" t="str">
        <f aca="false">IF($B13="","",IF(Penalties!$K14=AE$2,1,""))</f>
        <v/>
      </c>
      <c r="AF13" s="833" t="str">
        <f aca="false">IF($B13="","",IF(Penalties!$K14=AF$2,1,""))</f>
        <v/>
      </c>
      <c r="AG13" s="833" t="str">
        <f aca="false">IF($B13="","",IF(Penalties!$K14=AG$2,1,""))</f>
        <v/>
      </c>
      <c r="AH13" s="833" t="str">
        <f aca="false">IF($B13="","",IF(Penalties!$K14=AH$2,1,""))</f>
        <v/>
      </c>
      <c r="AI13" s="833" t="str">
        <f aca="false">IF($B13="","",IF(Penalties!$K14=AI$2,1,""))</f>
        <v/>
      </c>
      <c r="AJ13" s="834"/>
    </row>
    <row r="14" customFormat="false" ht="13.5" hidden="false" customHeight="false" outlineLevel="0" collapsed="false">
      <c r="A14" s="827"/>
      <c r="B14" s="828"/>
      <c r="C14" s="829"/>
      <c r="D14" s="830" t="s">
        <v>464</v>
      </c>
      <c r="E14" s="830" t="n">
        <f aca="false">IF($B13="","",COUNTIF(Penalties!$AD14:$AL14,E$2))</f>
        <v>0</v>
      </c>
      <c r="F14" s="830" t="n">
        <f aca="false">IF($B13="","",COUNTIF(Penalties!$AD14:$AL14,F$2))</f>
        <v>0</v>
      </c>
      <c r="G14" s="830" t="n">
        <f aca="false">IF($B13="","",COUNTIF(Penalties!$AD14:$AL14,G$2))</f>
        <v>0</v>
      </c>
      <c r="H14" s="830" t="n">
        <f aca="false">IF($B13="","",COUNTIF(Penalties!$AD14:$AL14,H$2))</f>
        <v>0</v>
      </c>
      <c r="I14" s="830" t="n">
        <f aca="false">IF($B13="","",COUNTIF(Penalties!$AD14:$AL14,I$2))</f>
        <v>1</v>
      </c>
      <c r="J14" s="830" t="n">
        <f aca="false">IF($B13="","",COUNTIF(Penalties!$AD14:$AL14,J$2))</f>
        <v>0</v>
      </c>
      <c r="K14" s="830" t="n">
        <f aca="false">IF($B13="","",COUNTIF(Penalties!$AD14:$AL14,K$2))</f>
        <v>0</v>
      </c>
      <c r="L14" s="830" t="n">
        <f aca="false">IF($B13="","",COUNTIF(Penalties!$AD14:$AL14,L$2))</f>
        <v>0</v>
      </c>
      <c r="M14" s="830" t="n">
        <f aca="false">IF($B13="","",COUNTIF(Penalties!$AD14:$AL14,M$2))</f>
        <v>1</v>
      </c>
      <c r="N14" s="830" t="n">
        <f aca="false">IF($B13="","",COUNTIF(Penalties!$AD14:$AL14,N$2))</f>
        <v>1</v>
      </c>
      <c r="O14" s="830" t="n">
        <f aca="false">IF($B13="","",COUNTIF(Penalties!$AD14:$AL14,O$2))</f>
        <v>0</v>
      </c>
      <c r="P14" s="830" t="n">
        <f aca="false">IF($B13="","",COUNTIF(Penalties!$AD14:$AL14,P$2))</f>
        <v>0</v>
      </c>
      <c r="Q14" s="830" t="n">
        <f aca="false">IF($B13="","",COUNTIF(Penalties!$AD14:$AL14,Q$2))</f>
        <v>0</v>
      </c>
      <c r="R14" s="830" t="n">
        <f aca="false">IF($B13="","",COUNTIF(Penalties!$AD14:$AL14,R$2))</f>
        <v>0</v>
      </c>
      <c r="S14" s="830" t="n">
        <f aca="false">IF($B13="","",COUNTIF(Penalties!$AD14:$AL14,S$2))</f>
        <v>0</v>
      </c>
      <c r="T14" s="830" t="n">
        <f aca="false">IF($B13="","",COUNTIF(Penalties!$AD14:$AL14,T$2))</f>
        <v>0</v>
      </c>
      <c r="U14" s="831" t="n">
        <f aca="false">IF(B13="","",SUM(E14:T14))</f>
        <v>3</v>
      </c>
      <c r="V14" s="832" t="n">
        <f aca="false">IF(B13="","",SUM(E14:T14)*0.5)</f>
        <v>1.5</v>
      </c>
      <c r="W14" s="833" t="str">
        <f aca="false">IF($B13="","",IF(Penalties!$AM14=W$2,1,""))</f>
        <v/>
      </c>
      <c r="X14" s="833" t="str">
        <f aca="false">IF($B13="","",IF(Penalties!$AM14=X$2,1,""))</f>
        <v/>
      </c>
      <c r="Y14" s="833" t="str">
        <f aca="false">IF($B13="","",IF(Penalties!$AM14=Y$2,1,""))</f>
        <v/>
      </c>
      <c r="Z14" s="833" t="str">
        <f aca="false">IF($B13="","",IF(Penalties!$AM14=Z$2,1,""))</f>
        <v/>
      </c>
      <c r="AA14" s="833" t="str">
        <f aca="false">IF($B13="","",IF(Penalties!$AM14=AA$2,1,""))</f>
        <v/>
      </c>
      <c r="AB14" s="833" t="str">
        <f aca="false">IF($B13="","",IF(Penalties!$AM14=AB$2,1,""))</f>
        <v/>
      </c>
      <c r="AC14" s="833" t="str">
        <f aca="false">IF($B13="","",IF(Penalties!$AM14=AC$2,1,""))</f>
        <v/>
      </c>
      <c r="AD14" s="833" t="str">
        <f aca="false">IF($B13="","",IF(Penalties!$AM14=AD$2,1,""))</f>
        <v/>
      </c>
      <c r="AE14" s="833" t="str">
        <f aca="false">IF($B13="","",IF(Penalties!$AM14=AE$2,1,""))</f>
        <v/>
      </c>
      <c r="AF14" s="833" t="str">
        <f aca="false">IF($B13="","",IF(Penalties!$AM14=AF$2,1,""))</f>
        <v/>
      </c>
      <c r="AG14" s="833" t="str">
        <f aca="false">IF($B13="","",IF(Penalties!$AM14=AG$2,1,""))</f>
        <v/>
      </c>
      <c r="AH14" s="833" t="str">
        <f aca="false">IF($B13="","",IF(Penalties!$AM14=AH$2,1,""))</f>
        <v/>
      </c>
      <c r="AI14" s="833" t="str">
        <f aca="false">IF($B13="","",IF(Penalties!$AM14=AI$2,1,""))</f>
        <v/>
      </c>
      <c r="AJ14" s="835" t="str">
        <f aca="false">IF(SUM(X13:AI14)=0, "", IF(SUM(X13:AI13)=1, LOOKUP(1, X13:AI13, $X$2:$AI$2), LOOKUP(1, X14:AI14, $X$2:$AI$2)))</f>
        <v/>
      </c>
    </row>
    <row r="15" customFormat="false" ht="13" hidden="false" customHeight="false" outlineLevel="0" collapsed="false">
      <c r="A15" s="820" t="n">
        <f aca="false">A13+1</f>
        <v>7</v>
      </c>
      <c r="B15" s="821" t="str">
        <f aca="false">IF(IGRF!B20="","",IGRF!B20)</f>
        <v>21</v>
      </c>
      <c r="C15" s="822" t="str">
        <f aca="false">IF(IGRF!C20="","",IGRF!C20)</f>
        <v>Slice Crispy</v>
      </c>
      <c r="D15" s="809" t="s">
        <v>463</v>
      </c>
      <c r="E15" s="811" t="n">
        <f aca="false">IF($B15="","",COUNTIF(Penalties!$B16:$J16,E$2))</f>
        <v>0</v>
      </c>
      <c r="F15" s="811" t="n">
        <f aca="false">IF($B15="","",COUNTIF(Penalties!$B16:$J16,F$2))</f>
        <v>0</v>
      </c>
      <c r="G15" s="811" t="n">
        <f aca="false">IF($B15="","",COUNTIF(Penalties!$B16:$J16,G$2))</f>
        <v>0</v>
      </c>
      <c r="H15" s="811" t="n">
        <f aca="false">IF($B15="","",COUNTIF(Penalties!$B16:$J16,H$2))</f>
        <v>0</v>
      </c>
      <c r="I15" s="811" t="n">
        <f aca="false">IF($B15="","",COUNTIF(Penalties!$B16:$J16,I$2))</f>
        <v>0</v>
      </c>
      <c r="J15" s="811" t="n">
        <f aca="false">IF($B15="","",COUNTIF(Penalties!$B16:$J16,J$2))</f>
        <v>0</v>
      </c>
      <c r="K15" s="811" t="n">
        <f aca="false">IF($B15="","",COUNTIF(Penalties!$B16:$J16,K$2))</f>
        <v>0</v>
      </c>
      <c r="L15" s="811" t="n">
        <f aca="false">IF($B15="","",COUNTIF(Penalties!$B16:$J16,L$2))</f>
        <v>0</v>
      </c>
      <c r="M15" s="811" t="n">
        <f aca="false">IF($B15="","",COUNTIF(Penalties!$B16:$J16,M$2))</f>
        <v>2</v>
      </c>
      <c r="N15" s="811" t="n">
        <f aca="false">IF($B15="","",COUNTIF(Penalties!$B16:$J16,N$2))</f>
        <v>2</v>
      </c>
      <c r="O15" s="811" t="n">
        <f aca="false">IF($B15="","",COUNTIF(Penalties!$B16:$J16,O$2))</f>
        <v>1</v>
      </c>
      <c r="P15" s="811" t="n">
        <f aca="false">IF($B15="","",COUNTIF(Penalties!$B16:$J16,P$2))</f>
        <v>0</v>
      </c>
      <c r="Q15" s="811" t="n">
        <f aca="false">IF($B15="","",COUNTIF(Penalties!$B16:$J16,Q$2))</f>
        <v>0</v>
      </c>
      <c r="R15" s="811" t="n">
        <f aca="false">IF($B15="","",COUNTIF(Penalties!$B16:$J16,R$2))</f>
        <v>0</v>
      </c>
      <c r="S15" s="811" t="n">
        <f aca="false">IF($B15="","",COUNTIF(Penalties!$B16:$J16,S$2))</f>
        <v>0</v>
      </c>
      <c r="T15" s="811" t="n">
        <f aca="false">IF($B15="","",COUNTIF(Penalties!$B16:$J16,T$2))</f>
        <v>0</v>
      </c>
      <c r="U15" s="823" t="n">
        <f aca="false">IF(B15="","",SUM(E15:T15))</f>
        <v>5</v>
      </c>
      <c r="V15" s="824" t="n">
        <f aca="false">IF(B15="","",SUM(E15:T15)*0.5)</f>
        <v>2.5</v>
      </c>
      <c r="W15" s="823" t="str">
        <f aca="false">IF($B15="","",IF(Penalties!$K16=W$2,1,""))</f>
        <v/>
      </c>
      <c r="X15" s="823" t="str">
        <f aca="false">IF($B15="","",IF(Penalties!$K16=X$2,1,""))</f>
        <v/>
      </c>
      <c r="Y15" s="823" t="str">
        <f aca="false">IF($B15="","",IF(Penalties!$K16=Y$2,1,""))</f>
        <v/>
      </c>
      <c r="Z15" s="823" t="str">
        <f aca="false">IF($B15="","",IF(Penalties!$K16=Z$2,1,""))</f>
        <v/>
      </c>
      <c r="AA15" s="823" t="str">
        <f aca="false">IF($B15="","",IF(Penalties!$K16=AA$2,1,""))</f>
        <v/>
      </c>
      <c r="AB15" s="823" t="str">
        <f aca="false">IF($B15="","",IF(Penalties!$K16=AB$2,1,""))</f>
        <v/>
      </c>
      <c r="AC15" s="823" t="str">
        <f aca="false">IF($B15="","",IF(Penalties!$K16=AC$2,1,""))</f>
        <v/>
      </c>
      <c r="AD15" s="823" t="str">
        <f aca="false">IF($B15="","",IF(Penalties!$K16=AD$2,1,""))</f>
        <v/>
      </c>
      <c r="AE15" s="823" t="str">
        <f aca="false">IF($B15="","",IF(Penalties!$K16=AE$2,1,""))</f>
        <v/>
      </c>
      <c r="AF15" s="823" t="str">
        <f aca="false">IF($B15="","",IF(Penalties!$K16=AF$2,1,""))</f>
        <v/>
      </c>
      <c r="AG15" s="823" t="str">
        <f aca="false">IF($B15="","",IF(Penalties!$K16=AG$2,1,""))</f>
        <v/>
      </c>
      <c r="AH15" s="823" t="str">
        <f aca="false">IF($B15="","",IF(Penalties!$K16=AH$2,1,""))</f>
        <v/>
      </c>
      <c r="AI15" s="823" t="str">
        <f aca="false">IF($B15="","",IF(Penalties!$K16=AI$2,1,""))</f>
        <v/>
      </c>
      <c r="AJ15" s="825"/>
    </row>
    <row r="16" customFormat="false" ht="13" hidden="false" customHeight="false" outlineLevel="0" collapsed="false">
      <c r="A16" s="820"/>
      <c r="B16" s="821"/>
      <c r="C16" s="822"/>
      <c r="D16" s="809" t="s">
        <v>464</v>
      </c>
      <c r="E16" s="811" t="n">
        <f aca="false">IF($B15="","",COUNTIF(Penalties!$AD16:$AL16,E$2))</f>
        <v>0</v>
      </c>
      <c r="F16" s="811" t="n">
        <f aca="false">IF($B15="","",COUNTIF(Penalties!$AD16:$AL16,F$2))</f>
        <v>0</v>
      </c>
      <c r="G16" s="811" t="n">
        <f aca="false">IF($B15="","",COUNTIF(Penalties!$AD16:$AL16,G$2))</f>
        <v>0</v>
      </c>
      <c r="H16" s="811" t="n">
        <f aca="false">IF($B15="","",COUNTIF(Penalties!$AD16:$AL16,H$2))</f>
        <v>0</v>
      </c>
      <c r="I16" s="811" t="n">
        <f aca="false">IF($B15="","",COUNTIF(Penalties!$AD16:$AL16,I$2))</f>
        <v>0</v>
      </c>
      <c r="J16" s="811" t="n">
        <f aca="false">IF($B15="","",COUNTIF(Penalties!$AD16:$AL16,J$2))</f>
        <v>0</v>
      </c>
      <c r="K16" s="811" t="n">
        <f aca="false">IF($B15="","",COUNTIF(Penalties!$AD16:$AL16,K$2))</f>
        <v>0</v>
      </c>
      <c r="L16" s="811" t="n">
        <f aca="false">IF($B15="","",COUNTIF(Penalties!$AD16:$AL16,L$2))</f>
        <v>0</v>
      </c>
      <c r="M16" s="811" t="n">
        <f aca="false">IF($B15="","",COUNTIF(Penalties!$AD16:$AL16,M$2))</f>
        <v>2</v>
      </c>
      <c r="N16" s="811" t="n">
        <f aca="false">IF($B15="","",COUNTIF(Penalties!$AD16:$AL16,N$2))</f>
        <v>0</v>
      </c>
      <c r="O16" s="811" t="n">
        <f aca="false">IF($B15="","",COUNTIF(Penalties!$AD16:$AL16,O$2))</f>
        <v>0</v>
      </c>
      <c r="P16" s="811" t="n">
        <f aca="false">IF($B15="","",COUNTIF(Penalties!$AD16:$AL16,P$2))</f>
        <v>0</v>
      </c>
      <c r="Q16" s="811" t="n">
        <f aca="false">IF($B15="","",COUNTIF(Penalties!$AD16:$AL16,Q$2))</f>
        <v>0</v>
      </c>
      <c r="R16" s="811" t="n">
        <f aca="false">IF($B15="","",COUNTIF(Penalties!$AD16:$AL16,R$2))</f>
        <v>0</v>
      </c>
      <c r="S16" s="811" t="n">
        <f aca="false">IF($B15="","",COUNTIF(Penalties!$AD16:$AL16,S$2))</f>
        <v>0</v>
      </c>
      <c r="T16" s="811" t="n">
        <f aca="false">IF($B15="","",COUNTIF(Penalties!$AD16:$AL16,T$2))</f>
        <v>0</v>
      </c>
      <c r="U16" s="823" t="n">
        <f aca="false">IF(B15="","",SUM(E16:T16))</f>
        <v>2</v>
      </c>
      <c r="V16" s="824" t="n">
        <f aca="false">IF(B15="","",SUM(E16:T16)*0.5)</f>
        <v>1</v>
      </c>
      <c r="W16" s="823" t="str">
        <f aca="false">IF($B15="","",IF(Penalties!$AM16=W$2,1,""))</f>
        <v/>
      </c>
      <c r="X16" s="823" t="str">
        <f aca="false">IF($B15="","",IF(Penalties!$AM16=X$2,1,""))</f>
        <v/>
      </c>
      <c r="Y16" s="823" t="str">
        <f aca="false">IF($B15="","",IF(Penalties!$AM16=Y$2,1,""))</f>
        <v/>
      </c>
      <c r="Z16" s="823" t="str">
        <f aca="false">IF($B15="","",IF(Penalties!$AM16=Z$2,1,""))</f>
        <v/>
      </c>
      <c r="AA16" s="823" t="str">
        <f aca="false">IF($B15="","",IF(Penalties!$AM16=AA$2,1,""))</f>
        <v/>
      </c>
      <c r="AB16" s="823" t="str">
        <f aca="false">IF($B15="","",IF(Penalties!$AM16=AB$2,1,""))</f>
        <v/>
      </c>
      <c r="AC16" s="823" t="str">
        <f aca="false">IF($B15="","",IF(Penalties!$AM16=AC$2,1,""))</f>
        <v/>
      </c>
      <c r="AD16" s="823" t="str">
        <f aca="false">IF($B15="","",IF(Penalties!$AM16=AD$2,1,""))</f>
        <v/>
      </c>
      <c r="AE16" s="823" t="str">
        <f aca="false">IF($B15="","",IF(Penalties!$AM16=AE$2,1,""))</f>
        <v/>
      </c>
      <c r="AF16" s="823" t="str">
        <f aca="false">IF($B15="","",IF(Penalties!$AM16=AF$2,1,""))</f>
        <v/>
      </c>
      <c r="AG16" s="823" t="str">
        <f aca="false">IF($B15="","",IF(Penalties!$AM16=AG$2,1,""))</f>
        <v/>
      </c>
      <c r="AH16" s="823" t="str">
        <f aca="false">IF($B15="","",IF(Penalties!$AM16=AH$2,1,""))</f>
        <v/>
      </c>
      <c r="AI16" s="823" t="str">
        <f aca="false">IF($B15="","",IF(Penalties!$AM16=AI$2,1,""))</f>
        <v/>
      </c>
      <c r="AJ16" s="826" t="str">
        <f aca="false">IF(SUM(X15:AI16)=0, "", IF(SUM(X15:AI15)=1, LOOKUP(1, X15:AI15, $X$2:$AI$2), LOOKUP(1, X16:AI16, $X$2:$AI$2)))</f>
        <v/>
      </c>
    </row>
    <row r="17" customFormat="false" ht="13" hidden="false" customHeight="false" outlineLevel="0" collapsed="false">
      <c r="A17" s="827" t="n">
        <f aca="false">A15+1</f>
        <v>8</v>
      </c>
      <c r="B17" s="828" t="str">
        <f aca="false">IF(IGRF!B21="","",IGRF!B21)</f>
        <v>23</v>
      </c>
      <c r="C17" s="829" t="str">
        <f aca="false">IF(IGRF!C21="","",IGRF!C21)</f>
        <v>N/A</v>
      </c>
      <c r="D17" s="830" t="s">
        <v>463</v>
      </c>
      <c r="E17" s="830" t="n">
        <f aca="false">IF($B17="","",COUNTIF(Penalties!$B18:$J18,E$2))</f>
        <v>0</v>
      </c>
      <c r="F17" s="830" t="n">
        <f aca="false">IF($B17="","",COUNTIF(Penalties!$B18:$J18,F$2))</f>
        <v>0</v>
      </c>
      <c r="G17" s="830" t="n">
        <f aca="false">IF($B17="","",COUNTIF(Penalties!$B18:$J18,G$2))</f>
        <v>0</v>
      </c>
      <c r="H17" s="830" t="n">
        <f aca="false">IF($B17="","",COUNTIF(Penalties!$B18:$J18,H$2))</f>
        <v>0</v>
      </c>
      <c r="I17" s="830" t="n">
        <f aca="false">IF($B17="","",COUNTIF(Penalties!$B18:$J18,I$2))</f>
        <v>0</v>
      </c>
      <c r="J17" s="830" t="n">
        <f aca="false">IF($B17="","",COUNTIF(Penalties!$B18:$J18,J$2))</f>
        <v>0</v>
      </c>
      <c r="K17" s="830" t="n">
        <f aca="false">IF($B17="","",COUNTIF(Penalties!$B18:$J18,K$2))</f>
        <v>0</v>
      </c>
      <c r="L17" s="830" t="n">
        <f aca="false">IF($B17="","",COUNTIF(Penalties!$B18:$J18,L$2))</f>
        <v>0</v>
      </c>
      <c r="M17" s="830" t="n">
        <f aca="false">IF($B17="","",COUNTIF(Penalties!$B18:$J18,M$2))</f>
        <v>0</v>
      </c>
      <c r="N17" s="830" t="n">
        <f aca="false">IF($B17="","",COUNTIF(Penalties!$B18:$J18,N$2))</f>
        <v>0</v>
      </c>
      <c r="O17" s="830" t="n">
        <f aca="false">IF($B17="","",COUNTIF(Penalties!$B18:$J18,O$2))</f>
        <v>0</v>
      </c>
      <c r="P17" s="830" t="n">
        <f aca="false">IF($B17="","",COUNTIF(Penalties!$B18:$J18,P$2))</f>
        <v>0</v>
      </c>
      <c r="Q17" s="830" t="n">
        <f aca="false">IF($B17="","",COUNTIF(Penalties!$B18:$J18,Q$2))</f>
        <v>0</v>
      </c>
      <c r="R17" s="830" t="n">
        <f aca="false">IF($B17="","",COUNTIF(Penalties!$B18:$J18,R$2))</f>
        <v>0</v>
      </c>
      <c r="S17" s="830" t="n">
        <f aca="false">IF($B17="","",COUNTIF(Penalties!$B18:$J18,S$2))</f>
        <v>0</v>
      </c>
      <c r="T17" s="830" t="n">
        <f aca="false">IF($B17="","",COUNTIF(Penalties!$B18:$J18,T$2))</f>
        <v>0</v>
      </c>
      <c r="U17" s="831" t="n">
        <f aca="false">IF(B17="","",SUM(E17:T17))</f>
        <v>0</v>
      </c>
      <c r="V17" s="832" t="n">
        <f aca="false">IF(B17="","",SUM(E17:T17)*0.5)</f>
        <v>0</v>
      </c>
      <c r="W17" s="833" t="str">
        <f aca="false">IF($B17="","",IF(Penalties!$K18=W$2,1,""))</f>
        <v/>
      </c>
      <c r="X17" s="833" t="str">
        <f aca="false">IF($B17="","",IF(Penalties!$K18=X$2,1,""))</f>
        <v/>
      </c>
      <c r="Y17" s="833" t="str">
        <f aca="false">IF($B17="","",IF(Penalties!$K18=Y$2,1,""))</f>
        <v/>
      </c>
      <c r="Z17" s="833" t="str">
        <f aca="false">IF($B17="","",IF(Penalties!$K18=Z$2,1,""))</f>
        <v/>
      </c>
      <c r="AA17" s="833" t="str">
        <f aca="false">IF($B17="","",IF(Penalties!$K18=AA$2,1,""))</f>
        <v/>
      </c>
      <c r="AB17" s="833" t="str">
        <f aca="false">IF($B17="","",IF(Penalties!$K18=AB$2,1,""))</f>
        <v/>
      </c>
      <c r="AC17" s="833" t="str">
        <f aca="false">IF($B17="","",IF(Penalties!$K18=AC$2,1,""))</f>
        <v/>
      </c>
      <c r="AD17" s="833" t="str">
        <f aca="false">IF($B17="","",IF(Penalties!$K18=AD$2,1,""))</f>
        <v/>
      </c>
      <c r="AE17" s="833" t="str">
        <f aca="false">IF($B17="","",IF(Penalties!$K18=AE$2,1,""))</f>
        <v/>
      </c>
      <c r="AF17" s="833" t="str">
        <f aca="false">IF($B17="","",IF(Penalties!$K18=AF$2,1,""))</f>
        <v/>
      </c>
      <c r="AG17" s="833" t="str">
        <f aca="false">IF($B17="","",IF(Penalties!$K18=AG$2,1,""))</f>
        <v/>
      </c>
      <c r="AH17" s="833" t="str">
        <f aca="false">IF($B17="","",IF(Penalties!$K18=AH$2,1,""))</f>
        <v/>
      </c>
      <c r="AI17" s="833" t="str">
        <f aca="false">IF($B17="","",IF(Penalties!$K18=AI$2,1,""))</f>
        <v/>
      </c>
      <c r="AJ17" s="834"/>
    </row>
    <row r="18" customFormat="false" ht="13.5" hidden="false" customHeight="false" outlineLevel="0" collapsed="false">
      <c r="A18" s="827"/>
      <c r="B18" s="828"/>
      <c r="C18" s="829"/>
      <c r="D18" s="830" t="s">
        <v>464</v>
      </c>
      <c r="E18" s="830" t="n">
        <f aca="false">IF($B17="","",COUNTIF(Penalties!$AD18:$AL18,E$2))</f>
        <v>0</v>
      </c>
      <c r="F18" s="830" t="n">
        <f aca="false">IF($B17="","",COUNTIF(Penalties!$AD18:$AL18,F$2))</f>
        <v>0</v>
      </c>
      <c r="G18" s="830" t="n">
        <f aca="false">IF($B17="","",COUNTIF(Penalties!$AD18:$AL18,G$2))</f>
        <v>0</v>
      </c>
      <c r="H18" s="830" t="n">
        <f aca="false">IF($B17="","",COUNTIF(Penalties!$AD18:$AL18,H$2))</f>
        <v>0</v>
      </c>
      <c r="I18" s="830" t="n">
        <f aca="false">IF($B17="","",COUNTIF(Penalties!$AD18:$AL18,I$2))</f>
        <v>0</v>
      </c>
      <c r="J18" s="830" t="n">
        <f aca="false">IF($B17="","",COUNTIF(Penalties!$AD18:$AL18,J$2))</f>
        <v>0</v>
      </c>
      <c r="K18" s="830" t="n">
        <f aca="false">IF($B17="","",COUNTIF(Penalties!$AD18:$AL18,K$2))</f>
        <v>0</v>
      </c>
      <c r="L18" s="830" t="n">
        <f aca="false">IF($B17="","",COUNTIF(Penalties!$AD18:$AL18,L$2))</f>
        <v>0</v>
      </c>
      <c r="M18" s="830" t="n">
        <f aca="false">IF($B17="","",COUNTIF(Penalties!$AD18:$AL18,M$2))</f>
        <v>0</v>
      </c>
      <c r="N18" s="830" t="n">
        <f aca="false">IF($B17="","",COUNTIF(Penalties!$AD18:$AL18,N$2))</f>
        <v>0</v>
      </c>
      <c r="O18" s="830" t="n">
        <f aca="false">IF($B17="","",COUNTIF(Penalties!$AD18:$AL18,O$2))</f>
        <v>0</v>
      </c>
      <c r="P18" s="830" t="n">
        <f aca="false">IF($B17="","",COUNTIF(Penalties!$AD18:$AL18,P$2))</f>
        <v>0</v>
      </c>
      <c r="Q18" s="830" t="n">
        <f aca="false">IF($B17="","",COUNTIF(Penalties!$AD18:$AL18,Q$2))</f>
        <v>0</v>
      </c>
      <c r="R18" s="830" t="n">
        <f aca="false">IF($B17="","",COUNTIF(Penalties!$AD18:$AL18,R$2))</f>
        <v>0</v>
      </c>
      <c r="S18" s="830" t="n">
        <f aca="false">IF($B17="","",COUNTIF(Penalties!$AD18:$AL18,S$2))</f>
        <v>0</v>
      </c>
      <c r="T18" s="830" t="n">
        <f aca="false">IF($B17="","",COUNTIF(Penalties!$AD18:$AL18,T$2))</f>
        <v>0</v>
      </c>
      <c r="U18" s="831" t="n">
        <f aca="false">IF(B17="","",SUM(E18:T18))</f>
        <v>0</v>
      </c>
      <c r="V18" s="832" t="n">
        <f aca="false">IF(B17="","",SUM(E18:T18)*0.5)</f>
        <v>0</v>
      </c>
      <c r="W18" s="833" t="str">
        <f aca="false">IF($B17="","",IF(Penalties!$AM18=W$2,1,""))</f>
        <v/>
      </c>
      <c r="X18" s="833" t="str">
        <f aca="false">IF($B17="","",IF(Penalties!$AM18=X$2,1,""))</f>
        <v/>
      </c>
      <c r="Y18" s="833" t="str">
        <f aca="false">IF($B17="","",IF(Penalties!$AM18=Y$2,1,""))</f>
        <v/>
      </c>
      <c r="Z18" s="833" t="str">
        <f aca="false">IF($B17="","",IF(Penalties!$AM18=Z$2,1,""))</f>
        <v/>
      </c>
      <c r="AA18" s="833" t="str">
        <f aca="false">IF($B17="","",IF(Penalties!$AM18=AA$2,1,""))</f>
        <v/>
      </c>
      <c r="AB18" s="833" t="str">
        <f aca="false">IF($B17="","",IF(Penalties!$AM18=AB$2,1,""))</f>
        <v/>
      </c>
      <c r="AC18" s="833" t="str">
        <f aca="false">IF($B17="","",IF(Penalties!$AM18=AC$2,1,""))</f>
        <v/>
      </c>
      <c r="AD18" s="833" t="str">
        <f aca="false">IF($B17="","",IF(Penalties!$AM18=AD$2,1,""))</f>
        <v/>
      </c>
      <c r="AE18" s="833" t="str">
        <f aca="false">IF($B17="","",IF(Penalties!$AM18=AE$2,1,""))</f>
        <v/>
      </c>
      <c r="AF18" s="833" t="str">
        <f aca="false">IF($B17="","",IF(Penalties!$AM18=AF$2,1,""))</f>
        <v/>
      </c>
      <c r="AG18" s="833" t="str">
        <f aca="false">IF($B17="","",IF(Penalties!$AM18=AG$2,1,""))</f>
        <v/>
      </c>
      <c r="AH18" s="833" t="str">
        <f aca="false">IF($B17="","",IF(Penalties!$AM18=AH$2,1,""))</f>
        <v/>
      </c>
      <c r="AI18" s="833" t="str">
        <f aca="false">IF($B17="","",IF(Penalties!$AM18=AI$2,1,""))</f>
        <v/>
      </c>
      <c r="AJ18" s="835" t="str">
        <f aca="false">IF(SUM(X17:AI18)=0, "", IF(SUM(X17:AI17)=1, LOOKUP(1, X17:AI17, $X$2:$AI$2), LOOKUP(1, X18:AI18, $X$2:$AI$2)))</f>
        <v/>
      </c>
    </row>
    <row r="19" customFormat="false" ht="13" hidden="false" customHeight="false" outlineLevel="0" collapsed="false">
      <c r="A19" s="820" t="n">
        <f aca="false">A17+1</f>
        <v>9</v>
      </c>
      <c r="B19" s="821" t="str">
        <f aca="false">IF(IGRF!B22="","",IGRF!B22)</f>
        <v>35</v>
      </c>
      <c r="C19" s="822" t="str">
        <f aca="false">IF(IGRF!C22="","",IGRF!C22)</f>
        <v>Alby ChoAss</v>
      </c>
      <c r="D19" s="809" t="s">
        <v>463</v>
      </c>
      <c r="E19" s="811" t="n">
        <f aca="false">IF($B19="","",COUNTIF(Penalties!$B20:$J20,E$2))</f>
        <v>0</v>
      </c>
      <c r="F19" s="811" t="n">
        <f aca="false">IF($B19="","",COUNTIF(Penalties!$B20:$J20,F$2))</f>
        <v>0</v>
      </c>
      <c r="G19" s="811" t="n">
        <f aca="false">IF($B19="","",COUNTIF(Penalties!$B20:$J20,G$2))</f>
        <v>0</v>
      </c>
      <c r="H19" s="811" t="n">
        <f aca="false">IF($B19="","",COUNTIF(Penalties!$B20:$J20,H$2))</f>
        <v>0</v>
      </c>
      <c r="I19" s="811" t="n">
        <f aca="false">IF($B19="","",COUNTIF(Penalties!$B20:$J20,I$2))</f>
        <v>0</v>
      </c>
      <c r="J19" s="811" t="n">
        <f aca="false">IF($B19="","",COUNTIF(Penalties!$B20:$J20,J$2))</f>
        <v>0</v>
      </c>
      <c r="K19" s="811" t="n">
        <f aca="false">IF($B19="","",COUNTIF(Penalties!$B20:$J20,K$2))</f>
        <v>0</v>
      </c>
      <c r="L19" s="811" t="n">
        <f aca="false">IF($B19="","",COUNTIF(Penalties!$B20:$J20,L$2))</f>
        <v>0</v>
      </c>
      <c r="M19" s="811" t="n">
        <f aca="false">IF($B19="","",COUNTIF(Penalties!$B20:$J20,M$2))</f>
        <v>0</v>
      </c>
      <c r="N19" s="811" t="n">
        <f aca="false">IF($B19="","",COUNTIF(Penalties!$B20:$J20,N$2))</f>
        <v>0</v>
      </c>
      <c r="O19" s="811" t="n">
        <f aca="false">IF($B19="","",COUNTIF(Penalties!$B20:$J20,O$2))</f>
        <v>0</v>
      </c>
      <c r="P19" s="811" t="n">
        <f aca="false">IF($B19="","",COUNTIF(Penalties!$B20:$J20,P$2))</f>
        <v>0</v>
      </c>
      <c r="Q19" s="811" t="n">
        <f aca="false">IF($B19="","",COUNTIF(Penalties!$B20:$J20,Q$2))</f>
        <v>0</v>
      </c>
      <c r="R19" s="811" t="n">
        <f aca="false">IF($B19="","",COUNTIF(Penalties!$B20:$J20,R$2))</f>
        <v>0</v>
      </c>
      <c r="S19" s="811" t="n">
        <f aca="false">IF($B19="","",COUNTIF(Penalties!$B20:$J20,S$2))</f>
        <v>0</v>
      </c>
      <c r="T19" s="811" t="n">
        <f aca="false">IF($B19="","",COUNTIF(Penalties!$B20:$J20,T$2))</f>
        <v>0</v>
      </c>
      <c r="U19" s="823" t="n">
        <f aca="false">IF(B19="","",SUM(E19:T19))</f>
        <v>0</v>
      </c>
      <c r="V19" s="824" t="n">
        <f aca="false">IF(B19="","",SUM(E19:T19)*0.5)</f>
        <v>0</v>
      </c>
      <c r="W19" s="823" t="str">
        <f aca="false">IF($B19="","",IF(Penalties!$K20=W$2,1,""))</f>
        <v/>
      </c>
      <c r="X19" s="823" t="str">
        <f aca="false">IF($B19="","",IF(Penalties!$K20=X$2,1,""))</f>
        <v/>
      </c>
      <c r="Y19" s="823" t="str">
        <f aca="false">IF($B19="","",IF(Penalties!$K20=Y$2,1,""))</f>
        <v/>
      </c>
      <c r="Z19" s="823" t="str">
        <f aca="false">IF($B19="","",IF(Penalties!$K20=Z$2,1,""))</f>
        <v/>
      </c>
      <c r="AA19" s="823" t="str">
        <f aca="false">IF($B19="","",IF(Penalties!$K20=AA$2,1,""))</f>
        <v/>
      </c>
      <c r="AB19" s="823" t="str">
        <f aca="false">IF($B19="","",IF(Penalties!$K20=AB$2,1,""))</f>
        <v/>
      </c>
      <c r="AC19" s="823" t="str">
        <f aca="false">IF($B19="","",IF(Penalties!$K20=AC$2,1,""))</f>
        <v/>
      </c>
      <c r="AD19" s="823" t="str">
        <f aca="false">IF($B19="","",IF(Penalties!$K20=AD$2,1,""))</f>
        <v/>
      </c>
      <c r="AE19" s="823" t="str">
        <f aca="false">IF($B19="","",IF(Penalties!$K20=AE$2,1,""))</f>
        <v/>
      </c>
      <c r="AF19" s="823" t="str">
        <f aca="false">IF($B19="","",IF(Penalties!$K20=AF$2,1,""))</f>
        <v/>
      </c>
      <c r="AG19" s="823" t="str">
        <f aca="false">IF($B19="","",IF(Penalties!$K20=AG$2,1,""))</f>
        <v/>
      </c>
      <c r="AH19" s="823" t="str">
        <f aca="false">IF($B19="","",IF(Penalties!$K20=AH$2,1,""))</f>
        <v/>
      </c>
      <c r="AI19" s="823" t="str">
        <f aca="false">IF($B19="","",IF(Penalties!$K20=AI$2,1,""))</f>
        <v/>
      </c>
      <c r="AJ19" s="825"/>
    </row>
    <row r="20" customFormat="false" ht="13" hidden="false" customHeight="false" outlineLevel="0" collapsed="false">
      <c r="A20" s="820"/>
      <c r="B20" s="821"/>
      <c r="C20" s="822"/>
      <c r="D20" s="809" t="s">
        <v>464</v>
      </c>
      <c r="E20" s="811" t="n">
        <f aca="false">IF($B19="","",COUNTIF(Penalties!$AD20:$AL20,E$2))</f>
        <v>0</v>
      </c>
      <c r="F20" s="811" t="n">
        <f aca="false">IF($B19="","",COUNTIF(Penalties!$AD20:$AL20,F$2))</f>
        <v>0</v>
      </c>
      <c r="G20" s="811" t="n">
        <f aca="false">IF($B19="","",COUNTIF(Penalties!$AD20:$AL20,G$2))</f>
        <v>0</v>
      </c>
      <c r="H20" s="811" t="n">
        <f aca="false">IF($B19="","",COUNTIF(Penalties!$AD20:$AL20,H$2))</f>
        <v>0</v>
      </c>
      <c r="I20" s="811" t="n">
        <f aca="false">IF($B19="","",COUNTIF(Penalties!$AD20:$AL20,I$2))</f>
        <v>0</v>
      </c>
      <c r="J20" s="811" t="n">
        <f aca="false">IF($B19="","",COUNTIF(Penalties!$AD20:$AL20,J$2))</f>
        <v>0</v>
      </c>
      <c r="K20" s="811" t="n">
        <f aca="false">IF($B19="","",COUNTIF(Penalties!$AD20:$AL20,K$2))</f>
        <v>0</v>
      </c>
      <c r="L20" s="811" t="n">
        <f aca="false">IF($B19="","",COUNTIF(Penalties!$AD20:$AL20,L$2))</f>
        <v>0</v>
      </c>
      <c r="M20" s="811" t="n">
        <f aca="false">IF($B19="","",COUNTIF(Penalties!$AD20:$AL20,M$2))</f>
        <v>0</v>
      </c>
      <c r="N20" s="811" t="n">
        <f aca="false">IF($B19="","",COUNTIF(Penalties!$AD20:$AL20,N$2))</f>
        <v>0</v>
      </c>
      <c r="O20" s="811" t="n">
        <f aca="false">IF($B19="","",COUNTIF(Penalties!$AD20:$AL20,O$2))</f>
        <v>0</v>
      </c>
      <c r="P20" s="811" t="n">
        <f aca="false">IF($B19="","",COUNTIF(Penalties!$AD20:$AL20,P$2))</f>
        <v>0</v>
      </c>
      <c r="Q20" s="811" t="n">
        <f aca="false">IF($B19="","",COUNTIF(Penalties!$AD20:$AL20,Q$2))</f>
        <v>0</v>
      </c>
      <c r="R20" s="811" t="n">
        <f aca="false">IF($B19="","",COUNTIF(Penalties!$AD20:$AL20,R$2))</f>
        <v>0</v>
      </c>
      <c r="S20" s="811" t="n">
        <f aca="false">IF($B19="","",COUNTIF(Penalties!$AD20:$AL20,S$2))</f>
        <v>0</v>
      </c>
      <c r="T20" s="811" t="n">
        <f aca="false">IF($B19="","",COUNTIF(Penalties!$AD20:$AL20,T$2))</f>
        <v>0</v>
      </c>
      <c r="U20" s="823" t="n">
        <f aca="false">IF(B19="","",SUM(E20:T20))</f>
        <v>0</v>
      </c>
      <c r="V20" s="824" t="n">
        <f aca="false">IF(B19="","",SUM(E20:T20)*0.5)</f>
        <v>0</v>
      </c>
      <c r="W20" s="823" t="str">
        <f aca="false">IF($B19="","",IF(Penalties!$AM20=W$2,1,""))</f>
        <v/>
      </c>
      <c r="X20" s="823" t="str">
        <f aca="false">IF($B19="","",IF(Penalties!$AM20=X$2,1,""))</f>
        <v/>
      </c>
      <c r="Y20" s="823" t="str">
        <f aca="false">IF($B19="","",IF(Penalties!$AM20=Y$2,1,""))</f>
        <v/>
      </c>
      <c r="Z20" s="823" t="str">
        <f aca="false">IF($B19="","",IF(Penalties!$AM20=Z$2,1,""))</f>
        <v/>
      </c>
      <c r="AA20" s="823" t="str">
        <f aca="false">IF($B19="","",IF(Penalties!$AM20=AA$2,1,""))</f>
        <v/>
      </c>
      <c r="AB20" s="823" t="str">
        <f aca="false">IF($B19="","",IF(Penalties!$AM20=AB$2,1,""))</f>
        <v/>
      </c>
      <c r="AC20" s="823" t="str">
        <f aca="false">IF($B19="","",IF(Penalties!$AM20=AC$2,1,""))</f>
        <v/>
      </c>
      <c r="AD20" s="823" t="str">
        <f aca="false">IF($B19="","",IF(Penalties!$AM20=AD$2,1,""))</f>
        <v/>
      </c>
      <c r="AE20" s="823" t="str">
        <f aca="false">IF($B19="","",IF(Penalties!$AM20=AE$2,1,""))</f>
        <v/>
      </c>
      <c r="AF20" s="823" t="str">
        <f aca="false">IF($B19="","",IF(Penalties!$AM20=AF$2,1,""))</f>
        <v/>
      </c>
      <c r="AG20" s="823" t="str">
        <f aca="false">IF($B19="","",IF(Penalties!$AM20=AG$2,1,""))</f>
        <v/>
      </c>
      <c r="AH20" s="823" t="str">
        <f aca="false">IF($B19="","",IF(Penalties!$AM20=AH$2,1,""))</f>
        <v/>
      </c>
      <c r="AI20" s="823" t="str">
        <f aca="false">IF($B19="","",IF(Penalties!$AM20=AI$2,1,""))</f>
        <v/>
      </c>
      <c r="AJ20" s="826" t="str">
        <f aca="false">IF(SUM(X19:AI20)=0, "", IF(SUM(X19:AI19)=1, LOOKUP(1, X19:AI19, $X$2:$AI$2), LOOKUP(1, X20:AI20, $X$2:$AI$2)))</f>
        <v/>
      </c>
    </row>
    <row r="21" customFormat="false" ht="13" hidden="false" customHeight="false" outlineLevel="0" collapsed="false">
      <c r="A21" s="827" t="n">
        <f aca="false">A19+1</f>
        <v>10</v>
      </c>
      <c r="B21" s="828" t="str">
        <f aca="false">IF(IGRF!B23="","",IGRF!B23)</f>
        <v>46</v>
      </c>
      <c r="C21" s="829" t="str">
        <f aca="false">IF(IGRF!C23="","",IGRF!C23)</f>
        <v>Izzy Exterminator</v>
      </c>
      <c r="D21" s="830" t="s">
        <v>463</v>
      </c>
      <c r="E21" s="830" t="n">
        <f aca="false">IF($B21="","",COUNTIF(Penalties!$B22:$J22,E$2))</f>
        <v>0</v>
      </c>
      <c r="F21" s="830" t="n">
        <f aca="false">IF($B21="","",COUNTIF(Penalties!$B22:$J22,F$2))</f>
        <v>0</v>
      </c>
      <c r="G21" s="830" t="n">
        <f aca="false">IF($B21="","",COUNTIF(Penalties!$B22:$J22,G$2))</f>
        <v>0</v>
      </c>
      <c r="H21" s="830" t="n">
        <f aca="false">IF($B21="","",COUNTIF(Penalties!$B22:$J22,H$2))</f>
        <v>0</v>
      </c>
      <c r="I21" s="830" t="n">
        <f aca="false">IF($B21="","",COUNTIF(Penalties!$B22:$J22,I$2))</f>
        <v>0</v>
      </c>
      <c r="J21" s="830" t="n">
        <f aca="false">IF($B21="","",COUNTIF(Penalties!$B22:$J22,J$2))</f>
        <v>0</v>
      </c>
      <c r="K21" s="830" t="n">
        <f aca="false">IF($B21="","",COUNTIF(Penalties!$B22:$J22,K$2))</f>
        <v>0</v>
      </c>
      <c r="L21" s="830" t="n">
        <f aca="false">IF($B21="","",COUNTIF(Penalties!$B22:$J22,L$2))</f>
        <v>0</v>
      </c>
      <c r="M21" s="830" t="n">
        <f aca="false">IF($B21="","",COUNTIF(Penalties!$B22:$J22,M$2))</f>
        <v>0</v>
      </c>
      <c r="N21" s="830" t="n">
        <f aca="false">IF($B21="","",COUNTIF(Penalties!$B22:$J22,N$2))</f>
        <v>1</v>
      </c>
      <c r="O21" s="830" t="n">
        <f aca="false">IF($B21="","",COUNTIF(Penalties!$B22:$J22,O$2))</f>
        <v>0</v>
      </c>
      <c r="P21" s="830" t="n">
        <f aca="false">IF($B21="","",COUNTIF(Penalties!$B22:$J22,P$2))</f>
        <v>0</v>
      </c>
      <c r="Q21" s="830" t="n">
        <f aca="false">IF($B21="","",COUNTIF(Penalties!$B22:$J22,Q$2))</f>
        <v>0</v>
      </c>
      <c r="R21" s="830" t="n">
        <f aca="false">IF($B21="","",COUNTIF(Penalties!$B22:$J22,R$2))</f>
        <v>0</v>
      </c>
      <c r="S21" s="830" t="n">
        <f aca="false">IF($B21="","",COUNTIF(Penalties!$B22:$J22,S$2))</f>
        <v>0</v>
      </c>
      <c r="T21" s="830" t="n">
        <f aca="false">IF($B21="","",COUNTIF(Penalties!$B22:$J22,T$2))</f>
        <v>0</v>
      </c>
      <c r="U21" s="831" t="n">
        <f aca="false">IF(B21="","",SUM(E21:T21))</f>
        <v>1</v>
      </c>
      <c r="V21" s="832" t="n">
        <f aca="false">IF(B21="","",SUM(E21:T21)*0.5)</f>
        <v>0.5</v>
      </c>
      <c r="W21" s="833" t="str">
        <f aca="false">IF($B21="","",IF(Penalties!$K22=W$2,1,""))</f>
        <v/>
      </c>
      <c r="X21" s="833" t="str">
        <f aca="false">IF($B21="","",IF(Penalties!$K22=X$2,1,""))</f>
        <v/>
      </c>
      <c r="Y21" s="833" t="str">
        <f aca="false">IF($B21="","",IF(Penalties!$K22=Y$2,1,""))</f>
        <v/>
      </c>
      <c r="Z21" s="833" t="str">
        <f aca="false">IF($B21="","",IF(Penalties!$K22=Z$2,1,""))</f>
        <v/>
      </c>
      <c r="AA21" s="833" t="str">
        <f aca="false">IF($B21="","",IF(Penalties!$K22=AA$2,1,""))</f>
        <v/>
      </c>
      <c r="AB21" s="833" t="str">
        <f aca="false">IF($B21="","",IF(Penalties!$K22=AB$2,1,""))</f>
        <v/>
      </c>
      <c r="AC21" s="833" t="str">
        <f aca="false">IF($B21="","",IF(Penalties!$K22=AC$2,1,""))</f>
        <v/>
      </c>
      <c r="AD21" s="833" t="str">
        <f aca="false">IF($B21="","",IF(Penalties!$K22=AD$2,1,""))</f>
        <v/>
      </c>
      <c r="AE21" s="833" t="str">
        <f aca="false">IF($B21="","",IF(Penalties!$K22=AE$2,1,""))</f>
        <v/>
      </c>
      <c r="AF21" s="833" t="str">
        <f aca="false">IF($B21="","",IF(Penalties!$K22=AF$2,1,""))</f>
        <v/>
      </c>
      <c r="AG21" s="833" t="str">
        <f aca="false">IF($B21="","",IF(Penalties!$K22=AG$2,1,""))</f>
        <v/>
      </c>
      <c r="AH21" s="833" t="str">
        <f aca="false">IF($B21="","",IF(Penalties!$K22=AH$2,1,""))</f>
        <v/>
      </c>
      <c r="AI21" s="833" t="str">
        <f aca="false">IF($B21="","",IF(Penalties!$K22=AI$2,1,""))</f>
        <v/>
      </c>
      <c r="AJ21" s="834"/>
    </row>
    <row r="22" customFormat="false" ht="13.5" hidden="false" customHeight="false" outlineLevel="0" collapsed="false">
      <c r="A22" s="827"/>
      <c r="B22" s="828"/>
      <c r="C22" s="829"/>
      <c r="D22" s="830" t="s">
        <v>464</v>
      </c>
      <c r="E22" s="830" t="n">
        <f aca="false">IF($B21="","",COUNTIF(Penalties!$AD22:$AL22,E$2))</f>
        <v>0</v>
      </c>
      <c r="F22" s="830" t="n">
        <f aca="false">IF($B21="","",COUNTIF(Penalties!$AD22:$AL22,F$2))</f>
        <v>0</v>
      </c>
      <c r="G22" s="830" t="n">
        <f aca="false">IF($B21="","",COUNTIF(Penalties!$AD22:$AL22,G$2))</f>
        <v>0</v>
      </c>
      <c r="H22" s="830" t="n">
        <f aca="false">IF($B21="","",COUNTIF(Penalties!$AD22:$AL22,H$2))</f>
        <v>0</v>
      </c>
      <c r="I22" s="830" t="n">
        <f aca="false">IF($B21="","",COUNTIF(Penalties!$AD22:$AL22,I$2))</f>
        <v>0</v>
      </c>
      <c r="J22" s="830" t="n">
        <f aca="false">IF($B21="","",COUNTIF(Penalties!$AD22:$AL22,J$2))</f>
        <v>0</v>
      </c>
      <c r="K22" s="830" t="n">
        <f aca="false">IF($B21="","",COUNTIF(Penalties!$AD22:$AL22,K$2))</f>
        <v>0</v>
      </c>
      <c r="L22" s="830" t="n">
        <f aca="false">IF($B21="","",COUNTIF(Penalties!$AD22:$AL22,L$2))</f>
        <v>0</v>
      </c>
      <c r="M22" s="830" t="n">
        <f aca="false">IF($B21="","",COUNTIF(Penalties!$AD22:$AL22,M$2))</f>
        <v>0</v>
      </c>
      <c r="N22" s="830" t="n">
        <f aca="false">IF($B21="","",COUNTIF(Penalties!$AD22:$AL22,N$2))</f>
        <v>1</v>
      </c>
      <c r="O22" s="830" t="n">
        <f aca="false">IF($B21="","",COUNTIF(Penalties!$AD22:$AL22,O$2))</f>
        <v>0</v>
      </c>
      <c r="P22" s="830" t="n">
        <f aca="false">IF($B21="","",COUNTIF(Penalties!$AD22:$AL22,P$2))</f>
        <v>0</v>
      </c>
      <c r="Q22" s="830" t="n">
        <f aca="false">IF($B21="","",COUNTIF(Penalties!$AD22:$AL22,Q$2))</f>
        <v>0</v>
      </c>
      <c r="R22" s="830" t="n">
        <f aca="false">IF($B21="","",COUNTIF(Penalties!$AD22:$AL22,R$2))</f>
        <v>0</v>
      </c>
      <c r="S22" s="830" t="n">
        <f aca="false">IF($B21="","",COUNTIF(Penalties!$AD22:$AL22,S$2))</f>
        <v>0</v>
      </c>
      <c r="T22" s="830" t="n">
        <f aca="false">IF($B21="","",COUNTIF(Penalties!$AD22:$AL22,T$2))</f>
        <v>0</v>
      </c>
      <c r="U22" s="831" t="n">
        <f aca="false">IF(B21="","",SUM(E22:T22))</f>
        <v>1</v>
      </c>
      <c r="V22" s="832" t="n">
        <f aca="false">IF(B21="","",SUM(E22:T22)*0.5)</f>
        <v>0.5</v>
      </c>
      <c r="W22" s="833" t="str">
        <f aca="false">IF($B21="","",IF(Penalties!$AM22=W$2,1,""))</f>
        <v/>
      </c>
      <c r="X22" s="833" t="str">
        <f aca="false">IF($B21="","",IF(Penalties!$AM22=X$2,1,""))</f>
        <v/>
      </c>
      <c r="Y22" s="833" t="str">
        <f aca="false">IF($B21="","",IF(Penalties!$AM22=Y$2,1,""))</f>
        <v/>
      </c>
      <c r="Z22" s="833" t="str">
        <f aca="false">IF($B21="","",IF(Penalties!$AM22=Z$2,1,""))</f>
        <v/>
      </c>
      <c r="AA22" s="833" t="str">
        <f aca="false">IF($B21="","",IF(Penalties!$AM22=AA$2,1,""))</f>
        <v/>
      </c>
      <c r="AB22" s="833" t="str">
        <f aca="false">IF($B21="","",IF(Penalties!$AM22=AB$2,1,""))</f>
        <v/>
      </c>
      <c r="AC22" s="833" t="str">
        <f aca="false">IF($B21="","",IF(Penalties!$AM22=AC$2,1,""))</f>
        <v/>
      </c>
      <c r="AD22" s="833" t="str">
        <f aca="false">IF($B21="","",IF(Penalties!$AM22=AD$2,1,""))</f>
        <v/>
      </c>
      <c r="AE22" s="833" t="str">
        <f aca="false">IF($B21="","",IF(Penalties!$AM22=AE$2,1,""))</f>
        <v/>
      </c>
      <c r="AF22" s="833" t="str">
        <f aca="false">IF($B21="","",IF(Penalties!$AM22=AF$2,1,""))</f>
        <v/>
      </c>
      <c r="AG22" s="833" t="str">
        <f aca="false">IF($B21="","",IF(Penalties!$AM22=AG$2,1,""))</f>
        <v/>
      </c>
      <c r="AH22" s="833" t="str">
        <f aca="false">IF($B21="","",IF(Penalties!$AM22=AH$2,1,""))</f>
        <v/>
      </c>
      <c r="AI22" s="833" t="str">
        <f aca="false">IF($B21="","",IF(Penalties!$AM22=AI$2,1,""))</f>
        <v/>
      </c>
      <c r="AJ22" s="835" t="str">
        <f aca="false">IF(SUM(X21:AI22)=0, "", IF(SUM(X21:AI21)=1, LOOKUP(1, X21:AI21, $X$2:$AI$2), LOOKUP(1, X22:AI22, $X$2:$AI$2)))</f>
        <v/>
      </c>
    </row>
    <row r="23" customFormat="false" ht="13" hidden="false" customHeight="false" outlineLevel="0" collapsed="false">
      <c r="A23" s="820" t="n">
        <f aca="false">A21+1</f>
        <v>11</v>
      </c>
      <c r="B23" s="821" t="str">
        <f aca="false">IF(IGRF!B24="","",IGRF!B24)</f>
        <v>55</v>
      </c>
      <c r="C23" s="822" t="str">
        <f aca="false">IF(IGRF!C24="","",IGRF!C24)</f>
        <v>Obi Quiet</v>
      </c>
      <c r="D23" s="809" t="s">
        <v>463</v>
      </c>
      <c r="E23" s="811" t="n">
        <f aca="false">IF($B23="","",COUNTIF(Penalties!$B24:$J24,E$2))</f>
        <v>0</v>
      </c>
      <c r="F23" s="811" t="n">
        <f aca="false">IF($B23="","",COUNTIF(Penalties!$B24:$J24,F$2))</f>
        <v>0</v>
      </c>
      <c r="G23" s="811" t="n">
        <f aca="false">IF($B23="","",COUNTIF(Penalties!$B24:$J24,G$2))</f>
        <v>0</v>
      </c>
      <c r="H23" s="811" t="n">
        <f aca="false">IF($B23="","",COUNTIF(Penalties!$B24:$J24,H$2))</f>
        <v>0</v>
      </c>
      <c r="I23" s="811" t="n">
        <f aca="false">IF($B23="","",COUNTIF(Penalties!$B24:$J24,I$2))</f>
        <v>0</v>
      </c>
      <c r="J23" s="811" t="n">
        <f aca="false">IF($B23="","",COUNTIF(Penalties!$B24:$J24,J$2))</f>
        <v>0</v>
      </c>
      <c r="K23" s="811" t="n">
        <f aca="false">IF($B23="","",COUNTIF(Penalties!$B24:$J24,K$2))</f>
        <v>0</v>
      </c>
      <c r="L23" s="811" t="n">
        <f aca="false">IF($B23="","",COUNTIF(Penalties!$B24:$J24,L$2))</f>
        <v>0</v>
      </c>
      <c r="M23" s="811" t="n">
        <f aca="false">IF($B23="","",COUNTIF(Penalties!$B24:$J24,M$2))</f>
        <v>0</v>
      </c>
      <c r="N23" s="811" t="n">
        <f aca="false">IF($B23="","",COUNTIF(Penalties!$B24:$J24,N$2))</f>
        <v>0</v>
      </c>
      <c r="O23" s="811" t="n">
        <f aca="false">IF($B23="","",COUNTIF(Penalties!$B24:$J24,O$2))</f>
        <v>0</v>
      </c>
      <c r="P23" s="811" t="n">
        <f aca="false">IF($B23="","",COUNTIF(Penalties!$B24:$J24,P$2))</f>
        <v>0</v>
      </c>
      <c r="Q23" s="811" t="n">
        <f aca="false">IF($B23="","",COUNTIF(Penalties!$B24:$J24,Q$2))</f>
        <v>0</v>
      </c>
      <c r="R23" s="811" t="n">
        <f aca="false">IF($B23="","",COUNTIF(Penalties!$B24:$J24,R$2))</f>
        <v>0</v>
      </c>
      <c r="S23" s="811" t="n">
        <f aca="false">IF($B23="","",COUNTIF(Penalties!$B24:$J24,S$2))</f>
        <v>0</v>
      </c>
      <c r="T23" s="811" t="n">
        <f aca="false">IF($B23="","",COUNTIF(Penalties!$B24:$J24,T$2))</f>
        <v>0</v>
      </c>
      <c r="U23" s="823" t="n">
        <f aca="false">IF(B23="","",SUM(E23:T23))</f>
        <v>0</v>
      </c>
      <c r="V23" s="824" t="n">
        <f aca="false">IF(B23="","",SUM(E23:T23)*0.5)</f>
        <v>0</v>
      </c>
      <c r="W23" s="823" t="str">
        <f aca="false">IF($B23="","",IF(Penalties!$K24=W$2,1,""))</f>
        <v/>
      </c>
      <c r="X23" s="823" t="str">
        <f aca="false">IF($B23="","",IF(Penalties!$K24=X$2,1,""))</f>
        <v/>
      </c>
      <c r="Y23" s="823" t="str">
        <f aca="false">IF($B23="","",IF(Penalties!$K24=Y$2,1,""))</f>
        <v/>
      </c>
      <c r="Z23" s="823" t="str">
        <f aca="false">IF($B23="","",IF(Penalties!$K24=Z$2,1,""))</f>
        <v/>
      </c>
      <c r="AA23" s="823" t="str">
        <f aca="false">IF($B23="","",IF(Penalties!$K24=AA$2,1,""))</f>
        <v/>
      </c>
      <c r="AB23" s="823" t="str">
        <f aca="false">IF($B23="","",IF(Penalties!$K24=AB$2,1,""))</f>
        <v/>
      </c>
      <c r="AC23" s="823" t="str">
        <f aca="false">IF($B23="","",IF(Penalties!$K24=AC$2,1,""))</f>
        <v/>
      </c>
      <c r="AD23" s="823" t="str">
        <f aca="false">IF($B23="","",IF(Penalties!$K24=AD$2,1,""))</f>
        <v/>
      </c>
      <c r="AE23" s="823" t="str">
        <f aca="false">IF($B23="","",IF(Penalties!$K24=AE$2,1,""))</f>
        <v/>
      </c>
      <c r="AF23" s="823" t="str">
        <f aca="false">IF($B23="","",IF(Penalties!$K24=AF$2,1,""))</f>
        <v/>
      </c>
      <c r="AG23" s="823" t="str">
        <f aca="false">IF($B23="","",IF(Penalties!$K24=AG$2,1,""))</f>
        <v/>
      </c>
      <c r="AH23" s="823" t="str">
        <f aca="false">IF($B23="","",IF(Penalties!$K24=AH$2,1,""))</f>
        <v/>
      </c>
      <c r="AI23" s="823" t="str">
        <f aca="false">IF($B23="","",IF(Penalties!$K24=AI$2,1,""))</f>
        <v/>
      </c>
      <c r="AJ23" s="825"/>
    </row>
    <row r="24" customFormat="false" ht="13" hidden="false" customHeight="false" outlineLevel="0" collapsed="false">
      <c r="A24" s="820"/>
      <c r="B24" s="821"/>
      <c r="C24" s="822"/>
      <c r="D24" s="809" t="s">
        <v>464</v>
      </c>
      <c r="E24" s="811" t="n">
        <f aca="false">IF($B23="","",COUNTIF(Penalties!$AD24:$AL24,E$2))</f>
        <v>1</v>
      </c>
      <c r="F24" s="811" t="n">
        <f aca="false">IF($B23="","",COUNTIF(Penalties!$AD24:$AL24,F$2))</f>
        <v>0</v>
      </c>
      <c r="G24" s="811" t="n">
        <f aca="false">IF($B23="","",COUNTIF(Penalties!$AD24:$AL24,G$2))</f>
        <v>0</v>
      </c>
      <c r="H24" s="811" t="n">
        <f aca="false">IF($B23="","",COUNTIF(Penalties!$AD24:$AL24,H$2))</f>
        <v>0</v>
      </c>
      <c r="I24" s="811" t="n">
        <f aca="false">IF($B23="","",COUNTIF(Penalties!$AD24:$AL24,I$2))</f>
        <v>0</v>
      </c>
      <c r="J24" s="811" t="n">
        <f aca="false">IF($B23="","",COUNTIF(Penalties!$AD24:$AL24,J$2))</f>
        <v>0</v>
      </c>
      <c r="K24" s="811" t="n">
        <f aca="false">IF($B23="","",COUNTIF(Penalties!$AD24:$AL24,K$2))</f>
        <v>0</v>
      </c>
      <c r="L24" s="811" t="n">
        <f aca="false">IF($B23="","",COUNTIF(Penalties!$AD24:$AL24,L$2))</f>
        <v>0</v>
      </c>
      <c r="M24" s="811" t="n">
        <f aca="false">IF($B23="","",COUNTIF(Penalties!$AD24:$AL24,M$2))</f>
        <v>0</v>
      </c>
      <c r="N24" s="811" t="n">
        <f aca="false">IF($B23="","",COUNTIF(Penalties!$AD24:$AL24,N$2))</f>
        <v>1</v>
      </c>
      <c r="O24" s="811" t="n">
        <f aca="false">IF($B23="","",COUNTIF(Penalties!$AD24:$AL24,O$2))</f>
        <v>0</v>
      </c>
      <c r="P24" s="811" t="n">
        <f aca="false">IF($B23="","",COUNTIF(Penalties!$AD24:$AL24,P$2))</f>
        <v>0</v>
      </c>
      <c r="Q24" s="811" t="n">
        <f aca="false">IF($B23="","",COUNTIF(Penalties!$AD24:$AL24,Q$2))</f>
        <v>0</v>
      </c>
      <c r="R24" s="811" t="n">
        <f aca="false">IF($B23="","",COUNTIF(Penalties!$AD24:$AL24,R$2))</f>
        <v>0</v>
      </c>
      <c r="S24" s="811" t="n">
        <f aca="false">IF($B23="","",COUNTIF(Penalties!$AD24:$AL24,S$2))</f>
        <v>0</v>
      </c>
      <c r="T24" s="811" t="n">
        <f aca="false">IF($B23="","",COUNTIF(Penalties!$AD24:$AL24,T$2))</f>
        <v>0</v>
      </c>
      <c r="U24" s="823" t="n">
        <f aca="false">IF(B23="","",SUM(E24:T24))</f>
        <v>2</v>
      </c>
      <c r="V24" s="824" t="n">
        <f aca="false">IF(B23="","",SUM(E24:T24)*0.5)</f>
        <v>1</v>
      </c>
      <c r="W24" s="823" t="str">
        <f aca="false">IF($B23="","",IF(Penalties!$AM24=W$2,1,""))</f>
        <v/>
      </c>
      <c r="X24" s="823" t="str">
        <f aca="false">IF($B23="","",IF(Penalties!$AM24=X$2,1,""))</f>
        <v/>
      </c>
      <c r="Y24" s="823" t="str">
        <f aca="false">IF($B23="","",IF(Penalties!$AM24=Y$2,1,""))</f>
        <v/>
      </c>
      <c r="Z24" s="823" t="str">
        <f aca="false">IF($B23="","",IF(Penalties!$AM24=Z$2,1,""))</f>
        <v/>
      </c>
      <c r="AA24" s="823" t="str">
        <f aca="false">IF($B23="","",IF(Penalties!$AM24=AA$2,1,""))</f>
        <v/>
      </c>
      <c r="AB24" s="823" t="str">
        <f aca="false">IF($B23="","",IF(Penalties!$AM24=AB$2,1,""))</f>
        <v/>
      </c>
      <c r="AC24" s="823" t="str">
        <f aca="false">IF($B23="","",IF(Penalties!$AM24=AC$2,1,""))</f>
        <v/>
      </c>
      <c r="AD24" s="823" t="str">
        <f aca="false">IF($B23="","",IF(Penalties!$AM24=AD$2,1,""))</f>
        <v/>
      </c>
      <c r="AE24" s="823" t="str">
        <f aca="false">IF($B23="","",IF(Penalties!$AM24=AE$2,1,""))</f>
        <v/>
      </c>
      <c r="AF24" s="823" t="str">
        <f aca="false">IF($B23="","",IF(Penalties!$AM24=AF$2,1,""))</f>
        <v/>
      </c>
      <c r="AG24" s="823" t="str">
        <f aca="false">IF($B23="","",IF(Penalties!$AM24=AG$2,1,""))</f>
        <v/>
      </c>
      <c r="AH24" s="823" t="str">
        <f aca="false">IF($B23="","",IF(Penalties!$AM24=AH$2,1,""))</f>
        <v/>
      </c>
      <c r="AI24" s="823" t="str">
        <f aca="false">IF($B23="","",IF(Penalties!$AM24=AI$2,1,""))</f>
        <v/>
      </c>
      <c r="AJ24" s="826" t="str">
        <f aca="false">IF(SUM(X23:AI24)=0, "", IF(SUM(X23:AI23)=1, LOOKUP(1, X23:AI23, $X$2:$AI$2), LOOKUP(1, X24:AI24, $X$2:$AI$2)))</f>
        <v/>
      </c>
    </row>
    <row r="25" customFormat="false" ht="13" hidden="false" customHeight="false" outlineLevel="0" collapsed="false">
      <c r="A25" s="827" t="n">
        <f aca="false">A23+1</f>
        <v>12</v>
      </c>
      <c r="B25" s="828" t="str">
        <f aca="false">IF(IGRF!B25="","",IGRF!B25)</f>
        <v>64</v>
      </c>
      <c r="C25" s="829" t="str">
        <f aca="false">IF(IGRF!C25="","",IGRF!C25)</f>
        <v>Wu's Your Momma</v>
      </c>
      <c r="D25" s="830" t="s">
        <v>463</v>
      </c>
      <c r="E25" s="830" t="n">
        <f aca="false">IF($B25="","",COUNTIF(Penalties!$B26:$J26,E$2))</f>
        <v>0</v>
      </c>
      <c r="F25" s="830" t="n">
        <f aca="false">IF($B25="","",COUNTIF(Penalties!$B26:$J26,F$2))</f>
        <v>0</v>
      </c>
      <c r="G25" s="830" t="n">
        <f aca="false">IF($B25="","",COUNTIF(Penalties!$B26:$J26,G$2))</f>
        <v>0</v>
      </c>
      <c r="H25" s="830" t="n">
        <f aca="false">IF($B25="","",COUNTIF(Penalties!$B26:$J26,H$2))</f>
        <v>0</v>
      </c>
      <c r="I25" s="830" t="n">
        <f aca="false">IF($B25="","",COUNTIF(Penalties!$B26:$J26,I$2))</f>
        <v>1</v>
      </c>
      <c r="J25" s="830" t="n">
        <f aca="false">IF($B25="","",COUNTIF(Penalties!$B26:$J26,J$2))</f>
        <v>0</v>
      </c>
      <c r="K25" s="830" t="n">
        <f aca="false">IF($B25="","",COUNTIF(Penalties!$B26:$J26,K$2))</f>
        <v>0</v>
      </c>
      <c r="L25" s="830" t="n">
        <f aca="false">IF($B25="","",COUNTIF(Penalties!$B26:$J26,L$2))</f>
        <v>0</v>
      </c>
      <c r="M25" s="830" t="n">
        <f aca="false">IF($B25="","",COUNTIF(Penalties!$B26:$J26,M$2))</f>
        <v>0</v>
      </c>
      <c r="N25" s="830" t="n">
        <f aca="false">IF($B25="","",COUNTIF(Penalties!$B26:$J26,N$2))</f>
        <v>1</v>
      </c>
      <c r="O25" s="830" t="n">
        <f aca="false">IF($B25="","",COUNTIF(Penalties!$B26:$J26,O$2))</f>
        <v>0</v>
      </c>
      <c r="P25" s="830" t="n">
        <f aca="false">IF($B25="","",COUNTIF(Penalties!$B26:$J26,P$2))</f>
        <v>0</v>
      </c>
      <c r="Q25" s="830" t="n">
        <f aca="false">IF($B25="","",COUNTIF(Penalties!$B26:$J26,Q$2))</f>
        <v>0</v>
      </c>
      <c r="R25" s="830" t="n">
        <f aca="false">IF($B25="","",COUNTIF(Penalties!$B26:$J26,R$2))</f>
        <v>0</v>
      </c>
      <c r="S25" s="830" t="n">
        <f aca="false">IF($B25="","",COUNTIF(Penalties!$B26:$J26,S$2))</f>
        <v>0</v>
      </c>
      <c r="T25" s="830" t="n">
        <f aca="false">IF($B25="","",COUNTIF(Penalties!$B26:$J26,T$2))</f>
        <v>0</v>
      </c>
      <c r="U25" s="831" t="n">
        <f aca="false">IF(B25="","",SUM(E25:T25))</f>
        <v>2</v>
      </c>
      <c r="V25" s="832" t="n">
        <f aca="false">IF(B25="","",SUM(E25:T25)*0.5)</f>
        <v>1</v>
      </c>
      <c r="W25" s="833" t="str">
        <f aca="false">IF($B25="","",IF(Penalties!$K26=W$2,1,""))</f>
        <v/>
      </c>
      <c r="X25" s="833" t="str">
        <f aca="false">IF($B25="","",IF(Penalties!$K26=X$2,1,""))</f>
        <v/>
      </c>
      <c r="Y25" s="833" t="str">
        <f aca="false">IF($B25="","",IF(Penalties!$K26=Y$2,1,""))</f>
        <v/>
      </c>
      <c r="Z25" s="833" t="str">
        <f aca="false">IF($B25="","",IF(Penalties!$K26=Z$2,1,""))</f>
        <v/>
      </c>
      <c r="AA25" s="833" t="str">
        <f aca="false">IF($B25="","",IF(Penalties!$K26=AA$2,1,""))</f>
        <v/>
      </c>
      <c r="AB25" s="833" t="str">
        <f aca="false">IF($B25="","",IF(Penalties!$K26=AB$2,1,""))</f>
        <v/>
      </c>
      <c r="AC25" s="833" t="str">
        <f aca="false">IF($B25="","",IF(Penalties!$K26=AC$2,1,""))</f>
        <v/>
      </c>
      <c r="AD25" s="833" t="str">
        <f aca="false">IF($B25="","",IF(Penalties!$K26=AD$2,1,""))</f>
        <v/>
      </c>
      <c r="AE25" s="833" t="str">
        <f aca="false">IF($B25="","",IF(Penalties!$K26=AE$2,1,""))</f>
        <v/>
      </c>
      <c r="AF25" s="833" t="str">
        <f aca="false">IF($B25="","",IF(Penalties!$K26=AF$2,1,""))</f>
        <v/>
      </c>
      <c r="AG25" s="833" t="str">
        <f aca="false">IF($B25="","",IF(Penalties!$K26=AG$2,1,""))</f>
        <v/>
      </c>
      <c r="AH25" s="833" t="str">
        <f aca="false">IF($B25="","",IF(Penalties!$K26=AH$2,1,""))</f>
        <v/>
      </c>
      <c r="AI25" s="833" t="str">
        <f aca="false">IF($B25="","",IF(Penalties!$K26=AI$2,1,""))</f>
        <v/>
      </c>
      <c r="AJ25" s="834"/>
    </row>
    <row r="26" customFormat="false" ht="13.5" hidden="false" customHeight="false" outlineLevel="0" collapsed="false">
      <c r="A26" s="827"/>
      <c r="B26" s="828"/>
      <c r="C26" s="829"/>
      <c r="D26" s="830" t="s">
        <v>464</v>
      </c>
      <c r="E26" s="830" t="n">
        <f aca="false">IF($B25="","",COUNTIF(Penalties!$AD26:$AL26,E$2))</f>
        <v>0</v>
      </c>
      <c r="F26" s="830" t="n">
        <f aca="false">IF($B25="","",COUNTIF(Penalties!$AD26:$AL26,F$2))</f>
        <v>0</v>
      </c>
      <c r="G26" s="830" t="n">
        <f aca="false">IF($B25="","",COUNTIF(Penalties!$AD26:$AL26,G$2))</f>
        <v>0</v>
      </c>
      <c r="H26" s="830" t="n">
        <f aca="false">IF($B25="","",COUNTIF(Penalties!$AD26:$AL26,H$2))</f>
        <v>0</v>
      </c>
      <c r="I26" s="830" t="n">
        <f aca="false">IF($B25="","",COUNTIF(Penalties!$AD26:$AL26,I$2))</f>
        <v>0</v>
      </c>
      <c r="J26" s="830" t="n">
        <f aca="false">IF($B25="","",COUNTIF(Penalties!$AD26:$AL26,J$2))</f>
        <v>0</v>
      </c>
      <c r="K26" s="830" t="n">
        <f aca="false">IF($B25="","",COUNTIF(Penalties!$AD26:$AL26,K$2))</f>
        <v>0</v>
      </c>
      <c r="L26" s="830" t="n">
        <f aca="false">IF($B25="","",COUNTIF(Penalties!$AD26:$AL26,L$2))</f>
        <v>0</v>
      </c>
      <c r="M26" s="830" t="n">
        <f aca="false">IF($B25="","",COUNTIF(Penalties!$AD26:$AL26,M$2))</f>
        <v>0</v>
      </c>
      <c r="N26" s="830" t="n">
        <f aca="false">IF($B25="","",COUNTIF(Penalties!$AD26:$AL26,N$2))</f>
        <v>2</v>
      </c>
      <c r="O26" s="830" t="n">
        <f aca="false">IF($B25="","",COUNTIF(Penalties!$AD26:$AL26,O$2))</f>
        <v>0</v>
      </c>
      <c r="P26" s="830" t="n">
        <f aca="false">IF($B25="","",COUNTIF(Penalties!$AD26:$AL26,P$2))</f>
        <v>0</v>
      </c>
      <c r="Q26" s="830" t="n">
        <f aca="false">IF($B25="","",COUNTIF(Penalties!$AD26:$AL26,Q$2))</f>
        <v>0</v>
      </c>
      <c r="R26" s="830" t="n">
        <f aca="false">IF($B25="","",COUNTIF(Penalties!$AD26:$AL26,R$2))</f>
        <v>0</v>
      </c>
      <c r="S26" s="830" t="n">
        <f aca="false">IF($B25="","",COUNTIF(Penalties!$AD26:$AL26,S$2))</f>
        <v>0</v>
      </c>
      <c r="T26" s="830" t="n">
        <f aca="false">IF($B25="","",COUNTIF(Penalties!$AD26:$AL26,T$2))</f>
        <v>0</v>
      </c>
      <c r="U26" s="831" t="n">
        <f aca="false">IF(B25="","",SUM(E26:T26))</f>
        <v>2</v>
      </c>
      <c r="V26" s="832" t="n">
        <f aca="false">IF(B25="","",SUM(E26:T26)*0.5)</f>
        <v>1</v>
      </c>
      <c r="W26" s="833" t="str">
        <f aca="false">IF($B25="","",IF(Penalties!$AM26=W$2,1,""))</f>
        <v/>
      </c>
      <c r="X26" s="833" t="str">
        <f aca="false">IF($B25="","",IF(Penalties!$AM26=X$2,1,""))</f>
        <v/>
      </c>
      <c r="Y26" s="833" t="str">
        <f aca="false">IF($B25="","",IF(Penalties!$AM26=Y$2,1,""))</f>
        <v/>
      </c>
      <c r="Z26" s="833" t="str">
        <f aca="false">IF($B25="","",IF(Penalties!$AM26=Z$2,1,""))</f>
        <v/>
      </c>
      <c r="AA26" s="833" t="str">
        <f aca="false">IF($B25="","",IF(Penalties!$AM26=AA$2,1,""))</f>
        <v/>
      </c>
      <c r="AB26" s="833" t="str">
        <f aca="false">IF($B25="","",IF(Penalties!$AM26=AB$2,1,""))</f>
        <v/>
      </c>
      <c r="AC26" s="833" t="str">
        <f aca="false">IF($B25="","",IF(Penalties!$AM26=AC$2,1,""))</f>
        <v/>
      </c>
      <c r="AD26" s="833" t="str">
        <f aca="false">IF($B25="","",IF(Penalties!$AM26=AD$2,1,""))</f>
        <v/>
      </c>
      <c r="AE26" s="833" t="str">
        <f aca="false">IF($B25="","",IF(Penalties!$AM26=AE$2,1,""))</f>
        <v/>
      </c>
      <c r="AF26" s="833" t="str">
        <f aca="false">IF($B25="","",IF(Penalties!$AM26=AF$2,1,""))</f>
        <v/>
      </c>
      <c r="AG26" s="833" t="str">
        <f aca="false">IF($B25="","",IF(Penalties!$AM26=AG$2,1,""))</f>
        <v/>
      </c>
      <c r="AH26" s="833" t="str">
        <f aca="false">IF($B25="","",IF(Penalties!$AM26=AH$2,1,""))</f>
        <v/>
      </c>
      <c r="AI26" s="833" t="str">
        <f aca="false">IF($B25="","",IF(Penalties!$AM26=AI$2,1,""))</f>
        <v/>
      </c>
      <c r="AJ26" s="835" t="str">
        <f aca="false">IF(SUM(X25:AI26)=0, "", IF(SUM(X25:AI25)=1, LOOKUP(1, X25:AI25, $X$2:$AI$2), LOOKUP(1, X26:AI26, $X$2:$AI$2)))</f>
        <v/>
      </c>
    </row>
    <row r="27" customFormat="false" ht="13" hidden="false" customHeight="false" outlineLevel="0" collapsed="false">
      <c r="A27" s="820" t="n">
        <f aca="false">A25+1</f>
        <v>13</v>
      </c>
      <c r="B27" s="821" t="str">
        <f aca="false">IF(IGRF!B26="","",IGRF!B26)</f>
        <v>747</v>
      </c>
      <c r="C27" s="822" t="str">
        <f aca="false">IF(IGRF!C26="","",IGRF!C26)</f>
        <v>Sketch E. Artist</v>
      </c>
      <c r="D27" s="809" t="s">
        <v>463</v>
      </c>
      <c r="E27" s="811" t="n">
        <f aca="false">IF($B27="","",COUNTIF(Penalties!$B28:$J28,E$2))</f>
        <v>0</v>
      </c>
      <c r="F27" s="811" t="n">
        <f aca="false">IF($B27="","",COUNTIF(Penalties!$B28:$J28,F$2))</f>
        <v>0</v>
      </c>
      <c r="G27" s="811" t="n">
        <f aca="false">IF($B27="","",COUNTIF(Penalties!$B28:$J28,G$2))</f>
        <v>0</v>
      </c>
      <c r="H27" s="811" t="n">
        <f aca="false">IF($B27="","",COUNTIF(Penalties!$B28:$J28,H$2))</f>
        <v>0</v>
      </c>
      <c r="I27" s="811" t="n">
        <f aca="false">IF($B27="","",COUNTIF(Penalties!$B28:$J28,I$2))</f>
        <v>0</v>
      </c>
      <c r="J27" s="811" t="n">
        <f aca="false">IF($B27="","",COUNTIF(Penalties!$B28:$J28,J$2))</f>
        <v>0</v>
      </c>
      <c r="K27" s="811" t="n">
        <f aca="false">IF($B27="","",COUNTIF(Penalties!$B28:$J28,K$2))</f>
        <v>0</v>
      </c>
      <c r="L27" s="811" t="n">
        <f aca="false">IF($B27="","",COUNTIF(Penalties!$B28:$J28,L$2))</f>
        <v>0</v>
      </c>
      <c r="M27" s="811" t="n">
        <f aca="false">IF($B27="","",COUNTIF(Penalties!$B28:$J28,M$2))</f>
        <v>0</v>
      </c>
      <c r="N27" s="811" t="n">
        <f aca="false">IF($B27="","",COUNTIF(Penalties!$B28:$J28,N$2))</f>
        <v>0</v>
      </c>
      <c r="O27" s="811" t="n">
        <f aca="false">IF($B27="","",COUNTIF(Penalties!$B28:$J28,O$2))</f>
        <v>0</v>
      </c>
      <c r="P27" s="811" t="n">
        <f aca="false">IF($B27="","",COUNTIF(Penalties!$B28:$J28,P$2))</f>
        <v>0</v>
      </c>
      <c r="Q27" s="811" t="n">
        <f aca="false">IF($B27="","",COUNTIF(Penalties!$B28:$J28,Q$2))</f>
        <v>0</v>
      </c>
      <c r="R27" s="811" t="n">
        <f aca="false">IF($B27="","",COUNTIF(Penalties!$B28:$J28,R$2))</f>
        <v>0</v>
      </c>
      <c r="S27" s="811" t="n">
        <f aca="false">IF($B27="","",COUNTIF(Penalties!$B28:$J28,S$2))</f>
        <v>0</v>
      </c>
      <c r="T27" s="811" t="n">
        <f aca="false">IF($B27="","",COUNTIF(Penalties!$B28:$J28,T$2))</f>
        <v>0</v>
      </c>
      <c r="U27" s="823" t="n">
        <f aca="false">IF(B27="","",SUM(E27:T27))</f>
        <v>0</v>
      </c>
      <c r="V27" s="824" t="n">
        <f aca="false">IF(B27="","",SUM(E27:T27)*0.5)</f>
        <v>0</v>
      </c>
      <c r="W27" s="823" t="str">
        <f aca="false">IF($B27="","",IF(Penalties!$K28=W$2,1,""))</f>
        <v/>
      </c>
      <c r="X27" s="823" t="str">
        <f aca="false">IF($B27="","",IF(Penalties!$K28=X$2,1,""))</f>
        <v/>
      </c>
      <c r="Y27" s="823" t="str">
        <f aca="false">IF($B27="","",IF(Penalties!$K28=Y$2,1,""))</f>
        <v/>
      </c>
      <c r="Z27" s="823" t="str">
        <f aca="false">IF($B27="","",IF(Penalties!$K28=Z$2,1,""))</f>
        <v/>
      </c>
      <c r="AA27" s="823" t="str">
        <f aca="false">IF($B27="","",IF(Penalties!$K28=AA$2,1,""))</f>
        <v/>
      </c>
      <c r="AB27" s="823" t="str">
        <f aca="false">IF($B27="","",IF(Penalties!$K28=AB$2,1,""))</f>
        <v/>
      </c>
      <c r="AC27" s="823" t="str">
        <f aca="false">IF($B27="","",IF(Penalties!$K28=AC$2,1,""))</f>
        <v/>
      </c>
      <c r="AD27" s="823" t="str">
        <f aca="false">IF($B27="","",IF(Penalties!$K28=AD$2,1,""))</f>
        <v/>
      </c>
      <c r="AE27" s="823" t="str">
        <f aca="false">IF($B27="","",IF(Penalties!$K28=AE$2,1,""))</f>
        <v/>
      </c>
      <c r="AF27" s="823" t="str">
        <f aca="false">IF($B27="","",IF(Penalties!$K28=AF$2,1,""))</f>
        <v/>
      </c>
      <c r="AG27" s="823" t="str">
        <f aca="false">IF($B27="","",IF(Penalties!$K28=AG$2,1,""))</f>
        <v/>
      </c>
      <c r="AH27" s="823" t="str">
        <f aca="false">IF($B27="","",IF(Penalties!$K28=AH$2,1,""))</f>
        <v/>
      </c>
      <c r="AI27" s="823" t="str">
        <f aca="false">IF($B27="","",IF(Penalties!$K28=AI$2,1,""))</f>
        <v/>
      </c>
      <c r="AJ27" s="825"/>
    </row>
    <row r="28" customFormat="false" ht="13" hidden="false" customHeight="false" outlineLevel="0" collapsed="false">
      <c r="A28" s="820"/>
      <c r="B28" s="821"/>
      <c r="C28" s="822"/>
      <c r="D28" s="809" t="s">
        <v>464</v>
      </c>
      <c r="E28" s="811" t="n">
        <f aca="false">IF($B27="","",COUNTIF(Penalties!$AD28:$AL28,E$2))</f>
        <v>0</v>
      </c>
      <c r="F28" s="811" t="n">
        <f aca="false">IF($B27="","",COUNTIF(Penalties!$AD28:$AL28,F$2))</f>
        <v>0</v>
      </c>
      <c r="G28" s="811" t="n">
        <f aca="false">IF($B27="","",COUNTIF(Penalties!$AD28:$AL28,G$2))</f>
        <v>0</v>
      </c>
      <c r="H28" s="811" t="n">
        <f aca="false">IF($B27="","",COUNTIF(Penalties!$AD28:$AL28,H$2))</f>
        <v>0</v>
      </c>
      <c r="I28" s="811" t="n">
        <f aca="false">IF($B27="","",COUNTIF(Penalties!$AD28:$AL28,I$2))</f>
        <v>0</v>
      </c>
      <c r="J28" s="811" t="n">
        <f aca="false">IF($B27="","",COUNTIF(Penalties!$AD28:$AL28,J$2))</f>
        <v>0</v>
      </c>
      <c r="K28" s="811" t="n">
        <f aca="false">IF($B27="","",COUNTIF(Penalties!$AD28:$AL28,K$2))</f>
        <v>0</v>
      </c>
      <c r="L28" s="811" t="n">
        <f aca="false">IF($B27="","",COUNTIF(Penalties!$AD28:$AL28,L$2))</f>
        <v>0</v>
      </c>
      <c r="M28" s="811" t="n">
        <f aca="false">IF($B27="","",COUNTIF(Penalties!$AD28:$AL28,M$2))</f>
        <v>0</v>
      </c>
      <c r="N28" s="811" t="n">
        <f aca="false">IF($B27="","",COUNTIF(Penalties!$AD28:$AL28,N$2))</f>
        <v>0</v>
      </c>
      <c r="O28" s="811" t="n">
        <f aca="false">IF($B27="","",COUNTIF(Penalties!$AD28:$AL28,O$2))</f>
        <v>0</v>
      </c>
      <c r="P28" s="811" t="n">
        <f aca="false">IF($B27="","",COUNTIF(Penalties!$AD28:$AL28,P$2))</f>
        <v>0</v>
      </c>
      <c r="Q28" s="811" t="n">
        <f aca="false">IF($B27="","",COUNTIF(Penalties!$AD28:$AL28,Q$2))</f>
        <v>0</v>
      </c>
      <c r="R28" s="811" t="n">
        <f aca="false">IF($B27="","",COUNTIF(Penalties!$AD28:$AL28,R$2))</f>
        <v>0</v>
      </c>
      <c r="S28" s="811" t="n">
        <f aca="false">IF($B27="","",COUNTIF(Penalties!$AD28:$AL28,S$2))</f>
        <v>0</v>
      </c>
      <c r="T28" s="811" t="n">
        <f aca="false">IF($B27="","",COUNTIF(Penalties!$AD28:$AL28,T$2))</f>
        <v>0</v>
      </c>
      <c r="U28" s="823" t="n">
        <f aca="false">IF(B27="","",SUM(E28:T28))</f>
        <v>0</v>
      </c>
      <c r="V28" s="824" t="n">
        <f aca="false">IF(B27="","",SUM(E28:T28)*0.5)</f>
        <v>0</v>
      </c>
      <c r="W28" s="823" t="str">
        <f aca="false">IF($B27="","",IF(Penalties!$AM28=W$2,1,""))</f>
        <v/>
      </c>
      <c r="X28" s="823" t="str">
        <f aca="false">IF($B27="","",IF(Penalties!$AM28=X$2,1,""))</f>
        <v/>
      </c>
      <c r="Y28" s="823" t="str">
        <f aca="false">IF($B27="","",IF(Penalties!$AM28=Y$2,1,""))</f>
        <v/>
      </c>
      <c r="Z28" s="823" t="str">
        <f aca="false">IF($B27="","",IF(Penalties!$AM28=Z$2,1,""))</f>
        <v/>
      </c>
      <c r="AA28" s="823" t="str">
        <f aca="false">IF($B27="","",IF(Penalties!$AM28=AA$2,1,""))</f>
        <v/>
      </c>
      <c r="AB28" s="823" t="str">
        <f aca="false">IF($B27="","",IF(Penalties!$AM28=AB$2,1,""))</f>
        <v/>
      </c>
      <c r="AC28" s="823" t="str">
        <f aca="false">IF($B27="","",IF(Penalties!$AM28=AC$2,1,""))</f>
        <v/>
      </c>
      <c r="AD28" s="823" t="str">
        <f aca="false">IF($B27="","",IF(Penalties!$AM28=AD$2,1,""))</f>
        <v/>
      </c>
      <c r="AE28" s="823" t="str">
        <f aca="false">IF($B27="","",IF(Penalties!$AM28=AE$2,1,""))</f>
        <v/>
      </c>
      <c r="AF28" s="823" t="str">
        <f aca="false">IF($B27="","",IF(Penalties!$AM28=AF$2,1,""))</f>
        <v/>
      </c>
      <c r="AG28" s="823" t="str">
        <f aca="false">IF($B27="","",IF(Penalties!$AM28=AG$2,1,""))</f>
        <v/>
      </c>
      <c r="AH28" s="823" t="str">
        <f aca="false">IF($B27="","",IF(Penalties!$AM28=AH$2,1,""))</f>
        <v/>
      </c>
      <c r="AI28" s="823" t="str">
        <f aca="false">IF($B27="","",IF(Penalties!$AM28=AI$2,1,""))</f>
        <v/>
      </c>
      <c r="AJ28" s="826" t="str">
        <f aca="false">IF(SUM(X27:AI28)=0, "", IF(SUM(X27:AI27)=1, LOOKUP(1, X27:AI27, $X$2:$AI$2), LOOKUP(1, X28:AI28, $X$2:$AI$2)))</f>
        <v/>
      </c>
    </row>
    <row r="29" customFormat="false" ht="13" hidden="false" customHeight="false" outlineLevel="0" collapsed="false">
      <c r="A29" s="827" t="n">
        <f aca="false">A27+1</f>
        <v>14</v>
      </c>
      <c r="B29" s="828" t="str">
        <f aca="false">IF(IGRF!B27="","",IGRF!B27)</f>
        <v>77</v>
      </c>
      <c r="C29" s="829" t="str">
        <f aca="false">IF(IGRF!C27="","",IGRF!C27)</f>
        <v>Jen-Aside</v>
      </c>
      <c r="D29" s="830" t="s">
        <v>463</v>
      </c>
      <c r="E29" s="830" t="n">
        <f aca="false">IF($B29="","",COUNTIF(Penalties!$B30:$J30,E$2))</f>
        <v>0</v>
      </c>
      <c r="F29" s="830" t="n">
        <f aca="false">IF($B29="","",COUNTIF(Penalties!$B30:$J30,F$2))</f>
        <v>0</v>
      </c>
      <c r="G29" s="830" t="n">
        <f aca="false">IF($B29="","",COUNTIF(Penalties!$B30:$J30,G$2))</f>
        <v>0</v>
      </c>
      <c r="H29" s="830" t="n">
        <f aca="false">IF($B29="","",COUNTIF(Penalties!$B30:$J30,H$2))</f>
        <v>0</v>
      </c>
      <c r="I29" s="830" t="n">
        <f aca="false">IF($B29="","",COUNTIF(Penalties!$B30:$J30,I$2))</f>
        <v>0</v>
      </c>
      <c r="J29" s="830" t="n">
        <f aca="false">IF($B29="","",COUNTIF(Penalties!$B30:$J30,J$2))</f>
        <v>0</v>
      </c>
      <c r="K29" s="830" t="n">
        <f aca="false">IF($B29="","",COUNTIF(Penalties!$B30:$J30,K$2))</f>
        <v>0</v>
      </c>
      <c r="L29" s="830" t="n">
        <f aca="false">IF($B29="","",COUNTIF(Penalties!$B30:$J30,L$2))</f>
        <v>0</v>
      </c>
      <c r="M29" s="830" t="n">
        <f aca="false">IF($B29="","",COUNTIF(Penalties!$B30:$J30,M$2))</f>
        <v>0</v>
      </c>
      <c r="N29" s="830" t="n">
        <f aca="false">IF($B29="","",COUNTIF(Penalties!$B30:$J30,N$2))</f>
        <v>0</v>
      </c>
      <c r="O29" s="830" t="n">
        <f aca="false">IF($B29="","",COUNTIF(Penalties!$B30:$J30,O$2))</f>
        <v>0</v>
      </c>
      <c r="P29" s="830" t="n">
        <f aca="false">IF($B29="","",COUNTIF(Penalties!$B30:$J30,P$2))</f>
        <v>0</v>
      </c>
      <c r="Q29" s="830" t="n">
        <f aca="false">IF($B29="","",COUNTIF(Penalties!$B30:$J30,Q$2))</f>
        <v>0</v>
      </c>
      <c r="R29" s="830" t="n">
        <f aca="false">IF($B29="","",COUNTIF(Penalties!$B30:$J30,R$2))</f>
        <v>0</v>
      </c>
      <c r="S29" s="830" t="n">
        <f aca="false">IF($B29="","",COUNTIF(Penalties!$B30:$J30,S$2))</f>
        <v>0</v>
      </c>
      <c r="T29" s="830" t="n">
        <f aca="false">IF($B29="","",COUNTIF(Penalties!$B30:$J30,T$2))</f>
        <v>0</v>
      </c>
      <c r="U29" s="831" t="n">
        <f aca="false">IF(B29="","",SUM(E29:T29))</f>
        <v>0</v>
      </c>
      <c r="V29" s="832" t="n">
        <f aca="false">IF(B29="","",SUM(E29:T29)*0.5)</f>
        <v>0</v>
      </c>
      <c r="W29" s="833" t="str">
        <f aca="false">IF($B29="","",IF(Penalties!$K30=W$2,1,""))</f>
        <v/>
      </c>
      <c r="X29" s="833" t="str">
        <f aca="false">IF($B29="","",IF(Penalties!$K30=X$2,1,""))</f>
        <v/>
      </c>
      <c r="Y29" s="833" t="str">
        <f aca="false">IF($B29="","",IF(Penalties!$K30=Y$2,1,""))</f>
        <v/>
      </c>
      <c r="Z29" s="833" t="str">
        <f aca="false">IF($B29="","",IF(Penalties!$K30=Z$2,1,""))</f>
        <v/>
      </c>
      <c r="AA29" s="833" t="str">
        <f aca="false">IF($B29="","",IF(Penalties!$K30=AA$2,1,""))</f>
        <v/>
      </c>
      <c r="AB29" s="833" t="str">
        <f aca="false">IF($B29="","",IF(Penalties!$K30=AB$2,1,""))</f>
        <v/>
      </c>
      <c r="AC29" s="833" t="str">
        <f aca="false">IF($B29="","",IF(Penalties!$K30=AC$2,1,""))</f>
        <v/>
      </c>
      <c r="AD29" s="833" t="str">
        <f aca="false">IF($B29="","",IF(Penalties!$K30=AD$2,1,""))</f>
        <v/>
      </c>
      <c r="AE29" s="833" t="str">
        <f aca="false">IF($B29="","",IF(Penalties!$K30=AE$2,1,""))</f>
        <v/>
      </c>
      <c r="AF29" s="833" t="str">
        <f aca="false">IF($B29="","",IF(Penalties!$K30=AF$2,1,""))</f>
        <v/>
      </c>
      <c r="AG29" s="833" t="str">
        <f aca="false">IF($B29="","",IF(Penalties!$K30=AG$2,1,""))</f>
        <v/>
      </c>
      <c r="AH29" s="833" t="str">
        <f aca="false">IF($B29="","",IF(Penalties!$K30=AH$2,1,""))</f>
        <v/>
      </c>
      <c r="AI29" s="833" t="str">
        <f aca="false">IF($B29="","",IF(Penalties!$K30=AI$2,1,""))</f>
        <v/>
      </c>
      <c r="AJ29" s="834"/>
    </row>
    <row r="30" customFormat="false" ht="13.5" hidden="false" customHeight="false" outlineLevel="0" collapsed="false">
      <c r="A30" s="827"/>
      <c r="B30" s="828"/>
      <c r="C30" s="829"/>
      <c r="D30" s="830" t="s">
        <v>464</v>
      </c>
      <c r="E30" s="830" t="n">
        <f aca="false">IF($B29="","",COUNTIF(Penalties!$AD30:$AL30,E$2))</f>
        <v>0</v>
      </c>
      <c r="F30" s="830" t="n">
        <f aca="false">IF($B29="","",COUNTIF(Penalties!$AD30:$AL30,F$2))</f>
        <v>0</v>
      </c>
      <c r="G30" s="830" t="n">
        <f aca="false">IF($B29="","",COUNTIF(Penalties!$AD30:$AL30,G$2))</f>
        <v>0</v>
      </c>
      <c r="H30" s="830" t="n">
        <f aca="false">IF($B29="","",COUNTIF(Penalties!$AD30:$AL30,H$2))</f>
        <v>0</v>
      </c>
      <c r="I30" s="830" t="n">
        <f aca="false">IF($B29="","",COUNTIF(Penalties!$AD30:$AL30,I$2))</f>
        <v>0</v>
      </c>
      <c r="J30" s="830" t="n">
        <f aca="false">IF($B29="","",COUNTIF(Penalties!$AD30:$AL30,J$2))</f>
        <v>0</v>
      </c>
      <c r="K30" s="830" t="n">
        <f aca="false">IF($B29="","",COUNTIF(Penalties!$AD30:$AL30,K$2))</f>
        <v>0</v>
      </c>
      <c r="L30" s="830" t="n">
        <f aca="false">IF($B29="","",COUNTIF(Penalties!$AD30:$AL30,L$2))</f>
        <v>0</v>
      </c>
      <c r="M30" s="830" t="n">
        <f aca="false">IF($B29="","",COUNTIF(Penalties!$AD30:$AL30,M$2))</f>
        <v>0</v>
      </c>
      <c r="N30" s="830" t="n">
        <f aca="false">IF($B29="","",COUNTIF(Penalties!$AD30:$AL30,N$2))</f>
        <v>0</v>
      </c>
      <c r="O30" s="830" t="n">
        <f aca="false">IF($B29="","",COUNTIF(Penalties!$AD30:$AL30,O$2))</f>
        <v>0</v>
      </c>
      <c r="P30" s="830" t="n">
        <f aca="false">IF($B29="","",COUNTIF(Penalties!$AD30:$AL30,P$2))</f>
        <v>0</v>
      </c>
      <c r="Q30" s="830" t="n">
        <f aca="false">IF($B29="","",COUNTIF(Penalties!$AD30:$AL30,Q$2))</f>
        <v>0</v>
      </c>
      <c r="R30" s="830" t="n">
        <f aca="false">IF($B29="","",COUNTIF(Penalties!$AD30:$AL30,R$2))</f>
        <v>0</v>
      </c>
      <c r="S30" s="830" t="n">
        <f aca="false">IF($B29="","",COUNTIF(Penalties!$AD30:$AL30,S$2))</f>
        <v>0</v>
      </c>
      <c r="T30" s="830" t="n">
        <f aca="false">IF($B29="","",COUNTIF(Penalties!$AD30:$AL30,T$2))</f>
        <v>0</v>
      </c>
      <c r="U30" s="831" t="n">
        <f aca="false">IF(B29="","",SUM(E30:T30))</f>
        <v>0</v>
      </c>
      <c r="V30" s="832" t="n">
        <f aca="false">IF(B29="","",SUM(E30:T30)*0.5)</f>
        <v>0</v>
      </c>
      <c r="W30" s="833" t="str">
        <f aca="false">IF($B29="","",IF(Penalties!$AM30=W$2,1,""))</f>
        <v/>
      </c>
      <c r="X30" s="833" t="str">
        <f aca="false">IF($B29="","",IF(Penalties!$AM30=X$2,1,""))</f>
        <v/>
      </c>
      <c r="Y30" s="833" t="str">
        <f aca="false">IF($B29="","",IF(Penalties!$AM30=Y$2,1,""))</f>
        <v/>
      </c>
      <c r="Z30" s="833" t="str">
        <f aca="false">IF($B29="","",IF(Penalties!$AM30=Z$2,1,""))</f>
        <v/>
      </c>
      <c r="AA30" s="833" t="str">
        <f aca="false">IF($B29="","",IF(Penalties!$AM30=AA$2,1,""))</f>
        <v/>
      </c>
      <c r="AB30" s="833" t="str">
        <f aca="false">IF($B29="","",IF(Penalties!$AM30=AB$2,1,""))</f>
        <v/>
      </c>
      <c r="AC30" s="833" t="str">
        <f aca="false">IF($B29="","",IF(Penalties!$AM30=AC$2,1,""))</f>
        <v/>
      </c>
      <c r="AD30" s="833" t="str">
        <f aca="false">IF($B29="","",IF(Penalties!$AM30=AD$2,1,""))</f>
        <v/>
      </c>
      <c r="AE30" s="833" t="str">
        <f aca="false">IF($B29="","",IF(Penalties!$AM30=AE$2,1,""))</f>
        <v/>
      </c>
      <c r="AF30" s="833" t="str">
        <f aca="false">IF($B29="","",IF(Penalties!$AM30=AF$2,1,""))</f>
        <v/>
      </c>
      <c r="AG30" s="833" t="str">
        <f aca="false">IF($B29="","",IF(Penalties!$AM30=AG$2,1,""))</f>
        <v/>
      </c>
      <c r="AH30" s="833" t="str">
        <f aca="false">IF($B29="","",IF(Penalties!$AM30=AH$2,1,""))</f>
        <v/>
      </c>
      <c r="AI30" s="833" t="str">
        <f aca="false">IF($B29="","",IF(Penalties!$AM30=AI$2,1,""))</f>
        <v/>
      </c>
      <c r="AJ30" s="835" t="str">
        <f aca="false">IF(SUM(X29:AI30)=0, "", IF(SUM(X29:AI29)=1, LOOKUP(1, X29:AI29, $X$2:$AI$2), LOOKUP(1, X30:AI30, $X$2:$AI$2)))</f>
        <v/>
      </c>
    </row>
    <row r="31" customFormat="false" ht="13" hidden="false" customHeight="false" outlineLevel="0" collapsed="false">
      <c r="A31" s="820" t="n">
        <f aca="false">A29+1</f>
        <v>15</v>
      </c>
      <c r="B31" s="821" t="str">
        <f aca="false">IF(IGRF!B28="","",IGRF!B28)</f>
        <v/>
      </c>
      <c r="C31" s="822" t="str">
        <f aca="false">IF(IGRF!C28="","",IGRF!C28)</f>
        <v/>
      </c>
      <c r="D31" s="809" t="s">
        <v>463</v>
      </c>
      <c r="E31" s="811" t="str">
        <f aca="false">IF($B31="","",COUNTIF(Penalties!$B32:$J32,E$2))</f>
        <v/>
      </c>
      <c r="F31" s="811" t="str">
        <f aca="false">IF($B31="","",COUNTIF(Penalties!$B32:$J32,F$2))</f>
        <v/>
      </c>
      <c r="G31" s="811" t="str">
        <f aca="false">IF($B31="","",COUNTIF(Penalties!$B32:$J32,G$2))</f>
        <v/>
      </c>
      <c r="H31" s="811" t="str">
        <f aca="false">IF($B31="","",COUNTIF(Penalties!$B32:$J32,H$2))</f>
        <v/>
      </c>
      <c r="I31" s="811" t="str">
        <f aca="false">IF($B31="","",COUNTIF(Penalties!$B32:$J32,I$2))</f>
        <v/>
      </c>
      <c r="J31" s="811" t="str">
        <f aca="false">IF($B31="","",COUNTIF(Penalties!$B32:$J32,J$2))</f>
        <v/>
      </c>
      <c r="K31" s="811" t="str">
        <f aca="false">IF($B31="","",COUNTIF(Penalties!$B32:$J32,K$2))</f>
        <v/>
      </c>
      <c r="L31" s="811" t="str">
        <f aca="false">IF($B31="","",COUNTIF(Penalties!$B32:$J32,L$2))</f>
        <v/>
      </c>
      <c r="M31" s="811" t="str">
        <f aca="false">IF($B31="","",COUNTIF(Penalties!$B32:$J32,M$2))</f>
        <v/>
      </c>
      <c r="N31" s="811" t="str">
        <f aca="false">IF($B31="","",COUNTIF(Penalties!$B32:$J32,N$2))</f>
        <v/>
      </c>
      <c r="O31" s="811" t="str">
        <f aca="false">IF($B31="","",COUNTIF(Penalties!$B32:$J32,O$2))</f>
        <v/>
      </c>
      <c r="P31" s="811" t="str">
        <f aca="false">IF($B31="","",COUNTIF(Penalties!$B32:$J32,P$2))</f>
        <v/>
      </c>
      <c r="Q31" s="811" t="str">
        <f aca="false">IF($B31="","",COUNTIF(Penalties!$B32:$J32,Q$2))</f>
        <v/>
      </c>
      <c r="R31" s="811" t="str">
        <f aca="false">IF($B31="","",COUNTIF(Penalties!$B32:$J32,R$2))</f>
        <v/>
      </c>
      <c r="S31" s="811" t="str">
        <f aca="false">IF($B31="","",COUNTIF(Penalties!$B32:$J32,S$2))</f>
        <v/>
      </c>
      <c r="T31" s="811" t="str">
        <f aca="false">IF($B31="","",COUNTIF(Penalties!$B32:$J32,T$2))</f>
        <v/>
      </c>
      <c r="U31" s="823" t="str">
        <f aca="false">IF(B31="","",SUM(E31:T31))</f>
        <v/>
      </c>
      <c r="V31" s="824" t="str">
        <f aca="false">IF(B31="","",SUM(E31:T31)*0.5)</f>
        <v/>
      </c>
      <c r="W31" s="823" t="str">
        <f aca="false">IF($B31="","",IF(Penalties!$K32=W$2,1,""))</f>
        <v/>
      </c>
      <c r="X31" s="823" t="str">
        <f aca="false">IF($B31="","",IF(Penalties!$K32=X$2,1,""))</f>
        <v/>
      </c>
      <c r="Y31" s="823" t="str">
        <f aca="false">IF($B31="","",IF(Penalties!$K32=Y$2,1,""))</f>
        <v/>
      </c>
      <c r="Z31" s="823" t="str">
        <f aca="false">IF($B31="","",IF(Penalties!$K32=Z$2,1,""))</f>
        <v/>
      </c>
      <c r="AA31" s="823" t="str">
        <f aca="false">IF($B31="","",IF(Penalties!$K32=AA$2,1,""))</f>
        <v/>
      </c>
      <c r="AB31" s="823" t="str">
        <f aca="false">IF($B31="","",IF(Penalties!$K32=AB$2,1,""))</f>
        <v/>
      </c>
      <c r="AC31" s="823" t="str">
        <f aca="false">IF($B31="","",IF(Penalties!$K32=AC$2,1,""))</f>
        <v/>
      </c>
      <c r="AD31" s="823" t="str">
        <f aca="false">IF($B31="","",IF(Penalties!$K32=AD$2,1,""))</f>
        <v/>
      </c>
      <c r="AE31" s="823" t="str">
        <f aca="false">IF($B31="","",IF(Penalties!$K32=AE$2,1,""))</f>
        <v/>
      </c>
      <c r="AF31" s="823" t="str">
        <f aca="false">IF($B31="","",IF(Penalties!$K32=AF$2,1,""))</f>
        <v/>
      </c>
      <c r="AG31" s="823" t="str">
        <f aca="false">IF($B31="","",IF(Penalties!$K32=AG$2,1,""))</f>
        <v/>
      </c>
      <c r="AH31" s="823" t="str">
        <f aca="false">IF($B31="","",IF(Penalties!$K32=AH$2,1,""))</f>
        <v/>
      </c>
      <c r="AI31" s="823" t="str">
        <f aca="false">IF($B31="","",IF(Penalties!$K32=AI$2,1,""))</f>
        <v/>
      </c>
      <c r="AJ31" s="825"/>
    </row>
    <row r="32" customFormat="false" ht="13" hidden="false" customHeight="false" outlineLevel="0" collapsed="false">
      <c r="A32" s="820"/>
      <c r="B32" s="821"/>
      <c r="C32" s="822"/>
      <c r="D32" s="809" t="s">
        <v>464</v>
      </c>
      <c r="E32" s="811" t="str">
        <f aca="false">IF($B31="","",COUNTIF(Penalties!$AD32:$AL32,E$2))</f>
        <v/>
      </c>
      <c r="F32" s="811" t="str">
        <f aca="false">IF($B31="","",COUNTIF(Penalties!$AD32:$AL32,F$2))</f>
        <v/>
      </c>
      <c r="G32" s="811" t="str">
        <f aca="false">IF($B31="","",COUNTIF(Penalties!$AD32:$AL32,G$2))</f>
        <v/>
      </c>
      <c r="H32" s="811" t="str">
        <f aca="false">IF($B31="","",COUNTIF(Penalties!$AD32:$AL32,H$2))</f>
        <v/>
      </c>
      <c r="I32" s="811" t="str">
        <f aca="false">IF($B31="","",COUNTIF(Penalties!$AD32:$AL32,I$2))</f>
        <v/>
      </c>
      <c r="J32" s="811" t="str">
        <f aca="false">IF($B31="","",COUNTIF(Penalties!$AD32:$AL32,J$2))</f>
        <v/>
      </c>
      <c r="K32" s="811" t="str">
        <f aca="false">IF($B31="","",COUNTIF(Penalties!$AD32:$AL32,K$2))</f>
        <v/>
      </c>
      <c r="L32" s="811" t="str">
        <f aca="false">IF($B31="","",COUNTIF(Penalties!$AD32:$AL32,L$2))</f>
        <v/>
      </c>
      <c r="M32" s="811" t="str">
        <f aca="false">IF($B31="","",COUNTIF(Penalties!$AD32:$AL32,M$2))</f>
        <v/>
      </c>
      <c r="N32" s="811" t="str">
        <f aca="false">IF($B31="","",COUNTIF(Penalties!$AD32:$AL32,N$2))</f>
        <v/>
      </c>
      <c r="O32" s="811" t="str">
        <f aca="false">IF($B31="","",COUNTIF(Penalties!$AD32:$AL32,O$2))</f>
        <v/>
      </c>
      <c r="P32" s="811" t="str">
        <f aca="false">IF($B31="","",COUNTIF(Penalties!$AD32:$AL32,P$2))</f>
        <v/>
      </c>
      <c r="Q32" s="811" t="str">
        <f aca="false">IF($B31="","",COUNTIF(Penalties!$AD32:$AL32,Q$2))</f>
        <v/>
      </c>
      <c r="R32" s="811" t="str">
        <f aca="false">IF($B31="","",COUNTIF(Penalties!$AD32:$AL32,R$2))</f>
        <v/>
      </c>
      <c r="S32" s="811" t="str">
        <f aca="false">IF($B31="","",COUNTIF(Penalties!$AD32:$AL32,S$2))</f>
        <v/>
      </c>
      <c r="T32" s="811" t="str">
        <f aca="false">IF($B31="","",COUNTIF(Penalties!$AD32:$AL32,T$2))</f>
        <v/>
      </c>
      <c r="U32" s="823" t="str">
        <f aca="false">IF(B31="","",SUM(E32:T32))</f>
        <v/>
      </c>
      <c r="V32" s="824" t="str">
        <f aca="false">IF(B31="","",SUM(E32:T32)*0.5)</f>
        <v/>
      </c>
      <c r="W32" s="823" t="str">
        <f aca="false">IF($B31="","",IF(Penalties!$AM32=W$2,1,""))</f>
        <v/>
      </c>
      <c r="X32" s="823" t="str">
        <f aca="false">IF($B31="","",IF(Penalties!$AM32=X$2,1,""))</f>
        <v/>
      </c>
      <c r="Y32" s="823" t="str">
        <f aca="false">IF($B31="","",IF(Penalties!$AM32=Y$2,1,""))</f>
        <v/>
      </c>
      <c r="Z32" s="823" t="str">
        <f aca="false">IF($B31="","",IF(Penalties!$AM32=Z$2,1,""))</f>
        <v/>
      </c>
      <c r="AA32" s="823" t="str">
        <f aca="false">IF($B31="","",IF(Penalties!$AM32=AA$2,1,""))</f>
        <v/>
      </c>
      <c r="AB32" s="823" t="str">
        <f aca="false">IF($B31="","",IF(Penalties!$AM32=AB$2,1,""))</f>
        <v/>
      </c>
      <c r="AC32" s="823" t="str">
        <f aca="false">IF($B31="","",IF(Penalties!$AM32=AC$2,1,""))</f>
        <v/>
      </c>
      <c r="AD32" s="823" t="str">
        <f aca="false">IF($B31="","",IF(Penalties!$AM32=AD$2,1,""))</f>
        <v/>
      </c>
      <c r="AE32" s="823" t="str">
        <f aca="false">IF($B31="","",IF(Penalties!$AM32=AE$2,1,""))</f>
        <v/>
      </c>
      <c r="AF32" s="823" t="str">
        <f aca="false">IF($B31="","",IF(Penalties!$AM32=AF$2,1,""))</f>
        <v/>
      </c>
      <c r="AG32" s="823" t="str">
        <f aca="false">IF($B31="","",IF(Penalties!$AM32=AG$2,1,""))</f>
        <v/>
      </c>
      <c r="AH32" s="823" t="str">
        <f aca="false">IF($B31="","",IF(Penalties!$AM32=AH$2,1,""))</f>
        <v/>
      </c>
      <c r="AI32" s="823" t="str">
        <f aca="false">IF($B31="","",IF(Penalties!$AM32=AI$2,1,""))</f>
        <v/>
      </c>
      <c r="AJ32" s="826" t="str">
        <f aca="false">IF(SUM(X31:AI32)=0, "", IF(SUM(X31:AI31)=1, LOOKUP(1, X31:AI31, $X$2:$AI$2), LOOKUP(1, X32:AI32, $X$2:$AI$2)))</f>
        <v/>
      </c>
    </row>
    <row r="33" s="430" customFormat="true" ht="13" hidden="false" customHeight="false" outlineLevel="0" collapsed="false">
      <c r="A33" s="827" t="n">
        <f aca="false">A31+1</f>
        <v>16</v>
      </c>
      <c r="B33" s="828" t="str">
        <f aca="false">IF(IGRF!B29="","",IGRF!B29)</f>
        <v/>
      </c>
      <c r="C33" s="829" t="str">
        <f aca="false">IF(IGRF!C29="","",IGRF!C29)</f>
        <v/>
      </c>
      <c r="D33" s="830" t="s">
        <v>463</v>
      </c>
      <c r="E33" s="830" t="str">
        <f aca="false">IF($B33="","",COUNTIF(Penalties!$B34:$J34,E$2))</f>
        <v/>
      </c>
      <c r="F33" s="830" t="str">
        <f aca="false">IF($B33="","",COUNTIF(Penalties!$B34:$J34,F$2))</f>
        <v/>
      </c>
      <c r="G33" s="830" t="str">
        <f aca="false">IF($B33="","",COUNTIF(Penalties!$B34:$J34,G$2))</f>
        <v/>
      </c>
      <c r="H33" s="830" t="str">
        <f aca="false">IF($B33="","",COUNTIF(Penalties!$B34:$J34,H$2))</f>
        <v/>
      </c>
      <c r="I33" s="830" t="str">
        <f aca="false">IF($B33="","",COUNTIF(Penalties!$B34:$J34,I$2))</f>
        <v/>
      </c>
      <c r="J33" s="830" t="str">
        <f aca="false">IF($B33="","",COUNTIF(Penalties!$B34:$J34,J$2))</f>
        <v/>
      </c>
      <c r="K33" s="830" t="str">
        <f aca="false">IF($B33="","",COUNTIF(Penalties!$B34:$J34,K$2))</f>
        <v/>
      </c>
      <c r="L33" s="830" t="str">
        <f aca="false">IF($B33="","",COUNTIF(Penalties!$B34:$J34,L$2))</f>
        <v/>
      </c>
      <c r="M33" s="830" t="str">
        <f aca="false">IF($B33="","",COUNTIF(Penalties!$B34:$J34,M$2))</f>
        <v/>
      </c>
      <c r="N33" s="830" t="str">
        <f aca="false">IF($B33="","",COUNTIF(Penalties!$B34:$J34,N$2))</f>
        <v/>
      </c>
      <c r="O33" s="830" t="str">
        <f aca="false">IF($B33="","",COUNTIF(Penalties!$B34:$J34,O$2))</f>
        <v/>
      </c>
      <c r="P33" s="830" t="str">
        <f aca="false">IF($B33="","",COUNTIF(Penalties!$B34:$J34,P$2))</f>
        <v/>
      </c>
      <c r="Q33" s="830" t="str">
        <f aca="false">IF($B33="","",COUNTIF(Penalties!$B34:$J34,Q$2))</f>
        <v/>
      </c>
      <c r="R33" s="830" t="str">
        <f aca="false">IF($B33="","",COUNTIF(Penalties!$B34:$J34,R$2))</f>
        <v/>
      </c>
      <c r="S33" s="830" t="str">
        <f aca="false">IF($B33="","",COUNTIF(Penalties!$B34:$J34,S$2))</f>
        <v/>
      </c>
      <c r="T33" s="830" t="str">
        <f aca="false">IF($B33="","",COUNTIF(Penalties!$B34:$J34,T$2))</f>
        <v/>
      </c>
      <c r="U33" s="831" t="str">
        <f aca="false">IF(B33="","",SUM(E33:T33))</f>
        <v/>
      </c>
      <c r="V33" s="832" t="str">
        <f aca="false">IF(B33="","",SUM(E33:T33)*0.5)</f>
        <v/>
      </c>
      <c r="W33" s="833" t="str">
        <f aca="false">IF($B33="","",IF(Penalties!$K34=W$2,1,""))</f>
        <v/>
      </c>
      <c r="X33" s="833" t="str">
        <f aca="false">IF($B33="","",IF(Penalties!$K34=X$2,1,""))</f>
        <v/>
      </c>
      <c r="Y33" s="833" t="str">
        <f aca="false">IF($B33="","",IF(Penalties!$K34=Y$2,1,""))</f>
        <v/>
      </c>
      <c r="Z33" s="833" t="str">
        <f aca="false">IF($B33="","",IF(Penalties!$K34=Z$2,1,""))</f>
        <v/>
      </c>
      <c r="AA33" s="833" t="str">
        <f aca="false">IF($B33="","",IF(Penalties!$K34=AA$2,1,""))</f>
        <v/>
      </c>
      <c r="AB33" s="833" t="str">
        <f aca="false">IF($B33="","",IF(Penalties!$K34=AB$2,1,""))</f>
        <v/>
      </c>
      <c r="AC33" s="833" t="str">
        <f aca="false">IF($B33="","",IF(Penalties!$K34=AC$2,1,""))</f>
        <v/>
      </c>
      <c r="AD33" s="833" t="str">
        <f aca="false">IF($B33="","",IF(Penalties!$K34=AD$2,1,""))</f>
        <v/>
      </c>
      <c r="AE33" s="833" t="str">
        <f aca="false">IF($B33="","",IF(Penalties!$K34=AE$2,1,""))</f>
        <v/>
      </c>
      <c r="AF33" s="833" t="str">
        <f aca="false">IF($B33="","",IF(Penalties!$K34=AF$2,1,""))</f>
        <v/>
      </c>
      <c r="AG33" s="833" t="str">
        <f aca="false">IF($B33="","",IF(Penalties!$K34=AG$2,1,""))</f>
        <v/>
      </c>
      <c r="AH33" s="833" t="str">
        <f aca="false">IF($B33="","",IF(Penalties!$K34=AH$2,1,""))</f>
        <v/>
      </c>
      <c r="AI33" s="833" t="str">
        <f aca="false">IF($B33="","",IF(Penalties!$K34=AI$2,1,""))</f>
        <v/>
      </c>
      <c r="AJ33" s="834"/>
    </row>
    <row r="34" s="430" customFormat="true" ht="13.5" hidden="false" customHeight="false" outlineLevel="0" collapsed="false">
      <c r="A34" s="827"/>
      <c r="B34" s="828"/>
      <c r="C34" s="829"/>
      <c r="D34" s="830" t="s">
        <v>464</v>
      </c>
      <c r="E34" s="830" t="str">
        <f aca="false">IF($B33="","",COUNTIF(Penalties!$AD34:$AL34,E$2))</f>
        <v/>
      </c>
      <c r="F34" s="830" t="str">
        <f aca="false">IF($B33="","",COUNTIF(Penalties!$AD34:$AL34,F$2))</f>
        <v/>
      </c>
      <c r="G34" s="830" t="str">
        <f aca="false">IF($B33="","",COUNTIF(Penalties!$AD34:$AL34,G$2))</f>
        <v/>
      </c>
      <c r="H34" s="830" t="str">
        <f aca="false">IF($B33="","",COUNTIF(Penalties!$AD34:$AL34,H$2))</f>
        <v/>
      </c>
      <c r="I34" s="830" t="str">
        <f aca="false">IF($B33="","",COUNTIF(Penalties!$AD34:$AL34,I$2))</f>
        <v/>
      </c>
      <c r="J34" s="830" t="str">
        <f aca="false">IF($B33="","",COUNTIF(Penalties!$AD34:$AL34,J$2))</f>
        <v/>
      </c>
      <c r="K34" s="830" t="str">
        <f aca="false">IF($B33="","",COUNTIF(Penalties!$AD34:$AL34,K$2))</f>
        <v/>
      </c>
      <c r="L34" s="830" t="str">
        <f aca="false">IF($B33="","",COUNTIF(Penalties!$AD34:$AL34,L$2))</f>
        <v/>
      </c>
      <c r="M34" s="830" t="str">
        <f aca="false">IF($B33="","",COUNTIF(Penalties!$AD34:$AL34,M$2))</f>
        <v/>
      </c>
      <c r="N34" s="830" t="str">
        <f aca="false">IF($B33="","",COUNTIF(Penalties!$AD34:$AL34,N$2))</f>
        <v/>
      </c>
      <c r="O34" s="830" t="str">
        <f aca="false">IF($B33="","",COUNTIF(Penalties!$AD34:$AL34,O$2))</f>
        <v/>
      </c>
      <c r="P34" s="830" t="str">
        <f aca="false">IF($B33="","",COUNTIF(Penalties!$AD34:$AL34,P$2))</f>
        <v/>
      </c>
      <c r="Q34" s="830" t="str">
        <f aca="false">IF($B33="","",COUNTIF(Penalties!$AD34:$AL34,Q$2))</f>
        <v/>
      </c>
      <c r="R34" s="830" t="str">
        <f aca="false">IF($B33="","",COUNTIF(Penalties!$AD34:$AL34,R$2))</f>
        <v/>
      </c>
      <c r="S34" s="830" t="str">
        <f aca="false">IF($B33="","",COUNTIF(Penalties!$AD34:$AL34,S$2))</f>
        <v/>
      </c>
      <c r="T34" s="830" t="str">
        <f aca="false">IF($B33="","",COUNTIF(Penalties!$AD34:$AL34,T$2))</f>
        <v/>
      </c>
      <c r="U34" s="831" t="str">
        <f aca="false">IF(B33="","",SUM(E34:T34))</f>
        <v/>
      </c>
      <c r="V34" s="832" t="str">
        <f aca="false">IF(B33="","",SUM(E34:T34)*0.5)</f>
        <v/>
      </c>
      <c r="W34" s="833" t="str">
        <f aca="false">IF($B33="","",IF(Penalties!$AM34=W$2,1,""))</f>
        <v/>
      </c>
      <c r="X34" s="833" t="str">
        <f aca="false">IF($B33="","",IF(Penalties!$AM34=X$2,1,""))</f>
        <v/>
      </c>
      <c r="Y34" s="833" t="str">
        <f aca="false">IF($B33="","",IF(Penalties!$AM34=Y$2,1,""))</f>
        <v/>
      </c>
      <c r="Z34" s="833" t="str">
        <f aca="false">IF($B33="","",IF(Penalties!$AM34=Z$2,1,""))</f>
        <v/>
      </c>
      <c r="AA34" s="833" t="str">
        <f aca="false">IF($B33="","",IF(Penalties!$AM34=AA$2,1,""))</f>
        <v/>
      </c>
      <c r="AB34" s="833" t="str">
        <f aca="false">IF($B33="","",IF(Penalties!$AM34=AB$2,1,""))</f>
        <v/>
      </c>
      <c r="AC34" s="833" t="str">
        <f aca="false">IF($B33="","",IF(Penalties!$AM34=AC$2,1,""))</f>
        <v/>
      </c>
      <c r="AD34" s="833" t="str">
        <f aca="false">IF($B33="","",IF(Penalties!$AM34=AD$2,1,""))</f>
        <v/>
      </c>
      <c r="AE34" s="833" t="str">
        <f aca="false">IF($B33="","",IF(Penalties!$AM34=AE$2,1,""))</f>
        <v/>
      </c>
      <c r="AF34" s="833" t="str">
        <f aca="false">IF($B33="","",IF(Penalties!$AM34=AF$2,1,""))</f>
        <v/>
      </c>
      <c r="AG34" s="833" t="str">
        <f aca="false">IF($B33="","",IF(Penalties!$AM34=AG$2,1,""))</f>
        <v/>
      </c>
      <c r="AH34" s="833" t="str">
        <f aca="false">IF($B33="","",IF(Penalties!$AM34=AH$2,1,""))</f>
        <v/>
      </c>
      <c r="AI34" s="833" t="str">
        <f aca="false">IF($B33="","",IF(Penalties!$AM34=AI$2,1,""))</f>
        <v/>
      </c>
      <c r="AJ34" s="835" t="str">
        <f aca="false">IF(SUM(X33:AI34)=0, "", IF(SUM(X33:AI33)=1, LOOKUP(1, X33:AI33, $X$2:$AI$2), LOOKUP(1, X34:AI34, $X$2:$AI$2)))</f>
        <v/>
      </c>
    </row>
    <row r="35" s="430" customFormat="true" ht="13" hidden="false" customHeight="false" outlineLevel="0" collapsed="false">
      <c r="A35" s="820" t="n">
        <f aca="false">A33+1</f>
        <v>17</v>
      </c>
      <c r="B35" s="821" t="str">
        <f aca="false">IF(IGRF!B30="","",IGRF!B30)</f>
        <v/>
      </c>
      <c r="C35" s="822" t="str">
        <f aca="false">IF(IGRF!C30="","",IGRF!C30)</f>
        <v/>
      </c>
      <c r="D35" s="809" t="s">
        <v>463</v>
      </c>
      <c r="E35" s="811" t="str">
        <f aca="false">IF($B35="","",COUNTIF(Penalties!$B36:$J36,E$2))</f>
        <v/>
      </c>
      <c r="F35" s="811" t="str">
        <f aca="false">IF($B35="","",COUNTIF(Penalties!$B36:$J36,F$2))</f>
        <v/>
      </c>
      <c r="G35" s="811" t="str">
        <f aca="false">IF($B35="","",COUNTIF(Penalties!$B36:$J36,G$2))</f>
        <v/>
      </c>
      <c r="H35" s="811" t="str">
        <f aca="false">IF($B35="","",COUNTIF(Penalties!$B36:$J36,H$2))</f>
        <v/>
      </c>
      <c r="I35" s="811" t="str">
        <f aca="false">IF($B35="","",COUNTIF(Penalties!$B36:$J36,I$2))</f>
        <v/>
      </c>
      <c r="J35" s="811" t="str">
        <f aca="false">IF($B35="","",COUNTIF(Penalties!$B36:$J36,J$2))</f>
        <v/>
      </c>
      <c r="K35" s="811" t="str">
        <f aca="false">IF($B35="","",COUNTIF(Penalties!$B36:$J36,K$2))</f>
        <v/>
      </c>
      <c r="L35" s="811" t="str">
        <f aca="false">IF($B35="","",COUNTIF(Penalties!$B36:$J36,L$2))</f>
        <v/>
      </c>
      <c r="M35" s="811" t="str">
        <f aca="false">IF($B35="","",COUNTIF(Penalties!$B36:$J36,M$2))</f>
        <v/>
      </c>
      <c r="N35" s="811" t="str">
        <f aca="false">IF($B35="","",COUNTIF(Penalties!$B36:$J36,N$2))</f>
        <v/>
      </c>
      <c r="O35" s="811" t="str">
        <f aca="false">IF($B35="","",COUNTIF(Penalties!$B36:$J36,O$2))</f>
        <v/>
      </c>
      <c r="P35" s="811" t="str">
        <f aca="false">IF($B35="","",COUNTIF(Penalties!$B36:$J36,P$2))</f>
        <v/>
      </c>
      <c r="Q35" s="811" t="str">
        <f aca="false">IF($B35="","",COUNTIF(Penalties!$B36:$J36,Q$2))</f>
        <v/>
      </c>
      <c r="R35" s="811" t="str">
        <f aca="false">IF($B35="","",COUNTIF(Penalties!$B36:$J36,R$2))</f>
        <v/>
      </c>
      <c r="S35" s="811" t="str">
        <f aca="false">IF($B35="","",COUNTIF(Penalties!$B36:$J36,S$2))</f>
        <v/>
      </c>
      <c r="T35" s="811" t="str">
        <f aca="false">IF($B35="","",COUNTIF(Penalties!$B36:$J36,T$2))</f>
        <v/>
      </c>
      <c r="U35" s="823" t="str">
        <f aca="false">IF(B35="","",SUM(E35:T35))</f>
        <v/>
      </c>
      <c r="V35" s="824" t="str">
        <f aca="false">IF(B35="","",SUM(E35:T35)*0.5)</f>
        <v/>
      </c>
      <c r="W35" s="823" t="str">
        <f aca="false">IF($B35="","",IF(Penalties!$K36=W$2,1,""))</f>
        <v/>
      </c>
      <c r="X35" s="823" t="str">
        <f aca="false">IF($B35="","",IF(Penalties!$K36=X$2,1,""))</f>
        <v/>
      </c>
      <c r="Y35" s="823" t="str">
        <f aca="false">IF($B35="","",IF(Penalties!$K36=Y$2,1,""))</f>
        <v/>
      </c>
      <c r="Z35" s="823" t="str">
        <f aca="false">IF($B35="","",IF(Penalties!$K36=Z$2,1,""))</f>
        <v/>
      </c>
      <c r="AA35" s="823" t="str">
        <f aca="false">IF($B35="","",IF(Penalties!$K36=AA$2,1,""))</f>
        <v/>
      </c>
      <c r="AB35" s="823" t="str">
        <f aca="false">IF($B35="","",IF(Penalties!$K36=AB$2,1,""))</f>
        <v/>
      </c>
      <c r="AC35" s="823" t="str">
        <f aca="false">IF($B35="","",IF(Penalties!$K36=AC$2,1,""))</f>
        <v/>
      </c>
      <c r="AD35" s="823" t="str">
        <f aca="false">IF($B35="","",IF(Penalties!$K36=AD$2,1,""))</f>
        <v/>
      </c>
      <c r="AE35" s="823" t="str">
        <f aca="false">IF($B35="","",IF(Penalties!$K36=AE$2,1,""))</f>
        <v/>
      </c>
      <c r="AF35" s="823" t="str">
        <f aca="false">IF($B35="","",IF(Penalties!$K36=AF$2,1,""))</f>
        <v/>
      </c>
      <c r="AG35" s="823" t="str">
        <f aca="false">IF($B35="","",IF(Penalties!$K36=AG$2,1,""))</f>
        <v/>
      </c>
      <c r="AH35" s="823" t="str">
        <f aca="false">IF($B35="","",IF(Penalties!$K36=AH$2,1,""))</f>
        <v/>
      </c>
      <c r="AI35" s="823" t="str">
        <f aca="false">IF($B35="","",IF(Penalties!$K36=AI$2,1,""))</f>
        <v/>
      </c>
      <c r="AJ35" s="825"/>
    </row>
    <row r="36" s="430" customFormat="true" ht="13" hidden="false" customHeight="false" outlineLevel="0" collapsed="false">
      <c r="A36" s="820"/>
      <c r="B36" s="821"/>
      <c r="C36" s="822"/>
      <c r="D36" s="809" t="s">
        <v>464</v>
      </c>
      <c r="E36" s="811" t="str">
        <f aca="false">IF($B35="","",COUNTIF(Penalties!$AD36:$AL36,E$2))</f>
        <v/>
      </c>
      <c r="F36" s="811" t="str">
        <f aca="false">IF($B35="","",COUNTIF(Penalties!$AD36:$AL36,F$2))</f>
        <v/>
      </c>
      <c r="G36" s="811" t="str">
        <f aca="false">IF($B35="","",COUNTIF(Penalties!$AD36:$AL36,G$2))</f>
        <v/>
      </c>
      <c r="H36" s="811" t="str">
        <f aca="false">IF($B35="","",COUNTIF(Penalties!$AD36:$AL36,H$2))</f>
        <v/>
      </c>
      <c r="I36" s="811" t="str">
        <f aca="false">IF($B35="","",COUNTIF(Penalties!$AD36:$AL36,I$2))</f>
        <v/>
      </c>
      <c r="J36" s="811" t="str">
        <f aca="false">IF($B35="","",COUNTIF(Penalties!$AD36:$AL36,J$2))</f>
        <v/>
      </c>
      <c r="K36" s="811" t="str">
        <f aca="false">IF($B35="","",COUNTIF(Penalties!$AD36:$AL36,K$2))</f>
        <v/>
      </c>
      <c r="L36" s="811" t="str">
        <f aca="false">IF($B35="","",COUNTIF(Penalties!$AD36:$AL36,L$2))</f>
        <v/>
      </c>
      <c r="M36" s="811" t="str">
        <f aca="false">IF($B35="","",COUNTIF(Penalties!$AD36:$AL36,M$2))</f>
        <v/>
      </c>
      <c r="N36" s="811" t="str">
        <f aca="false">IF($B35="","",COUNTIF(Penalties!$AD36:$AL36,N$2))</f>
        <v/>
      </c>
      <c r="O36" s="811" t="str">
        <f aca="false">IF($B35="","",COUNTIF(Penalties!$AD36:$AL36,O$2))</f>
        <v/>
      </c>
      <c r="P36" s="811" t="str">
        <f aca="false">IF($B35="","",COUNTIF(Penalties!$AD36:$AL36,P$2))</f>
        <v/>
      </c>
      <c r="Q36" s="811" t="str">
        <f aca="false">IF($B35="","",COUNTIF(Penalties!$AD36:$AL36,Q$2))</f>
        <v/>
      </c>
      <c r="R36" s="811" t="str">
        <f aca="false">IF($B35="","",COUNTIF(Penalties!$AD36:$AL36,R$2))</f>
        <v/>
      </c>
      <c r="S36" s="811" t="str">
        <f aca="false">IF($B35="","",COUNTIF(Penalties!$AD36:$AL36,S$2))</f>
        <v/>
      </c>
      <c r="T36" s="811" t="str">
        <f aca="false">IF($B35="","",COUNTIF(Penalties!$AD36:$AL36,T$2))</f>
        <v/>
      </c>
      <c r="U36" s="823" t="str">
        <f aca="false">IF(B35="","",SUM(E36:T36))</f>
        <v/>
      </c>
      <c r="V36" s="824" t="str">
        <f aca="false">IF(B35="","",SUM(E36:T36)*0.5)</f>
        <v/>
      </c>
      <c r="W36" s="823" t="str">
        <f aca="false">IF($B35="","",IF(Penalties!$AM36=W$2,1,""))</f>
        <v/>
      </c>
      <c r="X36" s="823" t="str">
        <f aca="false">IF($B35="","",IF(Penalties!$AM36=X$2,1,""))</f>
        <v/>
      </c>
      <c r="Y36" s="823" t="str">
        <f aca="false">IF($B35="","",IF(Penalties!$AM36=Y$2,1,""))</f>
        <v/>
      </c>
      <c r="Z36" s="823" t="str">
        <f aca="false">IF($B35="","",IF(Penalties!$AM36=Z$2,1,""))</f>
        <v/>
      </c>
      <c r="AA36" s="823" t="str">
        <f aca="false">IF($B35="","",IF(Penalties!$AM36=AA$2,1,""))</f>
        <v/>
      </c>
      <c r="AB36" s="823" t="str">
        <f aca="false">IF($B35="","",IF(Penalties!$AM36=AB$2,1,""))</f>
        <v/>
      </c>
      <c r="AC36" s="823" t="str">
        <f aca="false">IF($B35="","",IF(Penalties!$AM36=AC$2,1,""))</f>
        <v/>
      </c>
      <c r="AD36" s="823" t="str">
        <f aca="false">IF($B35="","",IF(Penalties!$AM36=AD$2,1,""))</f>
        <v/>
      </c>
      <c r="AE36" s="823" t="str">
        <f aca="false">IF($B35="","",IF(Penalties!$AM36=AE$2,1,""))</f>
        <v/>
      </c>
      <c r="AF36" s="823" t="str">
        <f aca="false">IF($B35="","",IF(Penalties!$AM36=AF$2,1,""))</f>
        <v/>
      </c>
      <c r="AG36" s="823" t="str">
        <f aca="false">IF($B35="","",IF(Penalties!$AM36=AG$2,1,""))</f>
        <v/>
      </c>
      <c r="AH36" s="823" t="str">
        <f aca="false">IF($B35="","",IF(Penalties!$AM36=AH$2,1,""))</f>
        <v/>
      </c>
      <c r="AI36" s="823" t="str">
        <f aca="false">IF($B35="","",IF(Penalties!$AM36=AI$2,1,""))</f>
        <v/>
      </c>
      <c r="AJ36" s="826" t="str">
        <f aca="false">IF(SUM(X35:AI36)=0, "", IF(SUM(X35:AI35)=1, LOOKUP(1, X35:AI35, $X$2:$AI$2), LOOKUP(1, X36:AI36, $X$2:$AI$2)))</f>
        <v/>
      </c>
    </row>
    <row r="37" s="430" customFormat="true" ht="13" hidden="false" customHeight="false" outlineLevel="0" collapsed="false">
      <c r="A37" s="827" t="n">
        <f aca="false">A35+1</f>
        <v>18</v>
      </c>
      <c r="B37" s="828" t="str">
        <f aca="false">IF(IGRF!B31="","",IGRF!B31)</f>
        <v/>
      </c>
      <c r="C37" s="829" t="str">
        <f aca="false">IF(IGRF!C31="","",IGRF!C31)</f>
        <v/>
      </c>
      <c r="D37" s="830" t="s">
        <v>463</v>
      </c>
      <c r="E37" s="830" t="str">
        <f aca="false">IF($B37="","",COUNTIF(Penalties!$B38:$J38,E$2))</f>
        <v/>
      </c>
      <c r="F37" s="830" t="str">
        <f aca="false">IF($B37="","",COUNTIF(Penalties!$B38:$J38,F$2))</f>
        <v/>
      </c>
      <c r="G37" s="830" t="str">
        <f aca="false">IF($B37="","",COUNTIF(Penalties!$B38:$J38,G$2))</f>
        <v/>
      </c>
      <c r="H37" s="830" t="str">
        <f aca="false">IF($B37="","",COUNTIF(Penalties!$B38:$J38,H$2))</f>
        <v/>
      </c>
      <c r="I37" s="830" t="str">
        <f aca="false">IF($B37="","",COUNTIF(Penalties!$B38:$J38,I$2))</f>
        <v/>
      </c>
      <c r="J37" s="830" t="str">
        <f aca="false">IF($B37="","",COUNTIF(Penalties!$B38:$J38,J$2))</f>
        <v/>
      </c>
      <c r="K37" s="830" t="str">
        <f aca="false">IF($B37="","",COUNTIF(Penalties!$B38:$J38,K$2))</f>
        <v/>
      </c>
      <c r="L37" s="830" t="str">
        <f aca="false">IF($B37="","",COUNTIF(Penalties!$B38:$J38,L$2))</f>
        <v/>
      </c>
      <c r="M37" s="830" t="str">
        <f aca="false">IF($B37="","",COUNTIF(Penalties!$B38:$J38,M$2))</f>
        <v/>
      </c>
      <c r="N37" s="830" t="str">
        <f aca="false">IF($B37="","",COUNTIF(Penalties!$B38:$J38,N$2))</f>
        <v/>
      </c>
      <c r="O37" s="830" t="str">
        <f aca="false">IF($B37="","",COUNTIF(Penalties!$B38:$J38,O$2))</f>
        <v/>
      </c>
      <c r="P37" s="830" t="str">
        <f aca="false">IF($B37="","",COUNTIF(Penalties!$B38:$J38,P$2))</f>
        <v/>
      </c>
      <c r="Q37" s="830" t="str">
        <f aca="false">IF($B37="","",COUNTIF(Penalties!$B38:$J38,Q$2))</f>
        <v/>
      </c>
      <c r="R37" s="830" t="str">
        <f aca="false">IF($B37="","",COUNTIF(Penalties!$B38:$J38,R$2))</f>
        <v/>
      </c>
      <c r="S37" s="830" t="str">
        <f aca="false">IF($B37="","",COUNTIF(Penalties!$B38:$J38,S$2))</f>
        <v/>
      </c>
      <c r="T37" s="830" t="str">
        <f aca="false">IF($B37="","",COUNTIF(Penalties!$B38:$J38,T$2))</f>
        <v/>
      </c>
      <c r="U37" s="831" t="str">
        <f aca="false">IF(B37="","",SUM(E37:T37))</f>
        <v/>
      </c>
      <c r="V37" s="832" t="str">
        <f aca="false">IF(B37="","",SUM(E37:T37)*0.5)</f>
        <v/>
      </c>
      <c r="W37" s="833" t="str">
        <f aca="false">IF($B37="","",IF(Penalties!$K38=W$2,1,""))</f>
        <v/>
      </c>
      <c r="X37" s="833" t="str">
        <f aca="false">IF($B37="","",IF(Penalties!$K38=X$2,1,""))</f>
        <v/>
      </c>
      <c r="Y37" s="833" t="str">
        <f aca="false">IF($B37="","",IF(Penalties!$K38=Y$2,1,""))</f>
        <v/>
      </c>
      <c r="Z37" s="833" t="str">
        <f aca="false">IF($B37="","",IF(Penalties!$K38=Z$2,1,""))</f>
        <v/>
      </c>
      <c r="AA37" s="833" t="str">
        <f aca="false">IF($B37="","",IF(Penalties!$K38=AA$2,1,""))</f>
        <v/>
      </c>
      <c r="AB37" s="833" t="str">
        <f aca="false">IF($B37="","",IF(Penalties!$K38=AB$2,1,""))</f>
        <v/>
      </c>
      <c r="AC37" s="833" t="str">
        <f aca="false">IF($B37="","",IF(Penalties!$K38=AC$2,1,""))</f>
        <v/>
      </c>
      <c r="AD37" s="833" t="str">
        <f aca="false">IF($B37="","",IF(Penalties!$K38=AD$2,1,""))</f>
        <v/>
      </c>
      <c r="AE37" s="833" t="str">
        <f aca="false">IF($B37="","",IF(Penalties!$K38=AE$2,1,""))</f>
        <v/>
      </c>
      <c r="AF37" s="833" t="str">
        <f aca="false">IF($B37="","",IF(Penalties!$K38=AF$2,1,""))</f>
        <v/>
      </c>
      <c r="AG37" s="833" t="str">
        <f aca="false">IF($B37="","",IF(Penalties!$K38=AG$2,1,""))</f>
        <v/>
      </c>
      <c r="AH37" s="833" t="str">
        <f aca="false">IF($B37="","",IF(Penalties!$K38=AH$2,1,""))</f>
        <v/>
      </c>
      <c r="AI37" s="833" t="str">
        <f aca="false">IF($B37="","",IF(Penalties!$K38=AI$2,1,""))</f>
        <v/>
      </c>
      <c r="AJ37" s="834"/>
    </row>
    <row r="38" s="430" customFormat="true" ht="13.5" hidden="false" customHeight="false" outlineLevel="0" collapsed="false">
      <c r="A38" s="827"/>
      <c r="B38" s="828"/>
      <c r="C38" s="829"/>
      <c r="D38" s="830" t="s">
        <v>464</v>
      </c>
      <c r="E38" s="830" t="str">
        <f aca="false">IF($B37="","",COUNTIF(Penalties!$AD38:$AL38,E$2))</f>
        <v/>
      </c>
      <c r="F38" s="830" t="str">
        <f aca="false">IF($B37="","",COUNTIF(Penalties!$AD38:$AL38,F$2))</f>
        <v/>
      </c>
      <c r="G38" s="830" t="str">
        <f aca="false">IF($B37="","",COUNTIF(Penalties!$AD38:$AL38,G$2))</f>
        <v/>
      </c>
      <c r="H38" s="830" t="str">
        <f aca="false">IF($B37="","",COUNTIF(Penalties!$AD38:$AL38,H$2))</f>
        <v/>
      </c>
      <c r="I38" s="830" t="str">
        <f aca="false">IF($B37="","",COUNTIF(Penalties!$AD38:$AL38,I$2))</f>
        <v/>
      </c>
      <c r="J38" s="830" t="str">
        <f aca="false">IF($B37="","",COUNTIF(Penalties!$AD38:$AL38,J$2))</f>
        <v/>
      </c>
      <c r="K38" s="830" t="str">
        <f aca="false">IF($B37="","",COUNTIF(Penalties!$AD38:$AL38,K$2))</f>
        <v/>
      </c>
      <c r="L38" s="830" t="str">
        <f aca="false">IF($B37="","",COUNTIF(Penalties!$AD38:$AL38,L$2))</f>
        <v/>
      </c>
      <c r="M38" s="830" t="str">
        <f aca="false">IF($B37="","",COUNTIF(Penalties!$AD38:$AL38,M$2))</f>
        <v/>
      </c>
      <c r="N38" s="830" t="str">
        <f aca="false">IF($B37="","",COUNTIF(Penalties!$AD38:$AL38,N$2))</f>
        <v/>
      </c>
      <c r="O38" s="830" t="str">
        <f aca="false">IF($B37="","",COUNTIF(Penalties!$AD38:$AL38,O$2))</f>
        <v/>
      </c>
      <c r="P38" s="830" t="str">
        <f aca="false">IF($B37="","",COUNTIF(Penalties!$AD38:$AL38,P$2))</f>
        <v/>
      </c>
      <c r="Q38" s="830" t="str">
        <f aca="false">IF($B37="","",COUNTIF(Penalties!$AD38:$AL38,Q$2))</f>
        <v/>
      </c>
      <c r="R38" s="830" t="str">
        <f aca="false">IF($B37="","",COUNTIF(Penalties!$AD38:$AL38,R$2))</f>
        <v/>
      </c>
      <c r="S38" s="830" t="str">
        <f aca="false">IF($B37="","",COUNTIF(Penalties!$AD38:$AL38,S$2))</f>
        <v/>
      </c>
      <c r="T38" s="830" t="str">
        <f aca="false">IF($B37="","",COUNTIF(Penalties!$AD38:$AL38,T$2))</f>
        <v/>
      </c>
      <c r="U38" s="831" t="str">
        <f aca="false">IF(B37="","",SUM(E38:T38))</f>
        <v/>
      </c>
      <c r="V38" s="832" t="str">
        <f aca="false">IF(B37="","",SUM(E38:T38)*0.5)</f>
        <v/>
      </c>
      <c r="W38" s="833" t="str">
        <f aca="false">IF($B37="","",IF(Penalties!$AM38=W$2,1,""))</f>
        <v/>
      </c>
      <c r="X38" s="833" t="str">
        <f aca="false">IF($B37="","",IF(Penalties!$AM38=X$2,1,""))</f>
        <v/>
      </c>
      <c r="Y38" s="833" t="str">
        <f aca="false">IF($B37="","",IF(Penalties!$AM38=Y$2,1,""))</f>
        <v/>
      </c>
      <c r="Z38" s="833" t="str">
        <f aca="false">IF($B37="","",IF(Penalties!$AM38=Z$2,1,""))</f>
        <v/>
      </c>
      <c r="AA38" s="833" t="str">
        <f aca="false">IF($B37="","",IF(Penalties!$AM38=AA$2,1,""))</f>
        <v/>
      </c>
      <c r="AB38" s="833" t="str">
        <f aca="false">IF($B37="","",IF(Penalties!$AM38=AB$2,1,""))</f>
        <v/>
      </c>
      <c r="AC38" s="833" t="str">
        <f aca="false">IF($B37="","",IF(Penalties!$AM38=AC$2,1,""))</f>
        <v/>
      </c>
      <c r="AD38" s="833" t="str">
        <f aca="false">IF($B37="","",IF(Penalties!$AM38=AD$2,1,""))</f>
        <v/>
      </c>
      <c r="AE38" s="833" t="str">
        <f aca="false">IF($B37="","",IF(Penalties!$AM38=AE$2,1,""))</f>
        <v/>
      </c>
      <c r="AF38" s="833" t="str">
        <f aca="false">IF($B37="","",IF(Penalties!$AM38=AF$2,1,""))</f>
        <v/>
      </c>
      <c r="AG38" s="833" t="str">
        <f aca="false">IF($B37="","",IF(Penalties!$AM38=AG$2,1,""))</f>
        <v/>
      </c>
      <c r="AH38" s="833" t="str">
        <f aca="false">IF($B37="","",IF(Penalties!$AM38=AH$2,1,""))</f>
        <v/>
      </c>
      <c r="AI38" s="833" t="str">
        <f aca="false">IF($B37="","",IF(Penalties!$AM38=AI$2,1,""))</f>
        <v/>
      </c>
      <c r="AJ38" s="835" t="str">
        <f aca="false">IF(SUM(X37:AI38)=0, "", IF(SUM(X37:AI37)=1, LOOKUP(1, X37:AI37, $X$2:$AI$2), LOOKUP(1, X38:AI38, $X$2:$AI$2)))</f>
        <v/>
      </c>
    </row>
    <row r="39" s="430" customFormat="true" ht="13" hidden="false" customHeight="false" outlineLevel="0" collapsed="false">
      <c r="A39" s="820" t="n">
        <f aca="false">A37+1</f>
        <v>19</v>
      </c>
      <c r="B39" s="821" t="str">
        <f aca="false">IF(IGRF!B32="","",IGRF!B32)</f>
        <v/>
      </c>
      <c r="C39" s="822" t="str">
        <f aca="false">IF(IGRF!C32="","",IGRF!C32)</f>
        <v/>
      </c>
      <c r="D39" s="809" t="s">
        <v>463</v>
      </c>
      <c r="E39" s="811" t="str">
        <f aca="false">IF($B39="","",COUNTIF(Penalties!$B40:$J40,E$2))</f>
        <v/>
      </c>
      <c r="F39" s="811" t="str">
        <f aca="false">IF($B39="","",COUNTIF(Penalties!$B40:$J40,F$2))</f>
        <v/>
      </c>
      <c r="G39" s="811" t="str">
        <f aca="false">IF($B39="","",COUNTIF(Penalties!$B40:$J40,G$2))</f>
        <v/>
      </c>
      <c r="H39" s="811" t="str">
        <f aca="false">IF($B39="","",COUNTIF(Penalties!$B40:$J40,H$2))</f>
        <v/>
      </c>
      <c r="I39" s="811" t="str">
        <f aca="false">IF($B39="","",COUNTIF(Penalties!$B40:$J40,I$2))</f>
        <v/>
      </c>
      <c r="J39" s="811" t="str">
        <f aca="false">IF($B39="","",COUNTIF(Penalties!$B40:$J40,J$2))</f>
        <v/>
      </c>
      <c r="K39" s="811" t="str">
        <f aca="false">IF($B39="","",COUNTIF(Penalties!$B40:$J40,K$2))</f>
        <v/>
      </c>
      <c r="L39" s="811" t="str">
        <f aca="false">IF($B39="","",COUNTIF(Penalties!$B40:$J40,L$2))</f>
        <v/>
      </c>
      <c r="M39" s="811" t="str">
        <f aca="false">IF($B39="","",COUNTIF(Penalties!$B40:$J40,M$2))</f>
        <v/>
      </c>
      <c r="N39" s="811" t="str">
        <f aca="false">IF($B39="","",COUNTIF(Penalties!$B40:$J40,N$2))</f>
        <v/>
      </c>
      <c r="O39" s="811" t="str">
        <f aca="false">IF($B39="","",COUNTIF(Penalties!$B40:$J40,O$2))</f>
        <v/>
      </c>
      <c r="P39" s="811" t="str">
        <f aca="false">IF($B39="","",COUNTIF(Penalties!$B40:$J40,P$2))</f>
        <v/>
      </c>
      <c r="Q39" s="811" t="str">
        <f aca="false">IF($B39="","",COUNTIF(Penalties!$B40:$J40,Q$2))</f>
        <v/>
      </c>
      <c r="R39" s="811" t="str">
        <f aca="false">IF($B39="","",COUNTIF(Penalties!$B40:$J40,R$2))</f>
        <v/>
      </c>
      <c r="S39" s="811" t="str">
        <f aca="false">IF($B39="","",COUNTIF(Penalties!$B40:$J40,S$2))</f>
        <v/>
      </c>
      <c r="T39" s="811" t="str">
        <f aca="false">IF($B39="","",COUNTIF(Penalties!$B40:$J40,T$2))</f>
        <v/>
      </c>
      <c r="U39" s="823" t="str">
        <f aca="false">IF(B39="","",SUM(E39:T39))</f>
        <v/>
      </c>
      <c r="V39" s="824" t="str">
        <f aca="false">IF(B39="","",SUM(E39:T39)*0.5)</f>
        <v/>
      </c>
      <c r="W39" s="823" t="str">
        <f aca="false">IF($B39="","",IF(Penalties!$K40=W$2,1,""))</f>
        <v/>
      </c>
      <c r="X39" s="823" t="str">
        <f aca="false">IF($B39="","",IF(Penalties!$K40=X$2,1,""))</f>
        <v/>
      </c>
      <c r="Y39" s="823" t="str">
        <f aca="false">IF($B39="","",IF(Penalties!$K40=Y$2,1,""))</f>
        <v/>
      </c>
      <c r="Z39" s="823" t="str">
        <f aca="false">IF($B39="","",IF(Penalties!$K40=Z$2,1,""))</f>
        <v/>
      </c>
      <c r="AA39" s="823" t="str">
        <f aca="false">IF($B39="","",IF(Penalties!$K40=AA$2,1,""))</f>
        <v/>
      </c>
      <c r="AB39" s="823" t="str">
        <f aca="false">IF($B39="","",IF(Penalties!$K40=AB$2,1,""))</f>
        <v/>
      </c>
      <c r="AC39" s="823" t="str">
        <f aca="false">IF($B39="","",IF(Penalties!$K40=AC$2,1,""))</f>
        <v/>
      </c>
      <c r="AD39" s="823" t="str">
        <f aca="false">IF($B39="","",IF(Penalties!$K40=AD$2,1,""))</f>
        <v/>
      </c>
      <c r="AE39" s="823" t="str">
        <f aca="false">IF($B39="","",IF(Penalties!$K40=AE$2,1,""))</f>
        <v/>
      </c>
      <c r="AF39" s="823" t="str">
        <f aca="false">IF($B39="","",IF(Penalties!$K40=AF$2,1,""))</f>
        <v/>
      </c>
      <c r="AG39" s="823" t="str">
        <f aca="false">IF($B39="","",IF(Penalties!$K40=AG$2,1,""))</f>
        <v/>
      </c>
      <c r="AH39" s="823" t="str">
        <f aca="false">IF($B39="","",IF(Penalties!$K40=AH$2,1,""))</f>
        <v/>
      </c>
      <c r="AI39" s="823" t="str">
        <f aca="false">IF($B39="","",IF(Penalties!$K40=AI$2,1,""))</f>
        <v/>
      </c>
      <c r="AJ39" s="825"/>
    </row>
    <row r="40" s="430" customFormat="true" ht="13" hidden="false" customHeight="false" outlineLevel="0" collapsed="false">
      <c r="A40" s="820"/>
      <c r="B40" s="821"/>
      <c r="C40" s="822"/>
      <c r="D40" s="809" t="s">
        <v>464</v>
      </c>
      <c r="E40" s="811" t="str">
        <f aca="false">IF($B39="","",COUNTIF(Penalties!$AD40:$AL40,E$2))</f>
        <v/>
      </c>
      <c r="F40" s="811" t="str">
        <f aca="false">IF($B39="","",COUNTIF(Penalties!$AD40:$AL40,F$2))</f>
        <v/>
      </c>
      <c r="G40" s="811" t="str">
        <f aca="false">IF($B39="","",COUNTIF(Penalties!$AD40:$AL40,G$2))</f>
        <v/>
      </c>
      <c r="H40" s="811" t="str">
        <f aca="false">IF($B39="","",COUNTIF(Penalties!$AD40:$AL40,H$2))</f>
        <v/>
      </c>
      <c r="I40" s="811" t="str">
        <f aca="false">IF($B39="","",COUNTIF(Penalties!$AD40:$AL40,I$2))</f>
        <v/>
      </c>
      <c r="J40" s="811" t="str">
        <f aca="false">IF($B39="","",COUNTIF(Penalties!$AD40:$AL40,J$2))</f>
        <v/>
      </c>
      <c r="K40" s="811" t="str">
        <f aca="false">IF($B39="","",COUNTIF(Penalties!$AD40:$AL40,K$2))</f>
        <v/>
      </c>
      <c r="L40" s="811" t="str">
        <f aca="false">IF($B39="","",COUNTIF(Penalties!$AD40:$AL40,L$2))</f>
        <v/>
      </c>
      <c r="M40" s="811" t="str">
        <f aca="false">IF($B39="","",COUNTIF(Penalties!$AD40:$AL40,M$2))</f>
        <v/>
      </c>
      <c r="N40" s="811" t="str">
        <f aca="false">IF($B39="","",COUNTIF(Penalties!$AD40:$AL40,N$2))</f>
        <v/>
      </c>
      <c r="O40" s="811" t="str">
        <f aca="false">IF($B39="","",COUNTIF(Penalties!$AD40:$AL40,O$2))</f>
        <v/>
      </c>
      <c r="P40" s="811" t="str">
        <f aca="false">IF($B39="","",COUNTIF(Penalties!$AD40:$AL40,P$2))</f>
        <v/>
      </c>
      <c r="Q40" s="811" t="str">
        <f aca="false">IF($B39="","",COUNTIF(Penalties!$AD40:$AL40,Q$2))</f>
        <v/>
      </c>
      <c r="R40" s="811" t="str">
        <f aca="false">IF($B39="","",COUNTIF(Penalties!$AD40:$AL40,R$2))</f>
        <v/>
      </c>
      <c r="S40" s="811" t="str">
        <f aca="false">IF($B39="","",COUNTIF(Penalties!$AD40:$AL40,S$2))</f>
        <v/>
      </c>
      <c r="T40" s="811" t="str">
        <f aca="false">IF($B39="","",COUNTIF(Penalties!$AD40:$AL40,T$2))</f>
        <v/>
      </c>
      <c r="U40" s="823" t="str">
        <f aca="false">IF(B39="","",SUM(E40:T40))</f>
        <v/>
      </c>
      <c r="V40" s="824" t="str">
        <f aca="false">IF(B39="","",SUM(E40:T40)*0.5)</f>
        <v/>
      </c>
      <c r="W40" s="823" t="str">
        <f aca="false">IF($B39="","",IF(Penalties!$AM40=W$2,1,""))</f>
        <v/>
      </c>
      <c r="X40" s="823" t="str">
        <f aca="false">IF($B39="","",IF(Penalties!$AM40=X$2,1,""))</f>
        <v/>
      </c>
      <c r="Y40" s="823" t="str">
        <f aca="false">IF($B39="","",IF(Penalties!$AM40=Y$2,1,""))</f>
        <v/>
      </c>
      <c r="Z40" s="823" t="str">
        <f aca="false">IF($B39="","",IF(Penalties!$AM40=Z$2,1,""))</f>
        <v/>
      </c>
      <c r="AA40" s="823" t="str">
        <f aca="false">IF($B39="","",IF(Penalties!$AM40=AA$2,1,""))</f>
        <v/>
      </c>
      <c r="AB40" s="823" t="str">
        <f aca="false">IF($B39="","",IF(Penalties!$AM40=AB$2,1,""))</f>
        <v/>
      </c>
      <c r="AC40" s="823" t="str">
        <f aca="false">IF($B39="","",IF(Penalties!$AM40=AC$2,1,""))</f>
        <v/>
      </c>
      <c r="AD40" s="823" t="str">
        <f aca="false">IF($B39="","",IF(Penalties!$AM40=AD$2,1,""))</f>
        <v/>
      </c>
      <c r="AE40" s="823" t="str">
        <f aca="false">IF($B39="","",IF(Penalties!$AM40=AE$2,1,""))</f>
        <v/>
      </c>
      <c r="AF40" s="823" t="str">
        <f aca="false">IF($B39="","",IF(Penalties!$AM40=AF$2,1,""))</f>
        <v/>
      </c>
      <c r="AG40" s="823" t="str">
        <f aca="false">IF($B39="","",IF(Penalties!$AM40=AG$2,1,""))</f>
        <v/>
      </c>
      <c r="AH40" s="823" t="str">
        <f aca="false">IF($B39="","",IF(Penalties!$AM40=AH$2,1,""))</f>
        <v/>
      </c>
      <c r="AI40" s="823" t="str">
        <f aca="false">IF($B39="","",IF(Penalties!$AM40=AI$2,1,""))</f>
        <v/>
      </c>
      <c r="AJ40" s="826" t="str">
        <f aca="false">IF(SUM(X39:AI40)=0, "", IF(SUM(X39:AI39)=1, LOOKUP(1, X39:AI39, $X$2:$AI$2), LOOKUP(1, X40:AI40, $X$2:$AI$2)))</f>
        <v/>
      </c>
    </row>
    <row r="41" s="430" customFormat="true" ht="13" hidden="false" customHeight="false" outlineLevel="0" collapsed="false">
      <c r="A41" s="827" t="n">
        <f aca="false">A39+1</f>
        <v>20</v>
      </c>
      <c r="B41" s="828" t="str">
        <f aca="false">IF(IGRF!B33="","",IGRF!B33)</f>
        <v/>
      </c>
      <c r="C41" s="829" t="str">
        <f aca="false">IF(IGRF!C33="","",IGRF!C33)</f>
        <v/>
      </c>
      <c r="D41" s="830" t="s">
        <v>463</v>
      </c>
      <c r="E41" s="830" t="str">
        <f aca="false">IF($B41="","",COUNTIF(Penalties!$B42:$J42,E$2))</f>
        <v/>
      </c>
      <c r="F41" s="830" t="str">
        <f aca="false">IF($B41="","",COUNTIF(Penalties!$B42:$J42,F$2))</f>
        <v/>
      </c>
      <c r="G41" s="830" t="str">
        <f aca="false">IF($B41="","",COUNTIF(Penalties!$B42:$J42,G$2))</f>
        <v/>
      </c>
      <c r="H41" s="830" t="str">
        <f aca="false">IF($B41="","",COUNTIF(Penalties!$B42:$J42,H$2))</f>
        <v/>
      </c>
      <c r="I41" s="830" t="str">
        <f aca="false">IF($B41="","",COUNTIF(Penalties!$B42:$J42,I$2))</f>
        <v/>
      </c>
      <c r="J41" s="830" t="str">
        <f aca="false">IF($B41="","",COUNTIF(Penalties!$B42:$J42,J$2))</f>
        <v/>
      </c>
      <c r="K41" s="830" t="str">
        <f aca="false">IF($B41="","",COUNTIF(Penalties!$B42:$J42,K$2))</f>
        <v/>
      </c>
      <c r="L41" s="830" t="str">
        <f aca="false">IF($B41="","",COUNTIF(Penalties!$B42:$J42,L$2))</f>
        <v/>
      </c>
      <c r="M41" s="830" t="str">
        <f aca="false">IF($B41="","",COUNTIF(Penalties!$B42:$J42,M$2))</f>
        <v/>
      </c>
      <c r="N41" s="830" t="str">
        <f aca="false">IF($B41="","",COUNTIF(Penalties!$B42:$J42,N$2))</f>
        <v/>
      </c>
      <c r="O41" s="830" t="str">
        <f aca="false">IF($B41="","",COUNTIF(Penalties!$B42:$J42,O$2))</f>
        <v/>
      </c>
      <c r="P41" s="830" t="str">
        <f aca="false">IF($B41="","",COUNTIF(Penalties!$B42:$J42,P$2))</f>
        <v/>
      </c>
      <c r="Q41" s="830" t="str">
        <f aca="false">IF($B41="","",COUNTIF(Penalties!$B42:$J42,Q$2))</f>
        <v/>
      </c>
      <c r="R41" s="830" t="str">
        <f aca="false">IF($B41="","",COUNTIF(Penalties!$B42:$J42,R$2))</f>
        <v/>
      </c>
      <c r="S41" s="830" t="str">
        <f aca="false">IF($B41="","",COUNTIF(Penalties!$B42:$J42,S$2))</f>
        <v/>
      </c>
      <c r="T41" s="830" t="str">
        <f aca="false">IF($B41="","",COUNTIF(Penalties!$B42:$J42,T$2))</f>
        <v/>
      </c>
      <c r="U41" s="831" t="str">
        <f aca="false">IF(B41="","",SUM(E41:T41))</f>
        <v/>
      </c>
      <c r="V41" s="832" t="str">
        <f aca="false">IF(B41="","",SUM(E41:T41)*0.5)</f>
        <v/>
      </c>
      <c r="W41" s="833" t="str">
        <f aca="false">IF($B41="","",IF(Penalties!$K42=W$2,1,""))</f>
        <v/>
      </c>
      <c r="X41" s="833" t="str">
        <f aca="false">IF($B41="","",IF(Penalties!$K42=X$2,1,""))</f>
        <v/>
      </c>
      <c r="Y41" s="833" t="str">
        <f aca="false">IF($B41="","",IF(Penalties!$K42=Y$2,1,""))</f>
        <v/>
      </c>
      <c r="Z41" s="833" t="str">
        <f aca="false">IF($B41="","",IF(Penalties!$K42=Z$2,1,""))</f>
        <v/>
      </c>
      <c r="AA41" s="833" t="str">
        <f aca="false">IF($B41="","",IF(Penalties!$K42=AA$2,1,""))</f>
        <v/>
      </c>
      <c r="AB41" s="833" t="str">
        <f aca="false">IF($B41="","",IF(Penalties!$K42=AB$2,1,""))</f>
        <v/>
      </c>
      <c r="AC41" s="833" t="str">
        <f aca="false">IF($B41="","",IF(Penalties!$K42=AC$2,1,""))</f>
        <v/>
      </c>
      <c r="AD41" s="833" t="str">
        <f aca="false">IF($B41="","",IF(Penalties!$K42=AD$2,1,""))</f>
        <v/>
      </c>
      <c r="AE41" s="833" t="str">
        <f aca="false">IF($B41="","",IF(Penalties!$K42=AE$2,1,""))</f>
        <v/>
      </c>
      <c r="AF41" s="833" t="str">
        <f aca="false">IF($B41="","",IF(Penalties!$K42=AF$2,1,""))</f>
        <v/>
      </c>
      <c r="AG41" s="833" t="str">
        <f aca="false">IF($B41="","",IF(Penalties!$K42=AG$2,1,""))</f>
        <v/>
      </c>
      <c r="AH41" s="833" t="str">
        <f aca="false">IF($B41="","",IF(Penalties!$K42=AH$2,1,""))</f>
        <v/>
      </c>
      <c r="AI41" s="833" t="str">
        <f aca="false">IF($B41="","",IF(Penalties!$K42=AI$2,1,""))</f>
        <v/>
      </c>
      <c r="AJ41" s="834"/>
    </row>
    <row r="42" s="430" customFormat="true" ht="12.75" hidden="false" customHeight="true" outlineLevel="0" collapsed="false">
      <c r="A42" s="827"/>
      <c r="B42" s="828"/>
      <c r="C42" s="829"/>
      <c r="D42" s="830" t="s">
        <v>464</v>
      </c>
      <c r="E42" s="830" t="str">
        <f aca="false">IF($B41="","",COUNTIF(Penalties!$AD42:$AL42,E$2))</f>
        <v/>
      </c>
      <c r="F42" s="830" t="str">
        <f aca="false">IF($B41="","",COUNTIF(Penalties!$AD42:$AL42,F$2))</f>
        <v/>
      </c>
      <c r="G42" s="830" t="str">
        <f aca="false">IF($B41="","",COUNTIF(Penalties!$AD42:$AL42,G$2))</f>
        <v/>
      </c>
      <c r="H42" s="830" t="str">
        <f aca="false">IF($B41="","",COUNTIF(Penalties!$AD42:$AL42,H$2))</f>
        <v/>
      </c>
      <c r="I42" s="830" t="str">
        <f aca="false">IF($B41="","",COUNTIF(Penalties!$AD42:$AL42,I$2))</f>
        <v/>
      </c>
      <c r="J42" s="830" t="str">
        <f aca="false">IF($B41="","",COUNTIF(Penalties!$AD42:$AL42,J$2))</f>
        <v/>
      </c>
      <c r="K42" s="830" t="str">
        <f aca="false">IF($B41="","",COUNTIF(Penalties!$AD42:$AL42,K$2))</f>
        <v/>
      </c>
      <c r="L42" s="830" t="str">
        <f aca="false">IF($B41="","",COUNTIF(Penalties!$AD42:$AL42,L$2))</f>
        <v/>
      </c>
      <c r="M42" s="830" t="str">
        <f aca="false">IF($B41="","",COUNTIF(Penalties!$AD42:$AL42,M$2))</f>
        <v/>
      </c>
      <c r="N42" s="830" t="str">
        <f aca="false">IF($B41="","",COUNTIF(Penalties!$AD42:$AL42,N$2))</f>
        <v/>
      </c>
      <c r="O42" s="830" t="str">
        <f aca="false">IF($B41="","",COUNTIF(Penalties!$AD42:$AL42,O$2))</f>
        <v/>
      </c>
      <c r="P42" s="830" t="str">
        <f aca="false">IF($B41="","",COUNTIF(Penalties!$AD42:$AL42,P$2))</f>
        <v/>
      </c>
      <c r="Q42" s="830" t="str">
        <f aca="false">IF($B41="","",COUNTIF(Penalties!$AD42:$AL42,Q$2))</f>
        <v/>
      </c>
      <c r="R42" s="830" t="str">
        <f aca="false">IF($B41="","",COUNTIF(Penalties!$AD42:$AL42,R$2))</f>
        <v/>
      </c>
      <c r="S42" s="830" t="str">
        <f aca="false">IF($B41="","",COUNTIF(Penalties!$AD42:$AL42,S$2))</f>
        <v/>
      </c>
      <c r="T42" s="830" t="str">
        <f aca="false">IF($B41="","",COUNTIF(Penalties!$AD42:$AL42,T$2))</f>
        <v/>
      </c>
      <c r="U42" s="831" t="str">
        <f aca="false">IF(B41="","",SUM(E42:T42))</f>
        <v/>
      </c>
      <c r="V42" s="832" t="str">
        <f aca="false">IF(B41="","",SUM(E42:T42)*0.5)</f>
        <v/>
      </c>
      <c r="W42" s="833" t="str">
        <f aca="false">IF($B41="","",IF(Penalties!$AM42=W$2,1,""))</f>
        <v/>
      </c>
      <c r="X42" s="833" t="str">
        <f aca="false">IF($B41="","",IF(Penalties!$AM42=X$2,1,""))</f>
        <v/>
      </c>
      <c r="Y42" s="833" t="str">
        <f aca="false">IF($B41="","",IF(Penalties!$AM42=Y$2,1,""))</f>
        <v/>
      </c>
      <c r="Z42" s="833" t="str">
        <f aca="false">IF($B41="","",IF(Penalties!$AM42=Z$2,1,""))</f>
        <v/>
      </c>
      <c r="AA42" s="833" t="str">
        <f aca="false">IF($B41="","",IF(Penalties!$AM42=AA$2,1,""))</f>
        <v/>
      </c>
      <c r="AB42" s="833" t="str">
        <f aca="false">IF($B41="","",IF(Penalties!$AM42=AB$2,1,""))</f>
        <v/>
      </c>
      <c r="AC42" s="833" t="str">
        <f aca="false">IF($B41="","",IF(Penalties!$AM42=AC$2,1,""))</f>
        <v/>
      </c>
      <c r="AD42" s="833" t="str">
        <f aca="false">IF($B41="","",IF(Penalties!$AM42=AD$2,1,""))</f>
        <v/>
      </c>
      <c r="AE42" s="833" t="str">
        <f aca="false">IF($B41="","",IF(Penalties!$AM42=AE$2,1,""))</f>
        <v/>
      </c>
      <c r="AF42" s="833" t="str">
        <f aca="false">IF($B41="","",IF(Penalties!$AM42=AF$2,1,""))</f>
        <v/>
      </c>
      <c r="AG42" s="833" t="str">
        <f aca="false">IF($B41="","",IF(Penalties!$AM42=AG$2,1,""))</f>
        <v/>
      </c>
      <c r="AH42" s="833" t="str">
        <f aca="false">IF($B41="","",IF(Penalties!$AM42=AH$2,1,""))</f>
        <v/>
      </c>
      <c r="AI42" s="833" t="str">
        <f aca="false">IF($B41="","",IF(Penalties!$AM42=AI$2,1,""))</f>
        <v/>
      </c>
      <c r="AJ42" s="836" t="str">
        <f aca="false">IF(SUM(X41:AI42)=0, "", IF(SUM(X41:AI41)=1, LOOKUP(1, X41:AI41, $X$2:$AI$2), LOOKUP(1, X42:AI42, $X$2:$AI$2)))</f>
        <v/>
      </c>
    </row>
    <row r="43" s="430" customFormat="true" ht="12.75" hidden="false" customHeight="true" outlineLevel="0" collapsed="false">
      <c r="A43" s="837" t="s">
        <v>465</v>
      </c>
      <c r="B43" s="837"/>
      <c r="C43" s="837"/>
      <c r="D43" s="838" t="s">
        <v>463</v>
      </c>
      <c r="E43" s="839"/>
      <c r="F43" s="839"/>
      <c r="G43" s="839"/>
      <c r="H43" s="839"/>
      <c r="I43" s="839"/>
      <c r="J43" s="839"/>
      <c r="K43" s="839"/>
      <c r="L43" s="839"/>
      <c r="M43" s="839"/>
      <c r="N43" s="839"/>
      <c r="O43" s="839"/>
      <c r="P43" s="839"/>
      <c r="Q43" s="839"/>
      <c r="R43" s="839"/>
      <c r="S43" s="839"/>
      <c r="T43" s="839"/>
      <c r="U43" s="831"/>
      <c r="V43" s="832"/>
      <c r="W43" s="823"/>
      <c r="X43" s="823"/>
      <c r="Y43" s="823"/>
      <c r="Z43" s="823"/>
      <c r="AA43" s="823"/>
      <c r="AB43" s="823"/>
      <c r="AC43" s="823"/>
      <c r="AD43" s="823"/>
      <c r="AE43" s="823"/>
      <c r="AF43" s="823"/>
      <c r="AG43" s="823"/>
      <c r="AH43" s="823" t="str">
        <f aca="false">IF(Penalties!$C44=AH$2,1,"")</f>
        <v/>
      </c>
      <c r="AI43" s="823" t="str">
        <f aca="false">IF(Penalties!$C44=AI$2,1,"")</f>
        <v/>
      </c>
      <c r="AJ43" s="825"/>
    </row>
    <row r="44" s="430" customFormat="true" ht="12.75" hidden="false" customHeight="true" outlineLevel="0" collapsed="false">
      <c r="A44" s="837"/>
      <c r="B44" s="837"/>
      <c r="C44" s="837"/>
      <c r="D44" s="838" t="s">
        <v>464</v>
      </c>
      <c r="E44" s="839"/>
      <c r="F44" s="839"/>
      <c r="G44" s="839"/>
      <c r="H44" s="839"/>
      <c r="I44" s="839"/>
      <c r="J44" s="839"/>
      <c r="K44" s="839"/>
      <c r="L44" s="839"/>
      <c r="M44" s="839"/>
      <c r="N44" s="839"/>
      <c r="O44" s="839"/>
      <c r="P44" s="839"/>
      <c r="Q44" s="839"/>
      <c r="R44" s="839"/>
      <c r="S44" s="839"/>
      <c r="T44" s="839"/>
      <c r="U44" s="831"/>
      <c r="V44" s="832"/>
      <c r="W44" s="823"/>
      <c r="X44" s="823"/>
      <c r="Y44" s="823"/>
      <c r="Z44" s="823"/>
      <c r="AA44" s="823"/>
      <c r="AB44" s="823"/>
      <c r="AC44" s="823"/>
      <c r="AD44" s="823"/>
      <c r="AE44" s="823"/>
      <c r="AF44" s="823"/>
      <c r="AG44" s="823"/>
      <c r="AH44" s="823" t="str">
        <f aca="false">IF(Penalties!$AE44=AH$2,1,"")</f>
        <v/>
      </c>
      <c r="AI44" s="823" t="str">
        <f aca="false">IF(Penalties!$AE44=AI$2,1,"")</f>
        <v/>
      </c>
      <c r="AJ44" s="826" t="str">
        <f aca="false">IF(SUM(X43:AI44)=0, "", IF(SUM(X43:AI43)=1, LOOKUP(1, X43:AI43, $X$2:$AI$2), LOOKUP(1, X44:AI44, $X$2:$AI$2)))</f>
        <v/>
      </c>
    </row>
    <row r="45" s="430" customFormat="true" ht="12.75" hidden="false" customHeight="true" outlineLevel="0" collapsed="false">
      <c r="A45" s="840" t="s">
        <v>465</v>
      </c>
      <c r="B45" s="840"/>
      <c r="C45" s="840"/>
      <c r="D45" s="830" t="s">
        <v>463</v>
      </c>
      <c r="E45" s="839"/>
      <c r="F45" s="839"/>
      <c r="G45" s="839"/>
      <c r="H45" s="839"/>
      <c r="I45" s="839"/>
      <c r="J45" s="839"/>
      <c r="K45" s="839"/>
      <c r="L45" s="839"/>
      <c r="M45" s="839"/>
      <c r="N45" s="839"/>
      <c r="O45" s="839"/>
      <c r="P45" s="839"/>
      <c r="Q45" s="839"/>
      <c r="R45" s="839"/>
      <c r="S45" s="839"/>
      <c r="T45" s="839"/>
      <c r="U45" s="831"/>
      <c r="V45" s="832"/>
      <c r="W45" s="833"/>
      <c r="X45" s="833"/>
      <c r="Y45" s="833"/>
      <c r="Z45" s="833"/>
      <c r="AA45" s="833"/>
      <c r="AB45" s="833"/>
      <c r="AC45" s="833"/>
      <c r="AD45" s="833"/>
      <c r="AE45" s="833"/>
      <c r="AF45" s="833"/>
      <c r="AG45" s="833"/>
      <c r="AH45" s="833" t="str">
        <f aca="false">IF(Penalties!$D44=AH$2,1,"")</f>
        <v/>
      </c>
      <c r="AI45" s="833" t="str">
        <f aca="false">IF(Penalties!$D44=AI$2,1,"")</f>
        <v/>
      </c>
      <c r="AJ45" s="834"/>
    </row>
    <row r="46" s="430" customFormat="true" ht="12.75" hidden="false" customHeight="true" outlineLevel="0" collapsed="false">
      <c r="A46" s="840"/>
      <c r="B46" s="840"/>
      <c r="C46" s="840"/>
      <c r="D46" s="830" t="s">
        <v>464</v>
      </c>
      <c r="E46" s="839"/>
      <c r="F46" s="839"/>
      <c r="G46" s="839"/>
      <c r="H46" s="839"/>
      <c r="I46" s="839"/>
      <c r="J46" s="839"/>
      <c r="K46" s="839"/>
      <c r="L46" s="839"/>
      <c r="M46" s="839"/>
      <c r="N46" s="839"/>
      <c r="O46" s="839"/>
      <c r="P46" s="839"/>
      <c r="Q46" s="839"/>
      <c r="R46" s="839"/>
      <c r="S46" s="839"/>
      <c r="T46" s="839"/>
      <c r="U46" s="831"/>
      <c r="V46" s="832"/>
      <c r="W46" s="833"/>
      <c r="X46" s="833"/>
      <c r="Y46" s="833"/>
      <c r="Z46" s="833"/>
      <c r="AA46" s="833"/>
      <c r="AB46" s="833"/>
      <c r="AC46" s="833"/>
      <c r="AD46" s="833"/>
      <c r="AE46" s="833"/>
      <c r="AF46" s="833"/>
      <c r="AG46" s="833"/>
      <c r="AH46" s="833" t="str">
        <f aca="false">IF(Penalties!$AF44=AH$2,1,"")</f>
        <v/>
      </c>
      <c r="AI46" s="833" t="str">
        <f aca="false">IF(Penalties!$AF44=AI$2,1,"")</f>
        <v/>
      </c>
      <c r="AJ46" s="836" t="str">
        <f aca="false">IF(SUM(X45:AI46)=0, "", IF(SUM(X45:AI45)=1, LOOKUP(1, X45:AI45, $X$2:$AI$2), LOOKUP(1, X46:AI46, $X$2:$AI$2)))</f>
        <v/>
      </c>
    </row>
    <row r="47" s="430" customFormat="true" ht="12.75" hidden="false" customHeight="true" outlineLevel="0" collapsed="false">
      <c r="A47" s="841" t="s">
        <v>461</v>
      </c>
      <c r="B47" s="841"/>
      <c r="C47" s="841" t="s">
        <v>466</v>
      </c>
      <c r="D47" s="842" t="s">
        <v>463</v>
      </c>
      <c r="E47" s="842" t="n">
        <f aca="false">SUM(E3,E5,E7,E9,E11,E13,E15,E17,E19,E21,E23,E25,E27,E29,E31,E33,E35,E37,E39,E41)</f>
        <v>2</v>
      </c>
      <c r="F47" s="842" t="n">
        <f aca="false">SUM(F3,F5,F7,F9,F11,F13,F15,F17,F19,F21,F23,F25,F27,F29,F31,F33,F35,F37,F39,F41)</f>
        <v>0</v>
      </c>
      <c r="G47" s="842" t="n">
        <f aca="false">SUM(G3,G5,G7,G9,G11,G13,G15,G17,G19,G21,G23,G25,G27,G29,G31,G33,G35,G37,G39,G41)</f>
        <v>0</v>
      </c>
      <c r="H47" s="842" t="n">
        <f aca="false">SUM(H3,H5,H7,H9,H11,H13,H15,H17,H19,H21,H23,H25,H27,H29,H31,H33,H35,H37,H39,H41)</f>
        <v>0</v>
      </c>
      <c r="I47" s="842" t="n">
        <f aca="false">SUM(I3,I5,I7,I9,I11,I13,I15,I17,I19,I21,I23,I25,I27,I29,I31,I33,I35,I37,I39,I41)</f>
        <v>3</v>
      </c>
      <c r="J47" s="842" t="n">
        <f aca="false">SUM(J3,J5,J7,J9,J11,J13,J15,J17,J19,J21,J23,J25,J27,J29,J31,J33,J35,J37,J39,J41)</f>
        <v>0</v>
      </c>
      <c r="K47" s="842" t="n">
        <f aca="false">SUM(K3,K5,K7,K9,K11,K13,K15,K17,K19,K21,K23,K25,K27,K29,K31,K33,K35,K37,K39,K41)</f>
        <v>0</v>
      </c>
      <c r="L47" s="842" t="n">
        <f aca="false">SUM(L3,L5,L7,L9,L11,L13,L15,L17,L19,L21,L23,L25,L27,L29,L31,L33,L35,L37,L39,L41)</f>
        <v>0</v>
      </c>
      <c r="M47" s="842" t="n">
        <f aca="false">SUM(M3,M5,M7,M9,M11,M13,M15,M17,M19,M21,M23,M25,M27,M29,M31,M33,M35,M37,M39,M41)</f>
        <v>5</v>
      </c>
      <c r="N47" s="842" t="n">
        <f aca="false">SUM(N3,N5,N7,N9,N11,N13,N15,N17,N19,N21,N23,N25,N27,N29,N31,N33,N35,N37,N39,N41)</f>
        <v>4</v>
      </c>
      <c r="O47" s="842" t="n">
        <f aca="false">SUM(O3,O5,O7,O9,O11,O13,O15,O17,O19,O21,O23,O25,O27,O29,O31,O33,O35,O37,O39,O41)</f>
        <v>1</v>
      </c>
      <c r="P47" s="842" t="n">
        <f aca="false">SUM(P3,P5,P7,P9,P11,P13,P15,P17,P19,P21,P23,P25,P27,P29,P31,P33,P35,P37,P39,P41)</f>
        <v>0</v>
      </c>
      <c r="Q47" s="842" t="n">
        <f aca="false">SUM(Q3,Q5,Q7,Q9,Q11,Q13,Q15,Q17,Q19,Q21,Q23,Q25,Q27,Q29,Q31,Q33,Q35,Q37,Q39,Q41)</f>
        <v>0</v>
      </c>
      <c r="R47" s="842" t="n">
        <f aca="false">SUM(R3,R5,R7,R9,R11,R13,R15,R17,R19,R21,R23,R25,R27,R29,R31,R33,R35,R37,R39,R41)</f>
        <v>0</v>
      </c>
      <c r="S47" s="842" t="n">
        <f aca="false">SUM(S3,S5,S7,S9,S11,S13,S15,S17,S19,S21,S23,S25,S27,S29,S31,S33,S35,S37,S39,S41)</f>
        <v>0</v>
      </c>
      <c r="T47" s="842" t="n">
        <f aca="false">SUM(T3,T5,T7,T9,T11,T13,T15,T17,T19,T21,T23,T25,T27,T29,T31,T33,T35,T37,T39,T41)</f>
        <v>0</v>
      </c>
      <c r="U47" s="818" t="n">
        <f aca="false">SUM(U3,U5,U7,U9,U11,U13,U15,U17,U19,U21,U23,U25,U27,U29,U31,U33,U35,U37,U39,U41)</f>
        <v>15</v>
      </c>
      <c r="V47" s="843" t="n">
        <f aca="false">SUM(V3,V5,V7,V9,V11,V13,V15,V17,V19,V21,V23,V25,V27,V29,V31,V33,V35,V37,V39,V41)</f>
        <v>7.5</v>
      </c>
      <c r="W47" s="844" t="n">
        <f aca="false">SUM(W3,W5,W7,W9,W11,W13,W15,W17,W19,W21,W23,W25,W27,W29,W31,W33,W35,W37,W39,W41)</f>
        <v>0</v>
      </c>
      <c r="X47" s="844" t="n">
        <f aca="false">SUM(X3,X5,X7,X9,X11,X13,X15,X17,X19,X21,X23,X25,X27,X29,X31,X33,X35,X37,X39,X41)</f>
        <v>0</v>
      </c>
      <c r="Y47" s="844" t="n">
        <f aca="false">SUM(Y3,Y5,Y7,Y9,Y11,Y13,Y15,Y17,Y19,Y21,Y23,Y25,Y27,Y29,Y31,Y33,Y35,Y37,Y39,Y41)</f>
        <v>0</v>
      </c>
      <c r="Z47" s="844" t="n">
        <f aca="false">SUM(Z3,Z5,Z7,Z9,Z11,Z13,Z15,Z17,Z19,Z21,Z23,Z25,Z27,Z29,Z31,Z33,Z35,Z37,Z39,Z41)</f>
        <v>0</v>
      </c>
      <c r="AA47" s="844" t="n">
        <f aca="false">SUM(AA3,AA5,AA7,AA9,AA11,AA13,AA15,AA17,AA19,AA21,AA23,AA25,AA27,AA29,AA31,AA33,AA35,AA37,AA39,AA41)</f>
        <v>0</v>
      </c>
      <c r="AB47" s="844" t="n">
        <f aca="false">SUM(AB3,AB5,AB7,AB9,AB11,AB13,AB15,AB17,AB19,AB21,AB23,AB25,AB27,AB29,AB31,AB33,AB35,AB37,AB39,AB41)</f>
        <v>0</v>
      </c>
      <c r="AC47" s="844" t="n">
        <f aca="false">SUM(AC3,AC5,AC7,AC9,AC11,AC13,AC15,AC17,AC19,AC21,AC23,AC25,AC27,AC29,AC31,AC33,AC35,AC37,AC39,AC41)</f>
        <v>0</v>
      </c>
      <c r="AD47" s="844" t="n">
        <f aca="false">SUM(AD3,AD5,AD7,AD9,AD11,AD13,AD15,AD17,AD19,AD21,AD23,AD25,AD27,AD29,AD31,AD33,AD35,AD37,AD39,AD41)</f>
        <v>0</v>
      </c>
      <c r="AE47" s="844" t="n">
        <f aca="false">SUM(AE3,AE5,AE7,AE9,AE11,AE13,AE15,AE17,AE19,AE21,AE23,AE25,AE27,AE29,AE31,AE33,AE35,AE37,AE39,AE41)</f>
        <v>0</v>
      </c>
      <c r="AF47" s="844" t="n">
        <f aca="false">SUM(AF3,AF5,AF7,AF9,AF11,AF13,AF15,AF17,AF19,AF21,AF23,AF25,AF27,AF29,AF31,AF33,AF35,AF37,AF39,AF41)</f>
        <v>0</v>
      </c>
      <c r="AG47" s="844" t="n">
        <f aca="false">SUM(AG3,AG5,AG7,AG9,AG11,AG13,AG15,AG17,AG19,AG21,AG23,AG25,AG27,AG29,AG31,AG33,AG35,AG37,AG39,AG41)</f>
        <v>0</v>
      </c>
      <c r="AH47" s="844" t="n">
        <f aca="false">SUM(AH3,AH5,AH7,AH9,AH11,AH13,AH15,AH17,AH19,AH21,AH23,AH25,AH27,AH29,AH31,AH33,AH35,AH37,AH39,AH41,AH43,AH45)</f>
        <v>0</v>
      </c>
      <c r="AI47" s="844" t="n">
        <f aca="false">SUM(AI3,AI5,AI7,AI9,AI11,AI13,AI15,AI17,AI19,AI21,AI23,AI25,AI27,AI29,AI31,AI33,AI35,AI37,AI39,AI41,AI43,AI45)</f>
        <v>0</v>
      </c>
      <c r="AJ47" s="845"/>
      <c r="AK47" s="809"/>
      <c r="AL47" s="809"/>
      <c r="AM47" s="809"/>
    </row>
    <row r="48" s="430" customFormat="true" ht="13" hidden="false" customHeight="false" outlineLevel="0" collapsed="false">
      <c r="A48" s="841"/>
      <c r="B48" s="841"/>
      <c r="C48" s="841"/>
      <c r="D48" s="842" t="s">
        <v>464</v>
      </c>
      <c r="E48" s="842" t="n">
        <f aca="false">SUM(E4,E6,E8,E10,E12,E14,E16,E18,E20,E22,E24,E26,E28,E30,E32,E34,E36,E38,E40,E42)</f>
        <v>1</v>
      </c>
      <c r="F48" s="842" t="n">
        <f aca="false">SUM(F4,F6,F8,F10,F12,F14,F16,F18,F20,F22,F24,F26,F28,F30,F32,F34,F36,F38,F40,F42)</f>
        <v>0</v>
      </c>
      <c r="G48" s="842" t="n">
        <f aca="false">SUM(G4,G6,G8,G10,G12,G14,G16,G18,G20,G22,G24,G26,G28,G30,G32,G34,G36,G38,G40,G42)</f>
        <v>1</v>
      </c>
      <c r="H48" s="842" t="n">
        <f aca="false">SUM(H4,H6,H8,H10,H12,H14,H16,H18,H20,H22,H24,H26,H28,H30,H32,H34,H36,H38,H40,H42)</f>
        <v>0</v>
      </c>
      <c r="I48" s="842" t="n">
        <f aca="false">SUM(I4,I6,I8,I10,I12,I14,I16,I18,I20,I22,I24,I26,I28,I30,I32,I34,I36,I38,I40,I42)</f>
        <v>3</v>
      </c>
      <c r="J48" s="842" t="n">
        <f aca="false">SUM(J4,J6,J8,J10,J12,J14,J16,J18,J20,J22,J24,J26,J28,J30,J32,J34,J36,J38,J40,J42)</f>
        <v>0</v>
      </c>
      <c r="K48" s="842" t="n">
        <f aca="false">SUM(K4,K6,K8,K10,K12,K14,K16,K18,K20,K22,K24,K26,K28,K30,K32,K34,K36,K38,K40,K42)</f>
        <v>0</v>
      </c>
      <c r="L48" s="842" t="n">
        <f aca="false">SUM(L4,L6,L8,L10,L12,L14,L16,L18,L20,L22,L24,L26,L28,L30,L32,L34,L36,L38,L40,L42)</f>
        <v>0</v>
      </c>
      <c r="M48" s="842" t="n">
        <f aca="false">SUM(M4,M6,M8,M10,M12,M14,M16,M18,M20,M22,M24,M26,M28,M30,M32,M34,M36,M38,M40,M42)</f>
        <v>3</v>
      </c>
      <c r="N48" s="842" t="n">
        <f aca="false">SUM(N4,N6,N8,N10,N12,N14,N16,N18,N20,N22,N24,N26,N28,N30,N32,N34,N36,N38,N40,N42)</f>
        <v>6</v>
      </c>
      <c r="O48" s="842" t="n">
        <f aca="false">SUM(O4,O6,O8,O10,O12,O14,O16,O18,O20,O22,O24,O26,O28,O30,O32,O34,O36,O38,O40,O42)</f>
        <v>1</v>
      </c>
      <c r="P48" s="842" t="n">
        <f aca="false">SUM(P4,P6,P8,P10,P12,P14,P16,P18,P20,P22,P24,P26,P28,P30,P32,P34,P36,P38,P40,P42)</f>
        <v>0</v>
      </c>
      <c r="Q48" s="842" t="n">
        <f aca="false">SUM(Q4,Q6,Q8,Q10,Q12,Q14,Q16,Q18,Q20,Q22,Q24,Q26,Q28,Q30,Q32,Q34,Q36,Q38,Q40,Q42)</f>
        <v>0</v>
      </c>
      <c r="R48" s="842" t="n">
        <f aca="false">SUM(R4,R6,R8,R10,R12,R14,R16,R18,R20,R22,R24,R26,R28,R30,R32,R34,R36,R38,R40,R42)</f>
        <v>0</v>
      </c>
      <c r="S48" s="842" t="n">
        <f aca="false">SUM(S4,S6,S8,S10,S12,S14,S16,S18,S20,S22,S24,S26,S28,S30,S32,S34,S36,S38,S40,S42)</f>
        <v>0</v>
      </c>
      <c r="T48" s="842" t="n">
        <f aca="false">SUM(T4,T6,T8,T10,T12,T14,T16,T18,T20,T22,T24,T26,T28,T30,T32,T34,T36,T38,T40,T42)</f>
        <v>0</v>
      </c>
      <c r="U48" s="818" t="n">
        <f aca="false">SUM(U4,U6,U8,U10,U12,U14,U16,U18,U20,U22,U24,U26,U28,U30,U32,U34,U36,U38,U40,U42)</f>
        <v>15</v>
      </c>
      <c r="V48" s="843" t="n">
        <f aca="false">SUM(V4,V6,V8,V10,V12,V14,V16,V18,V20,V22,V24,V26,V28,V30,V32,V34,V36,V38,V40,V42)</f>
        <v>7.5</v>
      </c>
      <c r="W48" s="844" t="n">
        <f aca="false">SUM(W4,W6,W8,W10,W12,W14,W16,W18,W20,W22,W24,W26,W28,W30,W32,W34,W36,W38,W40,W42)</f>
        <v>0</v>
      </c>
      <c r="X48" s="844" t="n">
        <f aca="false">SUM(X4,X6,X8,X10,X12,X14,X16,X18,X20,X22,X24,X26,X28,X30,X32,X34,X36,X38,X40,X42)</f>
        <v>0</v>
      </c>
      <c r="Y48" s="844" t="n">
        <f aca="false">SUM(Y4,Y6,Y8,Y10,Y12,Y14,Y16,Y18,Y20,Y22,Y24,Y26,Y28,Y30,Y32,Y34,Y36,Y38,Y40,Y42)</f>
        <v>0</v>
      </c>
      <c r="Z48" s="844" t="n">
        <f aca="false">SUM(Z4,Z6,Z8,Z10,Z12,Z14,Z16,Z18,Z20,Z22,Z24,Z26,Z28,Z30,Z32,Z34,Z36,Z38,Z40,Z42)</f>
        <v>0</v>
      </c>
      <c r="AA48" s="844" t="n">
        <f aca="false">SUM(AA4,AA6,AA8,AA10,AA12,AA14,AA16,AA18,AA20,AA22,AA24,AA26,AA28,AA30,AA32,AA34,AA36,AA38,AA40,AA42)</f>
        <v>0</v>
      </c>
      <c r="AB48" s="844" t="n">
        <f aca="false">SUM(AB4,AB6,AB8,AB10,AB12,AB14,AB16,AB18,AB20,AB22,AB24,AB26,AB28,AB30,AB32,AB34,AB36,AB38,AB40,AB42)</f>
        <v>0</v>
      </c>
      <c r="AC48" s="844" t="n">
        <f aca="false">SUM(AC4,AC6,AC8,AC10,AC12,AC14,AC16,AC18,AC20,AC22,AC24,AC26,AC28,AC30,AC32,AC34,AC36,AC38,AC40,AC42)</f>
        <v>0</v>
      </c>
      <c r="AD48" s="844" t="n">
        <f aca="false">SUM(AD4,AD6,AD8,AD10,AD12,AD14,AD16,AD18,AD20,AD22,AD24,AD26,AD28,AD30,AD32,AD34,AD36,AD38,AD40,AD42)</f>
        <v>0</v>
      </c>
      <c r="AE48" s="844" t="n">
        <f aca="false">SUM(AE4,AE6,AE8,AE10,AE12,AE14,AE16,AE18,AE20,AE22,AE24,AE26,AE28,AE30,AE32,AE34,AE36,AE38,AE40,AE42)</f>
        <v>0</v>
      </c>
      <c r="AF48" s="844" t="n">
        <f aca="false">SUM(AF4,AF6,AF8,AF10,AF12,AF14,AF16,AF18,AF20,AF22,AF24,AF26,AF28,AF30,AF32,AF34,AF36,AF38,AF40,AF42)</f>
        <v>0</v>
      </c>
      <c r="AG48" s="844" t="n">
        <f aca="false">SUM(AG4,AG6,AG8,AG10,AG12,AG14,AG16,AG18,AG20,AG22,AG24,AG26,AG28,AG30,AG32,AG34,AG36,AG38,AG40,AG42)</f>
        <v>0</v>
      </c>
      <c r="AH48" s="844" t="n">
        <f aca="false">SUM(AH4,AH6,AH8,AH10,AH12,AH14,AH16,AH18,AH20,AH22,AH24,AH26,AH28,AH30,AH32,AH34,AH36,AH38,AH40,AH42,AH44,AH46)</f>
        <v>0</v>
      </c>
      <c r="AI48" s="844" t="n">
        <f aca="false">SUM(AI4,AI6,AI8,AI10,AI12,AI14,AI16,AI18,AI20,AI22,AI24,AI26,AI28,AI30,AI32,AI34,AI36,AI38,AI40,AI42,AI44,AI46)</f>
        <v>0</v>
      </c>
    </row>
    <row r="49" s="430" customFormat="true" ht="13" hidden="false" customHeight="false" outlineLevel="0" collapsed="false">
      <c r="A49" s="841"/>
      <c r="B49" s="841"/>
      <c r="C49" s="841"/>
      <c r="D49" s="818" t="s">
        <v>454</v>
      </c>
      <c r="E49" s="818" t="n">
        <f aca="false">SUM(E47,E48)</f>
        <v>3</v>
      </c>
      <c r="F49" s="818" t="n">
        <f aca="false">SUM(F47,F48)</f>
        <v>0</v>
      </c>
      <c r="G49" s="818" t="n">
        <f aca="false">SUM(G47,G48)</f>
        <v>1</v>
      </c>
      <c r="H49" s="818" t="n">
        <f aca="false">SUM(H47,H48)</f>
        <v>0</v>
      </c>
      <c r="I49" s="818" t="n">
        <f aca="false">SUM(I47,I48)</f>
        <v>6</v>
      </c>
      <c r="J49" s="818" t="n">
        <f aca="false">SUM(J47,J48)</f>
        <v>0</v>
      </c>
      <c r="K49" s="818" t="n">
        <f aca="false">SUM(K47,K48)</f>
        <v>0</v>
      </c>
      <c r="L49" s="818" t="n">
        <f aca="false">SUM(L47,L48)</f>
        <v>0</v>
      </c>
      <c r="M49" s="818" t="n">
        <f aca="false">SUM(M47,M48)</f>
        <v>8</v>
      </c>
      <c r="N49" s="818" t="n">
        <f aca="false">SUM(N47,N48)</f>
        <v>10</v>
      </c>
      <c r="O49" s="818" t="n">
        <f aca="false">SUM(O47,O48)</f>
        <v>2</v>
      </c>
      <c r="P49" s="818" t="n">
        <f aca="false">SUM(P47,P48)</f>
        <v>0</v>
      </c>
      <c r="Q49" s="818" t="n">
        <f aca="false">SUM(Q47,Q48)</f>
        <v>0</v>
      </c>
      <c r="R49" s="818" t="n">
        <f aca="false">SUM(R47,R48)</f>
        <v>0</v>
      </c>
      <c r="S49" s="818" t="n">
        <f aca="false">SUM(S47,S48)</f>
        <v>0</v>
      </c>
      <c r="T49" s="818" t="n">
        <f aca="false">SUM(T47,T48)</f>
        <v>0</v>
      </c>
      <c r="U49" s="846" t="n">
        <f aca="false">SUM(U47,U48)</f>
        <v>30</v>
      </c>
      <c r="V49" s="847" t="n">
        <f aca="false">SUM(V47,V48)</f>
        <v>15</v>
      </c>
      <c r="W49" s="844" t="n">
        <f aca="false">SUM(W47,W48)</f>
        <v>0</v>
      </c>
      <c r="X49" s="844" t="n">
        <f aca="false">SUM(X47,X48)</f>
        <v>0</v>
      </c>
      <c r="Y49" s="844" t="n">
        <f aca="false">SUM(Y47,Y48)</f>
        <v>0</v>
      </c>
      <c r="Z49" s="844" t="n">
        <f aca="false">SUM(Z47,Z48)</f>
        <v>0</v>
      </c>
      <c r="AA49" s="844" t="n">
        <f aca="false">SUM(AA47,AA48)</f>
        <v>0</v>
      </c>
      <c r="AB49" s="844" t="n">
        <f aca="false">SUM(AB47,AB48)</f>
        <v>0</v>
      </c>
      <c r="AC49" s="844" t="n">
        <f aca="false">SUM(AC47,AC48)</f>
        <v>0</v>
      </c>
      <c r="AD49" s="844" t="n">
        <f aca="false">SUM(AD47,AD48)</f>
        <v>0</v>
      </c>
      <c r="AE49" s="844" t="n">
        <f aca="false">SUM(AE47,AE48)</f>
        <v>0</v>
      </c>
      <c r="AF49" s="844" t="n">
        <f aca="false">SUM(AF47,AF48)</f>
        <v>0</v>
      </c>
      <c r="AG49" s="844" t="n">
        <f aca="false">SUM(AG47,AG48)</f>
        <v>0</v>
      </c>
      <c r="AH49" s="844" t="n">
        <f aca="false">SUM(AH47,AH48)</f>
        <v>0</v>
      </c>
      <c r="AI49" s="844" t="n">
        <f aca="false">SUM(AI47,AI48)</f>
        <v>0</v>
      </c>
    </row>
    <row r="53" customFormat="false" ht="13.5" hidden="false" customHeight="false" outlineLevel="0" collapsed="false"/>
    <row r="54" s="430" customFormat="true" ht="12.75" hidden="false" customHeight="true" outlineLevel="0" collapsed="false">
      <c r="A54" s="810"/>
      <c r="B54" s="810"/>
      <c r="C54" s="810"/>
      <c r="D54" s="811"/>
      <c r="E54" s="812" t="s">
        <v>365</v>
      </c>
      <c r="F54" s="813"/>
      <c r="G54" s="813"/>
      <c r="H54" s="813"/>
      <c r="I54" s="813"/>
      <c r="J54" s="814"/>
      <c r="K54" s="814"/>
      <c r="L54" s="814"/>
      <c r="M54" s="814"/>
      <c r="N54" s="814"/>
      <c r="O54" s="814"/>
      <c r="P54" s="814"/>
      <c r="Q54" s="814"/>
      <c r="R54" s="814"/>
      <c r="S54" s="814"/>
      <c r="T54" s="814"/>
      <c r="U54" s="814"/>
      <c r="V54" s="815" t="s">
        <v>459</v>
      </c>
      <c r="W54" s="816" t="s">
        <v>460</v>
      </c>
      <c r="X54" s="816"/>
      <c r="Y54" s="816"/>
      <c r="Z54" s="816"/>
      <c r="AA54" s="816"/>
      <c r="AB54" s="816"/>
      <c r="AC54" s="816"/>
      <c r="AD54" s="816"/>
      <c r="AE54" s="816"/>
      <c r="AF54" s="816"/>
      <c r="AG54" s="816"/>
      <c r="AH54" s="816"/>
      <c r="AI54" s="816"/>
      <c r="AJ54" s="816"/>
    </row>
    <row r="55" s="430" customFormat="true" ht="13.5" hidden="false" customHeight="false" outlineLevel="0" collapsed="false">
      <c r="A55" s="817" t="s">
        <v>467</v>
      </c>
      <c r="B55" s="817" t="s">
        <v>445</v>
      </c>
      <c r="C55" s="817" t="s">
        <v>446</v>
      </c>
      <c r="D55" s="817"/>
      <c r="E55" s="817" t="s">
        <v>244</v>
      </c>
      <c r="F55" s="817" t="s">
        <v>248</v>
      </c>
      <c r="G55" s="817" t="s">
        <v>252</v>
      </c>
      <c r="H55" s="817" t="s">
        <v>254</v>
      </c>
      <c r="I55" s="817" t="s">
        <v>250</v>
      </c>
      <c r="J55" s="817" t="s">
        <v>257</v>
      </c>
      <c r="K55" s="817" t="s">
        <v>245</v>
      </c>
      <c r="L55" s="817" t="s">
        <v>260</v>
      </c>
      <c r="M55" s="817" t="s">
        <v>247</v>
      </c>
      <c r="N55" s="817" t="s">
        <v>251</v>
      </c>
      <c r="O55" s="817" t="s">
        <v>234</v>
      </c>
      <c r="P55" s="817" t="s">
        <v>271</v>
      </c>
      <c r="Q55" s="817" t="s">
        <v>273</v>
      </c>
      <c r="R55" s="817" t="s">
        <v>268</v>
      </c>
      <c r="S55" s="817" t="s">
        <v>278</v>
      </c>
      <c r="T55" s="817" t="s">
        <v>281</v>
      </c>
      <c r="U55" s="818" t="s">
        <v>454</v>
      </c>
      <c r="V55" s="815"/>
      <c r="W55" s="819" t="s">
        <v>462</v>
      </c>
      <c r="X55" s="819" t="s">
        <v>244</v>
      </c>
      <c r="Y55" s="819" t="s">
        <v>248</v>
      </c>
      <c r="Z55" s="819" t="s">
        <v>252</v>
      </c>
      <c r="AA55" s="819" t="s">
        <v>254</v>
      </c>
      <c r="AB55" s="819" t="s">
        <v>250</v>
      </c>
      <c r="AC55" s="819" t="s">
        <v>257</v>
      </c>
      <c r="AD55" s="819" t="s">
        <v>245</v>
      </c>
      <c r="AE55" s="819" t="s">
        <v>260</v>
      </c>
      <c r="AF55" s="819" t="s">
        <v>247</v>
      </c>
      <c r="AG55" s="819" t="s">
        <v>251</v>
      </c>
      <c r="AH55" s="819" t="s">
        <v>268</v>
      </c>
      <c r="AI55" s="819" t="s">
        <v>281</v>
      </c>
      <c r="AJ55" s="819"/>
    </row>
    <row r="56" s="430" customFormat="true" ht="13" hidden="false" customHeight="false" outlineLevel="0" collapsed="false">
      <c r="A56" s="820" t="n">
        <v>1</v>
      </c>
      <c r="B56" s="821" t="str">
        <f aca="false">IF(IGRF!H14="","",IGRF!H14)</f>
        <v>18</v>
      </c>
      <c r="C56" s="822" t="str">
        <f aca="false">IF(IGRF!I14="","",IGRF!I14)</f>
        <v>Mai Tai Smashya</v>
      </c>
      <c r="D56" s="809" t="s">
        <v>463</v>
      </c>
      <c r="E56" s="811" t="n">
        <f aca="false">IF($B56="","",COUNTIF(Penalties!$Q4:$Y4,E$55))</f>
        <v>0</v>
      </c>
      <c r="F56" s="811" t="n">
        <f aca="false">IF($B56="","",COUNTIF(Penalties!$Q4:$Y4,F$55))</f>
        <v>0</v>
      </c>
      <c r="G56" s="811" t="n">
        <f aca="false">IF($B56="","",COUNTIF(Penalties!$Q4:$Y4,G$55))</f>
        <v>0</v>
      </c>
      <c r="H56" s="811" t="n">
        <f aca="false">IF($B56="","",COUNTIF(Penalties!$Q4:$Y4,H$55))</f>
        <v>0</v>
      </c>
      <c r="I56" s="811" t="n">
        <f aca="false">IF($B56="","",COUNTIF(Penalties!$Q4:$Y4,I$55))</f>
        <v>0</v>
      </c>
      <c r="J56" s="811" t="n">
        <f aca="false">IF($B56="","",COUNTIF(Penalties!$Q4:$Y4,J$55))</f>
        <v>0</v>
      </c>
      <c r="K56" s="811" t="n">
        <f aca="false">IF($B56="","",COUNTIF(Penalties!$Q4:$Y4,K$55))</f>
        <v>0</v>
      </c>
      <c r="L56" s="811" t="n">
        <f aca="false">IF($B56="","",COUNTIF(Penalties!$Q4:$Y4,L$55))</f>
        <v>0</v>
      </c>
      <c r="M56" s="811" t="n">
        <f aca="false">IF($B56="","",COUNTIF(Penalties!$Q4:$Y4,M$55))</f>
        <v>0</v>
      </c>
      <c r="N56" s="811" t="n">
        <f aca="false">IF($B56="","",COUNTIF(Penalties!$Q4:$Y4,N$55))</f>
        <v>0</v>
      </c>
      <c r="O56" s="811" t="n">
        <f aca="false">IF($B56="","",COUNTIF(Penalties!$Q4:$Y4,O$55))</f>
        <v>0</v>
      </c>
      <c r="P56" s="811" t="n">
        <f aca="false">IF($B56="","",COUNTIF(Penalties!$Q4:$Y4,P$55))</f>
        <v>0</v>
      </c>
      <c r="Q56" s="811" t="n">
        <f aca="false">IF($B56="","",COUNTIF(Penalties!$Q4:$Y4,Q$55))</f>
        <v>0</v>
      </c>
      <c r="R56" s="811" t="n">
        <f aca="false">IF($B56="","",COUNTIF(Penalties!$Q4:$Y4,R$55))</f>
        <v>0</v>
      </c>
      <c r="S56" s="811" t="n">
        <f aca="false">IF($B56="","",COUNTIF(Penalties!$Q4:$Y4,S$55))</f>
        <v>0</v>
      </c>
      <c r="T56" s="811" t="n">
        <f aca="false">IF($B56="","",COUNTIF(Penalties!$Q4:$Y4,T$55))</f>
        <v>0</v>
      </c>
      <c r="U56" s="823" t="n">
        <f aca="false">IF(B56="","",SUM(E56:T56))</f>
        <v>0</v>
      </c>
      <c r="V56" s="824" t="n">
        <f aca="false">IF(B56="","",SUM(E56:T56)*0.5)</f>
        <v>0</v>
      </c>
      <c r="W56" s="823" t="str">
        <f aca="false">IF($B56="","",IF(Penalties!$Z4=W$55,1,""))</f>
        <v/>
      </c>
      <c r="X56" s="823" t="str">
        <f aca="false">IF($B56="","",IF(Penalties!$Z4=X$55,1,""))</f>
        <v/>
      </c>
      <c r="Y56" s="823" t="str">
        <f aca="false">IF($B56="","",IF(Penalties!$Z4=Y$55,1,""))</f>
        <v/>
      </c>
      <c r="Z56" s="823" t="str">
        <f aca="false">IF($B56="","",IF(Penalties!$Z4=Z$55,1,""))</f>
        <v/>
      </c>
      <c r="AA56" s="823" t="str">
        <f aca="false">IF($B56="","",IF(Penalties!$Z4=AA$55,1,""))</f>
        <v/>
      </c>
      <c r="AB56" s="823" t="str">
        <f aca="false">IF($B56="","",IF(Penalties!$Z4=AB$55,1,""))</f>
        <v/>
      </c>
      <c r="AC56" s="823" t="str">
        <f aca="false">IF($B56="","",IF(Penalties!$Z4=AC$55,1,""))</f>
        <v/>
      </c>
      <c r="AD56" s="823" t="str">
        <f aca="false">IF($B56="","",IF(Penalties!$Z4=AD$55,1,""))</f>
        <v/>
      </c>
      <c r="AE56" s="823" t="str">
        <f aca="false">IF($B56="","",IF(Penalties!$Z4=AE$55,1,""))</f>
        <v/>
      </c>
      <c r="AF56" s="823" t="str">
        <f aca="false">IF($B56="","",IF(Penalties!$Z4=AF$55,1,""))</f>
        <v/>
      </c>
      <c r="AG56" s="823" t="str">
        <f aca="false">IF($B56="","",IF(Penalties!$Z4=AG$55,1,""))</f>
        <v/>
      </c>
      <c r="AH56" s="823" t="str">
        <f aca="false">IF($B56="","",IF(Penalties!$Z4=AH$55,1,""))</f>
        <v/>
      </c>
      <c r="AI56" s="823" t="str">
        <f aca="false">IF($B56="","",IF(Penalties!$Z4=AI$55,1,""))</f>
        <v/>
      </c>
      <c r="AJ56" s="825"/>
    </row>
    <row r="57" s="430" customFormat="true" ht="13" hidden="false" customHeight="false" outlineLevel="0" collapsed="false">
      <c r="A57" s="820"/>
      <c r="B57" s="821"/>
      <c r="C57" s="822"/>
      <c r="D57" s="809" t="s">
        <v>464</v>
      </c>
      <c r="E57" s="811" t="n">
        <f aca="false">IF($B56="","",COUNTIF(Penalties!$AS4:$BA4,E$55))</f>
        <v>0</v>
      </c>
      <c r="F57" s="811" t="n">
        <f aca="false">IF($B56="","",COUNTIF(Penalties!$AS4:$BA4,F$55))</f>
        <v>0</v>
      </c>
      <c r="G57" s="811" t="n">
        <f aca="false">IF($B56="","",COUNTIF(Penalties!$AS4:$BA4,G$55))</f>
        <v>0</v>
      </c>
      <c r="H57" s="811" t="n">
        <f aca="false">IF($B56="","",COUNTIF(Penalties!$AS4:$BA4,H$55))</f>
        <v>0</v>
      </c>
      <c r="I57" s="811" t="n">
        <f aca="false">IF($B56="","",COUNTIF(Penalties!$AS4:$BA4,I$55))</f>
        <v>0</v>
      </c>
      <c r="J57" s="811" t="n">
        <f aca="false">IF($B56="","",COUNTIF(Penalties!$AS4:$BA4,J$55))</f>
        <v>0</v>
      </c>
      <c r="K57" s="811" t="n">
        <f aca="false">IF($B56="","",COUNTIF(Penalties!$AS4:$BA4,K$55))</f>
        <v>1</v>
      </c>
      <c r="L57" s="811" t="n">
        <f aca="false">IF($B56="","",COUNTIF(Penalties!$AS4:$BA4,L$55))</f>
        <v>0</v>
      </c>
      <c r="M57" s="811" t="n">
        <f aca="false">IF($B56="","",COUNTIF(Penalties!$AS4:$BA4,M$55))</f>
        <v>0</v>
      </c>
      <c r="N57" s="811" t="n">
        <f aca="false">IF($B56="","",COUNTIF(Penalties!$AS4:$BA4,N$55))</f>
        <v>0</v>
      </c>
      <c r="O57" s="811" t="n">
        <f aca="false">IF($B56="","",COUNTIF(Penalties!$AS4:$BA4,O$55))</f>
        <v>0</v>
      </c>
      <c r="P57" s="811" t="n">
        <f aca="false">IF($B56="","",COUNTIF(Penalties!$AS4:$BA4,P$55))</f>
        <v>0</v>
      </c>
      <c r="Q57" s="811" t="n">
        <f aca="false">IF($B56="","",COUNTIF(Penalties!$AS4:$BA4,Q$55))</f>
        <v>0</v>
      </c>
      <c r="R57" s="811" t="n">
        <f aca="false">IF($B56="","",COUNTIF(Penalties!$AS4:$BA4,R$55))</f>
        <v>0</v>
      </c>
      <c r="S57" s="811" t="n">
        <f aca="false">IF($B56="","",COUNTIF(Penalties!$AS4:$BA4,S$55))</f>
        <v>0</v>
      </c>
      <c r="T57" s="811" t="n">
        <f aca="false">IF($B56="","",COUNTIF(Penalties!$AS4:$BA4,T$55))</f>
        <v>0</v>
      </c>
      <c r="U57" s="823" t="n">
        <f aca="false">IF(B56="","",SUM(E57:T57))</f>
        <v>1</v>
      </c>
      <c r="V57" s="824" t="n">
        <f aca="false">IF(B56="","",SUM(E57:T57)*0.5)</f>
        <v>0.5</v>
      </c>
      <c r="W57" s="823" t="str">
        <f aca="false">IF($B56="","",IF(Penalties!$BB4=W$55,1,""))</f>
        <v/>
      </c>
      <c r="X57" s="823" t="str">
        <f aca="false">IF($B56="","",IF(Penalties!$BB4=X$55,1,""))</f>
        <v/>
      </c>
      <c r="Y57" s="823" t="str">
        <f aca="false">IF($B56="","",IF(Penalties!$BB4=Y$55,1,""))</f>
        <v/>
      </c>
      <c r="Z57" s="823" t="str">
        <f aca="false">IF($B56="","",IF(Penalties!$BB4=Z$55,1,""))</f>
        <v/>
      </c>
      <c r="AA57" s="823" t="str">
        <f aca="false">IF($B56="","",IF(Penalties!$BB4=AA$55,1,""))</f>
        <v/>
      </c>
      <c r="AB57" s="823" t="str">
        <f aca="false">IF($B56="","",IF(Penalties!$BB4=AB$55,1,""))</f>
        <v/>
      </c>
      <c r="AC57" s="823" t="str">
        <f aca="false">IF($B56="","",IF(Penalties!$BB4=AC$55,1,""))</f>
        <v/>
      </c>
      <c r="AD57" s="823" t="str">
        <f aca="false">IF($B56="","",IF(Penalties!$BB4=AD$55,1,""))</f>
        <v/>
      </c>
      <c r="AE57" s="823" t="str">
        <f aca="false">IF($B56="","",IF(Penalties!$BB4=AE$55,1,""))</f>
        <v/>
      </c>
      <c r="AF57" s="823" t="str">
        <f aca="false">IF($B56="","",IF(Penalties!$BB4=AF$55,1,""))</f>
        <v/>
      </c>
      <c r="AG57" s="823" t="str">
        <f aca="false">IF($B56="","",IF(Penalties!$BB4=AG$55,1,""))</f>
        <v/>
      </c>
      <c r="AH57" s="823" t="str">
        <f aca="false">IF($B56="","",IF(Penalties!$BB4=AH$55,1,""))</f>
        <v/>
      </c>
      <c r="AI57" s="823" t="str">
        <f aca="false">IF($B56="","",IF(Penalties!$BB4=AI$55,1,""))</f>
        <v/>
      </c>
      <c r="AJ57" s="826" t="str">
        <f aca="false">IF(SUM(X56:AI57)=0, "", IF(SUM(X56:AI56)=1, LOOKUP(1, X56:AI56, $X$55:$AI$55), LOOKUP(1, X57:AI57, $X$55:$AI$55)))</f>
        <v/>
      </c>
    </row>
    <row r="58" s="430" customFormat="true" ht="13" hidden="false" customHeight="false" outlineLevel="0" collapsed="false">
      <c r="A58" s="827" t="n">
        <f aca="false">A56+1</f>
        <v>2</v>
      </c>
      <c r="B58" s="828" t="str">
        <f aca="false">IF(IGRF!H15="","",IGRF!H15)</f>
        <v>191</v>
      </c>
      <c r="C58" s="829" t="str">
        <f aca="false">IF(IGRF!I15="","",IGRF!I15)</f>
        <v>Kat Von Devious</v>
      </c>
      <c r="D58" s="830" t="s">
        <v>463</v>
      </c>
      <c r="E58" s="830" t="n">
        <f aca="false">IF($B58="","",COUNTIF(Penalties!$Q6:$Y6,E$55))</f>
        <v>2</v>
      </c>
      <c r="F58" s="830" t="n">
        <f aca="false">IF($B58="","",COUNTIF(Penalties!$Q6:$Y6,F$55))</f>
        <v>0</v>
      </c>
      <c r="G58" s="830" t="n">
        <f aca="false">IF($B58="","",COUNTIF(Penalties!$Q6:$Y6,G$55))</f>
        <v>0</v>
      </c>
      <c r="H58" s="830" t="n">
        <f aca="false">IF($B58="","",COUNTIF(Penalties!$Q6:$Y6,H$55))</f>
        <v>0</v>
      </c>
      <c r="I58" s="830" t="n">
        <f aca="false">IF($B58="","",COUNTIF(Penalties!$Q6:$Y6,I$55))</f>
        <v>0</v>
      </c>
      <c r="J58" s="830" t="n">
        <f aca="false">IF($B58="","",COUNTIF(Penalties!$Q6:$Y6,J$55))</f>
        <v>0</v>
      </c>
      <c r="K58" s="830" t="n">
        <f aca="false">IF($B58="","",COUNTIF(Penalties!$Q6:$Y6,K$55))</f>
        <v>0</v>
      </c>
      <c r="L58" s="830" t="n">
        <f aca="false">IF($B58="","",COUNTIF(Penalties!$Q6:$Y6,L$55))</f>
        <v>0</v>
      </c>
      <c r="M58" s="830" t="n">
        <f aca="false">IF($B58="","",COUNTIF(Penalties!$Q6:$Y6,M$55))</f>
        <v>0</v>
      </c>
      <c r="N58" s="830" t="n">
        <f aca="false">IF($B58="","",COUNTIF(Penalties!$Q6:$Y6,N$55))</f>
        <v>0</v>
      </c>
      <c r="O58" s="830" t="n">
        <f aca="false">IF($B58="","",COUNTIF(Penalties!$Q6:$Y6,O$55))</f>
        <v>0</v>
      </c>
      <c r="P58" s="830" t="n">
        <f aca="false">IF($B58="","",COUNTIF(Penalties!$Q6:$Y6,P$55))</f>
        <v>0</v>
      </c>
      <c r="Q58" s="830" t="n">
        <f aca="false">IF($B58="","",COUNTIF(Penalties!$Q6:$Y6,Q$55))</f>
        <v>0</v>
      </c>
      <c r="R58" s="830" t="n">
        <f aca="false">IF($B58="","",COUNTIF(Penalties!$Q6:$Y6,R$55))</f>
        <v>0</v>
      </c>
      <c r="S58" s="830" t="n">
        <f aca="false">IF($B58="","",COUNTIF(Penalties!$Q6:$Y6,S$55))</f>
        <v>0</v>
      </c>
      <c r="T58" s="830" t="n">
        <f aca="false">IF($B58="","",COUNTIF(Penalties!$Q6:$Y6,T$55))</f>
        <v>0</v>
      </c>
      <c r="U58" s="831" t="n">
        <f aca="false">IF(B58="","",SUM(E58:T58))</f>
        <v>2</v>
      </c>
      <c r="V58" s="832" t="n">
        <f aca="false">IF(B58="","",SUM(E58:T58)*0.5)</f>
        <v>1</v>
      </c>
      <c r="W58" s="833" t="str">
        <f aca="false">IF($B58="","",IF(Penalties!$Z6=W$55,1,""))</f>
        <v/>
      </c>
      <c r="X58" s="833" t="str">
        <f aca="false">IF($B58="","",IF(Penalties!$Z6=X$55,1,""))</f>
        <v/>
      </c>
      <c r="Y58" s="833" t="str">
        <f aca="false">IF($B58="","",IF(Penalties!$Z6=Y$55,1,""))</f>
        <v/>
      </c>
      <c r="Z58" s="833" t="str">
        <f aca="false">IF($B58="","",IF(Penalties!$Z6=Z$55,1,""))</f>
        <v/>
      </c>
      <c r="AA58" s="833" t="str">
        <f aca="false">IF($B58="","",IF(Penalties!$Z6=AA$55,1,""))</f>
        <v/>
      </c>
      <c r="AB58" s="833" t="str">
        <f aca="false">IF($B58="","",IF(Penalties!$Z6=AB$55,1,""))</f>
        <v/>
      </c>
      <c r="AC58" s="833" t="str">
        <f aca="false">IF($B58="","",IF(Penalties!$Z6=AC$55,1,""))</f>
        <v/>
      </c>
      <c r="AD58" s="833" t="str">
        <f aca="false">IF($B58="","",IF(Penalties!$Z6=AD$55,1,""))</f>
        <v/>
      </c>
      <c r="AE58" s="833" t="str">
        <f aca="false">IF($B58="","",IF(Penalties!$Z6=AE$55,1,""))</f>
        <v/>
      </c>
      <c r="AF58" s="833" t="str">
        <f aca="false">IF($B58="","",IF(Penalties!$Z6=AF$55,1,""))</f>
        <v/>
      </c>
      <c r="AG58" s="833" t="str">
        <f aca="false">IF($B58="","",IF(Penalties!$Z6=AG$55,1,""))</f>
        <v/>
      </c>
      <c r="AH58" s="833" t="str">
        <f aca="false">IF($B58="","",IF(Penalties!$Z6=AH$55,1,""))</f>
        <v/>
      </c>
      <c r="AI58" s="833" t="str">
        <f aca="false">IF($B58="","",IF(Penalties!$Z6=AI$55,1,""))</f>
        <v/>
      </c>
      <c r="AJ58" s="834"/>
    </row>
    <row r="59" s="430" customFormat="true" ht="13.5" hidden="false" customHeight="false" outlineLevel="0" collapsed="false">
      <c r="A59" s="827"/>
      <c r="B59" s="828"/>
      <c r="C59" s="829"/>
      <c r="D59" s="830" t="s">
        <v>464</v>
      </c>
      <c r="E59" s="830" t="n">
        <f aca="false">IF($B58="","",COUNTIF(Penalties!$AS6:$BA6,E$55))</f>
        <v>1</v>
      </c>
      <c r="F59" s="830" t="n">
        <f aca="false">IF($B58="","",COUNTIF(Penalties!$AS6:$BA6,F$55))</f>
        <v>0</v>
      </c>
      <c r="G59" s="830" t="n">
        <f aca="false">IF($B58="","",COUNTIF(Penalties!$AS6:$BA6,G$55))</f>
        <v>0</v>
      </c>
      <c r="H59" s="830" t="n">
        <f aca="false">IF($B58="","",COUNTIF(Penalties!$AS6:$BA6,H$55))</f>
        <v>0</v>
      </c>
      <c r="I59" s="830" t="n">
        <f aca="false">IF($B58="","",COUNTIF(Penalties!$AS6:$BA6,I$55))</f>
        <v>0</v>
      </c>
      <c r="J59" s="830" t="n">
        <f aca="false">IF($B58="","",COUNTIF(Penalties!$AS6:$BA6,J$55))</f>
        <v>0</v>
      </c>
      <c r="K59" s="830" t="n">
        <f aca="false">IF($B58="","",COUNTIF(Penalties!$AS6:$BA6,K$55))</f>
        <v>0</v>
      </c>
      <c r="L59" s="830" t="n">
        <f aca="false">IF($B58="","",COUNTIF(Penalties!$AS6:$BA6,L$55))</f>
        <v>0</v>
      </c>
      <c r="M59" s="830" t="n">
        <f aca="false">IF($B58="","",COUNTIF(Penalties!$AS6:$BA6,M$55))</f>
        <v>0</v>
      </c>
      <c r="N59" s="830" t="n">
        <f aca="false">IF($B58="","",COUNTIF(Penalties!$AS6:$BA6,N$55))</f>
        <v>0</v>
      </c>
      <c r="O59" s="830" t="n">
        <f aca="false">IF($B58="","",COUNTIF(Penalties!$AS6:$BA6,O$55))</f>
        <v>0</v>
      </c>
      <c r="P59" s="830" t="n">
        <f aca="false">IF($B58="","",COUNTIF(Penalties!$AS6:$BA6,P$55))</f>
        <v>0</v>
      </c>
      <c r="Q59" s="830" t="n">
        <f aca="false">IF($B58="","",COUNTIF(Penalties!$AS6:$BA6,Q$55))</f>
        <v>0</v>
      </c>
      <c r="R59" s="830" t="n">
        <f aca="false">IF($B58="","",COUNTIF(Penalties!$AS6:$BA6,R$55))</f>
        <v>0</v>
      </c>
      <c r="S59" s="830" t="n">
        <f aca="false">IF($B58="","",COUNTIF(Penalties!$AS6:$BA6,S$55))</f>
        <v>0</v>
      </c>
      <c r="T59" s="830" t="n">
        <f aca="false">IF($B58="","",COUNTIF(Penalties!$AS6:$BA6,T$55))</f>
        <v>0</v>
      </c>
      <c r="U59" s="831" t="n">
        <f aca="false">IF(B58="","",SUM(E59:T59))</f>
        <v>1</v>
      </c>
      <c r="V59" s="832" t="n">
        <f aca="false">IF(B58="","",SUM(E59:T59)*0.5)</f>
        <v>0.5</v>
      </c>
      <c r="W59" s="833" t="str">
        <f aca="false">IF($B58="","",IF(Penalties!$BB6=W$55,1,""))</f>
        <v/>
      </c>
      <c r="X59" s="833" t="str">
        <f aca="false">IF($B58="","",IF(Penalties!$BB6=X$55,1,""))</f>
        <v/>
      </c>
      <c r="Y59" s="833" t="str">
        <f aca="false">IF($B58="","",IF(Penalties!$BB6=Y$55,1,""))</f>
        <v/>
      </c>
      <c r="Z59" s="833" t="str">
        <f aca="false">IF($B58="","",IF(Penalties!$BB6=Z$55,1,""))</f>
        <v/>
      </c>
      <c r="AA59" s="833" t="str">
        <f aca="false">IF($B58="","",IF(Penalties!$BB6=AA$55,1,""))</f>
        <v/>
      </c>
      <c r="AB59" s="833" t="str">
        <f aca="false">IF($B58="","",IF(Penalties!$BB6=AB$55,1,""))</f>
        <v/>
      </c>
      <c r="AC59" s="833" t="str">
        <f aca="false">IF($B58="","",IF(Penalties!$BB6=AC$55,1,""))</f>
        <v/>
      </c>
      <c r="AD59" s="833" t="str">
        <f aca="false">IF($B58="","",IF(Penalties!$BB6=AD$55,1,""))</f>
        <v/>
      </c>
      <c r="AE59" s="833" t="str">
        <f aca="false">IF($B58="","",IF(Penalties!$BB6=AE$55,1,""))</f>
        <v/>
      </c>
      <c r="AF59" s="833" t="str">
        <f aca="false">IF($B58="","",IF(Penalties!$BB6=AF$55,1,""))</f>
        <v/>
      </c>
      <c r="AG59" s="833" t="str">
        <f aca="false">IF($B58="","",IF(Penalties!$BB6=AG$55,1,""))</f>
        <v/>
      </c>
      <c r="AH59" s="833" t="str">
        <f aca="false">IF($B58="","",IF(Penalties!$BB6=AH$55,1,""))</f>
        <v/>
      </c>
      <c r="AI59" s="833" t="str">
        <f aca="false">IF($B58="","",IF(Penalties!$BB6=AI$55,1,""))</f>
        <v/>
      </c>
      <c r="AJ59" s="835" t="str">
        <f aca="false">IF(SUM(X58:AI59)=0, "", IF(SUM(X58:AI58)=1, LOOKUP(1, X58:AI58, $X$55:$AI$55), LOOKUP(1, X59:AI59, $X$55:$AI$55)))</f>
        <v/>
      </c>
    </row>
    <row r="60" s="430" customFormat="true" ht="13" hidden="false" customHeight="false" outlineLevel="0" collapsed="false">
      <c r="A60" s="820" t="n">
        <f aca="false">A58+1</f>
        <v>3</v>
      </c>
      <c r="B60" s="821" t="str">
        <f aca="false">IF(IGRF!H16="","",IGRF!H16)</f>
        <v>222</v>
      </c>
      <c r="C60" s="822" t="str">
        <f aca="false">IF(IGRF!I16="","",IGRF!I16)</f>
        <v>Terror Face Off</v>
      </c>
      <c r="D60" s="809" t="s">
        <v>463</v>
      </c>
      <c r="E60" s="811" t="n">
        <f aca="false">IF($B60="","",COUNTIF(Penalties!$Q8:$Y8,E$55))</f>
        <v>0</v>
      </c>
      <c r="F60" s="811" t="n">
        <f aca="false">IF($B60="","",COUNTIF(Penalties!$Q8:$Y8,F$55))</f>
        <v>0</v>
      </c>
      <c r="G60" s="811" t="n">
        <f aca="false">IF($B60="","",COUNTIF(Penalties!$Q8:$Y8,G$55))</f>
        <v>0</v>
      </c>
      <c r="H60" s="811" t="n">
        <f aca="false">IF($B60="","",COUNTIF(Penalties!$Q8:$Y8,H$55))</f>
        <v>0</v>
      </c>
      <c r="I60" s="811" t="n">
        <f aca="false">IF($B60="","",COUNTIF(Penalties!$Q8:$Y8,I$55))</f>
        <v>0</v>
      </c>
      <c r="J60" s="811" t="n">
        <f aca="false">IF($B60="","",COUNTIF(Penalties!$Q8:$Y8,J$55))</f>
        <v>0</v>
      </c>
      <c r="K60" s="811" t="n">
        <f aca="false">IF($B60="","",COUNTIF(Penalties!$Q8:$Y8,K$55))</f>
        <v>0</v>
      </c>
      <c r="L60" s="811" t="n">
        <f aca="false">IF($B60="","",COUNTIF(Penalties!$Q8:$Y8,L$55))</f>
        <v>0</v>
      </c>
      <c r="M60" s="811" t="n">
        <f aca="false">IF($B60="","",COUNTIF(Penalties!$Q8:$Y8,M$55))</f>
        <v>0</v>
      </c>
      <c r="N60" s="811" t="n">
        <f aca="false">IF($B60="","",COUNTIF(Penalties!$Q8:$Y8,N$55))</f>
        <v>1</v>
      </c>
      <c r="O60" s="811" t="n">
        <f aca="false">IF($B60="","",COUNTIF(Penalties!$Q8:$Y8,O$55))</f>
        <v>2</v>
      </c>
      <c r="P60" s="811" t="n">
        <f aca="false">IF($B60="","",COUNTIF(Penalties!$Q8:$Y8,P$55))</f>
        <v>0</v>
      </c>
      <c r="Q60" s="811" t="n">
        <f aca="false">IF($B60="","",COUNTIF(Penalties!$Q8:$Y8,Q$55))</f>
        <v>0</v>
      </c>
      <c r="R60" s="811" t="n">
        <f aca="false">IF($B60="","",COUNTIF(Penalties!$Q8:$Y8,R$55))</f>
        <v>0</v>
      </c>
      <c r="S60" s="811" t="n">
        <f aca="false">IF($B60="","",COUNTIF(Penalties!$Q8:$Y8,S$55))</f>
        <v>0</v>
      </c>
      <c r="T60" s="811" t="n">
        <f aca="false">IF($B60="","",COUNTIF(Penalties!$Q8:$Y8,T$55))</f>
        <v>0</v>
      </c>
      <c r="U60" s="823" t="n">
        <f aca="false">IF(B60="","",SUM(E60:T60))</f>
        <v>3</v>
      </c>
      <c r="V60" s="824" t="n">
        <f aca="false">IF(B60="","",SUM(E60:T60)*0.5)</f>
        <v>1.5</v>
      </c>
      <c r="W60" s="823" t="str">
        <f aca="false">IF($B60="","",IF(Penalties!$Z8=W$55,1,""))</f>
        <v/>
      </c>
      <c r="X60" s="823" t="str">
        <f aca="false">IF($B60="","",IF(Penalties!$Z8=X$55,1,""))</f>
        <v/>
      </c>
      <c r="Y60" s="823" t="str">
        <f aca="false">IF($B60="","",IF(Penalties!$Z8=Y$55,1,""))</f>
        <v/>
      </c>
      <c r="Z60" s="823" t="str">
        <f aca="false">IF($B60="","",IF(Penalties!$Z8=Z$55,1,""))</f>
        <v/>
      </c>
      <c r="AA60" s="823" t="str">
        <f aca="false">IF($B60="","",IF(Penalties!$Z8=AA$55,1,""))</f>
        <v/>
      </c>
      <c r="AB60" s="823" t="str">
        <f aca="false">IF($B60="","",IF(Penalties!$Z8=AB$55,1,""))</f>
        <v/>
      </c>
      <c r="AC60" s="823" t="str">
        <f aca="false">IF($B60="","",IF(Penalties!$Z8=AC$55,1,""))</f>
        <v/>
      </c>
      <c r="AD60" s="823" t="str">
        <f aca="false">IF($B60="","",IF(Penalties!$Z8=AD$55,1,""))</f>
        <v/>
      </c>
      <c r="AE60" s="823" t="str">
        <f aca="false">IF($B60="","",IF(Penalties!$Z8=AE$55,1,""))</f>
        <v/>
      </c>
      <c r="AF60" s="823" t="str">
        <f aca="false">IF($B60="","",IF(Penalties!$Z8=AF$55,1,""))</f>
        <v/>
      </c>
      <c r="AG60" s="823" t="str">
        <f aca="false">IF($B60="","",IF(Penalties!$Z8=AG$55,1,""))</f>
        <v/>
      </c>
      <c r="AH60" s="823" t="str">
        <f aca="false">IF($B60="","",IF(Penalties!$Z8=AH$55,1,""))</f>
        <v/>
      </c>
      <c r="AI60" s="823" t="str">
        <f aca="false">IF($B60="","",IF(Penalties!$Z8=AI$55,1,""))</f>
        <v/>
      </c>
      <c r="AJ60" s="825"/>
    </row>
    <row r="61" s="430" customFormat="true" ht="13" hidden="false" customHeight="false" outlineLevel="0" collapsed="false">
      <c r="A61" s="820"/>
      <c r="B61" s="821"/>
      <c r="C61" s="822"/>
      <c r="D61" s="809" t="s">
        <v>464</v>
      </c>
      <c r="E61" s="811" t="n">
        <f aca="false">IF($B60="","",COUNTIF(Penalties!$AS8:$BA8,E$55))</f>
        <v>0</v>
      </c>
      <c r="F61" s="811" t="n">
        <f aca="false">IF($B60="","",COUNTIF(Penalties!$AS8:$BA8,F$55))</f>
        <v>0</v>
      </c>
      <c r="G61" s="811" t="n">
        <f aca="false">IF($B60="","",COUNTIF(Penalties!$AS8:$BA8,G$55))</f>
        <v>0</v>
      </c>
      <c r="H61" s="811" t="n">
        <f aca="false">IF($B60="","",COUNTIF(Penalties!$AS8:$BA8,H$55))</f>
        <v>0</v>
      </c>
      <c r="I61" s="811" t="n">
        <f aca="false">IF($B60="","",COUNTIF(Penalties!$AS8:$BA8,I$55))</f>
        <v>0</v>
      </c>
      <c r="J61" s="811" t="n">
        <f aca="false">IF($B60="","",COUNTIF(Penalties!$AS8:$BA8,J$55))</f>
        <v>0</v>
      </c>
      <c r="K61" s="811" t="n">
        <f aca="false">IF($B60="","",COUNTIF(Penalties!$AS8:$BA8,K$55))</f>
        <v>0</v>
      </c>
      <c r="L61" s="811" t="n">
        <f aca="false">IF($B60="","",COUNTIF(Penalties!$AS8:$BA8,L$55))</f>
        <v>0</v>
      </c>
      <c r="M61" s="811" t="n">
        <f aca="false">IF($B60="","",COUNTIF(Penalties!$AS8:$BA8,M$55))</f>
        <v>1</v>
      </c>
      <c r="N61" s="811" t="n">
        <f aca="false">IF($B60="","",COUNTIF(Penalties!$AS8:$BA8,N$55))</f>
        <v>0</v>
      </c>
      <c r="O61" s="811" t="n">
        <f aca="false">IF($B60="","",COUNTIF(Penalties!$AS8:$BA8,O$55))</f>
        <v>0</v>
      </c>
      <c r="P61" s="811" t="n">
        <f aca="false">IF($B60="","",COUNTIF(Penalties!$AS8:$BA8,P$55))</f>
        <v>0</v>
      </c>
      <c r="Q61" s="811" t="n">
        <f aca="false">IF($B60="","",COUNTIF(Penalties!$AS8:$BA8,Q$55))</f>
        <v>0</v>
      </c>
      <c r="R61" s="811" t="n">
        <f aca="false">IF($B60="","",COUNTIF(Penalties!$AS8:$BA8,R$55))</f>
        <v>0</v>
      </c>
      <c r="S61" s="811" t="n">
        <f aca="false">IF($B60="","",COUNTIF(Penalties!$AS8:$BA8,S$55))</f>
        <v>0</v>
      </c>
      <c r="T61" s="811" t="n">
        <f aca="false">IF($B60="","",COUNTIF(Penalties!$AS8:$BA8,T$55))</f>
        <v>0</v>
      </c>
      <c r="U61" s="823" t="n">
        <f aca="false">IF(B60="","",SUM(E61:T61))</f>
        <v>1</v>
      </c>
      <c r="V61" s="824" t="n">
        <f aca="false">IF(B60="","",SUM(E61:T61)*0.5)</f>
        <v>0.5</v>
      </c>
      <c r="W61" s="823" t="str">
        <f aca="false">IF($B60="","",IF(Penalties!$BB8=W$55,1,""))</f>
        <v/>
      </c>
      <c r="X61" s="823" t="str">
        <f aca="false">IF($B60="","",IF(Penalties!$BB8=X$55,1,""))</f>
        <v/>
      </c>
      <c r="Y61" s="823" t="str">
        <f aca="false">IF($B60="","",IF(Penalties!$BB8=Y$55,1,""))</f>
        <v/>
      </c>
      <c r="Z61" s="823" t="str">
        <f aca="false">IF($B60="","",IF(Penalties!$BB8=Z$55,1,""))</f>
        <v/>
      </c>
      <c r="AA61" s="823" t="str">
        <f aca="false">IF($B60="","",IF(Penalties!$BB8=AA$55,1,""))</f>
        <v/>
      </c>
      <c r="AB61" s="823" t="str">
        <f aca="false">IF($B60="","",IF(Penalties!$BB8=AB$55,1,""))</f>
        <v/>
      </c>
      <c r="AC61" s="823" t="str">
        <f aca="false">IF($B60="","",IF(Penalties!$BB8=AC$55,1,""))</f>
        <v/>
      </c>
      <c r="AD61" s="823" t="str">
        <f aca="false">IF($B60="","",IF(Penalties!$BB8=AD$55,1,""))</f>
        <v/>
      </c>
      <c r="AE61" s="823" t="str">
        <f aca="false">IF($B60="","",IF(Penalties!$BB8=AE$55,1,""))</f>
        <v/>
      </c>
      <c r="AF61" s="823" t="str">
        <f aca="false">IF($B60="","",IF(Penalties!$BB8=AF$55,1,""))</f>
        <v/>
      </c>
      <c r="AG61" s="823" t="str">
        <f aca="false">IF($B60="","",IF(Penalties!$BB8=AG$55,1,""))</f>
        <v/>
      </c>
      <c r="AH61" s="823" t="str">
        <f aca="false">IF($B60="","",IF(Penalties!$BB8=AH$55,1,""))</f>
        <v/>
      </c>
      <c r="AI61" s="823" t="str">
        <f aca="false">IF($B60="","",IF(Penalties!$BB8=AI$55,1,""))</f>
        <v/>
      </c>
      <c r="AJ61" s="826" t="str">
        <f aca="false">IF(SUM(X60:AI61)=0, "", IF(SUM(X60:AI60)=1, LOOKUP(1, X60:AI60, $X$55:$AI$55), LOOKUP(1, X61:AI61, $X$55:$AI$55)))</f>
        <v/>
      </c>
    </row>
    <row r="62" s="430" customFormat="true" ht="13" hidden="false" customHeight="false" outlineLevel="0" collapsed="false">
      <c r="A62" s="827" t="n">
        <f aca="false">A60+1</f>
        <v>4</v>
      </c>
      <c r="B62" s="828" t="str">
        <f aca="false">IF(IGRF!H17="","",IGRF!H17)</f>
        <v>24</v>
      </c>
      <c r="C62" s="829" t="str">
        <f aca="false">IF(IGRF!I17="","",IGRF!I17)</f>
        <v>Skate Spade</v>
      </c>
      <c r="D62" s="830" t="s">
        <v>463</v>
      </c>
      <c r="E62" s="830" t="n">
        <f aca="false">IF($B62="","",COUNTIF(Penalties!$Q10:$Y10,E$55))</f>
        <v>0</v>
      </c>
      <c r="F62" s="830" t="n">
        <f aca="false">IF($B62="","",COUNTIF(Penalties!$Q10:$Y10,F$55))</f>
        <v>0</v>
      </c>
      <c r="G62" s="830" t="n">
        <f aca="false">IF($B62="","",COUNTIF(Penalties!$Q10:$Y10,G$55))</f>
        <v>0</v>
      </c>
      <c r="H62" s="830" t="n">
        <f aca="false">IF($B62="","",COUNTIF(Penalties!$Q10:$Y10,H$55))</f>
        <v>0</v>
      </c>
      <c r="I62" s="830" t="n">
        <f aca="false">IF($B62="","",COUNTIF(Penalties!$Q10:$Y10,I$55))</f>
        <v>0</v>
      </c>
      <c r="J62" s="830" t="n">
        <f aca="false">IF($B62="","",COUNTIF(Penalties!$Q10:$Y10,J$55))</f>
        <v>0</v>
      </c>
      <c r="K62" s="830" t="n">
        <f aca="false">IF($B62="","",COUNTIF(Penalties!$Q10:$Y10,K$55))</f>
        <v>0</v>
      </c>
      <c r="L62" s="830" t="n">
        <f aca="false">IF($B62="","",COUNTIF(Penalties!$Q10:$Y10,L$55))</f>
        <v>0</v>
      </c>
      <c r="M62" s="830" t="n">
        <f aca="false">IF($B62="","",COUNTIF(Penalties!$Q10:$Y10,M$55))</f>
        <v>0</v>
      </c>
      <c r="N62" s="830" t="n">
        <f aca="false">IF($B62="","",COUNTIF(Penalties!$Q10:$Y10,N$55))</f>
        <v>0</v>
      </c>
      <c r="O62" s="830" t="n">
        <f aca="false">IF($B62="","",COUNTIF(Penalties!$Q10:$Y10,O$55))</f>
        <v>0</v>
      </c>
      <c r="P62" s="830" t="n">
        <f aca="false">IF($B62="","",COUNTIF(Penalties!$Q10:$Y10,P$55))</f>
        <v>0</v>
      </c>
      <c r="Q62" s="830" t="n">
        <f aca="false">IF($B62="","",COUNTIF(Penalties!$Q10:$Y10,Q$55))</f>
        <v>0</v>
      </c>
      <c r="R62" s="830" t="n">
        <f aca="false">IF($B62="","",COUNTIF(Penalties!$Q10:$Y10,R$55))</f>
        <v>0</v>
      </c>
      <c r="S62" s="830" t="n">
        <f aca="false">IF($B62="","",COUNTIF(Penalties!$Q10:$Y10,S$55))</f>
        <v>0</v>
      </c>
      <c r="T62" s="830" t="n">
        <f aca="false">IF($B62="","",COUNTIF(Penalties!$Q10:$Y10,T$55))</f>
        <v>0</v>
      </c>
      <c r="U62" s="831" t="n">
        <f aca="false">IF(B62="","",SUM(E62:T62))</f>
        <v>0</v>
      </c>
      <c r="V62" s="832" t="n">
        <f aca="false">IF(B62="","",SUM(E62:T62)*0.5)</f>
        <v>0</v>
      </c>
      <c r="W62" s="833" t="str">
        <f aca="false">IF($B62="","",IF(Penalties!$Z10=W$55,1,""))</f>
        <v/>
      </c>
      <c r="X62" s="833" t="str">
        <f aca="false">IF($B62="","",IF(Penalties!$Z10=X$55,1,""))</f>
        <v/>
      </c>
      <c r="Y62" s="833" t="str">
        <f aca="false">IF($B62="","",IF(Penalties!$Z10=Y$55,1,""))</f>
        <v/>
      </c>
      <c r="Z62" s="833" t="str">
        <f aca="false">IF($B62="","",IF(Penalties!$Z10=Z$55,1,""))</f>
        <v/>
      </c>
      <c r="AA62" s="833" t="str">
        <f aca="false">IF($B62="","",IF(Penalties!$Z10=AA$55,1,""))</f>
        <v/>
      </c>
      <c r="AB62" s="833" t="str">
        <f aca="false">IF($B62="","",IF(Penalties!$Z10=AB$55,1,""))</f>
        <v/>
      </c>
      <c r="AC62" s="833" t="str">
        <f aca="false">IF($B62="","",IF(Penalties!$Z10=AC$55,1,""))</f>
        <v/>
      </c>
      <c r="AD62" s="833" t="str">
        <f aca="false">IF($B62="","",IF(Penalties!$Z10=AD$55,1,""))</f>
        <v/>
      </c>
      <c r="AE62" s="833" t="str">
        <f aca="false">IF($B62="","",IF(Penalties!$Z10=AE$55,1,""))</f>
        <v/>
      </c>
      <c r="AF62" s="833" t="str">
        <f aca="false">IF($B62="","",IF(Penalties!$Z10=AF$55,1,""))</f>
        <v/>
      </c>
      <c r="AG62" s="833" t="str">
        <f aca="false">IF($B62="","",IF(Penalties!$Z10=AG$55,1,""))</f>
        <v/>
      </c>
      <c r="AH62" s="833" t="str">
        <f aca="false">IF($B62="","",IF(Penalties!$Z10=AH$55,1,""))</f>
        <v/>
      </c>
      <c r="AI62" s="833" t="str">
        <f aca="false">IF($B62="","",IF(Penalties!$Z10=AI$55,1,""))</f>
        <v/>
      </c>
      <c r="AJ62" s="834"/>
    </row>
    <row r="63" s="430" customFormat="true" ht="13.5" hidden="false" customHeight="false" outlineLevel="0" collapsed="false">
      <c r="A63" s="827"/>
      <c r="B63" s="828"/>
      <c r="C63" s="829"/>
      <c r="D63" s="830" t="s">
        <v>464</v>
      </c>
      <c r="E63" s="830" t="n">
        <f aca="false">IF($B62="","",COUNTIF(Penalties!$AS10:$BA10,E$55))</f>
        <v>0</v>
      </c>
      <c r="F63" s="830" t="n">
        <f aca="false">IF($B62="","",COUNTIF(Penalties!$AS10:$BA10,F$55))</f>
        <v>0</v>
      </c>
      <c r="G63" s="830" t="n">
        <f aca="false">IF($B62="","",COUNTIF(Penalties!$AS10:$BA10,G$55))</f>
        <v>0</v>
      </c>
      <c r="H63" s="830" t="n">
        <f aca="false">IF($B62="","",COUNTIF(Penalties!$AS10:$BA10,H$55))</f>
        <v>0</v>
      </c>
      <c r="I63" s="830" t="n">
        <f aca="false">IF($B62="","",COUNTIF(Penalties!$AS10:$BA10,I$55))</f>
        <v>0</v>
      </c>
      <c r="J63" s="830" t="n">
        <f aca="false">IF($B62="","",COUNTIF(Penalties!$AS10:$BA10,J$55))</f>
        <v>0</v>
      </c>
      <c r="K63" s="830" t="n">
        <f aca="false">IF($B62="","",COUNTIF(Penalties!$AS10:$BA10,K$55))</f>
        <v>0</v>
      </c>
      <c r="L63" s="830" t="n">
        <f aca="false">IF($B62="","",COUNTIF(Penalties!$AS10:$BA10,L$55))</f>
        <v>0</v>
      </c>
      <c r="M63" s="830" t="n">
        <f aca="false">IF($B62="","",COUNTIF(Penalties!$AS10:$BA10,M$55))</f>
        <v>0</v>
      </c>
      <c r="N63" s="830" t="n">
        <f aca="false">IF($B62="","",COUNTIF(Penalties!$AS10:$BA10,N$55))</f>
        <v>0</v>
      </c>
      <c r="O63" s="830" t="n">
        <f aca="false">IF($B62="","",COUNTIF(Penalties!$AS10:$BA10,O$55))</f>
        <v>0</v>
      </c>
      <c r="P63" s="830" t="n">
        <f aca="false">IF($B62="","",COUNTIF(Penalties!$AS10:$BA10,P$55))</f>
        <v>0</v>
      </c>
      <c r="Q63" s="830" t="n">
        <f aca="false">IF($B62="","",COUNTIF(Penalties!$AS10:$BA10,Q$55))</f>
        <v>0</v>
      </c>
      <c r="R63" s="830" t="n">
        <f aca="false">IF($B62="","",COUNTIF(Penalties!$AS10:$BA10,R$55))</f>
        <v>0</v>
      </c>
      <c r="S63" s="830" t="n">
        <f aca="false">IF($B62="","",COUNTIF(Penalties!$AS10:$BA10,S$55))</f>
        <v>0</v>
      </c>
      <c r="T63" s="830" t="n">
        <f aca="false">IF($B62="","",COUNTIF(Penalties!$AS10:$BA10,T$55))</f>
        <v>0</v>
      </c>
      <c r="U63" s="831" t="n">
        <f aca="false">IF(B62="","",SUM(E63:T63))</f>
        <v>0</v>
      </c>
      <c r="V63" s="832" t="n">
        <f aca="false">IF(B62="","",SUM(E63:T63)*0.5)</f>
        <v>0</v>
      </c>
      <c r="W63" s="833" t="str">
        <f aca="false">IF($B62="","",IF(Penalties!$BB10=W$55,1,""))</f>
        <v/>
      </c>
      <c r="X63" s="833" t="str">
        <f aca="false">IF($B62="","",IF(Penalties!$BB10=X$55,1,""))</f>
        <v/>
      </c>
      <c r="Y63" s="833" t="str">
        <f aca="false">IF($B62="","",IF(Penalties!$BB10=Y$55,1,""))</f>
        <v/>
      </c>
      <c r="Z63" s="833" t="str">
        <f aca="false">IF($B62="","",IF(Penalties!$BB10=Z$55,1,""))</f>
        <v/>
      </c>
      <c r="AA63" s="833" t="str">
        <f aca="false">IF($B62="","",IF(Penalties!$BB10=AA$55,1,""))</f>
        <v/>
      </c>
      <c r="AB63" s="833" t="str">
        <f aca="false">IF($B62="","",IF(Penalties!$BB10=AB$55,1,""))</f>
        <v/>
      </c>
      <c r="AC63" s="833" t="str">
        <f aca="false">IF($B62="","",IF(Penalties!$BB10=AC$55,1,""))</f>
        <v/>
      </c>
      <c r="AD63" s="833" t="str">
        <f aca="false">IF($B62="","",IF(Penalties!$BB10=AD$55,1,""))</f>
        <v/>
      </c>
      <c r="AE63" s="833" t="str">
        <f aca="false">IF($B62="","",IF(Penalties!$BB10=AE$55,1,""))</f>
        <v/>
      </c>
      <c r="AF63" s="833" t="str">
        <f aca="false">IF($B62="","",IF(Penalties!$BB10=AF$55,1,""))</f>
        <v/>
      </c>
      <c r="AG63" s="833" t="str">
        <f aca="false">IF($B62="","",IF(Penalties!$BB10=AG$55,1,""))</f>
        <v/>
      </c>
      <c r="AH63" s="833" t="str">
        <f aca="false">IF($B62="","",IF(Penalties!$BB10=AH$55,1,""))</f>
        <v/>
      </c>
      <c r="AI63" s="833" t="str">
        <f aca="false">IF($B62="","",IF(Penalties!$BB10=AI$55,1,""))</f>
        <v/>
      </c>
      <c r="AJ63" s="835" t="str">
        <f aca="false">IF(SUM(X62:AI63)=0, "", IF(SUM(X62:AI62)=1, LOOKUP(1, X62:AI62, $X$55:$AI$55), LOOKUP(1, X63:AI63, $X$55:$AI$55)))</f>
        <v/>
      </c>
    </row>
    <row r="64" s="430" customFormat="true" ht="13" hidden="false" customHeight="false" outlineLevel="0" collapsed="false">
      <c r="A64" s="820" t="n">
        <f aca="false">A62+1</f>
        <v>5</v>
      </c>
      <c r="B64" s="821" t="str">
        <f aca="false">IF(IGRF!H18="","",IGRF!H18)</f>
        <v>28</v>
      </c>
      <c r="C64" s="822" t="str">
        <f aca="false">IF(IGRF!I18="","",IGRF!I18)</f>
        <v>Photo Chop</v>
      </c>
      <c r="D64" s="809" t="s">
        <v>463</v>
      </c>
      <c r="E64" s="811" t="n">
        <f aca="false">IF($B64="","",COUNTIF(Penalties!$Q12:$Y12,E$55))</f>
        <v>0</v>
      </c>
      <c r="F64" s="811" t="n">
        <f aca="false">IF($B64="","",COUNTIF(Penalties!$Q12:$Y12,F$55))</f>
        <v>0</v>
      </c>
      <c r="G64" s="811" t="n">
        <f aca="false">IF($B64="","",COUNTIF(Penalties!$Q12:$Y12,G$55))</f>
        <v>0</v>
      </c>
      <c r="H64" s="811" t="n">
        <f aca="false">IF($B64="","",COUNTIF(Penalties!$Q12:$Y12,H$55))</f>
        <v>0</v>
      </c>
      <c r="I64" s="811" t="n">
        <f aca="false">IF($B64="","",COUNTIF(Penalties!$Q12:$Y12,I$55))</f>
        <v>0</v>
      </c>
      <c r="J64" s="811" t="n">
        <f aca="false">IF($B64="","",COUNTIF(Penalties!$Q12:$Y12,J$55))</f>
        <v>0</v>
      </c>
      <c r="K64" s="811" t="n">
        <f aca="false">IF($B64="","",COUNTIF(Penalties!$Q12:$Y12,K$55))</f>
        <v>0</v>
      </c>
      <c r="L64" s="811" t="n">
        <f aca="false">IF($B64="","",COUNTIF(Penalties!$Q12:$Y12,L$55))</f>
        <v>0</v>
      </c>
      <c r="M64" s="811" t="n">
        <f aca="false">IF($B64="","",COUNTIF(Penalties!$Q12:$Y12,M$55))</f>
        <v>0</v>
      </c>
      <c r="N64" s="811" t="n">
        <f aca="false">IF($B64="","",COUNTIF(Penalties!$Q12:$Y12,N$55))</f>
        <v>0</v>
      </c>
      <c r="O64" s="811" t="n">
        <f aca="false">IF($B64="","",COUNTIF(Penalties!$Q12:$Y12,O$55))</f>
        <v>0</v>
      </c>
      <c r="P64" s="811" t="n">
        <f aca="false">IF($B64="","",COUNTIF(Penalties!$Q12:$Y12,P$55))</f>
        <v>0</v>
      </c>
      <c r="Q64" s="811" t="n">
        <f aca="false">IF($B64="","",COUNTIF(Penalties!$Q12:$Y12,Q$55))</f>
        <v>0</v>
      </c>
      <c r="R64" s="811" t="n">
        <f aca="false">IF($B64="","",COUNTIF(Penalties!$Q12:$Y12,R$55))</f>
        <v>0</v>
      </c>
      <c r="S64" s="811" t="n">
        <f aca="false">IF($B64="","",COUNTIF(Penalties!$Q12:$Y12,S$55))</f>
        <v>0</v>
      </c>
      <c r="T64" s="811" t="n">
        <f aca="false">IF($B64="","",COUNTIF(Penalties!$Q12:$Y12,T$55))</f>
        <v>0</v>
      </c>
      <c r="U64" s="823" t="n">
        <f aca="false">IF(B64="","",SUM(E64:T64))</f>
        <v>0</v>
      </c>
      <c r="V64" s="824" t="n">
        <f aca="false">IF(B64="","",SUM(E64:T64)*0.5)</f>
        <v>0</v>
      </c>
      <c r="W64" s="823" t="str">
        <f aca="false">IF($B64="","",IF(Penalties!$Z12=W$55,1,""))</f>
        <v/>
      </c>
      <c r="X64" s="823" t="str">
        <f aca="false">IF($B64="","",IF(Penalties!$Z12=X$55,1,""))</f>
        <v/>
      </c>
      <c r="Y64" s="823" t="str">
        <f aca="false">IF($B64="","",IF(Penalties!$Z12=Y$55,1,""))</f>
        <v/>
      </c>
      <c r="Z64" s="823" t="str">
        <f aca="false">IF($B64="","",IF(Penalties!$Z12=Z$55,1,""))</f>
        <v/>
      </c>
      <c r="AA64" s="823" t="str">
        <f aca="false">IF($B64="","",IF(Penalties!$Z12=AA$55,1,""))</f>
        <v/>
      </c>
      <c r="AB64" s="823" t="str">
        <f aca="false">IF($B64="","",IF(Penalties!$Z12=AB$55,1,""))</f>
        <v/>
      </c>
      <c r="AC64" s="823" t="str">
        <f aca="false">IF($B64="","",IF(Penalties!$Z12=AC$55,1,""))</f>
        <v/>
      </c>
      <c r="AD64" s="823" t="str">
        <f aca="false">IF($B64="","",IF(Penalties!$Z12=AD$55,1,""))</f>
        <v/>
      </c>
      <c r="AE64" s="823" t="str">
        <f aca="false">IF($B64="","",IF(Penalties!$Z12=AE$55,1,""))</f>
        <v/>
      </c>
      <c r="AF64" s="823" t="str">
        <f aca="false">IF($B64="","",IF(Penalties!$Z12=AF$55,1,""))</f>
        <v/>
      </c>
      <c r="AG64" s="823" t="str">
        <f aca="false">IF($B64="","",IF(Penalties!$Z12=AG$55,1,""))</f>
        <v/>
      </c>
      <c r="AH64" s="823" t="str">
        <f aca="false">IF($B64="","",IF(Penalties!$Z12=AH$55,1,""))</f>
        <v/>
      </c>
      <c r="AI64" s="823" t="str">
        <f aca="false">IF($B64="","",IF(Penalties!$Z12=AI$55,1,""))</f>
        <v/>
      </c>
      <c r="AJ64" s="825"/>
    </row>
    <row r="65" s="430" customFormat="true" ht="13" hidden="false" customHeight="false" outlineLevel="0" collapsed="false">
      <c r="A65" s="820"/>
      <c r="B65" s="821"/>
      <c r="C65" s="822"/>
      <c r="D65" s="809" t="s">
        <v>464</v>
      </c>
      <c r="E65" s="811" t="n">
        <f aca="false">IF($B64="","",COUNTIF(Penalties!$AS12:$BA12,E$55))</f>
        <v>0</v>
      </c>
      <c r="F65" s="811" t="n">
        <f aca="false">IF($B64="","",COUNTIF(Penalties!$AS12:$BA12,F$55))</f>
        <v>0</v>
      </c>
      <c r="G65" s="811" t="n">
        <f aca="false">IF($B64="","",COUNTIF(Penalties!$AS12:$BA12,G$55))</f>
        <v>0</v>
      </c>
      <c r="H65" s="811" t="n">
        <f aca="false">IF($B64="","",COUNTIF(Penalties!$AS12:$BA12,H$55))</f>
        <v>0</v>
      </c>
      <c r="I65" s="811" t="n">
        <f aca="false">IF($B64="","",COUNTIF(Penalties!$AS12:$BA12,I$55))</f>
        <v>0</v>
      </c>
      <c r="J65" s="811" t="n">
        <f aca="false">IF($B64="","",COUNTIF(Penalties!$AS12:$BA12,J$55))</f>
        <v>0</v>
      </c>
      <c r="K65" s="811" t="n">
        <f aca="false">IF($B64="","",COUNTIF(Penalties!$AS12:$BA12,K$55))</f>
        <v>0</v>
      </c>
      <c r="L65" s="811" t="n">
        <f aca="false">IF($B64="","",COUNTIF(Penalties!$AS12:$BA12,L$55))</f>
        <v>0</v>
      </c>
      <c r="M65" s="811" t="n">
        <f aca="false">IF($B64="","",COUNTIF(Penalties!$AS12:$BA12,M$55))</f>
        <v>0</v>
      </c>
      <c r="N65" s="811" t="n">
        <f aca="false">IF($B64="","",COUNTIF(Penalties!$AS12:$BA12,N$55))</f>
        <v>0</v>
      </c>
      <c r="O65" s="811" t="n">
        <f aca="false">IF($B64="","",COUNTIF(Penalties!$AS12:$BA12,O$55))</f>
        <v>0</v>
      </c>
      <c r="P65" s="811" t="n">
        <f aca="false">IF($B64="","",COUNTIF(Penalties!$AS12:$BA12,P$55))</f>
        <v>0</v>
      </c>
      <c r="Q65" s="811" t="n">
        <f aca="false">IF($B64="","",COUNTIF(Penalties!$AS12:$BA12,Q$55))</f>
        <v>0</v>
      </c>
      <c r="R65" s="811" t="n">
        <f aca="false">IF($B64="","",COUNTIF(Penalties!$AS12:$BA12,R$55))</f>
        <v>0</v>
      </c>
      <c r="S65" s="811" t="n">
        <f aca="false">IF($B64="","",COUNTIF(Penalties!$AS12:$BA12,S$55))</f>
        <v>0</v>
      </c>
      <c r="T65" s="811" t="n">
        <f aca="false">IF($B64="","",COUNTIF(Penalties!$AS12:$BA12,T$55))</f>
        <v>0</v>
      </c>
      <c r="U65" s="823" t="n">
        <f aca="false">IF(B64="","",SUM(E65:T65))</f>
        <v>0</v>
      </c>
      <c r="V65" s="824" t="n">
        <f aca="false">IF(B64="","",SUM(E65:T65)*0.5)</f>
        <v>0</v>
      </c>
      <c r="W65" s="823" t="str">
        <f aca="false">IF($B64="","",IF(Penalties!$BB12=W$55,1,""))</f>
        <v/>
      </c>
      <c r="X65" s="823" t="str">
        <f aca="false">IF($B64="","",IF(Penalties!$BB12=X$55,1,""))</f>
        <v/>
      </c>
      <c r="Y65" s="823" t="str">
        <f aca="false">IF($B64="","",IF(Penalties!$BB12=Y$55,1,""))</f>
        <v/>
      </c>
      <c r="Z65" s="823" t="str">
        <f aca="false">IF($B64="","",IF(Penalties!$BB12=Z$55,1,""))</f>
        <v/>
      </c>
      <c r="AA65" s="823" t="str">
        <f aca="false">IF($B64="","",IF(Penalties!$BB12=AA$55,1,""))</f>
        <v/>
      </c>
      <c r="AB65" s="823" t="str">
        <f aca="false">IF($B64="","",IF(Penalties!$BB12=AB$55,1,""))</f>
        <v/>
      </c>
      <c r="AC65" s="823" t="str">
        <f aca="false">IF($B64="","",IF(Penalties!$BB12=AC$55,1,""))</f>
        <v/>
      </c>
      <c r="AD65" s="823" t="str">
        <f aca="false">IF($B64="","",IF(Penalties!$BB12=AD$55,1,""))</f>
        <v/>
      </c>
      <c r="AE65" s="823" t="str">
        <f aca="false">IF($B64="","",IF(Penalties!$BB12=AE$55,1,""))</f>
        <v/>
      </c>
      <c r="AF65" s="823" t="str">
        <f aca="false">IF($B64="","",IF(Penalties!$BB12=AF$55,1,""))</f>
        <v/>
      </c>
      <c r="AG65" s="823" t="str">
        <f aca="false">IF($B64="","",IF(Penalties!$BB12=AG$55,1,""))</f>
        <v/>
      </c>
      <c r="AH65" s="823" t="str">
        <f aca="false">IF($B64="","",IF(Penalties!$BB12=AH$55,1,""))</f>
        <v/>
      </c>
      <c r="AI65" s="823" t="str">
        <f aca="false">IF($B64="","",IF(Penalties!$BB12=AI$55,1,""))</f>
        <v/>
      </c>
      <c r="AJ65" s="826" t="str">
        <f aca="false">IF(SUM(X64:AI65)=0, "", IF(SUM(X64:AI64)=1, LOOKUP(1, X64:AI64, $X$55:$AI$55), LOOKUP(1, X65:AI65, $X$55:$AI$55)))</f>
        <v/>
      </c>
    </row>
    <row r="66" s="430" customFormat="true" ht="13" hidden="false" customHeight="false" outlineLevel="0" collapsed="false">
      <c r="A66" s="827" t="n">
        <f aca="false">A64+1</f>
        <v>6</v>
      </c>
      <c r="B66" s="828" t="str">
        <f aca="false">IF(IGRF!H19="","",IGRF!H19)</f>
        <v>31</v>
      </c>
      <c r="C66" s="829" t="str">
        <f aca="false">IF(IGRF!I19="","",IGRF!I19)</f>
        <v>Lady Siren</v>
      </c>
      <c r="D66" s="830" t="s">
        <v>463</v>
      </c>
      <c r="E66" s="830" t="n">
        <f aca="false">IF($B66="","",COUNTIF(Penalties!$Q14:$Y14,E$55))</f>
        <v>0</v>
      </c>
      <c r="F66" s="830" t="n">
        <f aca="false">IF($B66="","",COUNTIF(Penalties!$Q14:$Y14,F$55))</f>
        <v>0</v>
      </c>
      <c r="G66" s="830" t="n">
        <f aca="false">IF($B66="","",COUNTIF(Penalties!$Q14:$Y14,G$55))</f>
        <v>0</v>
      </c>
      <c r="H66" s="830" t="n">
        <f aca="false">IF($B66="","",COUNTIF(Penalties!$Q14:$Y14,H$55))</f>
        <v>0</v>
      </c>
      <c r="I66" s="830" t="n">
        <f aca="false">IF($B66="","",COUNTIF(Penalties!$Q14:$Y14,I$55))</f>
        <v>1</v>
      </c>
      <c r="J66" s="830" t="n">
        <f aca="false">IF($B66="","",COUNTIF(Penalties!$Q14:$Y14,J$55))</f>
        <v>0</v>
      </c>
      <c r="K66" s="830" t="n">
        <f aca="false">IF($B66="","",COUNTIF(Penalties!$Q14:$Y14,K$55))</f>
        <v>0</v>
      </c>
      <c r="L66" s="830" t="n">
        <f aca="false">IF($B66="","",COUNTIF(Penalties!$Q14:$Y14,L$55))</f>
        <v>0</v>
      </c>
      <c r="M66" s="830" t="n">
        <f aca="false">IF($B66="","",COUNTIF(Penalties!$Q14:$Y14,M$55))</f>
        <v>2</v>
      </c>
      <c r="N66" s="830" t="n">
        <f aca="false">IF($B66="","",COUNTIF(Penalties!$Q14:$Y14,N$55))</f>
        <v>1</v>
      </c>
      <c r="O66" s="830" t="n">
        <f aca="false">IF($B66="","",COUNTIF(Penalties!$Q14:$Y14,O$55))</f>
        <v>0</v>
      </c>
      <c r="P66" s="830" t="n">
        <f aca="false">IF($B66="","",COUNTIF(Penalties!$Q14:$Y14,P$55))</f>
        <v>0</v>
      </c>
      <c r="Q66" s="830" t="n">
        <f aca="false">IF($B66="","",COUNTIF(Penalties!$Q14:$Y14,Q$55))</f>
        <v>0</v>
      </c>
      <c r="R66" s="830" t="n">
        <f aca="false">IF($B66="","",COUNTIF(Penalties!$Q14:$Y14,R$55))</f>
        <v>0</v>
      </c>
      <c r="S66" s="830" t="n">
        <f aca="false">IF($B66="","",COUNTIF(Penalties!$Q14:$Y14,S$55))</f>
        <v>0</v>
      </c>
      <c r="T66" s="830" t="n">
        <f aca="false">IF($B66="","",COUNTIF(Penalties!$Q14:$Y14,T$55))</f>
        <v>0</v>
      </c>
      <c r="U66" s="831" t="n">
        <f aca="false">IF(B66="","",SUM(E66:T66))</f>
        <v>4</v>
      </c>
      <c r="V66" s="832" t="n">
        <f aca="false">IF(B66="","",SUM(E66:T66)*0.5)</f>
        <v>2</v>
      </c>
      <c r="W66" s="833" t="str">
        <f aca="false">IF($B66="","",IF(Penalties!$Z14=W$55,1,""))</f>
        <v/>
      </c>
      <c r="X66" s="833" t="str">
        <f aca="false">IF($B66="","",IF(Penalties!$Z14=X$55,1,""))</f>
        <v/>
      </c>
      <c r="Y66" s="833" t="str">
        <f aca="false">IF($B66="","",IF(Penalties!$Z14=Y$55,1,""))</f>
        <v/>
      </c>
      <c r="Z66" s="833" t="str">
        <f aca="false">IF($B66="","",IF(Penalties!$Z14=Z$55,1,""))</f>
        <v/>
      </c>
      <c r="AA66" s="833" t="str">
        <f aca="false">IF($B66="","",IF(Penalties!$Z14=AA$55,1,""))</f>
        <v/>
      </c>
      <c r="AB66" s="833" t="str">
        <f aca="false">IF($B66="","",IF(Penalties!$Z14=AB$55,1,""))</f>
        <v/>
      </c>
      <c r="AC66" s="833" t="str">
        <f aca="false">IF($B66="","",IF(Penalties!$Z14=AC$55,1,""))</f>
        <v/>
      </c>
      <c r="AD66" s="833" t="str">
        <f aca="false">IF($B66="","",IF(Penalties!$Z14=AD$55,1,""))</f>
        <v/>
      </c>
      <c r="AE66" s="833" t="str">
        <f aca="false">IF($B66="","",IF(Penalties!$Z14=AE$55,1,""))</f>
        <v/>
      </c>
      <c r="AF66" s="833" t="str">
        <f aca="false">IF($B66="","",IF(Penalties!$Z14=AF$55,1,""))</f>
        <v/>
      </c>
      <c r="AG66" s="833" t="str">
        <f aca="false">IF($B66="","",IF(Penalties!$Z14=AG$55,1,""))</f>
        <v/>
      </c>
      <c r="AH66" s="833" t="str">
        <f aca="false">IF($B66="","",IF(Penalties!$Z14=AH$55,1,""))</f>
        <v/>
      </c>
      <c r="AI66" s="833" t="str">
        <f aca="false">IF($B66="","",IF(Penalties!$Z14=AI$55,1,""))</f>
        <v/>
      </c>
      <c r="AJ66" s="834"/>
    </row>
    <row r="67" s="430" customFormat="true" ht="13.5" hidden="false" customHeight="false" outlineLevel="0" collapsed="false">
      <c r="A67" s="827"/>
      <c r="B67" s="828"/>
      <c r="C67" s="829"/>
      <c r="D67" s="830" t="s">
        <v>464</v>
      </c>
      <c r="E67" s="830" t="n">
        <f aca="false">IF($B66="","",COUNTIF(Penalties!$AS14:$BA14,E$55))</f>
        <v>0</v>
      </c>
      <c r="F67" s="830" t="n">
        <f aca="false">IF($B66="","",COUNTIF(Penalties!$AS14:$BA14,F$55))</f>
        <v>0</v>
      </c>
      <c r="G67" s="830" t="n">
        <f aca="false">IF($B66="","",COUNTIF(Penalties!$AS14:$BA14,G$55))</f>
        <v>0</v>
      </c>
      <c r="H67" s="830" t="n">
        <f aca="false">IF($B66="","",COUNTIF(Penalties!$AS14:$BA14,H$55))</f>
        <v>0</v>
      </c>
      <c r="I67" s="830" t="n">
        <f aca="false">IF($B66="","",COUNTIF(Penalties!$AS14:$BA14,I$55))</f>
        <v>1</v>
      </c>
      <c r="J67" s="830" t="n">
        <f aca="false">IF($B66="","",COUNTIF(Penalties!$AS14:$BA14,J$55))</f>
        <v>0</v>
      </c>
      <c r="K67" s="830" t="n">
        <f aca="false">IF($B66="","",COUNTIF(Penalties!$AS14:$BA14,K$55))</f>
        <v>1</v>
      </c>
      <c r="L67" s="830" t="n">
        <f aca="false">IF($B66="","",COUNTIF(Penalties!$AS14:$BA14,L$55))</f>
        <v>0</v>
      </c>
      <c r="M67" s="830" t="n">
        <f aca="false">IF($B66="","",COUNTIF(Penalties!$AS14:$BA14,M$55))</f>
        <v>0</v>
      </c>
      <c r="N67" s="830" t="n">
        <f aca="false">IF($B66="","",COUNTIF(Penalties!$AS14:$BA14,N$55))</f>
        <v>0</v>
      </c>
      <c r="O67" s="830" t="n">
        <f aca="false">IF($B66="","",COUNTIF(Penalties!$AS14:$BA14,O$55))</f>
        <v>0</v>
      </c>
      <c r="P67" s="830" t="n">
        <f aca="false">IF($B66="","",COUNTIF(Penalties!$AS14:$BA14,P$55))</f>
        <v>0</v>
      </c>
      <c r="Q67" s="830" t="n">
        <f aca="false">IF($B66="","",COUNTIF(Penalties!$AS14:$BA14,Q$55))</f>
        <v>0</v>
      </c>
      <c r="R67" s="830" t="n">
        <f aca="false">IF($B66="","",COUNTIF(Penalties!$AS14:$BA14,R$55))</f>
        <v>0</v>
      </c>
      <c r="S67" s="830" t="n">
        <f aca="false">IF($B66="","",COUNTIF(Penalties!$AS14:$BA14,S$55))</f>
        <v>0</v>
      </c>
      <c r="T67" s="830" t="n">
        <f aca="false">IF($B66="","",COUNTIF(Penalties!$AS14:$BA14,T$55))</f>
        <v>0</v>
      </c>
      <c r="U67" s="831" t="n">
        <f aca="false">IF(B66="","",SUM(E67:T67))</f>
        <v>2</v>
      </c>
      <c r="V67" s="832" t="n">
        <f aca="false">IF(B66="","",SUM(E67:T67)*0.5)</f>
        <v>1</v>
      </c>
      <c r="W67" s="833" t="str">
        <f aca="false">IF($B66="","",IF(Penalties!$BB14=W$55,1,""))</f>
        <v/>
      </c>
      <c r="X67" s="833" t="str">
        <f aca="false">IF($B66="","",IF(Penalties!$BB14=X$55,1,""))</f>
        <v/>
      </c>
      <c r="Y67" s="833" t="str">
        <f aca="false">IF($B66="","",IF(Penalties!$BB14=Y$55,1,""))</f>
        <v/>
      </c>
      <c r="Z67" s="833" t="str">
        <f aca="false">IF($B66="","",IF(Penalties!$BB14=Z$55,1,""))</f>
        <v/>
      </c>
      <c r="AA67" s="833" t="str">
        <f aca="false">IF($B66="","",IF(Penalties!$BB14=AA$55,1,""))</f>
        <v/>
      </c>
      <c r="AB67" s="833" t="str">
        <f aca="false">IF($B66="","",IF(Penalties!$BB14=AB$55,1,""))</f>
        <v/>
      </c>
      <c r="AC67" s="833" t="str">
        <f aca="false">IF($B66="","",IF(Penalties!$BB14=AC$55,1,""))</f>
        <v/>
      </c>
      <c r="AD67" s="833" t="str">
        <f aca="false">IF($B66="","",IF(Penalties!$BB14=AD$55,1,""))</f>
        <v/>
      </c>
      <c r="AE67" s="833" t="str">
        <f aca="false">IF($B66="","",IF(Penalties!$BB14=AE$55,1,""))</f>
        <v/>
      </c>
      <c r="AF67" s="833" t="str">
        <f aca="false">IF($B66="","",IF(Penalties!$BB14=AF$55,1,""))</f>
        <v/>
      </c>
      <c r="AG67" s="833" t="str">
        <f aca="false">IF($B66="","",IF(Penalties!$BB14=AG$55,1,""))</f>
        <v/>
      </c>
      <c r="AH67" s="833" t="str">
        <f aca="false">IF($B66="","",IF(Penalties!$BB14=AH$55,1,""))</f>
        <v/>
      </c>
      <c r="AI67" s="833" t="str">
        <f aca="false">IF($B66="","",IF(Penalties!$BB14=AI$55,1,""))</f>
        <v/>
      </c>
      <c r="AJ67" s="835" t="str">
        <f aca="false">IF(SUM(X66:AI67)=0, "", IF(SUM(X66:AI66)=1, LOOKUP(1, X66:AI66, $X$55:$AI$55), LOOKUP(1, X67:AI67, $X$55:$AI$55)))</f>
        <v/>
      </c>
    </row>
    <row r="68" s="430" customFormat="true" ht="13" hidden="false" customHeight="false" outlineLevel="0" collapsed="false">
      <c r="A68" s="820" t="n">
        <f aca="false">A66+1</f>
        <v>7</v>
      </c>
      <c r="B68" s="821" t="str">
        <f aca="false">IF(IGRF!H20="","",IGRF!H20)</f>
        <v>40</v>
      </c>
      <c r="C68" s="822" t="str">
        <f aca="false">IF(IGRF!I20="","",IGRF!I20)</f>
        <v>Teeny Bopper</v>
      </c>
      <c r="D68" s="809" t="s">
        <v>463</v>
      </c>
      <c r="E68" s="811" t="n">
        <f aca="false">IF($B68="","",COUNTIF(Penalties!$Q16:$Y16,E$55))</f>
        <v>0</v>
      </c>
      <c r="F68" s="811" t="n">
        <f aca="false">IF($B68="","",COUNTIF(Penalties!$Q16:$Y16,F$55))</f>
        <v>0</v>
      </c>
      <c r="G68" s="811" t="n">
        <f aca="false">IF($B68="","",COUNTIF(Penalties!$Q16:$Y16,G$55))</f>
        <v>0</v>
      </c>
      <c r="H68" s="811" t="n">
        <f aca="false">IF($B68="","",COUNTIF(Penalties!$Q16:$Y16,H$55))</f>
        <v>0</v>
      </c>
      <c r="I68" s="811" t="n">
        <f aca="false">IF($B68="","",COUNTIF(Penalties!$Q16:$Y16,I$55))</f>
        <v>0</v>
      </c>
      <c r="J68" s="811" t="n">
        <f aca="false">IF($B68="","",COUNTIF(Penalties!$Q16:$Y16,J$55))</f>
        <v>0</v>
      </c>
      <c r="K68" s="811" t="n">
        <f aca="false">IF($B68="","",COUNTIF(Penalties!$Q16:$Y16,K$55))</f>
        <v>0</v>
      </c>
      <c r="L68" s="811" t="n">
        <f aca="false">IF($B68="","",COUNTIF(Penalties!$Q16:$Y16,L$55))</f>
        <v>0</v>
      </c>
      <c r="M68" s="811" t="n">
        <f aca="false">IF($B68="","",COUNTIF(Penalties!$Q16:$Y16,M$55))</f>
        <v>0</v>
      </c>
      <c r="N68" s="811" t="n">
        <f aca="false">IF($B68="","",COUNTIF(Penalties!$Q16:$Y16,N$55))</f>
        <v>1</v>
      </c>
      <c r="O68" s="811" t="n">
        <f aca="false">IF($B68="","",COUNTIF(Penalties!$Q16:$Y16,O$55))</f>
        <v>0</v>
      </c>
      <c r="P68" s="811" t="n">
        <f aca="false">IF($B68="","",COUNTIF(Penalties!$Q16:$Y16,P$55))</f>
        <v>0</v>
      </c>
      <c r="Q68" s="811" t="n">
        <f aca="false">IF($B68="","",COUNTIF(Penalties!$Q16:$Y16,Q$55))</f>
        <v>0</v>
      </c>
      <c r="R68" s="811" t="n">
        <f aca="false">IF($B68="","",COUNTIF(Penalties!$Q16:$Y16,R$55))</f>
        <v>0</v>
      </c>
      <c r="S68" s="811" t="n">
        <f aca="false">IF($B68="","",COUNTIF(Penalties!$Q16:$Y16,S$55))</f>
        <v>0</v>
      </c>
      <c r="T68" s="811" t="n">
        <f aca="false">IF($B68="","",COUNTIF(Penalties!$Q16:$Y16,T$55))</f>
        <v>0</v>
      </c>
      <c r="U68" s="823" t="n">
        <f aca="false">IF(B68="","",SUM(E68:T68))</f>
        <v>1</v>
      </c>
      <c r="V68" s="824" t="n">
        <f aca="false">IF(B68="","",SUM(E68:T68)*0.5)</f>
        <v>0.5</v>
      </c>
      <c r="W68" s="823" t="str">
        <f aca="false">IF($B68="","",IF(Penalties!$Z16=W$55,1,""))</f>
        <v/>
      </c>
      <c r="X68" s="823" t="str">
        <f aca="false">IF($B68="","",IF(Penalties!$Z16=X$55,1,""))</f>
        <v/>
      </c>
      <c r="Y68" s="823" t="str">
        <f aca="false">IF($B68="","",IF(Penalties!$Z16=Y$55,1,""))</f>
        <v/>
      </c>
      <c r="Z68" s="823" t="str">
        <f aca="false">IF($B68="","",IF(Penalties!$Z16=Z$55,1,""))</f>
        <v/>
      </c>
      <c r="AA68" s="823" t="str">
        <f aca="false">IF($B68="","",IF(Penalties!$Z16=AA$55,1,""))</f>
        <v/>
      </c>
      <c r="AB68" s="823" t="str">
        <f aca="false">IF($B68="","",IF(Penalties!$Z16=AB$55,1,""))</f>
        <v/>
      </c>
      <c r="AC68" s="823" t="str">
        <f aca="false">IF($B68="","",IF(Penalties!$Z16=AC$55,1,""))</f>
        <v/>
      </c>
      <c r="AD68" s="823" t="str">
        <f aca="false">IF($B68="","",IF(Penalties!$Z16=AD$55,1,""))</f>
        <v/>
      </c>
      <c r="AE68" s="823" t="str">
        <f aca="false">IF($B68="","",IF(Penalties!$Z16=AE$55,1,""))</f>
        <v/>
      </c>
      <c r="AF68" s="823" t="str">
        <f aca="false">IF($B68="","",IF(Penalties!$Z16=AF$55,1,""))</f>
        <v/>
      </c>
      <c r="AG68" s="823" t="str">
        <f aca="false">IF($B68="","",IF(Penalties!$Z16=AG$55,1,""))</f>
        <v/>
      </c>
      <c r="AH68" s="823" t="str">
        <f aca="false">IF($B68="","",IF(Penalties!$Z16=AH$55,1,""))</f>
        <v/>
      </c>
      <c r="AI68" s="823" t="str">
        <f aca="false">IF($B68="","",IF(Penalties!$Z16=AI$55,1,""))</f>
        <v/>
      </c>
      <c r="AJ68" s="825"/>
    </row>
    <row r="69" s="430" customFormat="true" ht="13" hidden="false" customHeight="false" outlineLevel="0" collapsed="false">
      <c r="A69" s="820"/>
      <c r="B69" s="821"/>
      <c r="C69" s="822"/>
      <c r="D69" s="809" t="s">
        <v>464</v>
      </c>
      <c r="E69" s="811" t="n">
        <f aca="false">IF($B68="","",COUNTIF(Penalties!$AS16:$BA16,E$55))</f>
        <v>0</v>
      </c>
      <c r="F69" s="811" t="n">
        <f aca="false">IF($B68="","",COUNTIF(Penalties!$AS16:$BA16,F$55))</f>
        <v>0</v>
      </c>
      <c r="G69" s="811" t="n">
        <f aca="false">IF($B68="","",COUNTIF(Penalties!$AS16:$BA16,G$55))</f>
        <v>0</v>
      </c>
      <c r="H69" s="811" t="n">
        <f aca="false">IF($B68="","",COUNTIF(Penalties!$AS16:$BA16,H$55))</f>
        <v>0</v>
      </c>
      <c r="I69" s="811" t="n">
        <f aca="false">IF($B68="","",COUNTIF(Penalties!$AS16:$BA16,I$55))</f>
        <v>0</v>
      </c>
      <c r="J69" s="811" t="n">
        <f aca="false">IF($B68="","",COUNTIF(Penalties!$AS16:$BA16,J$55))</f>
        <v>0</v>
      </c>
      <c r="K69" s="811" t="n">
        <f aca="false">IF($B68="","",COUNTIF(Penalties!$AS16:$BA16,K$55))</f>
        <v>0</v>
      </c>
      <c r="L69" s="811" t="n">
        <f aca="false">IF($B68="","",COUNTIF(Penalties!$AS16:$BA16,L$55))</f>
        <v>0</v>
      </c>
      <c r="M69" s="811" t="n">
        <f aca="false">IF($B68="","",COUNTIF(Penalties!$AS16:$BA16,M$55))</f>
        <v>1</v>
      </c>
      <c r="N69" s="811" t="n">
        <f aca="false">IF($B68="","",COUNTIF(Penalties!$AS16:$BA16,N$55))</f>
        <v>0</v>
      </c>
      <c r="O69" s="811" t="n">
        <f aca="false">IF($B68="","",COUNTIF(Penalties!$AS16:$BA16,O$55))</f>
        <v>0</v>
      </c>
      <c r="P69" s="811" t="n">
        <f aca="false">IF($B68="","",COUNTIF(Penalties!$AS16:$BA16,P$55))</f>
        <v>0</v>
      </c>
      <c r="Q69" s="811" t="n">
        <f aca="false">IF($B68="","",COUNTIF(Penalties!$AS16:$BA16,Q$55))</f>
        <v>0</v>
      </c>
      <c r="R69" s="811" t="n">
        <f aca="false">IF($B68="","",COUNTIF(Penalties!$AS16:$BA16,R$55))</f>
        <v>0</v>
      </c>
      <c r="S69" s="811" t="n">
        <f aca="false">IF($B68="","",COUNTIF(Penalties!$AS16:$BA16,S$55))</f>
        <v>0</v>
      </c>
      <c r="T69" s="811" t="n">
        <f aca="false">IF($B68="","",COUNTIF(Penalties!$AS16:$BA16,T$55))</f>
        <v>0</v>
      </c>
      <c r="U69" s="823" t="n">
        <f aca="false">IF(B68="","",SUM(E69:T69))</f>
        <v>1</v>
      </c>
      <c r="V69" s="824" t="n">
        <f aca="false">IF(B68="","",SUM(E69:T69)*0.5)</f>
        <v>0.5</v>
      </c>
      <c r="W69" s="823" t="str">
        <f aca="false">IF($B68="","",IF(Penalties!$BB16=W$55,1,""))</f>
        <v/>
      </c>
      <c r="X69" s="823" t="str">
        <f aca="false">IF($B68="","",IF(Penalties!$BB16=X$55,1,""))</f>
        <v/>
      </c>
      <c r="Y69" s="823" t="str">
        <f aca="false">IF($B68="","",IF(Penalties!$BB16=Y$55,1,""))</f>
        <v/>
      </c>
      <c r="Z69" s="823" t="str">
        <f aca="false">IF($B68="","",IF(Penalties!$BB16=Z$55,1,""))</f>
        <v/>
      </c>
      <c r="AA69" s="823" t="str">
        <f aca="false">IF($B68="","",IF(Penalties!$BB16=AA$55,1,""))</f>
        <v/>
      </c>
      <c r="AB69" s="823" t="str">
        <f aca="false">IF($B68="","",IF(Penalties!$BB16=AB$55,1,""))</f>
        <v/>
      </c>
      <c r="AC69" s="823" t="str">
        <f aca="false">IF($B68="","",IF(Penalties!$BB16=AC$55,1,""))</f>
        <v/>
      </c>
      <c r="AD69" s="823" t="str">
        <f aca="false">IF($B68="","",IF(Penalties!$BB16=AD$55,1,""))</f>
        <v/>
      </c>
      <c r="AE69" s="823" t="str">
        <f aca="false">IF($B68="","",IF(Penalties!$BB16=AE$55,1,""))</f>
        <v/>
      </c>
      <c r="AF69" s="823" t="str">
        <f aca="false">IF($B68="","",IF(Penalties!$BB16=AF$55,1,""))</f>
        <v/>
      </c>
      <c r="AG69" s="823" t="str">
        <f aca="false">IF($B68="","",IF(Penalties!$BB16=AG$55,1,""))</f>
        <v/>
      </c>
      <c r="AH69" s="823" t="str">
        <f aca="false">IF($B68="","",IF(Penalties!$BB16=AH$55,1,""))</f>
        <v/>
      </c>
      <c r="AI69" s="823" t="str">
        <f aca="false">IF($B68="","",IF(Penalties!$BB16=AI$55,1,""))</f>
        <v/>
      </c>
      <c r="AJ69" s="826" t="str">
        <f aca="false">IF(SUM(X68:AI69)=0, "", IF(SUM(X68:AI68)=1, LOOKUP(1, X68:AI68, $X$55:$AI$55), LOOKUP(1, X69:AI69, $X$55:$AI$55)))</f>
        <v/>
      </c>
    </row>
    <row r="70" s="430" customFormat="true" ht="13" hidden="false" customHeight="false" outlineLevel="0" collapsed="false">
      <c r="A70" s="827" t="n">
        <f aca="false">A68+1</f>
        <v>8</v>
      </c>
      <c r="B70" s="828" t="str">
        <f aca="false">IF(IGRF!H21="","",IGRF!H21)</f>
        <v>416</v>
      </c>
      <c r="C70" s="829" t="str">
        <f aca="false">IF(IGRF!I21="","",IGRF!I21)</f>
        <v>Adelaide Herout</v>
      </c>
      <c r="D70" s="830" t="s">
        <v>463</v>
      </c>
      <c r="E70" s="830" t="n">
        <f aca="false">IF($B70="","",COUNTIF(Penalties!$Q18:$Y18,E$55))</f>
        <v>0</v>
      </c>
      <c r="F70" s="830" t="n">
        <f aca="false">IF($B70="","",COUNTIF(Penalties!$Q18:$Y18,F$55))</f>
        <v>0</v>
      </c>
      <c r="G70" s="830" t="n">
        <f aca="false">IF($B70="","",COUNTIF(Penalties!$Q18:$Y18,G$55))</f>
        <v>0</v>
      </c>
      <c r="H70" s="830" t="n">
        <f aca="false">IF($B70="","",COUNTIF(Penalties!$Q18:$Y18,H$55))</f>
        <v>0</v>
      </c>
      <c r="I70" s="830" t="n">
        <f aca="false">IF($B70="","",COUNTIF(Penalties!$Q18:$Y18,I$55))</f>
        <v>0</v>
      </c>
      <c r="J70" s="830" t="n">
        <f aca="false">IF($B70="","",COUNTIF(Penalties!$Q18:$Y18,J$55))</f>
        <v>0</v>
      </c>
      <c r="K70" s="830" t="n">
        <f aca="false">IF($B70="","",COUNTIF(Penalties!$Q18:$Y18,K$55))</f>
        <v>0</v>
      </c>
      <c r="L70" s="830" t="n">
        <f aca="false">IF($B70="","",COUNTIF(Penalties!$Q18:$Y18,L$55))</f>
        <v>0</v>
      </c>
      <c r="M70" s="830" t="n">
        <f aca="false">IF($B70="","",COUNTIF(Penalties!$Q18:$Y18,M$55))</f>
        <v>0</v>
      </c>
      <c r="N70" s="830" t="n">
        <f aca="false">IF($B70="","",COUNTIF(Penalties!$Q18:$Y18,N$55))</f>
        <v>0</v>
      </c>
      <c r="O70" s="830" t="n">
        <f aca="false">IF($B70="","",COUNTIF(Penalties!$Q18:$Y18,O$55))</f>
        <v>0</v>
      </c>
      <c r="P70" s="830" t="n">
        <f aca="false">IF($B70="","",COUNTIF(Penalties!$Q18:$Y18,P$55))</f>
        <v>0</v>
      </c>
      <c r="Q70" s="830" t="n">
        <f aca="false">IF($B70="","",COUNTIF(Penalties!$Q18:$Y18,Q$55))</f>
        <v>0</v>
      </c>
      <c r="R70" s="830" t="n">
        <f aca="false">IF($B70="","",COUNTIF(Penalties!$Q18:$Y18,R$55))</f>
        <v>0</v>
      </c>
      <c r="S70" s="830" t="n">
        <f aca="false">IF($B70="","",COUNTIF(Penalties!$Q18:$Y18,S$55))</f>
        <v>0</v>
      </c>
      <c r="T70" s="830" t="n">
        <f aca="false">IF($B70="","",COUNTIF(Penalties!$Q18:$Y18,T$55))</f>
        <v>0</v>
      </c>
      <c r="U70" s="831" t="n">
        <f aca="false">IF(B70="","",SUM(E70:T70))</f>
        <v>0</v>
      </c>
      <c r="V70" s="832" t="n">
        <f aca="false">IF(B70="","",SUM(E70:T70)*0.5)</f>
        <v>0</v>
      </c>
      <c r="W70" s="833" t="str">
        <f aca="false">IF($B70="","",IF(Penalties!$Z18=W$55,1,""))</f>
        <v/>
      </c>
      <c r="X70" s="833" t="str">
        <f aca="false">IF($B70="","",IF(Penalties!$Z18=X$55,1,""))</f>
        <v/>
      </c>
      <c r="Y70" s="833" t="str">
        <f aca="false">IF($B70="","",IF(Penalties!$Z18=Y$55,1,""))</f>
        <v/>
      </c>
      <c r="Z70" s="833" t="str">
        <f aca="false">IF($B70="","",IF(Penalties!$Z18=Z$55,1,""))</f>
        <v/>
      </c>
      <c r="AA70" s="833" t="str">
        <f aca="false">IF($B70="","",IF(Penalties!$Z18=AA$55,1,""))</f>
        <v/>
      </c>
      <c r="AB70" s="833" t="str">
        <f aca="false">IF($B70="","",IF(Penalties!$Z18=AB$55,1,""))</f>
        <v/>
      </c>
      <c r="AC70" s="833" t="str">
        <f aca="false">IF($B70="","",IF(Penalties!$Z18=AC$55,1,""))</f>
        <v/>
      </c>
      <c r="AD70" s="833" t="str">
        <f aca="false">IF($B70="","",IF(Penalties!$Z18=AD$55,1,""))</f>
        <v/>
      </c>
      <c r="AE70" s="833" t="str">
        <f aca="false">IF($B70="","",IF(Penalties!$Z18=AE$55,1,""))</f>
        <v/>
      </c>
      <c r="AF70" s="833" t="str">
        <f aca="false">IF($B70="","",IF(Penalties!$Z18=AF$55,1,""))</f>
        <v/>
      </c>
      <c r="AG70" s="833" t="str">
        <f aca="false">IF($B70="","",IF(Penalties!$Z18=AG$55,1,""))</f>
        <v/>
      </c>
      <c r="AH70" s="833" t="str">
        <f aca="false">IF($B70="","",IF(Penalties!$Z18=AH$55,1,""))</f>
        <v/>
      </c>
      <c r="AI70" s="833" t="str">
        <f aca="false">IF($B70="","",IF(Penalties!$Z18=AI$55,1,""))</f>
        <v/>
      </c>
      <c r="AJ70" s="834"/>
    </row>
    <row r="71" s="430" customFormat="true" ht="13.5" hidden="false" customHeight="false" outlineLevel="0" collapsed="false">
      <c r="A71" s="827"/>
      <c r="B71" s="828"/>
      <c r="C71" s="829"/>
      <c r="D71" s="830" t="s">
        <v>464</v>
      </c>
      <c r="E71" s="830" t="n">
        <f aca="false">IF($B70="","",COUNTIF(Penalties!$AS18:$BA18,E$55))</f>
        <v>0</v>
      </c>
      <c r="F71" s="830" t="n">
        <f aca="false">IF($B70="","",COUNTIF(Penalties!$AS18:$BA18,F$55))</f>
        <v>0</v>
      </c>
      <c r="G71" s="830" t="n">
        <f aca="false">IF($B70="","",COUNTIF(Penalties!$AS18:$BA18,G$55))</f>
        <v>0</v>
      </c>
      <c r="H71" s="830" t="n">
        <f aca="false">IF($B70="","",COUNTIF(Penalties!$AS18:$BA18,H$55))</f>
        <v>0</v>
      </c>
      <c r="I71" s="830" t="n">
        <f aca="false">IF($B70="","",COUNTIF(Penalties!$AS18:$BA18,I$55))</f>
        <v>0</v>
      </c>
      <c r="J71" s="830" t="n">
        <f aca="false">IF($B70="","",COUNTIF(Penalties!$AS18:$BA18,J$55))</f>
        <v>0</v>
      </c>
      <c r="K71" s="830" t="n">
        <f aca="false">IF($B70="","",COUNTIF(Penalties!$AS18:$BA18,K$55))</f>
        <v>0</v>
      </c>
      <c r="L71" s="830" t="n">
        <f aca="false">IF($B70="","",COUNTIF(Penalties!$AS18:$BA18,L$55))</f>
        <v>0</v>
      </c>
      <c r="M71" s="830" t="n">
        <f aca="false">IF($B70="","",COUNTIF(Penalties!$AS18:$BA18,M$55))</f>
        <v>0</v>
      </c>
      <c r="N71" s="830" t="n">
        <f aca="false">IF($B70="","",COUNTIF(Penalties!$AS18:$BA18,N$55))</f>
        <v>0</v>
      </c>
      <c r="O71" s="830" t="n">
        <f aca="false">IF($B70="","",COUNTIF(Penalties!$AS18:$BA18,O$55))</f>
        <v>0</v>
      </c>
      <c r="P71" s="830" t="n">
        <f aca="false">IF($B70="","",COUNTIF(Penalties!$AS18:$BA18,P$55))</f>
        <v>0</v>
      </c>
      <c r="Q71" s="830" t="n">
        <f aca="false">IF($B70="","",COUNTIF(Penalties!$AS18:$BA18,Q$55))</f>
        <v>0</v>
      </c>
      <c r="R71" s="830" t="n">
        <f aca="false">IF($B70="","",COUNTIF(Penalties!$AS18:$BA18,R$55))</f>
        <v>0</v>
      </c>
      <c r="S71" s="830" t="n">
        <f aca="false">IF($B70="","",COUNTIF(Penalties!$AS18:$BA18,S$55))</f>
        <v>0</v>
      </c>
      <c r="T71" s="830" t="n">
        <f aca="false">IF($B70="","",COUNTIF(Penalties!$AS18:$BA18,T$55))</f>
        <v>0</v>
      </c>
      <c r="U71" s="831" t="n">
        <f aca="false">IF(B70="","",SUM(E71:T71))</f>
        <v>0</v>
      </c>
      <c r="V71" s="832" t="n">
        <f aca="false">IF(B70="","",SUM(E71:T71)*0.5)</f>
        <v>0</v>
      </c>
      <c r="W71" s="833" t="str">
        <f aca="false">IF($B70="","",IF(Penalties!$BB18=W$55,1,""))</f>
        <v/>
      </c>
      <c r="X71" s="833" t="str">
        <f aca="false">IF($B70="","",IF(Penalties!$BB18=X$55,1,""))</f>
        <v/>
      </c>
      <c r="Y71" s="833" t="str">
        <f aca="false">IF($B70="","",IF(Penalties!$BB18=Y$55,1,""))</f>
        <v/>
      </c>
      <c r="Z71" s="833" t="str">
        <f aca="false">IF($B70="","",IF(Penalties!$BB18=Z$55,1,""))</f>
        <v/>
      </c>
      <c r="AA71" s="833" t="str">
        <f aca="false">IF($B70="","",IF(Penalties!$BB18=AA$55,1,""))</f>
        <v/>
      </c>
      <c r="AB71" s="833" t="str">
        <f aca="false">IF($B70="","",IF(Penalties!$BB18=AB$55,1,""))</f>
        <v/>
      </c>
      <c r="AC71" s="833" t="str">
        <f aca="false">IF($B70="","",IF(Penalties!$BB18=AC$55,1,""))</f>
        <v/>
      </c>
      <c r="AD71" s="833" t="str">
        <f aca="false">IF($B70="","",IF(Penalties!$BB18=AD$55,1,""))</f>
        <v/>
      </c>
      <c r="AE71" s="833" t="str">
        <f aca="false">IF($B70="","",IF(Penalties!$BB18=AE$55,1,""))</f>
        <v/>
      </c>
      <c r="AF71" s="833" t="str">
        <f aca="false">IF($B70="","",IF(Penalties!$BB18=AF$55,1,""))</f>
        <v/>
      </c>
      <c r="AG71" s="833" t="str">
        <f aca="false">IF($B70="","",IF(Penalties!$BB18=AG$55,1,""))</f>
        <v/>
      </c>
      <c r="AH71" s="833" t="str">
        <f aca="false">IF($B70="","",IF(Penalties!$BB18=AH$55,1,""))</f>
        <v/>
      </c>
      <c r="AI71" s="833" t="str">
        <f aca="false">IF($B70="","",IF(Penalties!$BB18=AI$55,1,""))</f>
        <v/>
      </c>
      <c r="AJ71" s="835" t="str">
        <f aca="false">IF(SUM(X70:AI71)=0, "", IF(SUM(X70:AI70)=1, LOOKUP(1, X70:AI70, $X$55:$AI$55), LOOKUP(1, X71:AI71, $X$55:$AI$55)))</f>
        <v/>
      </c>
    </row>
    <row r="72" s="430" customFormat="true" ht="13" hidden="false" customHeight="false" outlineLevel="0" collapsed="false">
      <c r="A72" s="820" t="n">
        <f aca="false">A70+1</f>
        <v>9</v>
      </c>
      <c r="B72" s="821" t="str">
        <f aca="false">IF(IGRF!H22="","",IGRF!H22)</f>
        <v>42</v>
      </c>
      <c r="C72" s="822" t="str">
        <f aca="false">IF(IGRF!I22="","",IGRF!I22)</f>
        <v>Holly Nass</v>
      </c>
      <c r="D72" s="809" t="s">
        <v>463</v>
      </c>
      <c r="E72" s="811" t="n">
        <f aca="false">IF($B72="","",COUNTIF(Penalties!$Q20:$Y20,E$55))</f>
        <v>0</v>
      </c>
      <c r="F72" s="811" t="n">
        <f aca="false">IF($B72="","",COUNTIF(Penalties!$Q20:$Y20,F$55))</f>
        <v>0</v>
      </c>
      <c r="G72" s="811" t="n">
        <f aca="false">IF($B72="","",COUNTIF(Penalties!$Q20:$Y20,G$55))</f>
        <v>0</v>
      </c>
      <c r="H72" s="811" t="n">
        <f aca="false">IF($B72="","",COUNTIF(Penalties!$Q20:$Y20,H$55))</f>
        <v>0</v>
      </c>
      <c r="I72" s="811" t="n">
        <f aca="false">IF($B72="","",COUNTIF(Penalties!$Q20:$Y20,I$55))</f>
        <v>0</v>
      </c>
      <c r="J72" s="811" t="n">
        <f aca="false">IF($B72="","",COUNTIF(Penalties!$Q20:$Y20,J$55))</f>
        <v>0</v>
      </c>
      <c r="K72" s="811" t="n">
        <f aca="false">IF($B72="","",COUNTIF(Penalties!$Q20:$Y20,K$55))</f>
        <v>0</v>
      </c>
      <c r="L72" s="811" t="n">
        <f aca="false">IF($B72="","",COUNTIF(Penalties!$Q20:$Y20,L$55))</f>
        <v>0</v>
      </c>
      <c r="M72" s="811" t="n">
        <f aca="false">IF($B72="","",COUNTIF(Penalties!$Q20:$Y20,M$55))</f>
        <v>0</v>
      </c>
      <c r="N72" s="811" t="n">
        <f aca="false">IF($B72="","",COUNTIF(Penalties!$Q20:$Y20,N$55))</f>
        <v>0</v>
      </c>
      <c r="O72" s="811" t="n">
        <f aca="false">IF($B72="","",COUNTIF(Penalties!$Q20:$Y20,O$55))</f>
        <v>0</v>
      </c>
      <c r="P72" s="811" t="n">
        <f aca="false">IF($B72="","",COUNTIF(Penalties!$Q20:$Y20,P$55))</f>
        <v>0</v>
      </c>
      <c r="Q72" s="811" t="n">
        <f aca="false">IF($B72="","",COUNTIF(Penalties!$Q20:$Y20,Q$55))</f>
        <v>0</v>
      </c>
      <c r="R72" s="811" t="n">
        <f aca="false">IF($B72="","",COUNTIF(Penalties!$Q20:$Y20,R$55))</f>
        <v>0</v>
      </c>
      <c r="S72" s="811" t="n">
        <f aca="false">IF($B72="","",COUNTIF(Penalties!$Q20:$Y20,S$55))</f>
        <v>0</v>
      </c>
      <c r="T72" s="811" t="n">
        <f aca="false">IF($B72="","",COUNTIF(Penalties!$Q20:$Y20,T$55))</f>
        <v>0</v>
      </c>
      <c r="U72" s="823" t="n">
        <f aca="false">IF(B72="","",SUM(E72:T72))</f>
        <v>0</v>
      </c>
      <c r="V72" s="824" t="n">
        <f aca="false">IF(B72="","",SUM(E72:T72)*0.5)</f>
        <v>0</v>
      </c>
      <c r="W72" s="823" t="str">
        <f aca="false">IF($B72="","",IF(Penalties!$Z20=W$55,1,""))</f>
        <v/>
      </c>
      <c r="X72" s="823" t="str">
        <f aca="false">IF($B72="","",IF(Penalties!$Z20=X$55,1,""))</f>
        <v/>
      </c>
      <c r="Y72" s="823" t="str">
        <f aca="false">IF($B72="","",IF(Penalties!$Z20=Y$55,1,""))</f>
        <v/>
      </c>
      <c r="Z72" s="823" t="str">
        <f aca="false">IF($B72="","",IF(Penalties!$Z20=Z$55,1,""))</f>
        <v/>
      </c>
      <c r="AA72" s="823" t="str">
        <f aca="false">IF($B72="","",IF(Penalties!$Z20=AA$55,1,""))</f>
        <v/>
      </c>
      <c r="AB72" s="823" t="str">
        <f aca="false">IF($B72="","",IF(Penalties!$Z20=AB$55,1,""))</f>
        <v/>
      </c>
      <c r="AC72" s="823" t="str">
        <f aca="false">IF($B72="","",IF(Penalties!$Z20=AC$55,1,""))</f>
        <v/>
      </c>
      <c r="AD72" s="823" t="str">
        <f aca="false">IF($B72="","",IF(Penalties!$Z20=AD$55,1,""))</f>
        <v/>
      </c>
      <c r="AE72" s="823" t="str">
        <f aca="false">IF($B72="","",IF(Penalties!$Z20=AE$55,1,""))</f>
        <v/>
      </c>
      <c r="AF72" s="823" t="str">
        <f aca="false">IF($B72="","",IF(Penalties!$Z20=AF$55,1,""))</f>
        <v/>
      </c>
      <c r="AG72" s="823" t="str">
        <f aca="false">IF($B72="","",IF(Penalties!$Z20=AG$55,1,""))</f>
        <v/>
      </c>
      <c r="AH72" s="823" t="str">
        <f aca="false">IF($B72="","",IF(Penalties!$Z20=AH$55,1,""))</f>
        <v/>
      </c>
      <c r="AI72" s="823" t="str">
        <f aca="false">IF($B72="","",IF(Penalties!$Z20=AI$55,1,""))</f>
        <v/>
      </c>
      <c r="AJ72" s="825"/>
    </row>
    <row r="73" s="430" customFormat="true" ht="13" hidden="false" customHeight="false" outlineLevel="0" collapsed="false">
      <c r="A73" s="820"/>
      <c r="B73" s="821"/>
      <c r="C73" s="822"/>
      <c r="D73" s="809" t="s">
        <v>464</v>
      </c>
      <c r="E73" s="811" t="n">
        <f aca="false">IF($B72="","",COUNTIF(Penalties!$AS20:$BA20,E$55))</f>
        <v>0</v>
      </c>
      <c r="F73" s="811" t="n">
        <f aca="false">IF($B72="","",COUNTIF(Penalties!$AS20:$BA20,F$55))</f>
        <v>0</v>
      </c>
      <c r="G73" s="811" t="n">
        <f aca="false">IF($B72="","",COUNTIF(Penalties!$AS20:$BA20,G$55))</f>
        <v>0</v>
      </c>
      <c r="H73" s="811" t="n">
        <f aca="false">IF($B72="","",COUNTIF(Penalties!$AS20:$BA20,H$55))</f>
        <v>0</v>
      </c>
      <c r="I73" s="811" t="n">
        <f aca="false">IF($B72="","",COUNTIF(Penalties!$AS20:$BA20,I$55))</f>
        <v>0</v>
      </c>
      <c r="J73" s="811" t="n">
        <f aca="false">IF($B72="","",COUNTIF(Penalties!$AS20:$BA20,J$55))</f>
        <v>0</v>
      </c>
      <c r="K73" s="811" t="n">
        <f aca="false">IF($B72="","",COUNTIF(Penalties!$AS20:$BA20,K$55))</f>
        <v>1</v>
      </c>
      <c r="L73" s="811" t="n">
        <f aca="false">IF($B72="","",COUNTIF(Penalties!$AS20:$BA20,L$55))</f>
        <v>0</v>
      </c>
      <c r="M73" s="811" t="n">
        <f aca="false">IF($B72="","",COUNTIF(Penalties!$AS20:$BA20,M$55))</f>
        <v>1</v>
      </c>
      <c r="N73" s="811" t="n">
        <f aca="false">IF($B72="","",COUNTIF(Penalties!$AS20:$BA20,N$55))</f>
        <v>1</v>
      </c>
      <c r="O73" s="811" t="n">
        <f aca="false">IF($B72="","",COUNTIF(Penalties!$AS20:$BA20,O$55))</f>
        <v>0</v>
      </c>
      <c r="P73" s="811" t="n">
        <f aca="false">IF($B72="","",COUNTIF(Penalties!$AS20:$BA20,P$55))</f>
        <v>0</v>
      </c>
      <c r="Q73" s="811" t="n">
        <f aca="false">IF($B72="","",COUNTIF(Penalties!$AS20:$BA20,Q$55))</f>
        <v>0</v>
      </c>
      <c r="R73" s="811" t="n">
        <f aca="false">IF($B72="","",COUNTIF(Penalties!$AS20:$BA20,R$55))</f>
        <v>0</v>
      </c>
      <c r="S73" s="811" t="n">
        <f aca="false">IF($B72="","",COUNTIF(Penalties!$AS20:$BA20,S$55))</f>
        <v>0</v>
      </c>
      <c r="T73" s="811" t="n">
        <f aca="false">IF($B72="","",COUNTIF(Penalties!$AS20:$BA20,T$55))</f>
        <v>0</v>
      </c>
      <c r="U73" s="823" t="n">
        <f aca="false">IF(B72="","",SUM(E73:T73))</f>
        <v>3</v>
      </c>
      <c r="V73" s="824" t="n">
        <f aca="false">IF(B72="","",SUM(E73:T73)*0.5)</f>
        <v>1.5</v>
      </c>
      <c r="W73" s="823" t="str">
        <f aca="false">IF($B72="","",IF(Penalties!$BB20=W$55,1,""))</f>
        <v/>
      </c>
      <c r="X73" s="823" t="str">
        <f aca="false">IF($B72="","",IF(Penalties!$BB20=X$55,1,""))</f>
        <v/>
      </c>
      <c r="Y73" s="823" t="str">
        <f aca="false">IF($B72="","",IF(Penalties!$BB20=Y$55,1,""))</f>
        <v/>
      </c>
      <c r="Z73" s="823" t="str">
        <f aca="false">IF($B72="","",IF(Penalties!$BB20=Z$55,1,""))</f>
        <v/>
      </c>
      <c r="AA73" s="823" t="str">
        <f aca="false">IF($B72="","",IF(Penalties!$BB20=AA$55,1,""))</f>
        <v/>
      </c>
      <c r="AB73" s="823" t="str">
        <f aca="false">IF($B72="","",IF(Penalties!$BB20=AB$55,1,""))</f>
        <v/>
      </c>
      <c r="AC73" s="823" t="str">
        <f aca="false">IF($B72="","",IF(Penalties!$BB20=AC$55,1,""))</f>
        <v/>
      </c>
      <c r="AD73" s="823" t="str">
        <f aca="false">IF($B72="","",IF(Penalties!$BB20=AD$55,1,""))</f>
        <v/>
      </c>
      <c r="AE73" s="823" t="str">
        <f aca="false">IF($B72="","",IF(Penalties!$BB20=AE$55,1,""))</f>
        <v/>
      </c>
      <c r="AF73" s="823" t="str">
        <f aca="false">IF($B72="","",IF(Penalties!$BB20=AF$55,1,""))</f>
        <v/>
      </c>
      <c r="AG73" s="823" t="str">
        <f aca="false">IF($B72="","",IF(Penalties!$BB20=AG$55,1,""))</f>
        <v/>
      </c>
      <c r="AH73" s="823" t="str">
        <f aca="false">IF($B72="","",IF(Penalties!$BB20=AH$55,1,""))</f>
        <v/>
      </c>
      <c r="AI73" s="823" t="str">
        <f aca="false">IF($B72="","",IF(Penalties!$BB20=AI$55,1,""))</f>
        <v/>
      </c>
      <c r="AJ73" s="826" t="str">
        <f aca="false">IF(SUM(X72:AI73)=0, "", IF(SUM(X72:AI72)=1, LOOKUP(1, X72:AI72, $X$55:$AI$55), LOOKUP(1, X73:AI73, $X$55:$AI$55)))</f>
        <v/>
      </c>
    </row>
    <row r="74" s="430" customFormat="true" ht="13" hidden="false" customHeight="false" outlineLevel="0" collapsed="false">
      <c r="A74" s="827" t="n">
        <f aca="false">A72+1</f>
        <v>10</v>
      </c>
      <c r="B74" s="828" t="str">
        <f aca="false">IF(IGRF!H23="","",IGRF!H23)</f>
        <v>5</v>
      </c>
      <c r="C74" s="829" t="str">
        <f aca="false">IF(IGRF!I23="","",IGRF!I23)</f>
        <v>Ivana Hercha</v>
      </c>
      <c r="D74" s="830" t="s">
        <v>463</v>
      </c>
      <c r="E74" s="830" t="n">
        <f aca="false">IF($B74="","",COUNTIF(Penalties!$Q22:$Y22,E$55))</f>
        <v>0</v>
      </c>
      <c r="F74" s="830" t="n">
        <f aca="false">IF($B74="","",COUNTIF(Penalties!$Q22:$Y22,F$55))</f>
        <v>0</v>
      </c>
      <c r="G74" s="830" t="n">
        <f aca="false">IF($B74="","",COUNTIF(Penalties!$Q22:$Y22,G$55))</f>
        <v>0</v>
      </c>
      <c r="H74" s="830" t="n">
        <f aca="false">IF($B74="","",COUNTIF(Penalties!$Q22:$Y22,H$55))</f>
        <v>0</v>
      </c>
      <c r="I74" s="830" t="n">
        <f aca="false">IF($B74="","",COUNTIF(Penalties!$Q22:$Y22,I$55))</f>
        <v>0</v>
      </c>
      <c r="J74" s="830" t="n">
        <f aca="false">IF($B74="","",COUNTIF(Penalties!$Q22:$Y22,J$55))</f>
        <v>0</v>
      </c>
      <c r="K74" s="830" t="n">
        <f aca="false">IF($B74="","",COUNTIF(Penalties!$Q22:$Y22,K$55))</f>
        <v>0</v>
      </c>
      <c r="L74" s="830" t="n">
        <f aca="false">IF($B74="","",COUNTIF(Penalties!$Q22:$Y22,L$55))</f>
        <v>0</v>
      </c>
      <c r="M74" s="830" t="n">
        <f aca="false">IF($B74="","",COUNTIF(Penalties!$Q22:$Y22,M$55))</f>
        <v>0</v>
      </c>
      <c r="N74" s="830" t="n">
        <f aca="false">IF($B74="","",COUNTIF(Penalties!$Q22:$Y22,N$55))</f>
        <v>0</v>
      </c>
      <c r="O74" s="830" t="n">
        <f aca="false">IF($B74="","",COUNTIF(Penalties!$Q22:$Y22,O$55))</f>
        <v>1</v>
      </c>
      <c r="P74" s="830" t="n">
        <f aca="false">IF($B74="","",COUNTIF(Penalties!$Q22:$Y22,P$55))</f>
        <v>0</v>
      </c>
      <c r="Q74" s="830" t="n">
        <f aca="false">IF($B74="","",COUNTIF(Penalties!$Q22:$Y22,Q$55))</f>
        <v>0</v>
      </c>
      <c r="R74" s="830" t="n">
        <f aca="false">IF($B74="","",COUNTIF(Penalties!$Q22:$Y22,R$55))</f>
        <v>0</v>
      </c>
      <c r="S74" s="830" t="n">
        <f aca="false">IF($B74="","",COUNTIF(Penalties!$Q22:$Y22,S$55))</f>
        <v>0</v>
      </c>
      <c r="T74" s="830" t="n">
        <f aca="false">IF($B74="","",COUNTIF(Penalties!$Q22:$Y22,T$55))</f>
        <v>0</v>
      </c>
      <c r="U74" s="831" t="n">
        <f aca="false">IF(B74="","",SUM(E74:T74))</f>
        <v>1</v>
      </c>
      <c r="V74" s="832" t="n">
        <f aca="false">IF(B74="","",SUM(E74:T74)*0.5)</f>
        <v>0.5</v>
      </c>
      <c r="W74" s="833" t="str">
        <f aca="false">IF($B74="","",IF(Penalties!$Z22=W$55,1,""))</f>
        <v/>
      </c>
      <c r="X74" s="833" t="str">
        <f aca="false">IF($B74="","",IF(Penalties!$Z22=X$55,1,""))</f>
        <v/>
      </c>
      <c r="Y74" s="833" t="str">
        <f aca="false">IF($B74="","",IF(Penalties!$Z22=Y$55,1,""))</f>
        <v/>
      </c>
      <c r="Z74" s="833" t="str">
        <f aca="false">IF($B74="","",IF(Penalties!$Z22=Z$55,1,""))</f>
        <v/>
      </c>
      <c r="AA74" s="833" t="str">
        <f aca="false">IF($B74="","",IF(Penalties!$Z22=AA$55,1,""))</f>
        <v/>
      </c>
      <c r="AB74" s="833" t="str">
        <f aca="false">IF($B74="","",IF(Penalties!$Z22=AB$55,1,""))</f>
        <v/>
      </c>
      <c r="AC74" s="833" t="str">
        <f aca="false">IF($B74="","",IF(Penalties!$Z22=AC$55,1,""))</f>
        <v/>
      </c>
      <c r="AD74" s="833" t="str">
        <f aca="false">IF($B74="","",IF(Penalties!$Z22=AD$55,1,""))</f>
        <v/>
      </c>
      <c r="AE74" s="833" t="str">
        <f aca="false">IF($B74="","",IF(Penalties!$Z22=AE$55,1,""))</f>
        <v/>
      </c>
      <c r="AF74" s="833" t="str">
        <f aca="false">IF($B74="","",IF(Penalties!$Z22=AF$55,1,""))</f>
        <v/>
      </c>
      <c r="AG74" s="833" t="str">
        <f aca="false">IF($B74="","",IF(Penalties!$Z22=AG$55,1,""))</f>
        <v/>
      </c>
      <c r="AH74" s="833" t="str">
        <f aca="false">IF($B74="","",IF(Penalties!$Z22=AH$55,1,""))</f>
        <v/>
      </c>
      <c r="AI74" s="833" t="str">
        <f aca="false">IF($B74="","",IF(Penalties!$Z22=AI$55,1,""))</f>
        <v/>
      </c>
      <c r="AJ74" s="834"/>
    </row>
    <row r="75" s="430" customFormat="true" ht="13.5" hidden="false" customHeight="false" outlineLevel="0" collapsed="false">
      <c r="A75" s="827"/>
      <c r="B75" s="828"/>
      <c r="C75" s="829"/>
      <c r="D75" s="830" t="s">
        <v>464</v>
      </c>
      <c r="E75" s="830" t="n">
        <f aca="false">IF($B74="","",COUNTIF(Penalties!$AS22:$BA22,E$55))</f>
        <v>0</v>
      </c>
      <c r="F75" s="830" t="n">
        <f aca="false">IF($B74="","",COUNTIF(Penalties!$AS22:$BA22,F$55))</f>
        <v>0</v>
      </c>
      <c r="G75" s="830" t="n">
        <f aca="false">IF($B74="","",COUNTIF(Penalties!$AS22:$BA22,G$55))</f>
        <v>0</v>
      </c>
      <c r="H75" s="830" t="n">
        <f aca="false">IF($B74="","",COUNTIF(Penalties!$AS22:$BA22,H$55))</f>
        <v>0</v>
      </c>
      <c r="I75" s="830" t="n">
        <f aca="false">IF($B74="","",COUNTIF(Penalties!$AS22:$BA22,I$55))</f>
        <v>1</v>
      </c>
      <c r="J75" s="830" t="n">
        <f aca="false">IF($B74="","",COUNTIF(Penalties!$AS22:$BA22,J$55))</f>
        <v>0</v>
      </c>
      <c r="K75" s="830" t="n">
        <f aca="false">IF($B74="","",COUNTIF(Penalties!$AS22:$BA22,K$55))</f>
        <v>0</v>
      </c>
      <c r="L75" s="830" t="n">
        <f aca="false">IF($B74="","",COUNTIF(Penalties!$AS22:$BA22,L$55))</f>
        <v>0</v>
      </c>
      <c r="M75" s="830" t="n">
        <f aca="false">IF($B74="","",COUNTIF(Penalties!$AS22:$BA22,M$55))</f>
        <v>0</v>
      </c>
      <c r="N75" s="830" t="n">
        <f aca="false">IF($B74="","",COUNTIF(Penalties!$AS22:$BA22,N$55))</f>
        <v>0</v>
      </c>
      <c r="O75" s="830" t="n">
        <f aca="false">IF($B74="","",COUNTIF(Penalties!$AS22:$BA22,O$55))</f>
        <v>0</v>
      </c>
      <c r="P75" s="830" t="n">
        <f aca="false">IF($B74="","",COUNTIF(Penalties!$AS22:$BA22,P$55))</f>
        <v>0</v>
      </c>
      <c r="Q75" s="830" t="n">
        <f aca="false">IF($B74="","",COUNTIF(Penalties!$AS22:$BA22,Q$55))</f>
        <v>0</v>
      </c>
      <c r="R75" s="830" t="n">
        <f aca="false">IF($B74="","",COUNTIF(Penalties!$AS22:$BA22,R$55))</f>
        <v>0</v>
      </c>
      <c r="S75" s="830" t="n">
        <f aca="false">IF($B74="","",COUNTIF(Penalties!$AS22:$BA22,S$55))</f>
        <v>0</v>
      </c>
      <c r="T75" s="830" t="n">
        <f aca="false">IF($B74="","",COUNTIF(Penalties!$AS22:$BA22,T$55))</f>
        <v>0</v>
      </c>
      <c r="U75" s="831" t="n">
        <f aca="false">IF(B74="","",SUM(E75:T75))</f>
        <v>1</v>
      </c>
      <c r="V75" s="832" t="n">
        <f aca="false">IF(B74="","",SUM(E75:T75)*0.5)</f>
        <v>0.5</v>
      </c>
      <c r="W75" s="833" t="str">
        <f aca="false">IF($B74="","",IF(Penalties!$BB22=W$55,1,""))</f>
        <v/>
      </c>
      <c r="X75" s="833" t="str">
        <f aca="false">IF($B74="","",IF(Penalties!$BB22=X$55,1,""))</f>
        <v/>
      </c>
      <c r="Y75" s="833" t="str">
        <f aca="false">IF($B74="","",IF(Penalties!$BB22=Y$55,1,""))</f>
        <v/>
      </c>
      <c r="Z75" s="833" t="str">
        <f aca="false">IF($B74="","",IF(Penalties!$BB22=Z$55,1,""))</f>
        <v/>
      </c>
      <c r="AA75" s="833" t="str">
        <f aca="false">IF($B74="","",IF(Penalties!$BB22=AA$55,1,""))</f>
        <v/>
      </c>
      <c r="AB75" s="833" t="str">
        <f aca="false">IF($B74="","",IF(Penalties!$BB22=AB$55,1,""))</f>
        <v/>
      </c>
      <c r="AC75" s="833" t="str">
        <f aca="false">IF($B74="","",IF(Penalties!$BB22=AC$55,1,""))</f>
        <v/>
      </c>
      <c r="AD75" s="833" t="str">
        <f aca="false">IF($B74="","",IF(Penalties!$BB22=AD$55,1,""))</f>
        <v/>
      </c>
      <c r="AE75" s="833" t="str">
        <f aca="false">IF($B74="","",IF(Penalties!$BB22=AE$55,1,""))</f>
        <v/>
      </c>
      <c r="AF75" s="833" t="str">
        <f aca="false">IF($B74="","",IF(Penalties!$BB22=AF$55,1,""))</f>
        <v/>
      </c>
      <c r="AG75" s="833" t="str">
        <f aca="false">IF($B74="","",IF(Penalties!$BB22=AG$55,1,""))</f>
        <v/>
      </c>
      <c r="AH75" s="833" t="str">
        <f aca="false">IF($B74="","",IF(Penalties!$BB22=AH$55,1,""))</f>
        <v/>
      </c>
      <c r="AI75" s="833" t="str">
        <f aca="false">IF($B74="","",IF(Penalties!$BB22=AI$55,1,""))</f>
        <v/>
      </c>
      <c r="AJ75" s="835" t="str">
        <f aca="false">IF(SUM(X74:AI75)=0, "", IF(SUM(X74:AI74)=1, LOOKUP(1, X74:AI74, $X$55:$AI$55), LOOKUP(1, X75:AI75, $X$55:$AI$55)))</f>
        <v/>
      </c>
    </row>
    <row r="76" s="430" customFormat="true" ht="13" hidden="false" customHeight="false" outlineLevel="0" collapsed="false">
      <c r="A76" s="820" t="n">
        <f aca="false">A74+1</f>
        <v>11</v>
      </c>
      <c r="B76" s="821" t="str">
        <f aca="false">IF(IGRF!H24="","",IGRF!H24)</f>
        <v>501</v>
      </c>
      <c r="C76" s="822" t="str">
        <f aca="false">IF(IGRF!I24="","",IGRF!I24)</f>
        <v>Rally Kat</v>
      </c>
      <c r="D76" s="809" t="s">
        <v>463</v>
      </c>
      <c r="E76" s="811" t="n">
        <f aca="false">IF($B76="","",COUNTIF(Penalties!$Q24:$Y24,E$55))</f>
        <v>0</v>
      </c>
      <c r="F76" s="811" t="n">
        <f aca="false">IF($B76="","",COUNTIF(Penalties!$Q24:$Y24,F$55))</f>
        <v>0</v>
      </c>
      <c r="G76" s="811" t="n">
        <f aca="false">IF($B76="","",COUNTIF(Penalties!$Q24:$Y24,G$55))</f>
        <v>0</v>
      </c>
      <c r="H76" s="811" t="n">
        <f aca="false">IF($B76="","",COUNTIF(Penalties!$Q24:$Y24,H$55))</f>
        <v>0</v>
      </c>
      <c r="I76" s="811" t="n">
        <f aca="false">IF($B76="","",COUNTIF(Penalties!$Q24:$Y24,I$55))</f>
        <v>0</v>
      </c>
      <c r="J76" s="811" t="n">
        <f aca="false">IF($B76="","",COUNTIF(Penalties!$Q24:$Y24,J$55))</f>
        <v>0</v>
      </c>
      <c r="K76" s="811" t="n">
        <f aca="false">IF($B76="","",COUNTIF(Penalties!$Q24:$Y24,K$55))</f>
        <v>1</v>
      </c>
      <c r="L76" s="811" t="n">
        <f aca="false">IF($B76="","",COUNTIF(Penalties!$Q24:$Y24,L$55))</f>
        <v>0</v>
      </c>
      <c r="M76" s="811" t="n">
        <f aca="false">IF($B76="","",COUNTIF(Penalties!$Q24:$Y24,M$55))</f>
        <v>0</v>
      </c>
      <c r="N76" s="811" t="n">
        <f aca="false">IF($B76="","",COUNTIF(Penalties!$Q24:$Y24,N$55))</f>
        <v>0</v>
      </c>
      <c r="O76" s="811" t="n">
        <f aca="false">IF($B76="","",COUNTIF(Penalties!$Q24:$Y24,O$55))</f>
        <v>0</v>
      </c>
      <c r="P76" s="811" t="n">
        <f aca="false">IF($B76="","",COUNTIF(Penalties!$Q24:$Y24,P$55))</f>
        <v>0</v>
      </c>
      <c r="Q76" s="811" t="n">
        <f aca="false">IF($B76="","",COUNTIF(Penalties!$Q24:$Y24,Q$55))</f>
        <v>0</v>
      </c>
      <c r="R76" s="811" t="n">
        <f aca="false">IF($B76="","",COUNTIF(Penalties!$Q24:$Y24,R$55))</f>
        <v>0</v>
      </c>
      <c r="S76" s="811" t="n">
        <f aca="false">IF($B76="","",COUNTIF(Penalties!$Q24:$Y24,S$55))</f>
        <v>0</v>
      </c>
      <c r="T76" s="811" t="n">
        <f aca="false">IF($B76="","",COUNTIF(Penalties!$Q24:$Y24,T$55))</f>
        <v>0</v>
      </c>
      <c r="U76" s="823" t="n">
        <f aca="false">IF(B76="","",SUM(E76:T76))</f>
        <v>1</v>
      </c>
      <c r="V76" s="824" t="n">
        <f aca="false">IF(B76="","",SUM(E76:T76)*0.5)</f>
        <v>0.5</v>
      </c>
      <c r="W76" s="823" t="str">
        <f aca="false">IF($B76="","",IF(Penalties!$Z24=W$55,1,""))</f>
        <v/>
      </c>
      <c r="X76" s="823" t="str">
        <f aca="false">IF($B76="","",IF(Penalties!$Z24=X$55,1,""))</f>
        <v/>
      </c>
      <c r="Y76" s="823" t="str">
        <f aca="false">IF($B76="","",IF(Penalties!$Z24=Y$55,1,""))</f>
        <v/>
      </c>
      <c r="Z76" s="823" t="str">
        <f aca="false">IF($B76="","",IF(Penalties!$Z24=Z$55,1,""))</f>
        <v/>
      </c>
      <c r="AA76" s="823" t="str">
        <f aca="false">IF($B76="","",IF(Penalties!$Z24=AA$55,1,""))</f>
        <v/>
      </c>
      <c r="AB76" s="823" t="str">
        <f aca="false">IF($B76="","",IF(Penalties!$Z24=AB$55,1,""))</f>
        <v/>
      </c>
      <c r="AC76" s="823" t="str">
        <f aca="false">IF($B76="","",IF(Penalties!$Z24=AC$55,1,""))</f>
        <v/>
      </c>
      <c r="AD76" s="823" t="str">
        <f aca="false">IF($B76="","",IF(Penalties!$Z24=AD$55,1,""))</f>
        <v/>
      </c>
      <c r="AE76" s="823" t="str">
        <f aca="false">IF($B76="","",IF(Penalties!$Z24=AE$55,1,""))</f>
        <v/>
      </c>
      <c r="AF76" s="823" t="str">
        <f aca="false">IF($B76="","",IF(Penalties!$Z24=AF$55,1,""))</f>
        <v/>
      </c>
      <c r="AG76" s="823" t="str">
        <f aca="false">IF($B76="","",IF(Penalties!$Z24=AG$55,1,""))</f>
        <v/>
      </c>
      <c r="AH76" s="823" t="str">
        <f aca="false">IF($B76="","",IF(Penalties!$Z24=AH$55,1,""))</f>
        <v/>
      </c>
      <c r="AI76" s="823" t="str">
        <f aca="false">IF($B76="","",IF(Penalties!$Z24=AI$55,1,""))</f>
        <v/>
      </c>
      <c r="AJ76" s="825"/>
    </row>
    <row r="77" s="430" customFormat="true" ht="13" hidden="false" customHeight="false" outlineLevel="0" collapsed="false">
      <c r="A77" s="820"/>
      <c r="B77" s="821"/>
      <c r="C77" s="822"/>
      <c r="D77" s="809" t="s">
        <v>464</v>
      </c>
      <c r="E77" s="811" t="n">
        <f aca="false">IF($B76="","",COUNTIF(Penalties!$AS24:$BA24,E$55))</f>
        <v>1</v>
      </c>
      <c r="F77" s="811" t="n">
        <f aca="false">IF($B76="","",COUNTIF(Penalties!$AS24:$BA24,F$55))</f>
        <v>0</v>
      </c>
      <c r="G77" s="811" t="n">
        <f aca="false">IF($B76="","",COUNTIF(Penalties!$AS24:$BA24,G$55))</f>
        <v>0</v>
      </c>
      <c r="H77" s="811" t="n">
        <f aca="false">IF($B76="","",COUNTIF(Penalties!$AS24:$BA24,H$55))</f>
        <v>0</v>
      </c>
      <c r="I77" s="811" t="n">
        <f aca="false">IF($B76="","",COUNTIF(Penalties!$AS24:$BA24,I$55))</f>
        <v>2</v>
      </c>
      <c r="J77" s="811" t="n">
        <f aca="false">IF($B76="","",COUNTIF(Penalties!$AS24:$BA24,J$55))</f>
        <v>0</v>
      </c>
      <c r="K77" s="811" t="n">
        <f aca="false">IF($B76="","",COUNTIF(Penalties!$AS24:$BA24,K$55))</f>
        <v>0</v>
      </c>
      <c r="L77" s="811" t="n">
        <f aca="false">IF($B76="","",COUNTIF(Penalties!$AS24:$BA24,L$55))</f>
        <v>0</v>
      </c>
      <c r="M77" s="811" t="n">
        <f aca="false">IF($B76="","",COUNTIF(Penalties!$AS24:$BA24,M$55))</f>
        <v>0</v>
      </c>
      <c r="N77" s="811" t="n">
        <f aca="false">IF($B76="","",COUNTIF(Penalties!$AS24:$BA24,N$55))</f>
        <v>1</v>
      </c>
      <c r="O77" s="811" t="n">
        <f aca="false">IF($B76="","",COUNTIF(Penalties!$AS24:$BA24,O$55))</f>
        <v>0</v>
      </c>
      <c r="P77" s="811" t="n">
        <f aca="false">IF($B76="","",COUNTIF(Penalties!$AS24:$BA24,P$55))</f>
        <v>0</v>
      </c>
      <c r="Q77" s="811" t="n">
        <f aca="false">IF($B76="","",COUNTIF(Penalties!$AS24:$BA24,Q$55))</f>
        <v>0</v>
      </c>
      <c r="R77" s="811" t="n">
        <f aca="false">IF($B76="","",COUNTIF(Penalties!$AS24:$BA24,R$55))</f>
        <v>0</v>
      </c>
      <c r="S77" s="811" t="n">
        <f aca="false">IF($B76="","",COUNTIF(Penalties!$AS24:$BA24,S$55))</f>
        <v>0</v>
      </c>
      <c r="T77" s="811" t="n">
        <f aca="false">IF($B76="","",COUNTIF(Penalties!$AS24:$BA24,T$55))</f>
        <v>0</v>
      </c>
      <c r="U77" s="823" t="n">
        <f aca="false">IF(B76="","",SUM(E77:T77))</f>
        <v>4</v>
      </c>
      <c r="V77" s="824" t="n">
        <f aca="false">IF(B76="","",SUM(E77:T77)*0.5)</f>
        <v>2</v>
      </c>
      <c r="W77" s="823" t="str">
        <f aca="false">IF($B76="","",IF(Penalties!$BB24=W$55,1,""))</f>
        <v/>
      </c>
      <c r="X77" s="823" t="str">
        <f aca="false">IF($B76="","",IF(Penalties!$BB24=X$55,1,""))</f>
        <v/>
      </c>
      <c r="Y77" s="823" t="str">
        <f aca="false">IF($B76="","",IF(Penalties!$BB24=Y$55,1,""))</f>
        <v/>
      </c>
      <c r="Z77" s="823" t="str">
        <f aca="false">IF($B76="","",IF(Penalties!$BB24=Z$55,1,""))</f>
        <v/>
      </c>
      <c r="AA77" s="823" t="str">
        <f aca="false">IF($B76="","",IF(Penalties!$BB24=AA$55,1,""))</f>
        <v/>
      </c>
      <c r="AB77" s="823" t="str">
        <f aca="false">IF($B76="","",IF(Penalties!$BB24=AB$55,1,""))</f>
        <v/>
      </c>
      <c r="AC77" s="823" t="str">
        <f aca="false">IF($B76="","",IF(Penalties!$BB24=AC$55,1,""))</f>
        <v/>
      </c>
      <c r="AD77" s="823" t="str">
        <f aca="false">IF($B76="","",IF(Penalties!$BB24=AD$55,1,""))</f>
        <v/>
      </c>
      <c r="AE77" s="823" t="str">
        <f aca="false">IF($B76="","",IF(Penalties!$BB24=AE$55,1,""))</f>
        <v/>
      </c>
      <c r="AF77" s="823" t="str">
        <f aca="false">IF($B76="","",IF(Penalties!$BB24=AF$55,1,""))</f>
        <v/>
      </c>
      <c r="AG77" s="823" t="str">
        <f aca="false">IF($B76="","",IF(Penalties!$BB24=AG$55,1,""))</f>
        <v/>
      </c>
      <c r="AH77" s="823" t="str">
        <f aca="false">IF($B76="","",IF(Penalties!$BB24=AH$55,1,""))</f>
        <v/>
      </c>
      <c r="AI77" s="823" t="str">
        <f aca="false">IF($B76="","",IF(Penalties!$BB24=AI$55,1,""))</f>
        <v/>
      </c>
      <c r="AJ77" s="826" t="str">
        <f aca="false">IF(SUM(X76:AI77)=0, "", IF(SUM(X76:AI76)=1, LOOKUP(1, X76:AI76, $X$55:$AI$55), LOOKUP(1, X77:AI77, $X$55:$AI$55)))</f>
        <v/>
      </c>
    </row>
    <row r="78" s="430" customFormat="true" ht="13" hidden="false" customHeight="false" outlineLevel="0" collapsed="false">
      <c r="A78" s="827" t="n">
        <f aca="false">A76+1</f>
        <v>12</v>
      </c>
      <c r="B78" s="828" t="str">
        <f aca="false">IF(IGRF!H25="","",IGRF!H25)</f>
        <v>6</v>
      </c>
      <c r="C78" s="829" t="str">
        <f aca="false">IF(IGRF!I25="","",IGRF!I25)</f>
        <v>Razor WreckHer</v>
      </c>
      <c r="D78" s="830" t="s">
        <v>463</v>
      </c>
      <c r="E78" s="830" t="n">
        <f aca="false">IF($B78="","",COUNTIF(Penalties!$Q26:$Y26,E$55))</f>
        <v>0</v>
      </c>
      <c r="F78" s="830" t="n">
        <f aca="false">IF($B78="","",COUNTIF(Penalties!$Q26:$Y26,F$55))</f>
        <v>0</v>
      </c>
      <c r="G78" s="830" t="n">
        <f aca="false">IF($B78="","",COUNTIF(Penalties!$Q26:$Y26,G$55))</f>
        <v>0</v>
      </c>
      <c r="H78" s="830" t="n">
        <f aca="false">IF($B78="","",COUNTIF(Penalties!$Q26:$Y26,H$55))</f>
        <v>0</v>
      </c>
      <c r="I78" s="830" t="n">
        <f aca="false">IF($B78="","",COUNTIF(Penalties!$Q26:$Y26,I$55))</f>
        <v>1</v>
      </c>
      <c r="J78" s="830" t="n">
        <f aca="false">IF($B78="","",COUNTIF(Penalties!$Q26:$Y26,J$55))</f>
        <v>0</v>
      </c>
      <c r="K78" s="830" t="n">
        <f aca="false">IF($B78="","",COUNTIF(Penalties!$Q26:$Y26,K$55))</f>
        <v>0</v>
      </c>
      <c r="L78" s="830" t="n">
        <f aca="false">IF($B78="","",COUNTIF(Penalties!$Q26:$Y26,L$55))</f>
        <v>0</v>
      </c>
      <c r="M78" s="830" t="n">
        <f aca="false">IF($B78="","",COUNTIF(Penalties!$Q26:$Y26,M$55))</f>
        <v>1</v>
      </c>
      <c r="N78" s="830" t="n">
        <f aca="false">IF($B78="","",COUNTIF(Penalties!$Q26:$Y26,N$55))</f>
        <v>0</v>
      </c>
      <c r="O78" s="830" t="n">
        <f aca="false">IF($B78="","",COUNTIF(Penalties!$Q26:$Y26,O$55))</f>
        <v>0</v>
      </c>
      <c r="P78" s="830" t="n">
        <f aca="false">IF($B78="","",COUNTIF(Penalties!$Q26:$Y26,P$55))</f>
        <v>0</v>
      </c>
      <c r="Q78" s="830" t="n">
        <f aca="false">IF($B78="","",COUNTIF(Penalties!$Q26:$Y26,Q$55))</f>
        <v>0</v>
      </c>
      <c r="R78" s="830" t="n">
        <f aca="false">IF($B78="","",COUNTIF(Penalties!$Q26:$Y26,R$55))</f>
        <v>0</v>
      </c>
      <c r="S78" s="830" t="n">
        <f aca="false">IF($B78="","",COUNTIF(Penalties!$Q26:$Y26,S$55))</f>
        <v>0</v>
      </c>
      <c r="T78" s="830" t="n">
        <f aca="false">IF($B78="","",COUNTIF(Penalties!$Q26:$Y26,T$55))</f>
        <v>0</v>
      </c>
      <c r="U78" s="831" t="n">
        <f aca="false">IF(B78="","",SUM(E78:T78))</f>
        <v>2</v>
      </c>
      <c r="V78" s="832" t="n">
        <f aca="false">IF(B78="","",SUM(E78:T78)*0.5)</f>
        <v>1</v>
      </c>
      <c r="W78" s="833" t="str">
        <f aca="false">IF($B78="","",IF(Penalties!$Z26=W$55,1,""))</f>
        <v/>
      </c>
      <c r="X78" s="833" t="str">
        <f aca="false">IF($B78="","",IF(Penalties!$Z26=X$55,1,""))</f>
        <v/>
      </c>
      <c r="Y78" s="833" t="str">
        <f aca="false">IF($B78="","",IF(Penalties!$Z26=Y$55,1,""))</f>
        <v/>
      </c>
      <c r="Z78" s="833" t="str">
        <f aca="false">IF($B78="","",IF(Penalties!$Z26=Z$55,1,""))</f>
        <v/>
      </c>
      <c r="AA78" s="833" t="str">
        <f aca="false">IF($B78="","",IF(Penalties!$Z26=AA$55,1,""))</f>
        <v/>
      </c>
      <c r="AB78" s="833" t="str">
        <f aca="false">IF($B78="","",IF(Penalties!$Z26=AB$55,1,""))</f>
        <v/>
      </c>
      <c r="AC78" s="833" t="str">
        <f aca="false">IF($B78="","",IF(Penalties!$Z26=AC$55,1,""))</f>
        <v/>
      </c>
      <c r="AD78" s="833" t="str">
        <f aca="false">IF($B78="","",IF(Penalties!$Z26=AD$55,1,""))</f>
        <v/>
      </c>
      <c r="AE78" s="833" t="str">
        <f aca="false">IF($B78="","",IF(Penalties!$Z26=AE$55,1,""))</f>
        <v/>
      </c>
      <c r="AF78" s="833" t="str">
        <f aca="false">IF($B78="","",IF(Penalties!$Z26=AF$55,1,""))</f>
        <v/>
      </c>
      <c r="AG78" s="833" t="str">
        <f aca="false">IF($B78="","",IF(Penalties!$Z26=AG$55,1,""))</f>
        <v/>
      </c>
      <c r="AH78" s="833" t="str">
        <f aca="false">IF($B78="","",IF(Penalties!$Z26=AH$55,1,""))</f>
        <v/>
      </c>
      <c r="AI78" s="833" t="str">
        <f aca="false">IF($B78="","",IF(Penalties!$Z26=AI$55,1,""))</f>
        <v/>
      </c>
      <c r="AJ78" s="834"/>
    </row>
    <row r="79" s="430" customFormat="true" ht="13.5" hidden="false" customHeight="false" outlineLevel="0" collapsed="false">
      <c r="A79" s="827"/>
      <c r="B79" s="828"/>
      <c r="C79" s="829"/>
      <c r="D79" s="830" t="s">
        <v>464</v>
      </c>
      <c r="E79" s="830" t="n">
        <f aca="false">IF($B78="","",COUNTIF(Penalties!$AS26:$BA26,E$55))</f>
        <v>0</v>
      </c>
      <c r="F79" s="830" t="n">
        <f aca="false">IF($B78="","",COUNTIF(Penalties!$AS26:$BA26,F$55))</f>
        <v>0</v>
      </c>
      <c r="G79" s="830" t="n">
        <f aca="false">IF($B78="","",COUNTIF(Penalties!$AS26:$BA26,G$55))</f>
        <v>1</v>
      </c>
      <c r="H79" s="830" t="n">
        <f aca="false">IF($B78="","",COUNTIF(Penalties!$AS26:$BA26,H$55))</f>
        <v>0</v>
      </c>
      <c r="I79" s="830" t="n">
        <f aca="false">IF($B78="","",COUNTIF(Penalties!$AS26:$BA26,I$55))</f>
        <v>0</v>
      </c>
      <c r="J79" s="830" t="n">
        <f aca="false">IF($B78="","",COUNTIF(Penalties!$AS26:$BA26,J$55))</f>
        <v>0</v>
      </c>
      <c r="K79" s="830" t="n">
        <f aca="false">IF($B78="","",COUNTIF(Penalties!$AS26:$BA26,K$55))</f>
        <v>1</v>
      </c>
      <c r="L79" s="830" t="n">
        <f aca="false">IF($B78="","",COUNTIF(Penalties!$AS26:$BA26,L$55))</f>
        <v>0</v>
      </c>
      <c r="M79" s="830" t="n">
        <f aca="false">IF($B78="","",COUNTIF(Penalties!$AS26:$BA26,M$55))</f>
        <v>1</v>
      </c>
      <c r="N79" s="830" t="n">
        <f aca="false">IF($B78="","",COUNTIF(Penalties!$AS26:$BA26,N$55))</f>
        <v>1</v>
      </c>
      <c r="O79" s="830" t="n">
        <f aca="false">IF($B78="","",COUNTIF(Penalties!$AS26:$BA26,O$55))</f>
        <v>0</v>
      </c>
      <c r="P79" s="830" t="n">
        <f aca="false">IF($B78="","",COUNTIF(Penalties!$AS26:$BA26,P$55))</f>
        <v>0</v>
      </c>
      <c r="Q79" s="830" t="n">
        <f aca="false">IF($B78="","",COUNTIF(Penalties!$AS26:$BA26,Q$55))</f>
        <v>0</v>
      </c>
      <c r="R79" s="830" t="n">
        <f aca="false">IF($B78="","",COUNTIF(Penalties!$AS26:$BA26,R$55))</f>
        <v>0</v>
      </c>
      <c r="S79" s="830" t="n">
        <f aca="false">IF($B78="","",COUNTIF(Penalties!$AS26:$BA26,S$55))</f>
        <v>0</v>
      </c>
      <c r="T79" s="830" t="n">
        <f aca="false">IF($B78="","",COUNTIF(Penalties!$AS26:$BA26,T$55))</f>
        <v>0</v>
      </c>
      <c r="U79" s="831" t="n">
        <f aca="false">IF(B78="","",SUM(E79:T79))</f>
        <v>4</v>
      </c>
      <c r="V79" s="832" t="n">
        <f aca="false">IF(B78="","",SUM(E79:T79)*0.5)</f>
        <v>2</v>
      </c>
      <c r="W79" s="833" t="str">
        <f aca="false">IF($B78="","",IF(Penalties!$BB26=W$55,1,""))</f>
        <v/>
      </c>
      <c r="X79" s="833" t="str">
        <f aca="false">IF($B78="","",IF(Penalties!$BB26=X$55,1,""))</f>
        <v/>
      </c>
      <c r="Y79" s="833" t="str">
        <f aca="false">IF($B78="","",IF(Penalties!$BB26=Y$55,1,""))</f>
        <v/>
      </c>
      <c r="Z79" s="833" t="str">
        <f aca="false">IF($B78="","",IF(Penalties!$BB26=Z$55,1,""))</f>
        <v/>
      </c>
      <c r="AA79" s="833" t="str">
        <f aca="false">IF($B78="","",IF(Penalties!$BB26=AA$55,1,""))</f>
        <v/>
      </c>
      <c r="AB79" s="833" t="str">
        <f aca="false">IF($B78="","",IF(Penalties!$BB26=AB$55,1,""))</f>
        <v/>
      </c>
      <c r="AC79" s="833" t="str">
        <f aca="false">IF($B78="","",IF(Penalties!$BB26=AC$55,1,""))</f>
        <v/>
      </c>
      <c r="AD79" s="833" t="str">
        <f aca="false">IF($B78="","",IF(Penalties!$BB26=AD$55,1,""))</f>
        <v/>
      </c>
      <c r="AE79" s="833" t="str">
        <f aca="false">IF($B78="","",IF(Penalties!$BB26=AE$55,1,""))</f>
        <v/>
      </c>
      <c r="AF79" s="833" t="str">
        <f aca="false">IF($B78="","",IF(Penalties!$BB26=AF$55,1,""))</f>
        <v/>
      </c>
      <c r="AG79" s="833" t="str">
        <f aca="false">IF($B78="","",IF(Penalties!$BB26=AG$55,1,""))</f>
        <v/>
      </c>
      <c r="AH79" s="833" t="str">
        <f aca="false">IF($B78="","",IF(Penalties!$BB26=AH$55,1,""))</f>
        <v/>
      </c>
      <c r="AI79" s="833" t="str">
        <f aca="false">IF($B78="","",IF(Penalties!$BB26=AI$55,1,""))</f>
        <v/>
      </c>
      <c r="AJ79" s="835" t="str">
        <f aca="false">IF(SUM(X78:AI79)=0, "", IF(SUM(X78:AI78)=1, LOOKUP(1, X78:AI78, $X$55:$AI$55), LOOKUP(1, X79:AI79, $X$55:$AI$55)))</f>
        <v/>
      </c>
    </row>
    <row r="80" s="430" customFormat="true" ht="13" hidden="false" customHeight="false" outlineLevel="0" collapsed="false">
      <c r="A80" s="820" t="n">
        <f aca="false">A78+1</f>
        <v>13</v>
      </c>
      <c r="B80" s="821" t="str">
        <f aca="false">IF(IGRF!H26="","",IGRF!H26)</f>
        <v>7</v>
      </c>
      <c r="C80" s="822" t="str">
        <f aca="false">IF(IGRF!I26="","",IGRF!I26)</f>
        <v>Madame Mayhem</v>
      </c>
      <c r="D80" s="809" t="s">
        <v>463</v>
      </c>
      <c r="E80" s="811" t="n">
        <f aca="false">IF($B80="","",COUNTIF(Penalties!$Q28:$Y28,E$55))</f>
        <v>0</v>
      </c>
      <c r="F80" s="811" t="n">
        <f aca="false">IF($B80="","",COUNTIF(Penalties!$Q28:$Y28,F$55))</f>
        <v>0</v>
      </c>
      <c r="G80" s="811" t="n">
        <f aca="false">IF($B80="","",COUNTIF(Penalties!$Q28:$Y28,G$55))</f>
        <v>0</v>
      </c>
      <c r="H80" s="811" t="n">
        <f aca="false">IF($B80="","",COUNTIF(Penalties!$Q28:$Y28,H$55))</f>
        <v>0</v>
      </c>
      <c r="I80" s="811" t="n">
        <f aca="false">IF($B80="","",COUNTIF(Penalties!$Q28:$Y28,I$55))</f>
        <v>0</v>
      </c>
      <c r="J80" s="811" t="n">
        <f aca="false">IF($B80="","",COUNTIF(Penalties!$Q28:$Y28,J$55))</f>
        <v>0</v>
      </c>
      <c r="K80" s="811" t="n">
        <f aca="false">IF($B80="","",COUNTIF(Penalties!$Q28:$Y28,K$55))</f>
        <v>1</v>
      </c>
      <c r="L80" s="811" t="n">
        <f aca="false">IF($B80="","",COUNTIF(Penalties!$Q28:$Y28,L$55))</f>
        <v>0</v>
      </c>
      <c r="M80" s="811" t="n">
        <f aca="false">IF($B80="","",COUNTIF(Penalties!$Q28:$Y28,M$55))</f>
        <v>0</v>
      </c>
      <c r="N80" s="811" t="n">
        <f aca="false">IF($B80="","",COUNTIF(Penalties!$Q28:$Y28,N$55))</f>
        <v>0</v>
      </c>
      <c r="O80" s="811" t="n">
        <f aca="false">IF($B80="","",COUNTIF(Penalties!$Q28:$Y28,O$55))</f>
        <v>2</v>
      </c>
      <c r="P80" s="811" t="n">
        <f aca="false">IF($B80="","",COUNTIF(Penalties!$Q28:$Y28,P$55))</f>
        <v>0</v>
      </c>
      <c r="Q80" s="811" t="n">
        <f aca="false">IF($B80="","",COUNTIF(Penalties!$Q28:$Y28,Q$55))</f>
        <v>0</v>
      </c>
      <c r="R80" s="811" t="n">
        <f aca="false">IF($B80="","",COUNTIF(Penalties!$Q28:$Y28,R$55))</f>
        <v>1</v>
      </c>
      <c r="S80" s="811" t="n">
        <f aca="false">IF($B80="","",COUNTIF(Penalties!$Q28:$Y28,S$55))</f>
        <v>0</v>
      </c>
      <c r="T80" s="811" t="n">
        <f aca="false">IF($B80="","",COUNTIF(Penalties!$Q28:$Y28,T$55))</f>
        <v>0</v>
      </c>
      <c r="U80" s="823" t="n">
        <f aca="false">IF(B80="","",SUM(E80:T80))</f>
        <v>4</v>
      </c>
      <c r="V80" s="824" t="n">
        <f aca="false">IF(B80="","",SUM(E80:T80)*0.5)</f>
        <v>2</v>
      </c>
      <c r="W80" s="823" t="str">
        <f aca="false">IF($B80="","",IF(Penalties!$Z28=W$55,1,""))</f>
        <v/>
      </c>
      <c r="X80" s="823" t="str">
        <f aca="false">IF($B80="","",IF(Penalties!$Z28=X$55,1,""))</f>
        <v/>
      </c>
      <c r="Y80" s="823" t="str">
        <f aca="false">IF($B80="","",IF(Penalties!$Z28=Y$55,1,""))</f>
        <v/>
      </c>
      <c r="Z80" s="823" t="str">
        <f aca="false">IF($B80="","",IF(Penalties!$Z28=Z$55,1,""))</f>
        <v/>
      </c>
      <c r="AA80" s="823" t="str">
        <f aca="false">IF($B80="","",IF(Penalties!$Z28=AA$55,1,""))</f>
        <v/>
      </c>
      <c r="AB80" s="823" t="str">
        <f aca="false">IF($B80="","",IF(Penalties!$Z28=AB$55,1,""))</f>
        <v/>
      </c>
      <c r="AC80" s="823" t="str">
        <f aca="false">IF($B80="","",IF(Penalties!$Z28=AC$55,1,""))</f>
        <v/>
      </c>
      <c r="AD80" s="823" t="str">
        <f aca="false">IF($B80="","",IF(Penalties!$Z28=AD$55,1,""))</f>
        <v/>
      </c>
      <c r="AE80" s="823" t="str">
        <f aca="false">IF($B80="","",IF(Penalties!$Z28=AE$55,1,""))</f>
        <v/>
      </c>
      <c r="AF80" s="823" t="str">
        <f aca="false">IF($B80="","",IF(Penalties!$Z28=AF$55,1,""))</f>
        <v/>
      </c>
      <c r="AG80" s="823" t="str">
        <f aca="false">IF($B80="","",IF(Penalties!$Z28=AG$55,1,""))</f>
        <v/>
      </c>
      <c r="AH80" s="823" t="str">
        <f aca="false">IF($B80="","",IF(Penalties!$Z28=AH$55,1,""))</f>
        <v/>
      </c>
      <c r="AI80" s="823" t="str">
        <f aca="false">IF($B80="","",IF(Penalties!$Z28=AI$55,1,""))</f>
        <v/>
      </c>
      <c r="AJ80" s="825"/>
    </row>
    <row r="81" s="430" customFormat="true" ht="13" hidden="false" customHeight="false" outlineLevel="0" collapsed="false">
      <c r="A81" s="820"/>
      <c r="B81" s="821"/>
      <c r="C81" s="822"/>
      <c r="D81" s="809" t="s">
        <v>464</v>
      </c>
      <c r="E81" s="811" t="n">
        <f aca="false">IF($B80="","",COUNTIF(Penalties!$AS28:$BA28,E$55))</f>
        <v>0</v>
      </c>
      <c r="F81" s="811" t="n">
        <f aca="false">IF($B80="","",COUNTIF(Penalties!$AS28:$BA28,F$55))</f>
        <v>0</v>
      </c>
      <c r="G81" s="811" t="n">
        <f aca="false">IF($B80="","",COUNTIF(Penalties!$AS28:$BA28,G$55))</f>
        <v>0</v>
      </c>
      <c r="H81" s="811" t="n">
        <f aca="false">IF($B80="","",COUNTIF(Penalties!$AS28:$BA28,H$55))</f>
        <v>0</v>
      </c>
      <c r="I81" s="811" t="n">
        <f aca="false">IF($B80="","",COUNTIF(Penalties!$AS28:$BA28,I$55))</f>
        <v>0</v>
      </c>
      <c r="J81" s="811" t="n">
        <f aca="false">IF($B80="","",COUNTIF(Penalties!$AS28:$BA28,J$55))</f>
        <v>0</v>
      </c>
      <c r="K81" s="811" t="n">
        <f aca="false">IF($B80="","",COUNTIF(Penalties!$AS28:$BA28,K$55))</f>
        <v>1</v>
      </c>
      <c r="L81" s="811" t="n">
        <f aca="false">IF($B80="","",COUNTIF(Penalties!$AS28:$BA28,L$55))</f>
        <v>0</v>
      </c>
      <c r="M81" s="811" t="n">
        <f aca="false">IF($B80="","",COUNTIF(Penalties!$AS28:$BA28,M$55))</f>
        <v>0</v>
      </c>
      <c r="N81" s="811" t="n">
        <f aca="false">IF($B80="","",COUNTIF(Penalties!$AS28:$BA28,N$55))</f>
        <v>1</v>
      </c>
      <c r="O81" s="811" t="n">
        <f aca="false">IF($B80="","",COUNTIF(Penalties!$AS28:$BA28,O$55))</f>
        <v>0</v>
      </c>
      <c r="P81" s="811" t="n">
        <f aca="false">IF($B80="","",COUNTIF(Penalties!$AS28:$BA28,P$55))</f>
        <v>0</v>
      </c>
      <c r="Q81" s="811" t="n">
        <f aca="false">IF($B80="","",COUNTIF(Penalties!$AS28:$BA28,Q$55))</f>
        <v>0</v>
      </c>
      <c r="R81" s="811" t="n">
        <f aca="false">IF($B80="","",COUNTIF(Penalties!$AS28:$BA28,R$55))</f>
        <v>0</v>
      </c>
      <c r="S81" s="811" t="n">
        <f aca="false">IF($B80="","",COUNTIF(Penalties!$AS28:$BA28,S$55))</f>
        <v>0</v>
      </c>
      <c r="T81" s="811" t="n">
        <f aca="false">IF($B80="","",COUNTIF(Penalties!$AS28:$BA28,T$55))</f>
        <v>0</v>
      </c>
      <c r="U81" s="823" t="n">
        <f aca="false">IF(B80="","",SUM(E81:T81))</f>
        <v>2</v>
      </c>
      <c r="V81" s="824" t="n">
        <f aca="false">IF(B80="","",SUM(E81:T81)*0.5)</f>
        <v>1</v>
      </c>
      <c r="W81" s="823" t="str">
        <f aca="false">IF($B80="","",IF(Penalties!$BB28=W$55,1,""))</f>
        <v/>
      </c>
      <c r="X81" s="823" t="str">
        <f aca="false">IF($B80="","",IF(Penalties!$BB28=X$55,1,""))</f>
        <v/>
      </c>
      <c r="Y81" s="823" t="str">
        <f aca="false">IF($B80="","",IF(Penalties!$BB28=Y$55,1,""))</f>
        <v/>
      </c>
      <c r="Z81" s="823" t="str">
        <f aca="false">IF($B80="","",IF(Penalties!$BB28=Z$55,1,""))</f>
        <v/>
      </c>
      <c r="AA81" s="823" t="str">
        <f aca="false">IF($B80="","",IF(Penalties!$BB28=AA$55,1,""))</f>
        <v/>
      </c>
      <c r="AB81" s="823" t="str">
        <f aca="false">IF($B80="","",IF(Penalties!$BB28=AB$55,1,""))</f>
        <v/>
      </c>
      <c r="AC81" s="823" t="str">
        <f aca="false">IF($B80="","",IF(Penalties!$BB28=AC$55,1,""))</f>
        <v/>
      </c>
      <c r="AD81" s="823" t="str">
        <f aca="false">IF($B80="","",IF(Penalties!$BB28=AD$55,1,""))</f>
        <v/>
      </c>
      <c r="AE81" s="823" t="str">
        <f aca="false">IF($B80="","",IF(Penalties!$BB28=AE$55,1,""))</f>
        <v/>
      </c>
      <c r="AF81" s="823" t="str">
        <f aca="false">IF($B80="","",IF(Penalties!$BB28=AF$55,1,""))</f>
        <v/>
      </c>
      <c r="AG81" s="823" t="str">
        <f aca="false">IF($B80="","",IF(Penalties!$BB28=AG$55,1,""))</f>
        <v/>
      </c>
      <c r="AH81" s="823" t="str">
        <f aca="false">IF($B80="","",IF(Penalties!$BB28=AH$55,1,""))</f>
        <v/>
      </c>
      <c r="AI81" s="823" t="str">
        <f aca="false">IF($B80="","",IF(Penalties!$BB28=AI$55,1,""))</f>
        <v/>
      </c>
      <c r="AJ81" s="826" t="str">
        <f aca="false">IF(SUM(X80:AI81)=0, "", IF(SUM(X80:AI80)=1, LOOKUP(1, X80:AI80, $X$55:$AI$55), LOOKUP(1, X81:AI81, $X$55:$AI$55)))</f>
        <v/>
      </c>
    </row>
    <row r="82" s="430" customFormat="true" ht="13" hidden="false" customHeight="false" outlineLevel="0" collapsed="false">
      <c r="A82" s="827" t="n">
        <f aca="false">A80+1</f>
        <v>14</v>
      </c>
      <c r="B82" s="828" t="str">
        <f aca="false">IF(IGRF!H27="","",IGRF!H27)</f>
        <v/>
      </c>
      <c r="C82" s="829" t="str">
        <f aca="false">IF(IGRF!I27="","",IGRF!I27)</f>
        <v/>
      </c>
      <c r="D82" s="830" t="s">
        <v>463</v>
      </c>
      <c r="E82" s="830" t="str">
        <f aca="false">IF($B82="","",COUNTIF(Penalties!$Q30:$Y30,E$55))</f>
        <v/>
      </c>
      <c r="F82" s="830" t="str">
        <f aca="false">IF($B82="","",COUNTIF(Penalties!$Q30:$Y30,F$55))</f>
        <v/>
      </c>
      <c r="G82" s="830" t="str">
        <f aca="false">IF($B82="","",COUNTIF(Penalties!$Q30:$Y30,G$55))</f>
        <v/>
      </c>
      <c r="H82" s="830" t="str">
        <f aca="false">IF($B82="","",COUNTIF(Penalties!$Q30:$Y30,H$55))</f>
        <v/>
      </c>
      <c r="I82" s="830" t="str">
        <f aca="false">IF($B82="","",COUNTIF(Penalties!$Q30:$Y30,I$55))</f>
        <v/>
      </c>
      <c r="J82" s="830" t="str">
        <f aca="false">IF($B82="","",COUNTIF(Penalties!$Q30:$Y30,J$55))</f>
        <v/>
      </c>
      <c r="K82" s="830" t="str">
        <f aca="false">IF($B82="","",COUNTIF(Penalties!$Q30:$Y30,K$55))</f>
        <v/>
      </c>
      <c r="L82" s="830" t="str">
        <f aca="false">IF($B82="","",COUNTIF(Penalties!$Q30:$Y30,L$55))</f>
        <v/>
      </c>
      <c r="M82" s="830" t="str">
        <f aca="false">IF($B82="","",COUNTIF(Penalties!$Q30:$Y30,M$55))</f>
        <v/>
      </c>
      <c r="N82" s="830" t="str">
        <f aca="false">IF($B82="","",COUNTIF(Penalties!$Q30:$Y30,N$55))</f>
        <v/>
      </c>
      <c r="O82" s="830" t="str">
        <f aca="false">IF($B82="","",COUNTIF(Penalties!$Q30:$Y30,O$55))</f>
        <v/>
      </c>
      <c r="P82" s="830" t="str">
        <f aca="false">IF($B82="","",COUNTIF(Penalties!$Q30:$Y30,P$55))</f>
        <v/>
      </c>
      <c r="Q82" s="830" t="str">
        <f aca="false">IF($B82="","",COUNTIF(Penalties!$Q30:$Y30,Q$55))</f>
        <v/>
      </c>
      <c r="R82" s="830" t="str">
        <f aca="false">IF($B82="","",COUNTIF(Penalties!$Q30:$Y30,R$55))</f>
        <v/>
      </c>
      <c r="S82" s="830" t="str">
        <f aca="false">IF($B82="","",COUNTIF(Penalties!$Q30:$Y30,S$55))</f>
        <v/>
      </c>
      <c r="T82" s="830" t="str">
        <f aca="false">IF($B82="","",COUNTIF(Penalties!$Q30:$Y30,T$55))</f>
        <v/>
      </c>
      <c r="U82" s="831" t="str">
        <f aca="false">IF(B82="","",SUM(E82:T82))</f>
        <v/>
      </c>
      <c r="V82" s="832" t="str">
        <f aca="false">IF(B82="","",SUM(E82:T82)*0.5)</f>
        <v/>
      </c>
      <c r="W82" s="833" t="str">
        <f aca="false">IF($B82="","",IF(Penalties!$Z30=W$55,1,""))</f>
        <v/>
      </c>
      <c r="X82" s="833" t="str">
        <f aca="false">IF($B82="","",IF(Penalties!$Z30=X$55,1,""))</f>
        <v/>
      </c>
      <c r="Y82" s="833" t="str">
        <f aca="false">IF($B82="","",IF(Penalties!$Z30=Y$55,1,""))</f>
        <v/>
      </c>
      <c r="Z82" s="833" t="str">
        <f aca="false">IF($B82="","",IF(Penalties!$Z30=Z$55,1,""))</f>
        <v/>
      </c>
      <c r="AA82" s="833" t="str">
        <f aca="false">IF($B82="","",IF(Penalties!$Z30=AA$55,1,""))</f>
        <v/>
      </c>
      <c r="AB82" s="833" t="str">
        <f aca="false">IF($B82="","",IF(Penalties!$Z30=AB$55,1,""))</f>
        <v/>
      </c>
      <c r="AC82" s="833" t="str">
        <f aca="false">IF($B82="","",IF(Penalties!$Z30=AC$55,1,""))</f>
        <v/>
      </c>
      <c r="AD82" s="833" t="str">
        <f aca="false">IF($B82="","",IF(Penalties!$Z30=AD$55,1,""))</f>
        <v/>
      </c>
      <c r="AE82" s="833" t="str">
        <f aca="false">IF($B82="","",IF(Penalties!$Z30=AE$55,1,""))</f>
        <v/>
      </c>
      <c r="AF82" s="833" t="str">
        <f aca="false">IF($B82="","",IF(Penalties!$Z30=AF$55,1,""))</f>
        <v/>
      </c>
      <c r="AG82" s="833" t="str">
        <f aca="false">IF($B82="","",IF(Penalties!$Z30=AG$55,1,""))</f>
        <v/>
      </c>
      <c r="AH82" s="833" t="str">
        <f aca="false">IF($B82="","",IF(Penalties!$Z30=AH$55,1,""))</f>
        <v/>
      </c>
      <c r="AI82" s="833" t="str">
        <f aca="false">IF($B82="","",IF(Penalties!$Z30=AI$55,1,""))</f>
        <v/>
      </c>
      <c r="AJ82" s="834"/>
    </row>
    <row r="83" s="430" customFormat="true" ht="13.5" hidden="false" customHeight="false" outlineLevel="0" collapsed="false">
      <c r="A83" s="827"/>
      <c r="B83" s="828"/>
      <c r="C83" s="829"/>
      <c r="D83" s="830" t="s">
        <v>464</v>
      </c>
      <c r="E83" s="830" t="str">
        <f aca="false">IF($B82="","",COUNTIF(Penalties!$AS30:$BA30,E$55))</f>
        <v/>
      </c>
      <c r="F83" s="830" t="str">
        <f aca="false">IF($B82="","",COUNTIF(Penalties!$AS30:$BA30,F$55))</f>
        <v/>
      </c>
      <c r="G83" s="830" t="str">
        <f aca="false">IF($B82="","",COUNTIF(Penalties!$AS30:$BA30,G$55))</f>
        <v/>
      </c>
      <c r="H83" s="830" t="str">
        <f aca="false">IF($B82="","",COUNTIF(Penalties!$AS30:$BA30,H$55))</f>
        <v/>
      </c>
      <c r="I83" s="830" t="str">
        <f aca="false">IF($B82="","",COUNTIF(Penalties!$AS30:$BA30,I$55))</f>
        <v/>
      </c>
      <c r="J83" s="830" t="str">
        <f aca="false">IF($B82="","",COUNTIF(Penalties!$AS30:$BA30,J$55))</f>
        <v/>
      </c>
      <c r="K83" s="830" t="str">
        <f aca="false">IF($B82="","",COUNTIF(Penalties!$AS30:$BA30,K$55))</f>
        <v/>
      </c>
      <c r="L83" s="830" t="str">
        <f aca="false">IF($B82="","",COUNTIF(Penalties!$AS30:$BA30,L$55))</f>
        <v/>
      </c>
      <c r="M83" s="830" t="str">
        <f aca="false">IF($B82="","",COUNTIF(Penalties!$AS30:$BA30,M$55))</f>
        <v/>
      </c>
      <c r="N83" s="830" t="str">
        <f aca="false">IF($B82="","",COUNTIF(Penalties!$AS30:$BA30,N$55))</f>
        <v/>
      </c>
      <c r="O83" s="830" t="str">
        <f aca="false">IF($B82="","",COUNTIF(Penalties!$AS30:$BA30,O$55))</f>
        <v/>
      </c>
      <c r="P83" s="830" t="str">
        <f aca="false">IF($B82="","",COUNTIF(Penalties!$AS30:$BA30,P$55))</f>
        <v/>
      </c>
      <c r="Q83" s="830" t="str">
        <f aca="false">IF($B82="","",COUNTIF(Penalties!$AS30:$BA30,Q$55))</f>
        <v/>
      </c>
      <c r="R83" s="830" t="str">
        <f aca="false">IF($B82="","",COUNTIF(Penalties!$AS30:$BA30,R$55))</f>
        <v/>
      </c>
      <c r="S83" s="830" t="str">
        <f aca="false">IF($B82="","",COUNTIF(Penalties!$AS30:$BA30,S$55))</f>
        <v/>
      </c>
      <c r="T83" s="830" t="str">
        <f aca="false">IF($B82="","",COUNTIF(Penalties!$AS30:$BA30,T$55))</f>
        <v/>
      </c>
      <c r="U83" s="831" t="str">
        <f aca="false">IF(B82="","",SUM(E83:T83))</f>
        <v/>
      </c>
      <c r="V83" s="832" t="str">
        <f aca="false">IF(B82="","",SUM(E83:T83)*0.5)</f>
        <v/>
      </c>
      <c r="W83" s="833" t="str">
        <f aca="false">IF($B82="","",IF(Penalties!$BB30=W$55,1,""))</f>
        <v/>
      </c>
      <c r="X83" s="833" t="str">
        <f aca="false">IF($B82="","",IF(Penalties!$BB30=X$55,1,""))</f>
        <v/>
      </c>
      <c r="Y83" s="833" t="str">
        <f aca="false">IF($B82="","",IF(Penalties!$BB30=Y$55,1,""))</f>
        <v/>
      </c>
      <c r="Z83" s="833" t="str">
        <f aca="false">IF($B82="","",IF(Penalties!$BB30=Z$55,1,""))</f>
        <v/>
      </c>
      <c r="AA83" s="833" t="str">
        <f aca="false">IF($B82="","",IF(Penalties!$BB30=AA$55,1,""))</f>
        <v/>
      </c>
      <c r="AB83" s="833" t="str">
        <f aca="false">IF($B82="","",IF(Penalties!$BB30=AB$55,1,""))</f>
        <v/>
      </c>
      <c r="AC83" s="833" t="str">
        <f aca="false">IF($B82="","",IF(Penalties!$BB30=AC$55,1,""))</f>
        <v/>
      </c>
      <c r="AD83" s="833" t="str">
        <f aca="false">IF($B82="","",IF(Penalties!$BB30=AD$55,1,""))</f>
        <v/>
      </c>
      <c r="AE83" s="833" t="str">
        <f aca="false">IF($B82="","",IF(Penalties!$BB30=AE$55,1,""))</f>
        <v/>
      </c>
      <c r="AF83" s="833" t="str">
        <f aca="false">IF($B82="","",IF(Penalties!$BB30=AF$55,1,""))</f>
        <v/>
      </c>
      <c r="AG83" s="833" t="str">
        <f aca="false">IF($B82="","",IF(Penalties!$BB30=AG$55,1,""))</f>
        <v/>
      </c>
      <c r="AH83" s="833" t="str">
        <f aca="false">IF($B82="","",IF(Penalties!$BB30=AH$55,1,""))</f>
        <v/>
      </c>
      <c r="AI83" s="833" t="str">
        <f aca="false">IF($B82="","",IF(Penalties!$BB30=AI$55,1,""))</f>
        <v/>
      </c>
      <c r="AJ83" s="835" t="str">
        <f aca="false">IF(SUM(X82:AI83)=0, "", IF(SUM(X82:AI82)=1, LOOKUP(1, X82:AI82, $X$55:$AI$55), LOOKUP(1, X83:AI83, $X$55:$AI$55)))</f>
        <v/>
      </c>
    </row>
    <row r="84" s="430" customFormat="true" ht="13" hidden="false" customHeight="false" outlineLevel="0" collapsed="false">
      <c r="A84" s="820" t="n">
        <f aca="false">A82+1</f>
        <v>15</v>
      </c>
      <c r="B84" s="821" t="str">
        <f aca="false">IF(IGRF!H28="","",IGRF!H28)</f>
        <v/>
      </c>
      <c r="C84" s="822" t="str">
        <f aca="false">IF(IGRF!I28="","",IGRF!I28)</f>
        <v/>
      </c>
      <c r="D84" s="809" t="s">
        <v>463</v>
      </c>
      <c r="E84" s="811" t="str">
        <f aca="false">IF($B84="","",COUNTIF(Penalties!$Q32:$Y32,E$55))</f>
        <v/>
      </c>
      <c r="F84" s="811" t="str">
        <f aca="false">IF($B84="","",COUNTIF(Penalties!$Q32:$Y32,F$55))</f>
        <v/>
      </c>
      <c r="G84" s="811" t="str">
        <f aca="false">IF($B84="","",COUNTIF(Penalties!$Q32:$Y32,G$55))</f>
        <v/>
      </c>
      <c r="H84" s="811" t="str">
        <f aca="false">IF($B84="","",COUNTIF(Penalties!$Q32:$Y32,H$55))</f>
        <v/>
      </c>
      <c r="I84" s="811" t="str">
        <f aca="false">IF($B84="","",COUNTIF(Penalties!$Q32:$Y32,I$55))</f>
        <v/>
      </c>
      <c r="J84" s="811" t="str">
        <f aca="false">IF($B84="","",COUNTIF(Penalties!$Q32:$Y32,J$55))</f>
        <v/>
      </c>
      <c r="K84" s="811" t="str">
        <f aca="false">IF($B84="","",COUNTIF(Penalties!$Q32:$Y32,K$55))</f>
        <v/>
      </c>
      <c r="L84" s="811" t="str">
        <f aca="false">IF($B84="","",COUNTIF(Penalties!$Q32:$Y32,L$55))</f>
        <v/>
      </c>
      <c r="M84" s="811" t="str">
        <f aca="false">IF($B84="","",COUNTIF(Penalties!$Q32:$Y32,M$55))</f>
        <v/>
      </c>
      <c r="N84" s="811" t="str">
        <f aca="false">IF($B84="","",COUNTIF(Penalties!$Q32:$Y32,N$55))</f>
        <v/>
      </c>
      <c r="O84" s="811" t="str">
        <f aca="false">IF($B84="","",COUNTIF(Penalties!$Q32:$Y32,O$55))</f>
        <v/>
      </c>
      <c r="P84" s="811" t="str">
        <f aca="false">IF($B84="","",COUNTIF(Penalties!$Q32:$Y32,P$55))</f>
        <v/>
      </c>
      <c r="Q84" s="811" t="str">
        <f aca="false">IF($B84="","",COUNTIF(Penalties!$Q32:$Y32,Q$55))</f>
        <v/>
      </c>
      <c r="R84" s="811" t="str">
        <f aca="false">IF($B84="","",COUNTIF(Penalties!$Q32:$Y32,R$55))</f>
        <v/>
      </c>
      <c r="S84" s="811" t="str">
        <f aca="false">IF($B84="","",COUNTIF(Penalties!$Q32:$Y32,S$55))</f>
        <v/>
      </c>
      <c r="T84" s="811" t="str">
        <f aca="false">IF($B84="","",COUNTIF(Penalties!$Q32:$Y32,T$55))</f>
        <v/>
      </c>
      <c r="U84" s="823" t="str">
        <f aca="false">IF(B84="","",SUM(E84:T84))</f>
        <v/>
      </c>
      <c r="V84" s="824" t="str">
        <f aca="false">IF(B84="","",SUM(E84:T84)*0.5)</f>
        <v/>
      </c>
      <c r="W84" s="823" t="str">
        <f aca="false">IF($B84="","",IF(Penalties!$Z32=W$55,1,""))</f>
        <v/>
      </c>
      <c r="X84" s="823" t="str">
        <f aca="false">IF($B84="","",IF(Penalties!$Z32=X$55,1,""))</f>
        <v/>
      </c>
      <c r="Y84" s="823" t="str">
        <f aca="false">IF($B84="","",IF(Penalties!$Z32=Y$55,1,""))</f>
        <v/>
      </c>
      <c r="Z84" s="823" t="str">
        <f aca="false">IF($B84="","",IF(Penalties!$Z32=Z$55,1,""))</f>
        <v/>
      </c>
      <c r="AA84" s="823" t="str">
        <f aca="false">IF($B84="","",IF(Penalties!$Z32=AA$55,1,""))</f>
        <v/>
      </c>
      <c r="AB84" s="823" t="str">
        <f aca="false">IF($B84="","",IF(Penalties!$Z32=AB$55,1,""))</f>
        <v/>
      </c>
      <c r="AC84" s="823" t="str">
        <f aca="false">IF($B84="","",IF(Penalties!$Z32=AC$55,1,""))</f>
        <v/>
      </c>
      <c r="AD84" s="823" t="str">
        <f aca="false">IF($B84="","",IF(Penalties!$Z32=AD$55,1,""))</f>
        <v/>
      </c>
      <c r="AE84" s="823" t="str">
        <f aca="false">IF($B84="","",IF(Penalties!$Z32=AE$55,1,""))</f>
        <v/>
      </c>
      <c r="AF84" s="823" t="str">
        <f aca="false">IF($B84="","",IF(Penalties!$Z32=AF$55,1,""))</f>
        <v/>
      </c>
      <c r="AG84" s="823" t="str">
        <f aca="false">IF($B84="","",IF(Penalties!$Z32=AG$55,1,""))</f>
        <v/>
      </c>
      <c r="AH84" s="823" t="str">
        <f aca="false">IF($B84="","",IF(Penalties!$Z32=AH$55,1,""))</f>
        <v/>
      </c>
      <c r="AI84" s="823" t="str">
        <f aca="false">IF($B84="","",IF(Penalties!$Z32=AI$55,1,""))</f>
        <v/>
      </c>
      <c r="AJ84" s="825"/>
    </row>
    <row r="85" s="430" customFormat="true" ht="13" hidden="false" customHeight="false" outlineLevel="0" collapsed="false">
      <c r="A85" s="820"/>
      <c r="B85" s="821"/>
      <c r="C85" s="822"/>
      <c r="D85" s="809" t="s">
        <v>464</v>
      </c>
      <c r="E85" s="811" t="str">
        <f aca="false">IF($B84="","",COUNTIF(Penalties!$AS32:$BA32,E$55))</f>
        <v/>
      </c>
      <c r="F85" s="811" t="str">
        <f aca="false">IF($B84="","",COUNTIF(Penalties!$AS32:$BA32,F$55))</f>
        <v/>
      </c>
      <c r="G85" s="811" t="str">
        <f aca="false">IF($B84="","",COUNTIF(Penalties!$AS32:$BA32,G$55))</f>
        <v/>
      </c>
      <c r="H85" s="811" t="str">
        <f aca="false">IF($B84="","",COUNTIF(Penalties!$AS32:$BA32,H$55))</f>
        <v/>
      </c>
      <c r="I85" s="811" t="str">
        <f aca="false">IF($B84="","",COUNTIF(Penalties!$AS32:$BA32,I$55))</f>
        <v/>
      </c>
      <c r="J85" s="811" t="str">
        <f aca="false">IF($B84="","",COUNTIF(Penalties!$AS32:$BA32,J$55))</f>
        <v/>
      </c>
      <c r="K85" s="811" t="str">
        <f aca="false">IF($B84="","",COUNTIF(Penalties!$AS32:$BA32,K$55))</f>
        <v/>
      </c>
      <c r="L85" s="811" t="str">
        <f aca="false">IF($B84="","",COUNTIF(Penalties!$AS32:$BA32,L$55))</f>
        <v/>
      </c>
      <c r="M85" s="811" t="str">
        <f aca="false">IF($B84="","",COUNTIF(Penalties!$AS32:$BA32,M$55))</f>
        <v/>
      </c>
      <c r="N85" s="811" t="str">
        <f aca="false">IF($B84="","",COUNTIF(Penalties!$AS32:$BA32,N$55))</f>
        <v/>
      </c>
      <c r="O85" s="811" t="str">
        <f aca="false">IF($B84="","",COUNTIF(Penalties!$AS32:$BA32,O$55))</f>
        <v/>
      </c>
      <c r="P85" s="811" t="str">
        <f aca="false">IF($B84="","",COUNTIF(Penalties!$AS32:$BA32,P$55))</f>
        <v/>
      </c>
      <c r="Q85" s="811" t="str">
        <f aca="false">IF($B84="","",COUNTIF(Penalties!$AS32:$BA32,Q$55))</f>
        <v/>
      </c>
      <c r="R85" s="811" t="str">
        <f aca="false">IF($B84="","",COUNTIF(Penalties!$AS32:$BA32,R$55))</f>
        <v/>
      </c>
      <c r="S85" s="811" t="str">
        <f aca="false">IF($B84="","",COUNTIF(Penalties!$AS32:$BA32,S$55))</f>
        <v/>
      </c>
      <c r="T85" s="811" t="str">
        <f aca="false">IF($B84="","",COUNTIF(Penalties!$AS32:$BA32,T$55))</f>
        <v/>
      </c>
      <c r="U85" s="823" t="str">
        <f aca="false">IF(B84="","",SUM(E85:T85))</f>
        <v/>
      </c>
      <c r="V85" s="824" t="str">
        <f aca="false">IF(B84="","",SUM(E85:T85)*0.5)</f>
        <v/>
      </c>
      <c r="W85" s="823" t="str">
        <f aca="false">IF($B84="","",IF(Penalties!$BB32=W$55,1,""))</f>
        <v/>
      </c>
      <c r="X85" s="823" t="str">
        <f aca="false">IF($B84="","",IF(Penalties!$BB32=X$55,1,""))</f>
        <v/>
      </c>
      <c r="Y85" s="823" t="str">
        <f aca="false">IF($B84="","",IF(Penalties!$BB32=Y$55,1,""))</f>
        <v/>
      </c>
      <c r="Z85" s="823" t="str">
        <f aca="false">IF($B84="","",IF(Penalties!$BB32=Z$55,1,""))</f>
        <v/>
      </c>
      <c r="AA85" s="823" t="str">
        <f aca="false">IF($B84="","",IF(Penalties!$BB32=AA$55,1,""))</f>
        <v/>
      </c>
      <c r="AB85" s="823" t="str">
        <f aca="false">IF($B84="","",IF(Penalties!$BB32=AB$55,1,""))</f>
        <v/>
      </c>
      <c r="AC85" s="823" t="str">
        <f aca="false">IF($B84="","",IF(Penalties!$BB32=AC$55,1,""))</f>
        <v/>
      </c>
      <c r="AD85" s="823" t="str">
        <f aca="false">IF($B84="","",IF(Penalties!$BB32=AD$55,1,""))</f>
        <v/>
      </c>
      <c r="AE85" s="823" t="str">
        <f aca="false">IF($B84="","",IF(Penalties!$BB32=AE$55,1,""))</f>
        <v/>
      </c>
      <c r="AF85" s="823" t="str">
        <f aca="false">IF($B84="","",IF(Penalties!$BB32=AF$55,1,""))</f>
        <v/>
      </c>
      <c r="AG85" s="823" t="str">
        <f aca="false">IF($B84="","",IF(Penalties!$BB32=AG$55,1,""))</f>
        <v/>
      </c>
      <c r="AH85" s="823" t="str">
        <f aca="false">IF($B84="","",IF(Penalties!$BB32=AH$55,1,""))</f>
        <v/>
      </c>
      <c r="AI85" s="823" t="str">
        <f aca="false">IF($B84="","",IF(Penalties!$BB32=AI$55,1,""))</f>
        <v/>
      </c>
      <c r="AJ85" s="826" t="str">
        <f aca="false">IF(SUM(X84:AI85)=0, "", IF(SUM(X84:AI84)=1, LOOKUP(1, X84:AI84, $X$55:$AI$55), LOOKUP(1, X85:AI85, $X$55:$AI$55)))</f>
        <v/>
      </c>
    </row>
    <row r="86" s="430" customFormat="true" ht="13" hidden="false" customHeight="false" outlineLevel="0" collapsed="false">
      <c r="A86" s="827" t="n">
        <f aca="false">A84+1</f>
        <v>16</v>
      </c>
      <c r="B86" s="828" t="str">
        <f aca="false">IF(IGRF!H29="","",IGRF!H29)</f>
        <v/>
      </c>
      <c r="C86" s="829" t="str">
        <f aca="false">IF(IGRF!I29="","",IGRF!I29)</f>
        <v/>
      </c>
      <c r="D86" s="830" t="s">
        <v>463</v>
      </c>
      <c r="E86" s="830" t="str">
        <f aca="false">IF($B86="","",COUNTIF(Penalties!$Q34:$Y34,E$55))</f>
        <v/>
      </c>
      <c r="F86" s="830" t="str">
        <f aca="false">IF($B86="","",COUNTIF(Penalties!$Q34:$Y34,F$55))</f>
        <v/>
      </c>
      <c r="G86" s="830" t="str">
        <f aca="false">IF($B86="","",COUNTIF(Penalties!$Q34:$Y34,G$55))</f>
        <v/>
      </c>
      <c r="H86" s="830" t="str">
        <f aca="false">IF($B86="","",COUNTIF(Penalties!$Q34:$Y34,H$55))</f>
        <v/>
      </c>
      <c r="I86" s="830" t="str">
        <f aca="false">IF($B86="","",COUNTIF(Penalties!$Q34:$Y34,I$55))</f>
        <v/>
      </c>
      <c r="J86" s="830" t="str">
        <f aca="false">IF($B86="","",COUNTIF(Penalties!$Q34:$Y34,J$55))</f>
        <v/>
      </c>
      <c r="K86" s="830" t="str">
        <f aca="false">IF($B86="","",COUNTIF(Penalties!$Q34:$Y34,K$55))</f>
        <v/>
      </c>
      <c r="L86" s="830" t="str">
        <f aca="false">IF($B86="","",COUNTIF(Penalties!$Q34:$Y34,L$55))</f>
        <v/>
      </c>
      <c r="M86" s="830" t="str">
        <f aca="false">IF($B86="","",COUNTIF(Penalties!$Q34:$Y34,M$55))</f>
        <v/>
      </c>
      <c r="N86" s="830" t="str">
        <f aca="false">IF($B86="","",COUNTIF(Penalties!$Q34:$Y34,N$55))</f>
        <v/>
      </c>
      <c r="O86" s="830" t="str">
        <f aca="false">IF($B86="","",COUNTIF(Penalties!$Q34:$Y34,O$55))</f>
        <v/>
      </c>
      <c r="P86" s="830" t="str">
        <f aca="false">IF($B86="","",COUNTIF(Penalties!$Q34:$Y34,P$55))</f>
        <v/>
      </c>
      <c r="Q86" s="830" t="str">
        <f aca="false">IF($B86="","",COUNTIF(Penalties!$Q34:$Y34,Q$55))</f>
        <v/>
      </c>
      <c r="R86" s="830" t="str">
        <f aca="false">IF($B86="","",COUNTIF(Penalties!$Q34:$Y34,R$55))</f>
        <v/>
      </c>
      <c r="S86" s="830" t="str">
        <f aca="false">IF($B86="","",COUNTIF(Penalties!$Q34:$Y34,S$55))</f>
        <v/>
      </c>
      <c r="T86" s="830" t="str">
        <f aca="false">IF($B86="","",COUNTIF(Penalties!$Q34:$Y34,T$55))</f>
        <v/>
      </c>
      <c r="U86" s="831" t="str">
        <f aca="false">IF(B86="","",SUM(E86:T86))</f>
        <v/>
      </c>
      <c r="V86" s="832" t="str">
        <f aca="false">IF(B86="","",SUM(E86:T86)*0.5)</f>
        <v/>
      </c>
      <c r="W86" s="833" t="str">
        <f aca="false">IF($B86="","",IF(Penalties!$Z34=W$55,1,""))</f>
        <v/>
      </c>
      <c r="X86" s="833" t="str">
        <f aca="false">IF($B86="","",IF(Penalties!$Z34=X$55,1,""))</f>
        <v/>
      </c>
      <c r="Y86" s="833" t="str">
        <f aca="false">IF($B86="","",IF(Penalties!$Z34=Y$55,1,""))</f>
        <v/>
      </c>
      <c r="Z86" s="833" t="str">
        <f aca="false">IF($B86="","",IF(Penalties!$Z34=Z$55,1,""))</f>
        <v/>
      </c>
      <c r="AA86" s="833" t="str">
        <f aca="false">IF($B86="","",IF(Penalties!$Z34=AA$55,1,""))</f>
        <v/>
      </c>
      <c r="AB86" s="833" t="str">
        <f aca="false">IF($B86="","",IF(Penalties!$Z34=AB$55,1,""))</f>
        <v/>
      </c>
      <c r="AC86" s="833" t="str">
        <f aca="false">IF($B86="","",IF(Penalties!$Z34=AC$55,1,""))</f>
        <v/>
      </c>
      <c r="AD86" s="833" t="str">
        <f aca="false">IF($B86="","",IF(Penalties!$Z34=AD$55,1,""))</f>
        <v/>
      </c>
      <c r="AE86" s="833" t="str">
        <f aca="false">IF($B86="","",IF(Penalties!$Z34=AE$55,1,""))</f>
        <v/>
      </c>
      <c r="AF86" s="833" t="str">
        <f aca="false">IF($B86="","",IF(Penalties!$Z34=AF$55,1,""))</f>
        <v/>
      </c>
      <c r="AG86" s="833" t="str">
        <f aca="false">IF($B86="","",IF(Penalties!$Z34=AG$55,1,""))</f>
        <v/>
      </c>
      <c r="AH86" s="833" t="str">
        <f aca="false">IF($B86="","",IF(Penalties!$Z34=AH$55,1,""))</f>
        <v/>
      </c>
      <c r="AI86" s="833" t="str">
        <f aca="false">IF($B86="","",IF(Penalties!$Z34=AI$55,1,""))</f>
        <v/>
      </c>
      <c r="AJ86" s="834"/>
    </row>
    <row r="87" s="430" customFormat="true" ht="13.5" hidden="false" customHeight="false" outlineLevel="0" collapsed="false">
      <c r="A87" s="827"/>
      <c r="B87" s="828"/>
      <c r="C87" s="829"/>
      <c r="D87" s="830" t="s">
        <v>464</v>
      </c>
      <c r="E87" s="830" t="str">
        <f aca="false">IF($B86="","",COUNTIF(Penalties!$AS34:$BA34,E$55))</f>
        <v/>
      </c>
      <c r="F87" s="830" t="str">
        <f aca="false">IF($B86="","",COUNTIF(Penalties!$AS34:$BA34,F$55))</f>
        <v/>
      </c>
      <c r="G87" s="830" t="str">
        <f aca="false">IF($B86="","",COUNTIF(Penalties!$AS34:$BA34,G$55))</f>
        <v/>
      </c>
      <c r="H87" s="830" t="str">
        <f aca="false">IF($B86="","",COUNTIF(Penalties!$AS34:$BA34,H$55))</f>
        <v/>
      </c>
      <c r="I87" s="830" t="str">
        <f aca="false">IF($B86="","",COUNTIF(Penalties!$AS34:$BA34,I$55))</f>
        <v/>
      </c>
      <c r="J87" s="830" t="str">
        <f aca="false">IF($B86="","",COUNTIF(Penalties!$AS34:$BA34,J$55))</f>
        <v/>
      </c>
      <c r="K87" s="830" t="str">
        <f aca="false">IF($B86="","",COUNTIF(Penalties!$AS34:$BA34,K$55))</f>
        <v/>
      </c>
      <c r="L87" s="830" t="str">
        <f aca="false">IF($B86="","",COUNTIF(Penalties!$AS34:$BA34,L$55))</f>
        <v/>
      </c>
      <c r="M87" s="830" t="str">
        <f aca="false">IF($B86="","",COUNTIF(Penalties!$AS34:$BA34,M$55))</f>
        <v/>
      </c>
      <c r="N87" s="830" t="str">
        <f aca="false">IF($B86="","",COUNTIF(Penalties!$AS34:$BA34,N$55))</f>
        <v/>
      </c>
      <c r="O87" s="830" t="str">
        <f aca="false">IF($B86="","",COUNTIF(Penalties!$AS34:$BA34,O$55))</f>
        <v/>
      </c>
      <c r="P87" s="830" t="str">
        <f aca="false">IF($B86="","",COUNTIF(Penalties!$AS34:$BA34,P$55))</f>
        <v/>
      </c>
      <c r="Q87" s="830" t="str">
        <f aca="false">IF($B86="","",COUNTIF(Penalties!$AS34:$BA34,Q$55))</f>
        <v/>
      </c>
      <c r="R87" s="830" t="str">
        <f aca="false">IF($B86="","",COUNTIF(Penalties!$AS34:$BA34,R$55))</f>
        <v/>
      </c>
      <c r="S87" s="830" t="str">
        <f aca="false">IF($B86="","",COUNTIF(Penalties!$AS34:$BA34,S$55))</f>
        <v/>
      </c>
      <c r="T87" s="830" t="str">
        <f aca="false">IF($B86="","",COUNTIF(Penalties!$AS34:$BA34,T$55))</f>
        <v/>
      </c>
      <c r="U87" s="831" t="str">
        <f aca="false">IF(B86="","",SUM(E87:T87))</f>
        <v/>
      </c>
      <c r="V87" s="832" t="str">
        <f aca="false">IF(B86="","",SUM(E87:T87)*0.5)</f>
        <v/>
      </c>
      <c r="W87" s="833" t="str">
        <f aca="false">IF($B86="","",IF(Penalties!$BB34=W$55,1,""))</f>
        <v/>
      </c>
      <c r="X87" s="833" t="str">
        <f aca="false">IF($B86="","",IF(Penalties!$BB34=X$55,1,""))</f>
        <v/>
      </c>
      <c r="Y87" s="833" t="str">
        <f aca="false">IF($B86="","",IF(Penalties!$BB34=Y$55,1,""))</f>
        <v/>
      </c>
      <c r="Z87" s="833" t="str">
        <f aca="false">IF($B86="","",IF(Penalties!$BB34=Z$55,1,""))</f>
        <v/>
      </c>
      <c r="AA87" s="833" t="str">
        <f aca="false">IF($B86="","",IF(Penalties!$BB34=AA$55,1,""))</f>
        <v/>
      </c>
      <c r="AB87" s="833" t="str">
        <f aca="false">IF($B86="","",IF(Penalties!$BB34=AB$55,1,""))</f>
        <v/>
      </c>
      <c r="AC87" s="833" t="str">
        <f aca="false">IF($B86="","",IF(Penalties!$BB34=AC$55,1,""))</f>
        <v/>
      </c>
      <c r="AD87" s="833" t="str">
        <f aca="false">IF($B86="","",IF(Penalties!$BB34=AD$55,1,""))</f>
        <v/>
      </c>
      <c r="AE87" s="833" t="str">
        <f aca="false">IF($B86="","",IF(Penalties!$BB34=AE$55,1,""))</f>
        <v/>
      </c>
      <c r="AF87" s="833" t="str">
        <f aca="false">IF($B86="","",IF(Penalties!$BB34=AF$55,1,""))</f>
        <v/>
      </c>
      <c r="AG87" s="833" t="str">
        <f aca="false">IF($B86="","",IF(Penalties!$BB34=AG$55,1,""))</f>
        <v/>
      </c>
      <c r="AH87" s="833" t="str">
        <f aca="false">IF($B86="","",IF(Penalties!$BB34=AH$55,1,""))</f>
        <v/>
      </c>
      <c r="AI87" s="833" t="str">
        <f aca="false">IF($B86="","",IF(Penalties!$BB34=AI$55,1,""))</f>
        <v/>
      </c>
      <c r="AJ87" s="835" t="str">
        <f aca="false">IF(SUM(X86:AI87)=0, "", IF(SUM(X86:AI86)=1, LOOKUP(1, X86:AI86, $X$55:$AI$55), LOOKUP(1, X87:AI87, $X$55:$AI$55)))</f>
        <v/>
      </c>
    </row>
    <row r="88" s="430" customFormat="true" ht="13" hidden="false" customHeight="false" outlineLevel="0" collapsed="false">
      <c r="A88" s="820" t="n">
        <f aca="false">A86+1</f>
        <v>17</v>
      </c>
      <c r="B88" s="821" t="str">
        <f aca="false">IF(IGRF!H30="","",IGRF!H30)</f>
        <v/>
      </c>
      <c r="C88" s="822" t="str">
        <f aca="false">IF(IGRF!I30="","",IGRF!I30)</f>
        <v/>
      </c>
      <c r="D88" s="809" t="s">
        <v>463</v>
      </c>
      <c r="E88" s="811" t="str">
        <f aca="false">IF($B88="","",COUNTIF(Penalties!$Q36:$Y36,E$55))</f>
        <v/>
      </c>
      <c r="F88" s="811" t="str">
        <f aca="false">IF($B88="","",COUNTIF(Penalties!$Q36:$Y36,F$55))</f>
        <v/>
      </c>
      <c r="G88" s="811" t="str">
        <f aca="false">IF($B88="","",COUNTIF(Penalties!$Q36:$Y36,G$55))</f>
        <v/>
      </c>
      <c r="H88" s="811" t="str">
        <f aca="false">IF($B88="","",COUNTIF(Penalties!$Q36:$Y36,H$55))</f>
        <v/>
      </c>
      <c r="I88" s="811" t="str">
        <f aca="false">IF($B88="","",COUNTIF(Penalties!$Q36:$Y36,I$55))</f>
        <v/>
      </c>
      <c r="J88" s="811" t="str">
        <f aca="false">IF($B88="","",COUNTIF(Penalties!$Q36:$Y36,J$55))</f>
        <v/>
      </c>
      <c r="K88" s="811" t="str">
        <f aca="false">IF($B88="","",COUNTIF(Penalties!$Q36:$Y36,K$55))</f>
        <v/>
      </c>
      <c r="L88" s="811" t="str">
        <f aca="false">IF($B88="","",COUNTIF(Penalties!$Q36:$Y36,L$55))</f>
        <v/>
      </c>
      <c r="M88" s="811" t="str">
        <f aca="false">IF($B88="","",COUNTIF(Penalties!$Q36:$Y36,M$55))</f>
        <v/>
      </c>
      <c r="N88" s="811" t="str">
        <f aca="false">IF($B88="","",COUNTIF(Penalties!$Q36:$Y36,N$55))</f>
        <v/>
      </c>
      <c r="O88" s="811" t="str">
        <f aca="false">IF($B88="","",COUNTIF(Penalties!$Q36:$Y36,O$55))</f>
        <v/>
      </c>
      <c r="P88" s="811" t="str">
        <f aca="false">IF($B88="","",COUNTIF(Penalties!$Q36:$Y36,P$55))</f>
        <v/>
      </c>
      <c r="Q88" s="811" t="str">
        <f aca="false">IF($B88="","",COUNTIF(Penalties!$Q36:$Y36,Q$55))</f>
        <v/>
      </c>
      <c r="R88" s="811" t="str">
        <f aca="false">IF($B88="","",COUNTIF(Penalties!$Q36:$Y36,R$55))</f>
        <v/>
      </c>
      <c r="S88" s="811" t="str">
        <f aca="false">IF($B88="","",COUNTIF(Penalties!$Q36:$Y36,S$55))</f>
        <v/>
      </c>
      <c r="T88" s="811" t="str">
        <f aca="false">IF($B88="","",COUNTIF(Penalties!$Q36:$Y36,T$55))</f>
        <v/>
      </c>
      <c r="U88" s="823" t="str">
        <f aca="false">IF(B88="","",SUM(E88:T88))</f>
        <v/>
      </c>
      <c r="V88" s="824" t="str">
        <f aca="false">IF(B88="","",SUM(E88:T88)*0.5)</f>
        <v/>
      </c>
      <c r="W88" s="823" t="str">
        <f aca="false">IF($B88="","",IF(Penalties!$Z36=W$55,1,""))</f>
        <v/>
      </c>
      <c r="X88" s="823" t="str">
        <f aca="false">IF($B88="","",IF(Penalties!$Z36=X$55,1,""))</f>
        <v/>
      </c>
      <c r="Y88" s="823" t="str">
        <f aca="false">IF($B88="","",IF(Penalties!$Z36=Y$55,1,""))</f>
        <v/>
      </c>
      <c r="Z88" s="823" t="str">
        <f aca="false">IF($B88="","",IF(Penalties!$Z36=Z$55,1,""))</f>
        <v/>
      </c>
      <c r="AA88" s="823" t="str">
        <f aca="false">IF($B88="","",IF(Penalties!$Z36=AA$55,1,""))</f>
        <v/>
      </c>
      <c r="AB88" s="823" t="str">
        <f aca="false">IF($B88="","",IF(Penalties!$Z36=AB$55,1,""))</f>
        <v/>
      </c>
      <c r="AC88" s="823" t="str">
        <f aca="false">IF($B88="","",IF(Penalties!$Z36=AC$55,1,""))</f>
        <v/>
      </c>
      <c r="AD88" s="823" t="str">
        <f aca="false">IF($B88="","",IF(Penalties!$Z36=AD$55,1,""))</f>
        <v/>
      </c>
      <c r="AE88" s="823" t="str">
        <f aca="false">IF($B88="","",IF(Penalties!$Z36=AE$55,1,""))</f>
        <v/>
      </c>
      <c r="AF88" s="823" t="str">
        <f aca="false">IF($B88="","",IF(Penalties!$Z36=AF$55,1,""))</f>
        <v/>
      </c>
      <c r="AG88" s="823" t="str">
        <f aca="false">IF($B88="","",IF(Penalties!$Z36=AG$55,1,""))</f>
        <v/>
      </c>
      <c r="AH88" s="823" t="str">
        <f aca="false">IF($B88="","",IF(Penalties!$Z36=AH$55,1,""))</f>
        <v/>
      </c>
      <c r="AI88" s="823" t="str">
        <f aca="false">IF($B88="","",IF(Penalties!$Z36=AI$55,1,""))</f>
        <v/>
      </c>
      <c r="AJ88" s="825"/>
    </row>
    <row r="89" s="430" customFormat="true" ht="13" hidden="false" customHeight="false" outlineLevel="0" collapsed="false">
      <c r="A89" s="820"/>
      <c r="B89" s="821"/>
      <c r="C89" s="822"/>
      <c r="D89" s="809" t="s">
        <v>464</v>
      </c>
      <c r="E89" s="811" t="str">
        <f aca="false">IF($B88="","",COUNTIF(Penalties!$AS36:$BA36,E$55))</f>
        <v/>
      </c>
      <c r="F89" s="811" t="str">
        <f aca="false">IF($B88="","",COUNTIF(Penalties!$AS36:$BA36,F$55))</f>
        <v/>
      </c>
      <c r="G89" s="811" t="str">
        <f aca="false">IF($B88="","",COUNTIF(Penalties!$AS36:$BA36,G$55))</f>
        <v/>
      </c>
      <c r="H89" s="811" t="str">
        <f aca="false">IF($B88="","",COUNTIF(Penalties!$AS36:$BA36,H$55))</f>
        <v/>
      </c>
      <c r="I89" s="811" t="str">
        <f aca="false">IF($B88="","",COUNTIF(Penalties!$AS36:$BA36,I$55))</f>
        <v/>
      </c>
      <c r="J89" s="811" t="str">
        <f aca="false">IF($B88="","",COUNTIF(Penalties!$AS36:$BA36,J$55))</f>
        <v/>
      </c>
      <c r="K89" s="811" t="str">
        <f aca="false">IF($B88="","",COUNTIF(Penalties!$AS36:$BA36,K$55))</f>
        <v/>
      </c>
      <c r="L89" s="811" t="str">
        <f aca="false">IF($B88="","",COUNTIF(Penalties!$AS36:$BA36,L$55))</f>
        <v/>
      </c>
      <c r="M89" s="811" t="str">
        <f aca="false">IF($B88="","",COUNTIF(Penalties!$AS36:$BA36,M$55))</f>
        <v/>
      </c>
      <c r="N89" s="811" t="str">
        <f aca="false">IF($B88="","",COUNTIF(Penalties!$AS36:$BA36,N$55))</f>
        <v/>
      </c>
      <c r="O89" s="811" t="str">
        <f aca="false">IF($B88="","",COUNTIF(Penalties!$AS36:$BA36,O$55))</f>
        <v/>
      </c>
      <c r="P89" s="811" t="str">
        <f aca="false">IF($B88="","",COUNTIF(Penalties!$AS36:$BA36,P$55))</f>
        <v/>
      </c>
      <c r="Q89" s="811" t="str">
        <f aca="false">IF($B88="","",COUNTIF(Penalties!$AS36:$BA36,Q$55))</f>
        <v/>
      </c>
      <c r="R89" s="811" t="str">
        <f aca="false">IF($B88="","",COUNTIF(Penalties!$AS36:$BA36,R$55))</f>
        <v/>
      </c>
      <c r="S89" s="811" t="str">
        <f aca="false">IF($B88="","",COUNTIF(Penalties!$AS36:$BA36,S$55))</f>
        <v/>
      </c>
      <c r="T89" s="811" t="str">
        <f aca="false">IF($B88="","",COUNTIF(Penalties!$AS36:$BA36,T$55))</f>
        <v/>
      </c>
      <c r="U89" s="823" t="str">
        <f aca="false">IF(B88="","",SUM(E89:T89))</f>
        <v/>
      </c>
      <c r="V89" s="824" t="str">
        <f aca="false">IF(B88="","",SUM(E89:T89)*0.5)</f>
        <v/>
      </c>
      <c r="W89" s="823" t="str">
        <f aca="false">IF($B88="","",IF(Penalties!$BB36=W$55,1,""))</f>
        <v/>
      </c>
      <c r="X89" s="823" t="str">
        <f aca="false">IF($B88="","",IF(Penalties!$BB36=X$55,1,""))</f>
        <v/>
      </c>
      <c r="Y89" s="823" t="str">
        <f aca="false">IF($B88="","",IF(Penalties!$BB36=Y$55,1,""))</f>
        <v/>
      </c>
      <c r="Z89" s="823" t="str">
        <f aca="false">IF($B88="","",IF(Penalties!$BB36=Z$55,1,""))</f>
        <v/>
      </c>
      <c r="AA89" s="823" t="str">
        <f aca="false">IF($B88="","",IF(Penalties!$BB36=AA$55,1,""))</f>
        <v/>
      </c>
      <c r="AB89" s="823" t="str">
        <f aca="false">IF($B88="","",IF(Penalties!$BB36=AB$55,1,""))</f>
        <v/>
      </c>
      <c r="AC89" s="823" t="str">
        <f aca="false">IF($B88="","",IF(Penalties!$BB36=AC$55,1,""))</f>
        <v/>
      </c>
      <c r="AD89" s="823" t="str">
        <f aca="false">IF($B88="","",IF(Penalties!$BB36=AD$55,1,""))</f>
        <v/>
      </c>
      <c r="AE89" s="823" t="str">
        <f aca="false">IF($B88="","",IF(Penalties!$BB36=AE$55,1,""))</f>
        <v/>
      </c>
      <c r="AF89" s="823" t="str">
        <f aca="false">IF($B88="","",IF(Penalties!$BB36=AF$55,1,""))</f>
        <v/>
      </c>
      <c r="AG89" s="823" t="str">
        <f aca="false">IF($B88="","",IF(Penalties!$BB36=AG$55,1,""))</f>
        <v/>
      </c>
      <c r="AH89" s="823" t="str">
        <f aca="false">IF($B88="","",IF(Penalties!$BB36=AH$55,1,""))</f>
        <v/>
      </c>
      <c r="AI89" s="823" t="str">
        <f aca="false">IF($B88="","",IF(Penalties!$BB36=AI$55,1,""))</f>
        <v/>
      </c>
      <c r="AJ89" s="826" t="str">
        <f aca="false">IF(SUM(X88:AI89)=0, "", IF(SUM(X88:AI88)=1, LOOKUP(1, X88:AI88, $X$55:$AI$55), LOOKUP(1, X89:AI89, $X$55:$AI$55)))</f>
        <v/>
      </c>
    </row>
    <row r="90" s="430" customFormat="true" ht="13" hidden="false" customHeight="false" outlineLevel="0" collapsed="false">
      <c r="A90" s="827" t="n">
        <f aca="false">A88+1</f>
        <v>18</v>
      </c>
      <c r="B90" s="828" t="str">
        <f aca="false">IF(IGRF!H31="","",IGRF!H31)</f>
        <v/>
      </c>
      <c r="C90" s="829" t="str">
        <f aca="false">IF(IGRF!I31="","",IGRF!I31)</f>
        <v/>
      </c>
      <c r="D90" s="830" t="s">
        <v>463</v>
      </c>
      <c r="E90" s="830" t="str">
        <f aca="false">IF($B90="","",COUNTIF(Penalties!$Q38:$Y38,E$55))</f>
        <v/>
      </c>
      <c r="F90" s="830" t="str">
        <f aca="false">IF($B90="","",COUNTIF(Penalties!$Q38:$Y38,F$55))</f>
        <v/>
      </c>
      <c r="G90" s="830" t="str">
        <f aca="false">IF($B90="","",COUNTIF(Penalties!$Q38:$Y38,G$55))</f>
        <v/>
      </c>
      <c r="H90" s="830" t="str">
        <f aca="false">IF($B90="","",COUNTIF(Penalties!$Q38:$Y38,H$55))</f>
        <v/>
      </c>
      <c r="I90" s="830" t="str">
        <f aca="false">IF($B90="","",COUNTIF(Penalties!$Q38:$Y38,I$55))</f>
        <v/>
      </c>
      <c r="J90" s="830" t="str">
        <f aca="false">IF($B90="","",COUNTIF(Penalties!$Q38:$Y38,J$55))</f>
        <v/>
      </c>
      <c r="K90" s="830" t="str">
        <f aca="false">IF($B90="","",COUNTIF(Penalties!$Q38:$Y38,K$55))</f>
        <v/>
      </c>
      <c r="L90" s="830" t="str">
        <f aca="false">IF($B90="","",COUNTIF(Penalties!$Q38:$Y38,L$55))</f>
        <v/>
      </c>
      <c r="M90" s="830" t="str">
        <f aca="false">IF($B90="","",COUNTIF(Penalties!$Q38:$Y38,M$55))</f>
        <v/>
      </c>
      <c r="N90" s="830" t="str">
        <f aca="false">IF($B90="","",COUNTIF(Penalties!$Q38:$Y38,N$55))</f>
        <v/>
      </c>
      <c r="O90" s="830" t="str">
        <f aca="false">IF($B90="","",COUNTIF(Penalties!$Q38:$Y38,O$55))</f>
        <v/>
      </c>
      <c r="P90" s="830" t="str">
        <f aca="false">IF($B90="","",COUNTIF(Penalties!$Q38:$Y38,P$55))</f>
        <v/>
      </c>
      <c r="Q90" s="830" t="str">
        <f aca="false">IF($B90="","",COUNTIF(Penalties!$Q38:$Y38,Q$55))</f>
        <v/>
      </c>
      <c r="R90" s="830" t="str">
        <f aca="false">IF($B90="","",COUNTIF(Penalties!$Q38:$Y38,R$55))</f>
        <v/>
      </c>
      <c r="S90" s="830" t="str">
        <f aca="false">IF($B90="","",COUNTIF(Penalties!$Q38:$Y38,S$55))</f>
        <v/>
      </c>
      <c r="T90" s="830" t="str">
        <f aca="false">IF($B90="","",COUNTIF(Penalties!$Q38:$Y38,T$55))</f>
        <v/>
      </c>
      <c r="U90" s="831" t="str">
        <f aca="false">IF(B90="","",SUM(E90:T90))</f>
        <v/>
      </c>
      <c r="V90" s="832" t="str">
        <f aca="false">IF(B90="","",SUM(E90:T90)*0.5)</f>
        <v/>
      </c>
      <c r="W90" s="833" t="str">
        <f aca="false">IF($B90="","",IF(Penalties!$Z38=W$55,1,""))</f>
        <v/>
      </c>
      <c r="X90" s="833" t="str">
        <f aca="false">IF($B90="","",IF(Penalties!$Z38=X$55,1,""))</f>
        <v/>
      </c>
      <c r="Y90" s="833" t="str">
        <f aca="false">IF($B90="","",IF(Penalties!$Z38=Y$55,1,""))</f>
        <v/>
      </c>
      <c r="Z90" s="833" t="str">
        <f aca="false">IF($B90="","",IF(Penalties!$Z38=Z$55,1,""))</f>
        <v/>
      </c>
      <c r="AA90" s="833" t="str">
        <f aca="false">IF($B90="","",IF(Penalties!$Z38=AA$55,1,""))</f>
        <v/>
      </c>
      <c r="AB90" s="833" t="str">
        <f aca="false">IF($B90="","",IF(Penalties!$Z38=AB$55,1,""))</f>
        <v/>
      </c>
      <c r="AC90" s="833" t="str">
        <f aca="false">IF($B90="","",IF(Penalties!$Z38=AC$55,1,""))</f>
        <v/>
      </c>
      <c r="AD90" s="833" t="str">
        <f aca="false">IF($B90="","",IF(Penalties!$Z38=AD$55,1,""))</f>
        <v/>
      </c>
      <c r="AE90" s="833" t="str">
        <f aca="false">IF($B90="","",IF(Penalties!$Z38=AE$55,1,""))</f>
        <v/>
      </c>
      <c r="AF90" s="833" t="str">
        <f aca="false">IF($B90="","",IF(Penalties!$Z38=AF$55,1,""))</f>
        <v/>
      </c>
      <c r="AG90" s="833" t="str">
        <f aca="false">IF($B90="","",IF(Penalties!$Z38=AG$55,1,""))</f>
        <v/>
      </c>
      <c r="AH90" s="833" t="str">
        <f aca="false">IF($B90="","",IF(Penalties!$Z38=AH$55,1,""))</f>
        <v/>
      </c>
      <c r="AI90" s="833" t="str">
        <f aca="false">IF($B90="","",IF(Penalties!$Z38=AI$55,1,""))</f>
        <v/>
      </c>
      <c r="AJ90" s="834"/>
    </row>
    <row r="91" s="430" customFormat="true" ht="13.5" hidden="false" customHeight="false" outlineLevel="0" collapsed="false">
      <c r="A91" s="827"/>
      <c r="B91" s="828"/>
      <c r="C91" s="829"/>
      <c r="D91" s="830" t="s">
        <v>464</v>
      </c>
      <c r="E91" s="830" t="str">
        <f aca="false">IF($B90="","",COUNTIF(Penalties!$AS38:$BA38,E$55))</f>
        <v/>
      </c>
      <c r="F91" s="830" t="str">
        <f aca="false">IF($B90="","",COUNTIF(Penalties!$AS38:$BA38,F$55))</f>
        <v/>
      </c>
      <c r="G91" s="830" t="str">
        <f aca="false">IF($B90="","",COUNTIF(Penalties!$AS38:$BA38,G$55))</f>
        <v/>
      </c>
      <c r="H91" s="830" t="str">
        <f aca="false">IF($B90="","",COUNTIF(Penalties!$AS38:$BA38,H$55))</f>
        <v/>
      </c>
      <c r="I91" s="830" t="str">
        <f aca="false">IF($B90="","",COUNTIF(Penalties!$AS38:$BA38,I$55))</f>
        <v/>
      </c>
      <c r="J91" s="830" t="str">
        <f aca="false">IF($B90="","",COUNTIF(Penalties!$AS38:$BA38,J$55))</f>
        <v/>
      </c>
      <c r="K91" s="830" t="str">
        <f aca="false">IF($B90="","",COUNTIF(Penalties!$AS38:$BA38,K$55))</f>
        <v/>
      </c>
      <c r="L91" s="830" t="str">
        <f aca="false">IF($B90="","",COUNTIF(Penalties!$AS38:$BA38,L$55))</f>
        <v/>
      </c>
      <c r="M91" s="830" t="str">
        <f aca="false">IF($B90="","",COUNTIF(Penalties!$AS38:$BA38,M$55))</f>
        <v/>
      </c>
      <c r="N91" s="830" t="str">
        <f aca="false">IF($B90="","",COUNTIF(Penalties!$AS38:$BA38,N$55))</f>
        <v/>
      </c>
      <c r="O91" s="830" t="str">
        <f aca="false">IF($B90="","",COUNTIF(Penalties!$AS38:$BA38,O$55))</f>
        <v/>
      </c>
      <c r="P91" s="830" t="str">
        <f aca="false">IF($B90="","",COUNTIF(Penalties!$AS38:$BA38,P$55))</f>
        <v/>
      </c>
      <c r="Q91" s="830" t="str">
        <f aca="false">IF($B90="","",COUNTIF(Penalties!$AS38:$BA38,Q$55))</f>
        <v/>
      </c>
      <c r="R91" s="830" t="str">
        <f aca="false">IF($B90="","",COUNTIF(Penalties!$AS38:$BA38,R$55))</f>
        <v/>
      </c>
      <c r="S91" s="830" t="str">
        <f aca="false">IF($B90="","",COUNTIF(Penalties!$AS38:$BA38,S$55))</f>
        <v/>
      </c>
      <c r="T91" s="830" t="str">
        <f aca="false">IF($B90="","",COUNTIF(Penalties!$AS38:$BA38,T$55))</f>
        <v/>
      </c>
      <c r="U91" s="831" t="str">
        <f aca="false">IF(B90="","",SUM(E91:T91))</f>
        <v/>
      </c>
      <c r="V91" s="832" t="str">
        <f aca="false">IF(B90="","",SUM(E91:T91)*0.5)</f>
        <v/>
      </c>
      <c r="W91" s="833" t="str">
        <f aca="false">IF($B90="","",IF(Penalties!$BB38=W$55,1,""))</f>
        <v/>
      </c>
      <c r="X91" s="833" t="str">
        <f aca="false">IF($B90="","",IF(Penalties!$BB38=X$55,1,""))</f>
        <v/>
      </c>
      <c r="Y91" s="833" t="str">
        <f aca="false">IF($B90="","",IF(Penalties!$BB38=Y$55,1,""))</f>
        <v/>
      </c>
      <c r="Z91" s="833" t="str">
        <f aca="false">IF($B90="","",IF(Penalties!$BB38=Z$55,1,""))</f>
        <v/>
      </c>
      <c r="AA91" s="833" t="str">
        <f aca="false">IF($B90="","",IF(Penalties!$BB38=AA$55,1,""))</f>
        <v/>
      </c>
      <c r="AB91" s="833" t="str">
        <f aca="false">IF($B90="","",IF(Penalties!$BB38=AB$55,1,""))</f>
        <v/>
      </c>
      <c r="AC91" s="833" t="str">
        <f aca="false">IF($B90="","",IF(Penalties!$BB38=AC$55,1,""))</f>
        <v/>
      </c>
      <c r="AD91" s="833" t="str">
        <f aca="false">IF($B90="","",IF(Penalties!$BB38=AD$55,1,""))</f>
        <v/>
      </c>
      <c r="AE91" s="833" t="str">
        <f aca="false">IF($B90="","",IF(Penalties!$BB38=AE$55,1,""))</f>
        <v/>
      </c>
      <c r="AF91" s="833" t="str">
        <f aca="false">IF($B90="","",IF(Penalties!$BB38=AF$55,1,""))</f>
        <v/>
      </c>
      <c r="AG91" s="833" t="str">
        <f aca="false">IF($B90="","",IF(Penalties!$BB38=AG$55,1,""))</f>
        <v/>
      </c>
      <c r="AH91" s="833" t="str">
        <f aca="false">IF($B90="","",IF(Penalties!$BB38=AH$55,1,""))</f>
        <v/>
      </c>
      <c r="AI91" s="833" t="str">
        <f aca="false">IF($B90="","",IF(Penalties!$BB38=AI$55,1,""))</f>
        <v/>
      </c>
      <c r="AJ91" s="835" t="str">
        <f aca="false">IF(SUM(X90:AI91)=0, "", IF(SUM(X90:AI90)=1, LOOKUP(1, X90:AI90, $X$55:$AI$55), LOOKUP(1, X91:AI91, $X$55:$AI$55)))</f>
        <v/>
      </c>
    </row>
    <row r="92" s="430" customFormat="true" ht="13" hidden="false" customHeight="false" outlineLevel="0" collapsed="false">
      <c r="A92" s="820" t="n">
        <f aca="false">A90+1</f>
        <v>19</v>
      </c>
      <c r="B92" s="821" t="str">
        <f aca="false">IF(IGRF!H32="","",IGRF!H32)</f>
        <v/>
      </c>
      <c r="C92" s="822" t="str">
        <f aca="false">IF(IGRF!I32="","",IGRF!I32)</f>
        <v/>
      </c>
      <c r="D92" s="809" t="s">
        <v>463</v>
      </c>
      <c r="E92" s="811" t="str">
        <f aca="false">IF($B92="","",COUNTIF(Penalties!$Q40:$Y40,E$55))</f>
        <v/>
      </c>
      <c r="F92" s="811" t="str">
        <f aca="false">IF($B92="","",COUNTIF(Penalties!$Q40:$Y40,F$55))</f>
        <v/>
      </c>
      <c r="G92" s="811" t="str">
        <f aca="false">IF($B92="","",COUNTIF(Penalties!$Q40:$Y40,G$55))</f>
        <v/>
      </c>
      <c r="H92" s="811" t="str">
        <f aca="false">IF($B92="","",COUNTIF(Penalties!$Q40:$Y40,H$55))</f>
        <v/>
      </c>
      <c r="I92" s="811" t="str">
        <f aca="false">IF($B92="","",COUNTIF(Penalties!$Q40:$Y40,I$55))</f>
        <v/>
      </c>
      <c r="J92" s="811" t="str">
        <f aca="false">IF($B92="","",COUNTIF(Penalties!$Q40:$Y40,J$55))</f>
        <v/>
      </c>
      <c r="K92" s="811" t="str">
        <f aca="false">IF($B92="","",COUNTIF(Penalties!$Q40:$Y40,K$55))</f>
        <v/>
      </c>
      <c r="L92" s="811" t="str">
        <f aca="false">IF($B92="","",COUNTIF(Penalties!$Q40:$Y40,L$55))</f>
        <v/>
      </c>
      <c r="M92" s="811" t="str">
        <f aca="false">IF($B92="","",COUNTIF(Penalties!$Q40:$Y40,M$55))</f>
        <v/>
      </c>
      <c r="N92" s="811" t="str">
        <f aca="false">IF($B92="","",COUNTIF(Penalties!$Q40:$Y40,N$55))</f>
        <v/>
      </c>
      <c r="O92" s="811" t="str">
        <f aca="false">IF($B92="","",COUNTIF(Penalties!$Q40:$Y40,O$55))</f>
        <v/>
      </c>
      <c r="P92" s="811" t="str">
        <f aca="false">IF($B92="","",COUNTIF(Penalties!$Q40:$Y40,P$55))</f>
        <v/>
      </c>
      <c r="Q92" s="811" t="str">
        <f aca="false">IF($B92="","",COUNTIF(Penalties!$Q40:$Y40,Q$55))</f>
        <v/>
      </c>
      <c r="R92" s="811" t="str">
        <f aca="false">IF($B92="","",COUNTIF(Penalties!$Q40:$Y40,R$55))</f>
        <v/>
      </c>
      <c r="S92" s="811" t="str">
        <f aca="false">IF($B92="","",COUNTIF(Penalties!$Q40:$Y40,S$55))</f>
        <v/>
      </c>
      <c r="T92" s="811" t="str">
        <f aca="false">IF($B92="","",COUNTIF(Penalties!$Q40:$Y40,T$55))</f>
        <v/>
      </c>
      <c r="U92" s="823" t="str">
        <f aca="false">IF(B92="","",SUM(E92:T92))</f>
        <v/>
      </c>
      <c r="V92" s="824" t="str">
        <f aca="false">IF(B92="","",SUM(E92:T92)*0.5)</f>
        <v/>
      </c>
      <c r="W92" s="823" t="str">
        <f aca="false">IF($B92="","",IF(Penalties!$Z40=W$55,1,""))</f>
        <v/>
      </c>
      <c r="X92" s="823" t="str">
        <f aca="false">IF($B92="","",IF(Penalties!$Z40=X$55,1,""))</f>
        <v/>
      </c>
      <c r="Y92" s="823" t="str">
        <f aca="false">IF($B92="","",IF(Penalties!$Z40=Y$55,1,""))</f>
        <v/>
      </c>
      <c r="Z92" s="823" t="str">
        <f aca="false">IF($B92="","",IF(Penalties!$Z40=Z$55,1,""))</f>
        <v/>
      </c>
      <c r="AA92" s="823" t="str">
        <f aca="false">IF($B92="","",IF(Penalties!$Z40=AA$55,1,""))</f>
        <v/>
      </c>
      <c r="AB92" s="823" t="str">
        <f aca="false">IF($B92="","",IF(Penalties!$Z40=AB$55,1,""))</f>
        <v/>
      </c>
      <c r="AC92" s="823" t="str">
        <f aca="false">IF($B92="","",IF(Penalties!$Z40=AC$55,1,""))</f>
        <v/>
      </c>
      <c r="AD92" s="823" t="str">
        <f aca="false">IF($B92="","",IF(Penalties!$Z40=AD$55,1,""))</f>
        <v/>
      </c>
      <c r="AE92" s="823" t="str">
        <f aca="false">IF($B92="","",IF(Penalties!$Z40=AE$55,1,""))</f>
        <v/>
      </c>
      <c r="AF92" s="823" t="str">
        <f aca="false">IF($B92="","",IF(Penalties!$Z40=AF$55,1,""))</f>
        <v/>
      </c>
      <c r="AG92" s="823" t="str">
        <f aca="false">IF($B92="","",IF(Penalties!$Z40=AG$55,1,""))</f>
        <v/>
      </c>
      <c r="AH92" s="823" t="str">
        <f aca="false">IF($B92="","",IF(Penalties!$Z40=AH$55,1,""))</f>
        <v/>
      </c>
      <c r="AI92" s="823" t="str">
        <f aca="false">IF($B92="","",IF(Penalties!$Z40=AI$55,1,""))</f>
        <v/>
      </c>
      <c r="AJ92" s="825"/>
    </row>
    <row r="93" s="430" customFormat="true" ht="13" hidden="false" customHeight="false" outlineLevel="0" collapsed="false">
      <c r="A93" s="820"/>
      <c r="B93" s="821"/>
      <c r="C93" s="822"/>
      <c r="D93" s="809" t="s">
        <v>464</v>
      </c>
      <c r="E93" s="811" t="str">
        <f aca="false">IF($B92="","",COUNTIF(Penalties!$AS40:$BA40,E$55))</f>
        <v/>
      </c>
      <c r="F93" s="811" t="str">
        <f aca="false">IF($B92="","",COUNTIF(Penalties!$AS40:$BA40,F$55))</f>
        <v/>
      </c>
      <c r="G93" s="811" t="str">
        <f aca="false">IF($B92="","",COUNTIF(Penalties!$AS40:$BA40,G$55))</f>
        <v/>
      </c>
      <c r="H93" s="811" t="str">
        <f aca="false">IF($B92="","",COUNTIF(Penalties!$AS40:$BA40,H$55))</f>
        <v/>
      </c>
      <c r="I93" s="811" t="str">
        <f aca="false">IF($B92="","",COUNTIF(Penalties!$AS40:$BA40,I$55))</f>
        <v/>
      </c>
      <c r="J93" s="811" t="str">
        <f aca="false">IF($B92="","",COUNTIF(Penalties!$AS40:$BA40,J$55))</f>
        <v/>
      </c>
      <c r="K93" s="811" t="str">
        <f aca="false">IF($B92="","",COUNTIF(Penalties!$AS40:$BA40,K$55))</f>
        <v/>
      </c>
      <c r="L93" s="811" t="str">
        <f aca="false">IF($B92="","",COUNTIF(Penalties!$AS40:$BA40,L$55))</f>
        <v/>
      </c>
      <c r="M93" s="811" t="str">
        <f aca="false">IF($B92="","",COUNTIF(Penalties!$AS40:$BA40,M$55))</f>
        <v/>
      </c>
      <c r="N93" s="811" t="str">
        <f aca="false">IF($B92="","",COUNTIF(Penalties!$AS40:$BA40,N$55))</f>
        <v/>
      </c>
      <c r="O93" s="811" t="str">
        <f aca="false">IF($B92="","",COUNTIF(Penalties!$AS40:$BA40,O$55))</f>
        <v/>
      </c>
      <c r="P93" s="811" t="str">
        <f aca="false">IF($B92="","",COUNTIF(Penalties!$AS40:$BA40,P$55))</f>
        <v/>
      </c>
      <c r="Q93" s="811" t="str">
        <f aca="false">IF($B92="","",COUNTIF(Penalties!$AS40:$BA40,Q$55))</f>
        <v/>
      </c>
      <c r="R93" s="811" t="str">
        <f aca="false">IF($B92="","",COUNTIF(Penalties!$AS40:$BA40,R$55))</f>
        <v/>
      </c>
      <c r="S93" s="811" t="str">
        <f aca="false">IF($B92="","",COUNTIF(Penalties!$AS40:$BA40,S$55))</f>
        <v/>
      </c>
      <c r="T93" s="811" t="str">
        <f aca="false">IF($B92="","",COUNTIF(Penalties!$AS40:$BA40,T$55))</f>
        <v/>
      </c>
      <c r="U93" s="823" t="str">
        <f aca="false">IF(B92="","",SUM(E93:T93))</f>
        <v/>
      </c>
      <c r="V93" s="824" t="str">
        <f aca="false">IF(B92="","",SUM(E93:T93)*0.5)</f>
        <v/>
      </c>
      <c r="W93" s="823" t="str">
        <f aca="false">IF($B92="","",IF(Penalties!$BB40=W$55,1,""))</f>
        <v/>
      </c>
      <c r="X93" s="823" t="str">
        <f aca="false">IF($B92="","",IF(Penalties!$BB40=X$55,1,""))</f>
        <v/>
      </c>
      <c r="Y93" s="823" t="str">
        <f aca="false">IF($B92="","",IF(Penalties!$BB40=Y$55,1,""))</f>
        <v/>
      </c>
      <c r="Z93" s="823" t="str">
        <f aca="false">IF($B92="","",IF(Penalties!$BB40=Z$55,1,""))</f>
        <v/>
      </c>
      <c r="AA93" s="823" t="str">
        <f aca="false">IF($B92="","",IF(Penalties!$BB40=AA$55,1,""))</f>
        <v/>
      </c>
      <c r="AB93" s="823" t="str">
        <f aca="false">IF($B92="","",IF(Penalties!$BB40=AB$55,1,""))</f>
        <v/>
      </c>
      <c r="AC93" s="823" t="str">
        <f aca="false">IF($B92="","",IF(Penalties!$BB40=AC$55,1,""))</f>
        <v/>
      </c>
      <c r="AD93" s="823" t="str">
        <f aca="false">IF($B92="","",IF(Penalties!$BB40=AD$55,1,""))</f>
        <v/>
      </c>
      <c r="AE93" s="823" t="str">
        <f aca="false">IF($B92="","",IF(Penalties!$BB40=AE$55,1,""))</f>
        <v/>
      </c>
      <c r="AF93" s="823" t="str">
        <f aca="false">IF($B92="","",IF(Penalties!$BB40=AF$55,1,""))</f>
        <v/>
      </c>
      <c r="AG93" s="823" t="str">
        <f aca="false">IF($B92="","",IF(Penalties!$BB40=AG$55,1,""))</f>
        <v/>
      </c>
      <c r="AH93" s="823" t="str">
        <f aca="false">IF($B92="","",IF(Penalties!$BB40=AH$55,1,""))</f>
        <v/>
      </c>
      <c r="AI93" s="823" t="str">
        <f aca="false">IF($B92="","",IF(Penalties!$BB40=AI$55,1,""))</f>
        <v/>
      </c>
      <c r="AJ93" s="826" t="str">
        <f aca="false">IF(SUM(X92:AI93)=0, "", IF(SUM(X92:AI92)=1, LOOKUP(1, X92:AI92, $X$55:$AI$55), LOOKUP(1, X93:AI93, $X$55:$AI$55)))</f>
        <v/>
      </c>
    </row>
    <row r="94" s="430" customFormat="true" ht="13" hidden="false" customHeight="false" outlineLevel="0" collapsed="false">
      <c r="A94" s="827" t="n">
        <f aca="false">A92+1</f>
        <v>20</v>
      </c>
      <c r="B94" s="828" t="str">
        <f aca="false">IF(IGRF!H33="","",IGRF!H33)</f>
        <v/>
      </c>
      <c r="C94" s="829" t="str">
        <f aca="false">IF(IGRF!I33="","",IGRF!I33)</f>
        <v/>
      </c>
      <c r="D94" s="830" t="s">
        <v>463</v>
      </c>
      <c r="E94" s="830" t="str">
        <f aca="false">IF($B94="","",COUNTIF(Penalties!$Q42:$Y42,E$55))</f>
        <v/>
      </c>
      <c r="F94" s="830" t="str">
        <f aca="false">IF($B94="","",COUNTIF(Penalties!$Q42:$Y42,F$55))</f>
        <v/>
      </c>
      <c r="G94" s="830" t="str">
        <f aca="false">IF($B94="","",COUNTIF(Penalties!$Q42:$Y42,G$55))</f>
        <v/>
      </c>
      <c r="H94" s="830" t="str">
        <f aca="false">IF($B94="","",COUNTIF(Penalties!$Q42:$Y42,H$55))</f>
        <v/>
      </c>
      <c r="I94" s="830" t="str">
        <f aca="false">IF($B94="","",COUNTIF(Penalties!$Q42:$Y42,I$55))</f>
        <v/>
      </c>
      <c r="J94" s="830" t="str">
        <f aca="false">IF($B94="","",COUNTIF(Penalties!$Q42:$Y42,J$55))</f>
        <v/>
      </c>
      <c r="K94" s="830" t="str">
        <f aca="false">IF($B94="","",COUNTIF(Penalties!$Q42:$Y42,K$55))</f>
        <v/>
      </c>
      <c r="L94" s="830" t="str">
        <f aca="false">IF($B94="","",COUNTIF(Penalties!$Q42:$Y42,L$55))</f>
        <v/>
      </c>
      <c r="M94" s="830" t="str">
        <f aca="false">IF($B94="","",COUNTIF(Penalties!$Q42:$Y42,M$55))</f>
        <v/>
      </c>
      <c r="N94" s="830" t="str">
        <f aca="false">IF($B94="","",COUNTIF(Penalties!$Q42:$Y42,N$55))</f>
        <v/>
      </c>
      <c r="O94" s="830" t="str">
        <f aca="false">IF($B94="","",COUNTIF(Penalties!$Q42:$Y42,O$55))</f>
        <v/>
      </c>
      <c r="P94" s="830" t="str">
        <f aca="false">IF($B94="","",COUNTIF(Penalties!$Q42:$Y42,P$55))</f>
        <v/>
      </c>
      <c r="Q94" s="830" t="str">
        <f aca="false">IF($B94="","",COUNTIF(Penalties!$Q42:$Y42,Q$55))</f>
        <v/>
      </c>
      <c r="R94" s="830" t="str">
        <f aca="false">IF($B94="","",COUNTIF(Penalties!$Q42:$Y42,R$55))</f>
        <v/>
      </c>
      <c r="S94" s="830" t="str">
        <f aca="false">IF($B94="","",COUNTIF(Penalties!$Q42:$Y42,S$55))</f>
        <v/>
      </c>
      <c r="T94" s="830" t="str">
        <f aca="false">IF($B94="","",COUNTIF(Penalties!$Q42:$Y42,T$55))</f>
        <v/>
      </c>
      <c r="U94" s="831" t="str">
        <f aca="false">IF(B94="","",SUM(E94:T94))</f>
        <v/>
      </c>
      <c r="V94" s="832" t="str">
        <f aca="false">IF(B94="","",SUM(E94:T94)*0.5)</f>
        <v/>
      </c>
      <c r="W94" s="833" t="str">
        <f aca="false">IF($B94="","",IF(Penalties!$Z42=W$55,1,""))</f>
        <v/>
      </c>
      <c r="X94" s="833" t="str">
        <f aca="false">IF($B94="","",IF(Penalties!$Z42=X$55,1,""))</f>
        <v/>
      </c>
      <c r="Y94" s="833" t="str">
        <f aca="false">IF($B94="","",IF(Penalties!$Z42=Y$55,1,""))</f>
        <v/>
      </c>
      <c r="Z94" s="833" t="str">
        <f aca="false">IF($B94="","",IF(Penalties!$Z42=Z$55,1,""))</f>
        <v/>
      </c>
      <c r="AA94" s="833" t="str">
        <f aca="false">IF($B94="","",IF(Penalties!$Z42=AA$55,1,""))</f>
        <v/>
      </c>
      <c r="AB94" s="833" t="str">
        <f aca="false">IF($B94="","",IF(Penalties!$Z42=AB$55,1,""))</f>
        <v/>
      </c>
      <c r="AC94" s="833" t="str">
        <f aca="false">IF($B94="","",IF(Penalties!$Z42=AC$55,1,""))</f>
        <v/>
      </c>
      <c r="AD94" s="833" t="str">
        <f aca="false">IF($B94="","",IF(Penalties!$Z42=AD$55,1,""))</f>
        <v/>
      </c>
      <c r="AE94" s="833" t="str">
        <f aca="false">IF($B94="","",IF(Penalties!$Z42=AE$55,1,""))</f>
        <v/>
      </c>
      <c r="AF94" s="833" t="str">
        <f aca="false">IF($B94="","",IF(Penalties!$Z42=AF$55,1,""))</f>
        <v/>
      </c>
      <c r="AG94" s="833" t="str">
        <f aca="false">IF($B94="","",IF(Penalties!$Z42=AG$55,1,""))</f>
        <v/>
      </c>
      <c r="AH94" s="833" t="str">
        <f aca="false">IF($B94="","",IF(Penalties!$Z42=AH$55,1,""))</f>
        <v/>
      </c>
      <c r="AI94" s="833" t="str">
        <f aca="false">IF($B94="","",IF(Penalties!$Z42=AI$55,1,""))</f>
        <v/>
      </c>
      <c r="AJ94" s="834"/>
    </row>
    <row r="95" s="430" customFormat="true" ht="13.5" hidden="false" customHeight="false" outlineLevel="0" collapsed="false">
      <c r="A95" s="827"/>
      <c r="B95" s="828"/>
      <c r="C95" s="829"/>
      <c r="D95" s="830" t="s">
        <v>464</v>
      </c>
      <c r="E95" s="830" t="str">
        <f aca="false">IF($B94="","",COUNTIF(Penalties!$AS42:$BA42,E$55))</f>
        <v/>
      </c>
      <c r="F95" s="830" t="str">
        <f aca="false">IF($B94="","",COUNTIF(Penalties!$AS42:$BA42,F$55))</f>
        <v/>
      </c>
      <c r="G95" s="830" t="str">
        <f aca="false">IF($B94="","",COUNTIF(Penalties!$AS42:$BA42,G$55))</f>
        <v/>
      </c>
      <c r="H95" s="830" t="str">
        <f aca="false">IF($B94="","",COUNTIF(Penalties!$AS42:$BA42,H$55))</f>
        <v/>
      </c>
      <c r="I95" s="830" t="str">
        <f aca="false">IF($B94="","",COUNTIF(Penalties!$AS42:$BA42,I$55))</f>
        <v/>
      </c>
      <c r="J95" s="830" t="str">
        <f aca="false">IF($B94="","",COUNTIF(Penalties!$AS42:$BA42,J$55))</f>
        <v/>
      </c>
      <c r="K95" s="830" t="str">
        <f aca="false">IF($B94="","",COUNTIF(Penalties!$AS42:$BA42,K$55))</f>
        <v/>
      </c>
      <c r="L95" s="830" t="str">
        <f aca="false">IF($B94="","",COUNTIF(Penalties!$AS42:$BA42,L$55))</f>
        <v/>
      </c>
      <c r="M95" s="830" t="str">
        <f aca="false">IF($B94="","",COUNTIF(Penalties!$AS42:$BA42,M$55))</f>
        <v/>
      </c>
      <c r="N95" s="830" t="str">
        <f aca="false">IF($B94="","",COUNTIF(Penalties!$AS42:$BA42,N$55))</f>
        <v/>
      </c>
      <c r="O95" s="830" t="str">
        <f aca="false">IF($B94="","",COUNTIF(Penalties!$AS42:$BA42,O$55))</f>
        <v/>
      </c>
      <c r="P95" s="830" t="str">
        <f aca="false">IF($B94="","",COUNTIF(Penalties!$AS42:$BA42,P$55))</f>
        <v/>
      </c>
      <c r="Q95" s="830" t="str">
        <f aca="false">IF($B94="","",COUNTIF(Penalties!$AS42:$BA42,Q$55))</f>
        <v/>
      </c>
      <c r="R95" s="830" t="str">
        <f aca="false">IF($B94="","",COUNTIF(Penalties!$AS42:$BA42,R$55))</f>
        <v/>
      </c>
      <c r="S95" s="830" t="str">
        <f aca="false">IF($B94="","",COUNTIF(Penalties!$AS42:$BA42,S$55))</f>
        <v/>
      </c>
      <c r="T95" s="830" t="str">
        <f aca="false">IF($B94="","",COUNTIF(Penalties!$AS42:$BA42,T$55))</f>
        <v/>
      </c>
      <c r="U95" s="831" t="str">
        <f aca="false">IF(B94="","",SUM(E95:T95))</f>
        <v/>
      </c>
      <c r="V95" s="832" t="str">
        <f aca="false">IF(B94="","",SUM(E95:T95)*0.5)</f>
        <v/>
      </c>
      <c r="W95" s="833" t="str">
        <f aca="false">IF($B94="","",IF(Penalties!$BB42=W$55,1,""))</f>
        <v/>
      </c>
      <c r="X95" s="833" t="str">
        <f aca="false">IF($B94="","",IF(Penalties!$BB42=X$55,1,""))</f>
        <v/>
      </c>
      <c r="Y95" s="833" t="str">
        <f aca="false">IF($B94="","",IF(Penalties!$BB42=Y$55,1,""))</f>
        <v/>
      </c>
      <c r="Z95" s="833" t="str">
        <f aca="false">IF($B94="","",IF(Penalties!$BB42=Z$55,1,""))</f>
        <v/>
      </c>
      <c r="AA95" s="833" t="str">
        <f aca="false">IF($B94="","",IF(Penalties!$BB42=AA$55,1,""))</f>
        <v/>
      </c>
      <c r="AB95" s="833" t="str">
        <f aca="false">IF($B94="","",IF(Penalties!$BB42=AB$55,1,""))</f>
        <v/>
      </c>
      <c r="AC95" s="833" t="str">
        <f aca="false">IF($B94="","",IF(Penalties!$BB42=AC$55,1,""))</f>
        <v/>
      </c>
      <c r="AD95" s="833" t="str">
        <f aca="false">IF($B94="","",IF(Penalties!$BB42=AD$55,1,""))</f>
        <v/>
      </c>
      <c r="AE95" s="833" t="str">
        <f aca="false">IF($B94="","",IF(Penalties!$BB42=AE$55,1,""))</f>
        <v/>
      </c>
      <c r="AF95" s="833" t="str">
        <f aca="false">IF($B94="","",IF(Penalties!$BB42=AF$55,1,""))</f>
        <v/>
      </c>
      <c r="AG95" s="833" t="str">
        <f aca="false">IF($B94="","",IF(Penalties!$BB42=AG$55,1,""))</f>
        <v/>
      </c>
      <c r="AH95" s="833" t="str">
        <f aca="false">IF($B94="","",IF(Penalties!$BB42=AH$55,1,""))</f>
        <v/>
      </c>
      <c r="AI95" s="833" t="str">
        <f aca="false">IF($B94="","",IF(Penalties!$BB42=AI$55,1,""))</f>
        <v/>
      </c>
      <c r="AJ95" s="836" t="str">
        <f aca="false">IF(SUM(X94:AI95)=0, "", IF(SUM(X94:AI94)=1, LOOKUP(1, X94:AI94, $X$55:$AI$55), LOOKUP(1, X95:AI95, $X$55:$AI$55)))</f>
        <v/>
      </c>
    </row>
    <row r="96" s="430" customFormat="true" ht="13" hidden="false" customHeight="true" outlineLevel="0" collapsed="false">
      <c r="A96" s="837" t="s">
        <v>465</v>
      </c>
      <c r="B96" s="837"/>
      <c r="C96" s="837"/>
      <c r="D96" s="838" t="s">
        <v>463</v>
      </c>
      <c r="E96" s="839"/>
      <c r="F96" s="839"/>
      <c r="G96" s="839"/>
      <c r="H96" s="839"/>
      <c r="I96" s="839"/>
      <c r="J96" s="839"/>
      <c r="K96" s="839"/>
      <c r="L96" s="839"/>
      <c r="M96" s="839"/>
      <c r="N96" s="839"/>
      <c r="O96" s="839"/>
      <c r="P96" s="839"/>
      <c r="Q96" s="839"/>
      <c r="R96" s="839"/>
      <c r="S96" s="839"/>
      <c r="T96" s="839"/>
      <c r="U96" s="831"/>
      <c r="V96" s="832"/>
      <c r="W96" s="823"/>
      <c r="X96" s="823"/>
      <c r="Y96" s="823"/>
      <c r="Z96" s="823"/>
      <c r="AA96" s="823"/>
      <c r="AB96" s="823"/>
      <c r="AC96" s="823"/>
      <c r="AD96" s="823"/>
      <c r="AE96" s="823"/>
      <c r="AF96" s="823"/>
      <c r="AG96" s="823"/>
      <c r="AH96" s="823" t="str">
        <f aca="false">IF(Penalties!$R44=AH$2,1,"")</f>
        <v/>
      </c>
      <c r="AI96" s="823" t="str">
        <f aca="false">IF(Penalties!$R44=AI$2,1,"")</f>
        <v/>
      </c>
      <c r="AJ96" s="825"/>
    </row>
    <row r="97" s="430" customFormat="true" ht="13" hidden="false" customHeight="false" outlineLevel="0" collapsed="false">
      <c r="A97" s="837"/>
      <c r="B97" s="837"/>
      <c r="C97" s="837"/>
      <c r="D97" s="838" t="s">
        <v>464</v>
      </c>
      <c r="E97" s="839"/>
      <c r="F97" s="839"/>
      <c r="G97" s="839"/>
      <c r="H97" s="839"/>
      <c r="I97" s="839"/>
      <c r="J97" s="839"/>
      <c r="K97" s="839"/>
      <c r="L97" s="839"/>
      <c r="M97" s="839"/>
      <c r="N97" s="839"/>
      <c r="O97" s="839"/>
      <c r="P97" s="839"/>
      <c r="Q97" s="839"/>
      <c r="R97" s="839"/>
      <c r="S97" s="839"/>
      <c r="T97" s="839"/>
      <c r="U97" s="831"/>
      <c r="V97" s="832"/>
      <c r="W97" s="823"/>
      <c r="X97" s="823"/>
      <c r="Y97" s="823"/>
      <c r="Z97" s="823"/>
      <c r="AA97" s="823"/>
      <c r="AB97" s="823"/>
      <c r="AC97" s="823"/>
      <c r="AD97" s="823"/>
      <c r="AE97" s="823"/>
      <c r="AF97" s="823"/>
      <c r="AG97" s="823"/>
      <c r="AH97" s="823" t="str">
        <f aca="false">IF(Penalties!$AT44=AH$2,1,"")</f>
        <v/>
      </c>
      <c r="AI97" s="823" t="str">
        <f aca="false">IF(Penalties!$AT44=AI$2,1,"")</f>
        <v/>
      </c>
      <c r="AJ97" s="826" t="str">
        <f aca="false">IF(SUM(X96:AI97)=0, "", IF(SUM(X96:AI96)=1, LOOKUP(1, X96:AI96, $X$55:$AI$55), LOOKUP(1, X97:AI97, $X$55:$AI$55)))</f>
        <v/>
      </c>
    </row>
    <row r="98" s="430" customFormat="true" ht="13" hidden="false" customHeight="true" outlineLevel="0" collapsed="false">
      <c r="A98" s="840" t="s">
        <v>465</v>
      </c>
      <c r="B98" s="840"/>
      <c r="C98" s="840"/>
      <c r="D98" s="830" t="s">
        <v>463</v>
      </c>
      <c r="E98" s="839"/>
      <c r="F98" s="839"/>
      <c r="G98" s="839"/>
      <c r="H98" s="839"/>
      <c r="I98" s="839"/>
      <c r="J98" s="839"/>
      <c r="K98" s="839"/>
      <c r="L98" s="839"/>
      <c r="M98" s="839"/>
      <c r="N98" s="839"/>
      <c r="O98" s="839"/>
      <c r="P98" s="839"/>
      <c r="Q98" s="839"/>
      <c r="R98" s="839"/>
      <c r="S98" s="839"/>
      <c r="T98" s="839"/>
      <c r="U98" s="831"/>
      <c r="V98" s="832"/>
      <c r="W98" s="833"/>
      <c r="X98" s="833"/>
      <c r="Y98" s="833"/>
      <c r="Z98" s="833"/>
      <c r="AA98" s="833"/>
      <c r="AB98" s="833"/>
      <c r="AC98" s="833"/>
      <c r="AD98" s="833"/>
      <c r="AE98" s="833"/>
      <c r="AF98" s="833"/>
      <c r="AG98" s="833"/>
      <c r="AH98" s="833" t="str">
        <f aca="false">IF(Penalties!$S44=AH$2,1,"")</f>
        <v/>
      </c>
      <c r="AI98" s="833" t="str">
        <f aca="false">IF(Penalties!$S44=AI$2,1,"")</f>
        <v/>
      </c>
      <c r="AJ98" s="834"/>
    </row>
    <row r="99" s="430" customFormat="true" ht="13.5" hidden="false" customHeight="false" outlineLevel="0" collapsed="false">
      <c r="A99" s="840"/>
      <c r="B99" s="840"/>
      <c r="C99" s="840"/>
      <c r="D99" s="830" t="s">
        <v>464</v>
      </c>
      <c r="E99" s="839"/>
      <c r="F99" s="839"/>
      <c r="G99" s="839"/>
      <c r="H99" s="839"/>
      <c r="I99" s="839"/>
      <c r="J99" s="839"/>
      <c r="K99" s="839"/>
      <c r="L99" s="839"/>
      <c r="M99" s="839"/>
      <c r="N99" s="839"/>
      <c r="O99" s="839"/>
      <c r="P99" s="839"/>
      <c r="Q99" s="839"/>
      <c r="R99" s="839"/>
      <c r="S99" s="839"/>
      <c r="T99" s="839"/>
      <c r="U99" s="831"/>
      <c r="V99" s="832"/>
      <c r="W99" s="833"/>
      <c r="X99" s="833"/>
      <c r="Y99" s="833"/>
      <c r="Z99" s="833"/>
      <c r="AA99" s="833"/>
      <c r="AB99" s="833"/>
      <c r="AC99" s="833"/>
      <c r="AD99" s="833"/>
      <c r="AE99" s="833"/>
      <c r="AF99" s="833"/>
      <c r="AG99" s="833"/>
      <c r="AH99" s="833" t="str">
        <f aca="false">IF(Penalties!$AU44=AH$2,1,"")</f>
        <v/>
      </c>
      <c r="AI99" s="833" t="str">
        <f aca="false">IF(Penalties!$AU44=AI$2,1,"")</f>
        <v/>
      </c>
      <c r="AJ99" s="836" t="str">
        <f aca="false">IF(SUM(X98:AI99)=0, "", IF(SUM(X98:AI98)=1, LOOKUP(1, X98:AI98, $X$55:$AI$55), LOOKUP(1, X99:AI99, $X$55:$AI$55)))</f>
        <v/>
      </c>
    </row>
    <row r="100" s="430" customFormat="true" ht="13" hidden="false" customHeight="false" outlineLevel="0" collapsed="false">
      <c r="A100" s="841" t="s">
        <v>467</v>
      </c>
      <c r="B100" s="841"/>
      <c r="C100" s="841" t="s">
        <v>466</v>
      </c>
      <c r="D100" s="842" t="s">
        <v>463</v>
      </c>
      <c r="E100" s="842" t="n">
        <f aca="false">SUM(E56,E58,E60,E62,E64,E66,E68,E70,E72,E74,E76,E78,E80,E82,E84,E86,E88,E90,E92,E94)</f>
        <v>2</v>
      </c>
      <c r="F100" s="842" t="n">
        <f aca="false">SUM(F56,F58,F60,F62,F64,F66,F68,F70,F72,F74,F76,F78,F80,F82,F84,F86,F88,F90,F92,F94)</f>
        <v>0</v>
      </c>
      <c r="G100" s="842" t="n">
        <f aca="false">SUM(G56,G58,G60,G62,G64,G66,G68,G70,G72,G74,G76,G78,G80,G82,G84,G86,G88,G90,G92,G94)</f>
        <v>0</v>
      </c>
      <c r="H100" s="842" t="n">
        <f aca="false">SUM(H56,H58,H60,H62,H64,H66,H68,H70,H72,H74,H76,H78,H80,H82,H84,H86,H88,H90,H92,H94)</f>
        <v>0</v>
      </c>
      <c r="I100" s="842" t="n">
        <f aca="false">SUM(I56,I58,I60,I62,I64,I66,I68,I70,I72,I74,I76,I78,I80,I82,I84,I86,I88,I90,I92,I94)</f>
        <v>2</v>
      </c>
      <c r="J100" s="842" t="n">
        <f aca="false">SUM(J56,J58,J60,J62,J64,J66,J68,J70,J72,J74,J76,J78,J80,J82,J84,J86,J88,J90,J92,J94)</f>
        <v>0</v>
      </c>
      <c r="K100" s="842" t="n">
        <f aca="false">SUM(K56,K58,K60,K62,K64,K66,K68,K70,K72,K74,K76,K78,K80,K82,K84,K86,K88,K90,K92,K94)</f>
        <v>2</v>
      </c>
      <c r="L100" s="842" t="n">
        <f aca="false">SUM(L56,L58,L60,L62,L64,L66,L68,L70,L72,L74,L76,L78,L80,L82,L84,L86,L88,L90,L92,L94)</f>
        <v>0</v>
      </c>
      <c r="M100" s="842" t="n">
        <f aca="false">SUM(M56,M58,M60,M62,M64,M66,M68,M70,M72,M74,M76,M78,M80,M82,M84,M86,M88,M90,M92,M94)</f>
        <v>3</v>
      </c>
      <c r="N100" s="842" t="n">
        <f aca="false">SUM(N56,N58,N60,N62,N64,N66,N68,N70,N72,N74,N76,N78,N80,N82,N84,N86,N88,N90,N92,N94)</f>
        <v>3</v>
      </c>
      <c r="O100" s="842" t="n">
        <f aca="false">SUM(O56,O58,O60,O62,O64,O66,O68,O70,O72,O74,O76,O78,O80,O82,O84,O86,O88,O90,O92,O94)</f>
        <v>5</v>
      </c>
      <c r="P100" s="842" t="n">
        <f aca="false">SUM(P56,P58,P60,P62,P64,P66,P68,P70,P72,P74,P76,P78,P80,P82,P84,P86,P88,P90,P92,P94)</f>
        <v>0</v>
      </c>
      <c r="Q100" s="842" t="n">
        <f aca="false">SUM(Q56,Q58,Q60,Q62,Q64,Q66,Q68,Q70,Q72,Q74,Q76,Q78,Q80,Q82,Q84,Q86,Q88,Q90,Q92,Q94)</f>
        <v>0</v>
      </c>
      <c r="R100" s="842" t="n">
        <f aca="false">SUM(R56,R58,R60,R62,R64,R66,R68,R70,R72,R74,R76,R78,R80,R82,R84,R86,R88,R90,R92,R94)</f>
        <v>1</v>
      </c>
      <c r="S100" s="842" t="n">
        <f aca="false">SUM(S56,S58,S60,S62,S64,S66,S68,S70,S72,S74,S76,S78,S80,S82,S84,S86,S88,S90,S92,S94)</f>
        <v>0</v>
      </c>
      <c r="T100" s="842" t="n">
        <f aca="false">SUM(T56,T58,T60,T62,T64,T66,T68,T70,T72,T74,T76,T78,T80,T82,T84,T86,T88,T90,T92,T94)</f>
        <v>0</v>
      </c>
      <c r="U100" s="818" t="n">
        <f aca="false">SUM(U56,U58,U60,U62,U64,U66,U68,U70,U72,U74,U76,U78,U80,U82,U84,U86,U88,U90,U92,U94)</f>
        <v>18</v>
      </c>
      <c r="V100" s="843" t="n">
        <f aca="false">SUM(V56,V58,V60,V62,V64,V66,V68,V70,V72,V74,V76,V78,V80,V82,V84,V86,V88,V90,V92,V94)</f>
        <v>9</v>
      </c>
      <c r="W100" s="844" t="n">
        <f aca="false">SUM(W56,W58,W60,W62,W64,W66,W68,W70,W72,W74,W76,W78,W80,W82,W84,W86,W88,W90,W92,W94)</f>
        <v>0</v>
      </c>
      <c r="X100" s="844" t="n">
        <f aca="false">SUM(X56,X58,X60,X62,X64,X66,X68,X70,X72,X74,X76,X78,X80,X82,X84,X86,X88,X90,X92,X94)</f>
        <v>0</v>
      </c>
      <c r="Y100" s="844" t="n">
        <f aca="false">SUM(Y56,Y58,Y60,Y62,Y64,Y66,Y68,Y70,Y72,Y74,Y76,Y78,Y80,Y82,Y84,Y86,Y88,Y90,Y92,Y94)</f>
        <v>0</v>
      </c>
      <c r="Z100" s="844" t="n">
        <f aca="false">SUM(Z56,Z58,Z60,Z62,Z64,Z66,Z68,Z70,Z72,Z74,Z76,Z78,Z80,Z82,Z84,Z86,Z88,Z90,Z92,Z94)</f>
        <v>0</v>
      </c>
      <c r="AA100" s="844" t="n">
        <f aca="false">SUM(AA56,AA58,AA60,AA62,AA64,AA66,AA68,AA70,AA72,AA74,AA76,AA78,AA80,AA82,AA84,AA86,AA88,AA90,AA92,AA94)</f>
        <v>0</v>
      </c>
      <c r="AB100" s="844" t="n">
        <f aca="false">SUM(AB56,AB58,AB60,AB62,AB64,AB66,AB68,AB70,AB72,AB74,AB76,AB78,AB80,AB82,AB84,AB86,AB88,AB90,AB92,AB94)</f>
        <v>0</v>
      </c>
      <c r="AC100" s="844" t="n">
        <f aca="false">SUM(AC56,AC58,AC60,AC62,AC64,AC66,AC68,AC70,AC72,AC74,AC76,AC78,AC80,AC82,AC84,AC86,AC88,AC90,AC92,AC94)</f>
        <v>0</v>
      </c>
      <c r="AD100" s="844" t="n">
        <f aca="false">SUM(AD56,AD58,AD60,AD62,AD64,AD66,AD68,AD70,AD72,AD74,AD76,AD78,AD80,AD82,AD84,AD86,AD88,AD90,AD92,AD94)</f>
        <v>0</v>
      </c>
      <c r="AE100" s="844" t="n">
        <f aca="false">SUM(AE56,AE58,AE60,AE62,AE64,AE66,AE68,AE70,AE72,AE74,AE76,AE78,AE80,AE82,AE84,AE86,AE88,AE90,AE92,AE94)</f>
        <v>0</v>
      </c>
      <c r="AF100" s="844" t="n">
        <f aca="false">SUM(AF56,AF58,AF60,AF62,AF64,AF66,AF68,AF70,AF72,AF74,AF76,AF78,AF80,AF82,AF84,AF86,AF88,AF90,AF92,AF94)</f>
        <v>0</v>
      </c>
      <c r="AG100" s="844" t="n">
        <f aca="false">SUM(AG56,AG58,AG60,AG62,AG64,AG66,AG68,AG70,AG72,AG74,AG76,AG78,AG80,AG82,AG84,AG86,AG88,AG90,AG92,AG94)</f>
        <v>0</v>
      </c>
      <c r="AH100" s="844" t="n">
        <f aca="false">SUM(AH56,AH58,AH60,AH62,AH64,AH66,AH68,AH70,AH72,AH74,AH76,AH78,AH80,AH82,AH84,AH86,AH88,AH90,AH92,AH94,AH96,AH98)</f>
        <v>0</v>
      </c>
      <c r="AI100" s="844" t="n">
        <f aca="false">SUM(AI56,AI58,AI60,AI62,AI64,AI66,AI68,AI70,AI72,AI74,AI76,AI78,AI80,AI82,AI84,AI86,AI88,AI90,AI92,AI94,AI96,AI98)</f>
        <v>0</v>
      </c>
      <c r="AJ100" s="845"/>
    </row>
    <row r="101" s="430" customFormat="true" ht="13" hidden="false" customHeight="false" outlineLevel="0" collapsed="false">
      <c r="A101" s="841"/>
      <c r="B101" s="841"/>
      <c r="C101" s="841"/>
      <c r="D101" s="842" t="s">
        <v>464</v>
      </c>
      <c r="E101" s="842" t="n">
        <f aca="false">SUM(E57,E59,E61,E63,E65,E67,E69,E71,E73,E75,E77,E79,E81,E83,E85,E87,E89,E91,E93,E95)</f>
        <v>2</v>
      </c>
      <c r="F101" s="842" t="n">
        <f aca="false">SUM(F57,F59,F61,F63,F65,F67,F69,F71,F73,F75,F77,F79,F81,F83,F85,F87,F89,F91,F93,F95)</f>
        <v>0</v>
      </c>
      <c r="G101" s="842" t="n">
        <f aca="false">SUM(G57,G59,G61,G63,G65,G67,G69,G71,G73,G75,G77,G79,G81,G83,G85,G87,G89,G91,G93,G95)</f>
        <v>1</v>
      </c>
      <c r="H101" s="842" t="n">
        <f aca="false">SUM(H57,H59,H61,H63,H65,H67,H69,H71,H73,H75,H77,H79,H81,H83,H85,H87,H89,H91,H93,H95)</f>
        <v>0</v>
      </c>
      <c r="I101" s="842" t="n">
        <f aca="false">SUM(I57,I59,I61,I63,I65,I67,I69,I71,I73,I75,I77,I79,I81,I83,I85,I87,I89,I91,I93,I95)</f>
        <v>4</v>
      </c>
      <c r="J101" s="842" t="n">
        <f aca="false">SUM(J57,J59,J61,J63,J65,J67,J69,J71,J73,J75,J77,J79,J81,J83,J85,J87,J89,J91,J93,J95)</f>
        <v>0</v>
      </c>
      <c r="K101" s="842" t="n">
        <f aca="false">SUM(K57,K59,K61,K63,K65,K67,K69,K71,K73,K75,K77,K79,K81,K83,K85,K87,K89,K91,K93,K95)</f>
        <v>5</v>
      </c>
      <c r="L101" s="842" t="n">
        <f aca="false">SUM(L57,L59,L61,L63,L65,L67,L69,L71,L73,L75,L77,L79,L81,L83,L85,L87,L89,L91,L93,L95)</f>
        <v>0</v>
      </c>
      <c r="M101" s="842" t="n">
        <f aca="false">SUM(M57,M59,M61,M63,M65,M67,M69,M71,M73,M75,M77,M79,M81,M83,M85,M87,M89,M91,M93,M95)</f>
        <v>4</v>
      </c>
      <c r="N101" s="842" t="n">
        <f aca="false">SUM(N57,N59,N61,N63,N65,N67,N69,N71,N73,N75,N77,N79,N81,N83,N85,N87,N89,N91,N93,N95)</f>
        <v>4</v>
      </c>
      <c r="O101" s="842" t="n">
        <f aca="false">SUM(O57,O59,O61,O63,O65,O67,O69,O71,O73,O75,O77,O79,O81,O83,O85,O87,O89,O91,O93,O95)</f>
        <v>0</v>
      </c>
      <c r="P101" s="842" t="n">
        <f aca="false">SUM(P57,P59,P61,P63,P65,P67,P69,P71,P73,P75,P77,P79,P81,P83,P85,P87,P89,P91,P93,P95)</f>
        <v>0</v>
      </c>
      <c r="Q101" s="842" t="n">
        <f aca="false">SUM(Q57,Q59,Q61,Q63,Q65,Q67,Q69,Q71,Q73,Q75,Q77,Q79,Q81,Q83,Q85,Q87,Q89,Q91,Q93,Q95)</f>
        <v>0</v>
      </c>
      <c r="R101" s="842" t="n">
        <f aca="false">SUM(R57,R59,R61,R63,R65,R67,R69,R71,R73,R75,R77,R79,R81,R83,R85,R87,R89,R91,R93,R95)</f>
        <v>0</v>
      </c>
      <c r="S101" s="842" t="n">
        <f aca="false">SUM(S57,S59,S61,S63,S65,S67,S69,S71,S73,S75,S77,S79,S81,S83,S85,S87,S89,S91,S93,S95)</f>
        <v>0</v>
      </c>
      <c r="T101" s="842" t="n">
        <f aca="false">SUM(T57,T59,T61,T63,T65,T67,T69,T71,T73,T75,T77,T79,T81,T83,T85,T87,T89,T91,T93,T95)</f>
        <v>0</v>
      </c>
      <c r="U101" s="818" t="n">
        <f aca="false">SUM(U57,U59,U61,U63,U65,U67,U69,U71,U73,U75,U77,U79,U81,U83,U85,U87,U89,U91,U93,U95)</f>
        <v>20</v>
      </c>
      <c r="V101" s="843" t="n">
        <f aca="false">SUM(V57,V59,V61,V63,V65,V67,V69,V71,V73,V75,V77,V79,V81,V83,V85,V87,V89,V91,V93,V95)</f>
        <v>10</v>
      </c>
      <c r="W101" s="844" t="n">
        <f aca="false">SUM(W57,W59,W61,W63,W65,W67,W69,W71,W73,W75,W77,W79,W81,W83,W85,W87,W89,W91,W93,W95)</f>
        <v>0</v>
      </c>
      <c r="X101" s="844" t="n">
        <f aca="false">SUM(X57,X59,X61,X63,X65,X67,X69,X71,X73,X75,X77,X79,X81,X83,X85,X87,X89,X91,X93,X95)</f>
        <v>0</v>
      </c>
      <c r="Y101" s="844" t="n">
        <f aca="false">SUM(Y57,Y59,Y61,Y63,Y65,Y67,Y69,Y71,Y73,Y75,Y77,Y79,Y81,Y83,Y85,Y87,Y89,Y91,Y93,Y95)</f>
        <v>0</v>
      </c>
      <c r="Z101" s="844" t="n">
        <f aca="false">SUM(Z57,Z59,Z61,Z63,Z65,Z67,Z69,Z71,Z73,Z75,Z77,Z79,Z81,Z83,Z85,Z87,Z89,Z91,Z93,Z95)</f>
        <v>0</v>
      </c>
      <c r="AA101" s="844" t="n">
        <f aca="false">SUM(AA57,AA59,AA61,AA63,AA65,AA67,AA69,AA71,AA73,AA75,AA77,AA79,AA81,AA83,AA85,AA87,AA89,AA91,AA93,AA95)</f>
        <v>0</v>
      </c>
      <c r="AB101" s="844" t="n">
        <f aca="false">SUM(AB57,AB59,AB61,AB63,AB65,AB67,AB69,AB71,AB73,AB75,AB77,AB79,AB81,AB83,AB85,AB87,AB89,AB91,AB93,AB95)</f>
        <v>0</v>
      </c>
      <c r="AC101" s="844" t="n">
        <f aca="false">SUM(AC57,AC59,AC61,AC63,AC65,AC67,AC69,AC71,AC73,AC75,AC77,AC79,AC81,AC83,AC85,AC87,AC89,AC91,AC93,AC95)</f>
        <v>0</v>
      </c>
      <c r="AD101" s="844" t="n">
        <f aca="false">SUM(AD57,AD59,AD61,AD63,AD65,AD67,AD69,AD71,AD73,AD75,AD77,AD79,AD81,AD83,AD85,AD87,AD89,AD91,AD93,AD95)</f>
        <v>0</v>
      </c>
      <c r="AE101" s="844" t="n">
        <f aca="false">SUM(AE57,AE59,AE61,AE63,AE65,AE67,AE69,AE71,AE73,AE75,AE77,AE79,AE81,AE83,AE85,AE87,AE89,AE91,AE93,AE95)</f>
        <v>0</v>
      </c>
      <c r="AF101" s="844" t="n">
        <f aca="false">SUM(AF57,AF59,AF61,AF63,AF65,AF67,AF69,AF71,AF73,AF75,AF77,AF79,AF81,AF83,AF85,AF87,AF89,AF91,AF93,AF95)</f>
        <v>0</v>
      </c>
      <c r="AG101" s="844" t="n">
        <f aca="false">SUM(AG57,AG59,AG61,AG63,AG65,AG67,AG69,AG71,AG73,AG75,AG77,AG79,AG81,AG83,AG85,AG87,AG89,AG91,AG93,AG95)</f>
        <v>0</v>
      </c>
      <c r="AH101" s="844" t="n">
        <f aca="false">SUM(AH57,AH59,AH61,AH63,AH65,AH67,AH69,AH71,AH73,AH75,AH77,AH79,AH81,AH83,AH85,AH87,AH89,AH91,AH93,AH95,AH97,AH99)</f>
        <v>0</v>
      </c>
      <c r="AI101" s="844" t="n">
        <f aca="false">SUM(AI57,AI59,AI61,AI63,AI65,AI67,AI69,AI71,AI73,AI75,AI77,AI79,AI81,AI83,AI85,AI87,AI89,AI91,AI93,AI95,AI97,AI99)</f>
        <v>0</v>
      </c>
    </row>
    <row r="102" s="430" customFormat="true" ht="13" hidden="false" customHeight="false" outlineLevel="0" collapsed="false">
      <c r="A102" s="841"/>
      <c r="B102" s="841"/>
      <c r="C102" s="841"/>
      <c r="D102" s="818" t="s">
        <v>454</v>
      </c>
      <c r="E102" s="818" t="n">
        <f aca="false">SUM(E100,E101)</f>
        <v>4</v>
      </c>
      <c r="F102" s="818" t="n">
        <f aca="false">SUM(F100,F101)</f>
        <v>0</v>
      </c>
      <c r="G102" s="818" t="n">
        <f aca="false">SUM(G100,G101)</f>
        <v>1</v>
      </c>
      <c r="H102" s="818" t="n">
        <f aca="false">SUM(H100,H101)</f>
        <v>0</v>
      </c>
      <c r="I102" s="818" t="n">
        <f aca="false">SUM(I100,I101)</f>
        <v>6</v>
      </c>
      <c r="J102" s="818" t="n">
        <f aca="false">SUM(J100,J101)</f>
        <v>0</v>
      </c>
      <c r="K102" s="818" t="n">
        <f aca="false">SUM(K100,K101)</f>
        <v>7</v>
      </c>
      <c r="L102" s="818" t="n">
        <f aca="false">SUM(L100,L101)</f>
        <v>0</v>
      </c>
      <c r="M102" s="818" t="n">
        <f aca="false">SUM(M100,M101)</f>
        <v>7</v>
      </c>
      <c r="N102" s="818" t="n">
        <f aca="false">SUM(N100,N101)</f>
        <v>7</v>
      </c>
      <c r="O102" s="818" t="n">
        <f aca="false">SUM(O100,O101)</f>
        <v>5</v>
      </c>
      <c r="P102" s="818" t="n">
        <f aca="false">SUM(P100,P101)</f>
        <v>0</v>
      </c>
      <c r="Q102" s="818" t="n">
        <f aca="false">SUM(Q100,Q101)</f>
        <v>0</v>
      </c>
      <c r="R102" s="818" t="n">
        <f aca="false">SUM(R100,R101)</f>
        <v>1</v>
      </c>
      <c r="S102" s="818" t="n">
        <f aca="false">SUM(S100,S101)</f>
        <v>0</v>
      </c>
      <c r="T102" s="818" t="n">
        <f aca="false">SUM(T100,T101)</f>
        <v>0</v>
      </c>
      <c r="U102" s="846" t="n">
        <f aca="false">SUM(U100,U101)</f>
        <v>38</v>
      </c>
      <c r="V102" s="847" t="n">
        <f aca="false">SUM(V100,V101)</f>
        <v>19</v>
      </c>
      <c r="W102" s="844" t="n">
        <f aca="false">SUM(W100,W101)</f>
        <v>0</v>
      </c>
      <c r="X102" s="844" t="n">
        <f aca="false">SUM(X100,X101)</f>
        <v>0</v>
      </c>
      <c r="Y102" s="844" t="n">
        <f aca="false">SUM(Y100,Y101)</f>
        <v>0</v>
      </c>
      <c r="Z102" s="844" t="n">
        <f aca="false">SUM(Z100,Z101)</f>
        <v>0</v>
      </c>
      <c r="AA102" s="844" t="n">
        <f aca="false">SUM(AA100,AA101)</f>
        <v>0</v>
      </c>
      <c r="AB102" s="844" t="n">
        <f aca="false">SUM(AB100,AB101)</f>
        <v>0</v>
      </c>
      <c r="AC102" s="844" t="n">
        <f aca="false">SUM(AC100,AC101)</f>
        <v>0</v>
      </c>
      <c r="AD102" s="844" t="n">
        <f aca="false">SUM(AD100,AD101)</f>
        <v>0</v>
      </c>
      <c r="AE102" s="844" t="n">
        <f aca="false">SUM(AE100,AE101)</f>
        <v>0</v>
      </c>
      <c r="AF102" s="844" t="n">
        <f aca="false">SUM(AF100,AF101)</f>
        <v>0</v>
      </c>
      <c r="AG102" s="844" t="n">
        <f aca="false">SUM(AG100,AG101)</f>
        <v>0</v>
      </c>
      <c r="AH102" s="844" t="n">
        <f aca="false">SUM(AH100,AH101)</f>
        <v>0</v>
      </c>
      <c r="AI102" s="844"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3" man="true" max="16383" min="0"/>
  </rowBreaks>
</worksheet>
</file>

<file path=xl/worksheets/sheet16.xml><?xml version="1.0" encoding="utf-8"?>
<worksheet xmlns="http://schemas.openxmlformats.org/spreadsheetml/2006/main" xmlns:r="http://schemas.openxmlformats.org/officeDocument/2006/relationships">
  <sheetPr filterMode="false">
    <tabColor rgb="FFFFFF00"/>
    <pageSetUpPr fitToPage="false"/>
  </sheetPr>
  <dimension ref="A1:AE2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30" workbookViewId="0">
      <selection pane="topLeft" activeCell="A1" activeCellId="0" sqref="A1"/>
    </sheetView>
  </sheetViews>
  <sheetFormatPr defaultRowHeight="13"/>
  <cols>
    <col collapsed="false" hidden="false" max="238" min="1" style="704" width="11.2040816326531"/>
    <col collapsed="false" hidden="false" max="1025" min="239" style="704" width="8.63775510204082"/>
  </cols>
  <sheetData>
    <row r="1" customFormat="false" ht="13" hidden="false" customHeight="false" outlineLevel="0" collapsed="false">
      <c r="A1" s="848" t="s">
        <v>463</v>
      </c>
      <c r="B1" s="848" t="s">
        <v>461</v>
      </c>
      <c r="C1" s="849" t="n">
        <f aca="false">COLUMN(Score!B3)</f>
        <v>2</v>
      </c>
      <c r="D1" s="849" t="n">
        <f aca="false">COLUMN(Score!Q3)</f>
        <v>17</v>
      </c>
      <c r="E1" s="850"/>
      <c r="F1" s="850"/>
      <c r="G1" s="851" t="n">
        <f aca="false">COLUMN(Score!C3)</f>
        <v>3</v>
      </c>
      <c r="H1" s="851" t="n">
        <f aca="false">COLUMN(Score!D3)</f>
        <v>4</v>
      </c>
      <c r="I1" s="852"/>
      <c r="J1" s="851" t="n">
        <f aca="false">COLUMN(Score!E3)</f>
        <v>5</v>
      </c>
      <c r="K1" s="851" t="n">
        <f aca="false">COLUMN(Score!F3)</f>
        <v>6</v>
      </c>
      <c r="L1" s="851" t="n">
        <f aca="false">COLUMN(Score!G3)</f>
        <v>7</v>
      </c>
      <c r="M1" s="849" t="n">
        <f aca="false">COLUMN(Score!S3)</f>
        <v>19</v>
      </c>
      <c r="N1" s="849" t="n">
        <f aca="false">COLUMN('Game Clock'!B10)</f>
        <v>2</v>
      </c>
      <c r="O1" s="850"/>
      <c r="Q1" s="848" t="s">
        <v>463</v>
      </c>
      <c r="R1" s="848" t="s">
        <v>467</v>
      </c>
      <c r="S1" s="849" t="n">
        <f aca="false">COLUMN(Score!U3)</f>
        <v>21</v>
      </c>
      <c r="T1" s="849" t="n">
        <f aca="false">COLUMN(Score!AJ3)</f>
        <v>36</v>
      </c>
      <c r="U1" s="850"/>
      <c r="V1" s="850"/>
      <c r="W1" s="851" t="n">
        <f aca="false">COLUMN(Score!V3)</f>
        <v>22</v>
      </c>
      <c r="X1" s="851" t="n">
        <f aca="false">COLUMN(Score!W3)</f>
        <v>23</v>
      </c>
      <c r="Y1" s="852"/>
      <c r="Z1" s="851" t="n">
        <f aca="false">COLUMN(Score!X3)</f>
        <v>24</v>
      </c>
      <c r="AA1" s="851" t="n">
        <f aca="false">COLUMN(Score!Y3)</f>
        <v>25</v>
      </c>
      <c r="AB1" s="851" t="n">
        <f aca="false">COLUMN(Score!Z3)</f>
        <v>26</v>
      </c>
      <c r="AC1" s="849" t="n">
        <f aca="false">COLUMN(Score!AL3)</f>
        <v>38</v>
      </c>
      <c r="AD1" s="849"/>
      <c r="AE1" s="850"/>
    </row>
    <row r="2" customFormat="false" ht="13" hidden="false" customHeight="false" outlineLevel="0" collapsed="false">
      <c r="A2" s="850" t="s">
        <v>421</v>
      </c>
      <c r="B2" s="850" t="s">
        <v>468</v>
      </c>
      <c r="C2" s="850" t="s">
        <v>292</v>
      </c>
      <c r="D2" s="850" t="s">
        <v>469</v>
      </c>
      <c r="E2" s="850" t="s">
        <v>470</v>
      </c>
      <c r="F2" s="850" t="s">
        <v>471</v>
      </c>
      <c r="G2" s="853" t="s">
        <v>472</v>
      </c>
      <c r="H2" s="853" t="s">
        <v>452</v>
      </c>
      <c r="I2" s="852" t="s">
        <v>473</v>
      </c>
      <c r="J2" s="853" t="s">
        <v>474</v>
      </c>
      <c r="K2" s="853" t="s">
        <v>475</v>
      </c>
      <c r="L2" s="853" t="s">
        <v>221</v>
      </c>
      <c r="M2" s="850" t="s">
        <v>233</v>
      </c>
      <c r="N2" s="850" t="s">
        <v>476</v>
      </c>
      <c r="O2" s="850" t="s">
        <v>477</v>
      </c>
      <c r="Q2" s="850" t="s">
        <v>421</v>
      </c>
      <c r="R2" s="850" t="s">
        <v>468</v>
      </c>
      <c r="S2" s="850" t="s">
        <v>292</v>
      </c>
      <c r="T2" s="850" t="s">
        <v>469</v>
      </c>
      <c r="U2" s="850" t="s">
        <v>470</v>
      </c>
      <c r="V2" s="850" t="s">
        <v>471</v>
      </c>
      <c r="W2" s="853" t="s">
        <v>472</v>
      </c>
      <c r="X2" s="853" t="s">
        <v>452</v>
      </c>
      <c r="Y2" s="852" t="s">
        <v>473</v>
      </c>
      <c r="Z2" s="853" t="s">
        <v>474</v>
      </c>
      <c r="AA2" s="853" t="s">
        <v>475</v>
      </c>
      <c r="AB2" s="853" t="s">
        <v>221</v>
      </c>
      <c r="AC2" s="850" t="s">
        <v>233</v>
      </c>
      <c r="AD2" s="850" t="s">
        <v>476</v>
      </c>
      <c r="AE2" s="850" t="s">
        <v>477</v>
      </c>
    </row>
    <row r="3" customFormat="false" ht="13" hidden="false" customHeight="false" outlineLevel="0" collapsed="false">
      <c r="A3" s="854" t="n">
        <v>1</v>
      </c>
      <c r="B3" s="704" t="n">
        <f aca="false">IF(ISNA(MATCH($A3,Score!A$4:A$41,0)),"",MATCH($A3,Score!A$4:A$41,0)+ROW(Score!A$3))</f>
        <v>4</v>
      </c>
      <c r="C3" s="855" t="e">
        <f aca="true">IF($B3="","",INDIRECT(ADDRESS($B3,C$1,1,,"Score")))</f>
        <v>#REF!</v>
      </c>
      <c r="D3" s="704" t="e">
        <f aca="true">IF($B3="","",INDIRECT(ADDRESS($B3,D$1,1,,"Score")))</f>
        <v>#REF!</v>
      </c>
      <c r="E3" s="854" t="e">
        <f aca="false">IF(B3="","",SUM(D3,D4))</f>
        <v>#REF!</v>
      </c>
      <c r="F3" s="854" t="e">
        <f aca="false">IF(B3="","",E3-U3)</f>
        <v>#REF!</v>
      </c>
      <c r="G3" s="856" t="n">
        <f aca="true">IF($B3="","",IF(ISBLANK(INDIRECT(ADDRESS($B3,G$1,1,,"Score"))),"",1))</f>
        <v>1</v>
      </c>
      <c r="H3" s="856" t="n">
        <f aca="true">IF($B3="","",IF(ISBLANK(INDIRECT(ADDRESS($B3,H$1,1,,"Score"))),"",1))</f>
        <v>1</v>
      </c>
      <c r="I3" s="857" t="e">
        <f aca="false">IF(H3=1,F3,"")</f>
        <v>#REF!</v>
      </c>
      <c r="J3" s="856" t="n">
        <f aca="true">IF($B3="","",IF(ISBLANK(INDIRECT(ADDRESS($B3,J$1,1,,"Score"))),"",1))</f>
        <v>1</v>
      </c>
      <c r="K3" s="856" t="n">
        <f aca="true">IF($B3="","",IF(ISBLANK(INDIRECT(ADDRESS($B3,K$1,1,,"Score"))),"",1))</f>
        <v>1</v>
      </c>
      <c r="L3" s="856" t="n">
        <f aca="true">IF($B3="","",IF(ISBLANK(INDIRECT(ADDRESS($B3,L$1,1,,"Score"))),"",1))</f>
        <v>1</v>
      </c>
      <c r="M3" s="704" t="e">
        <f aca="true">IF($B3="","",INDIRECT(ADDRESS($B3,M$1,1,,"Score")))</f>
        <v>#REF!</v>
      </c>
      <c r="N3" s="858" t="e">
        <f aca="true">IF(ISNA(MATCH($A3,'Game Clock'!A$11:A$48,0)),"",INDIRECT(ADDRESS(MATCH($A3,'Game Clock'!A$11:A$48,0)+ROW('Game Clock'!A$10),N$1,1,,"Game Clock")))</f>
        <v>#REF!</v>
      </c>
      <c r="O3" s="858" t="e">
        <f aca="false">IF(OR(N3="",N3=0),"",60*E3/N3)</f>
        <v>#REF!</v>
      </c>
      <c r="Q3" s="854" t="n">
        <v>1</v>
      </c>
      <c r="R3" s="704" t="n">
        <f aca="false">IF(ISNA(MATCH($Q3,Score!T$4:T$41,0)),"",MATCH($Q3,Score!T$4:T$41,0)++ROW(Score!T$3))</f>
        <v>4</v>
      </c>
      <c r="S3" s="855" t="e">
        <f aca="true">IF($R3="","",INDIRECT(ADDRESS($R3,S$1,1,,"Score")))</f>
        <v>#REF!</v>
      </c>
      <c r="T3" s="704" t="e">
        <f aca="true">IF($R3="","",INDIRECT(ADDRESS($R3,T$1,1,,"Score")))</f>
        <v>#REF!</v>
      </c>
      <c r="U3" s="854" t="e">
        <f aca="false">IF(R3="","",SUM(T3,T4))</f>
        <v>#REF!</v>
      </c>
      <c r="V3" s="854" t="e">
        <f aca="false">IF(R3="","",U3-E3)</f>
        <v>#REF!</v>
      </c>
      <c r="W3" s="856" t="n">
        <f aca="true">IF($R3="","",IF(ISBLANK(INDIRECT(ADDRESS($R3,W$1,1,,"Score"))),"",1))</f>
        <v>1</v>
      </c>
      <c r="X3" s="856" t="n">
        <f aca="true">IF($R3="","",IF(ISBLANK(INDIRECT(ADDRESS($R3,X$1,1,,"Score"))),"",1))</f>
        <v>1</v>
      </c>
      <c r="Y3" s="857" t="e">
        <f aca="false">IF(X3=1,V3,"")</f>
        <v>#REF!</v>
      </c>
      <c r="Z3" s="856" t="n">
        <f aca="true">IF($R3="","",IF(ISBLANK(INDIRECT(ADDRESS($R3,Z$1,1,,"Score"))),"",1))</f>
        <v>1</v>
      </c>
      <c r="AA3" s="856" t="n">
        <f aca="true">IF($R3="","",IF(ISBLANK(INDIRECT(ADDRESS($R3,AA$1,1,,"Score"))),"",1))</f>
        <v>1</v>
      </c>
      <c r="AB3" s="856" t="n">
        <f aca="true">IF($R3="","",IF(ISBLANK(INDIRECT(ADDRESS($R3,AB$1,1,,"Score"))),"",1))</f>
        <v>1</v>
      </c>
      <c r="AC3" s="704" t="e">
        <f aca="true">IF($R3="","",INDIRECT(ADDRESS($R3,AC$1,1,,"Score")))</f>
        <v>#REF!</v>
      </c>
      <c r="AD3" s="858" t="e">
        <f aca="false">N3</f>
        <v>#REF!</v>
      </c>
      <c r="AE3" s="858" t="e">
        <f aca="false">IF(OR(AD3="",AD3=0),"",60*U3/AD3)</f>
        <v>#REF!</v>
      </c>
    </row>
    <row r="4" customFormat="false" ht="13" hidden="false" customHeight="false" outlineLevel="0" collapsed="false">
      <c r="A4" s="854"/>
      <c r="B4" s="704" t="e">
        <f aca="true">IF($B3="","",IF(INDIRECT(ADDRESS($B3+1,C$1-1,1,,"Score"))="SP",$B3+1,""))</f>
        <v>#REF!</v>
      </c>
      <c r="C4" s="855" t="e">
        <f aca="true">IF($B4="","",INDIRECT(ADDRESS($B4,C$1,1,,"Score")))</f>
        <v>#REF!</v>
      </c>
      <c r="D4" s="704" t="e">
        <f aca="true">IF($B4="","",INDIRECT(ADDRESS($B4,D$1,1,,"Score")))</f>
        <v>#REF!</v>
      </c>
      <c r="E4" s="854"/>
      <c r="F4" s="854"/>
      <c r="G4" s="856"/>
      <c r="H4" s="856"/>
      <c r="I4" s="857"/>
      <c r="J4" s="856" t="n">
        <f aca="true">IF($B4="","",IF(ISBLANK(INDIRECT(ADDRESS($B4,J$1,1,,"Score"))),"",1))</f>
        <v>1</v>
      </c>
      <c r="K4" s="856" t="n">
        <f aca="true">IF($B4="","",IF(ISBLANK(INDIRECT(ADDRESS($B4,K$1,1,,"Score"))),"",1))</f>
        <v>1</v>
      </c>
      <c r="L4" s="856" t="n">
        <f aca="true">IF($B4="","",IF(ISBLANK(INDIRECT(ADDRESS($B4,L$1,1,,"Score"))),"",1))</f>
        <v>1</v>
      </c>
      <c r="M4" s="704" t="e">
        <f aca="true">IF($B4="","",INDIRECT(ADDRESS($B4,M$1,1,,"Score")))</f>
        <v>#REF!</v>
      </c>
      <c r="N4" s="858"/>
      <c r="O4" s="858"/>
      <c r="Q4" s="854"/>
      <c r="R4" s="704" t="e">
        <f aca="true">IF($R3="","",IF(INDIRECT(ADDRESS($R3+1,S$1-1,1,,"Score"))="SP",$R3+1,""))</f>
        <v>#REF!</v>
      </c>
      <c r="S4" s="855" t="e">
        <f aca="true">IF($R4="","",INDIRECT(ADDRESS($R4,S$1,1,,"Score")))</f>
        <v>#REF!</v>
      </c>
      <c r="T4" s="704" t="e">
        <f aca="true">IF($R4="","",INDIRECT(ADDRESS($R4,T$1,1,,"Score")))</f>
        <v>#REF!</v>
      </c>
      <c r="U4" s="854"/>
      <c r="V4" s="854"/>
      <c r="W4" s="856"/>
      <c r="X4" s="856"/>
      <c r="Y4" s="857"/>
      <c r="Z4" s="856" t="n">
        <f aca="true">IF($R4="","",IF(ISBLANK(INDIRECT(ADDRESS($R4,Z$1,1,,"Score"))),"",1))</f>
        <v>1</v>
      </c>
      <c r="AA4" s="856" t="n">
        <f aca="true">IF($R4="","",IF(ISBLANK(INDIRECT(ADDRESS($R4,AA$1,1,,"Score"))),"",1))</f>
        <v>1</v>
      </c>
      <c r="AB4" s="856" t="n">
        <f aca="true">IF($R4="","",IF(ISBLANK(INDIRECT(ADDRESS($R4,AB$1,1,,"Score"))),"",1))</f>
        <v>1</v>
      </c>
      <c r="AC4" s="704" t="e">
        <f aca="true">IF($R4="","",INDIRECT(ADDRESS($R4,AC$1,1,,"Score")))</f>
        <v>#REF!</v>
      </c>
      <c r="AD4" s="858"/>
      <c r="AE4" s="858"/>
    </row>
    <row r="5" customFormat="false" ht="13" hidden="false" customHeight="false" outlineLevel="0" collapsed="false">
      <c r="A5" s="859" t="n">
        <f aca="false">A3+1</f>
        <v>2</v>
      </c>
      <c r="B5" s="860" t="n">
        <f aca="false">IF(ISNA(MATCH($A5,Score!A$4:A$41,0)),"",MATCH($A5,Score!A$4:A$41,0)+ROW(Score!A$3))</f>
        <v>5</v>
      </c>
      <c r="C5" s="861" t="e">
        <f aca="true">IF($B5="","",INDIRECT(ADDRESS($B5,C$1,1,,"Score")))</f>
        <v>#REF!</v>
      </c>
      <c r="D5" s="860" t="e">
        <f aca="true">IF($B5="","",INDIRECT(ADDRESS($B5,D$1,1,,"Score")))</f>
        <v>#REF!</v>
      </c>
      <c r="E5" s="859" t="e">
        <f aca="false">IF(B5="","",SUM(D5,D6))</f>
        <v>#REF!</v>
      </c>
      <c r="F5" s="859" t="e">
        <f aca="false">IF(B5="","",E5-U5)</f>
        <v>#REF!</v>
      </c>
      <c r="G5" s="862" t="n">
        <f aca="true">IF($B5="","",IF(ISBLANK(INDIRECT(ADDRESS($B5,G$1,1,,"Score"))),"",1))</f>
        <v>1</v>
      </c>
      <c r="H5" s="862" t="n">
        <f aca="true">IF($B5="","",IF(ISBLANK(INDIRECT(ADDRESS($B5,H$1,1,,"Score"))),"",1))</f>
        <v>1</v>
      </c>
      <c r="I5" s="863" t="e">
        <f aca="false">IF(H5=1,F5,"")</f>
        <v>#REF!</v>
      </c>
      <c r="J5" s="862" t="n">
        <f aca="true">IF($B5="","",IF(ISBLANK(INDIRECT(ADDRESS($B5,J$1,1,,"Score"))),"",1))</f>
        <v>1</v>
      </c>
      <c r="K5" s="862" t="n">
        <f aca="true">IF($B5="","",IF(ISBLANK(INDIRECT(ADDRESS($B5,K$1,1,,"Score"))),"",1))</f>
        <v>1</v>
      </c>
      <c r="L5" s="862" t="n">
        <f aca="true">IF($B5="","",IF(ISBLANK(INDIRECT(ADDRESS($B5,L$1,1,,"Score"))),"",1))</f>
        <v>1</v>
      </c>
      <c r="M5" s="860" t="e">
        <f aca="true">IF($B5="","",INDIRECT(ADDRESS($B5,M$1,1,,"Score")))</f>
        <v>#REF!</v>
      </c>
      <c r="N5" s="858" t="e">
        <f aca="true">IF(ISNA(MATCH($A5,'Game Clock'!A$11:A$48,0)),"",INDIRECT(ADDRESS(MATCH($A5,'Game Clock'!A$11:A$48,0)+ROW('Game Clock'!A$10),N$1,1,,"Game Clock")))</f>
        <v>#REF!</v>
      </c>
      <c r="O5" s="859" t="e">
        <f aca="false">IF(OR(N5="",N5=0),"",60*E5/N5)</f>
        <v>#REF!</v>
      </c>
      <c r="Q5" s="859" t="n">
        <f aca="false">Q3+1</f>
        <v>2</v>
      </c>
      <c r="R5" s="860" t="n">
        <f aca="false">IF(ISNA(MATCH($Q5,Score!T$4:T$41,0)),"",MATCH($Q5,Score!T$4:T$41,0)++ROW(Score!T$3))</f>
        <v>5</v>
      </c>
      <c r="S5" s="861" t="e">
        <f aca="true">IF($R5="","",INDIRECT(ADDRESS($R5,S$1,1,,"Score")))</f>
        <v>#REF!</v>
      </c>
      <c r="T5" s="860" t="e">
        <f aca="true">IF($R5="","",INDIRECT(ADDRESS($R5,T$1,1,,"Score")))</f>
        <v>#REF!</v>
      </c>
      <c r="U5" s="859" t="e">
        <f aca="false">IF(R5="","",SUM(T5,T6))</f>
        <v>#REF!</v>
      </c>
      <c r="V5" s="859" t="e">
        <f aca="false">IF(R5="","",U5-E5)</f>
        <v>#REF!</v>
      </c>
      <c r="W5" s="862" t="n">
        <f aca="true">IF($R5="","",IF(ISBLANK(INDIRECT(ADDRESS($R5,W$1,1,,"Score"))),"",1))</f>
        <v>1</v>
      </c>
      <c r="X5" s="862" t="n">
        <f aca="true">IF($R5="","",IF(ISBLANK(INDIRECT(ADDRESS($R5,X$1,1,,"Score"))),"",1))</f>
        <v>1</v>
      </c>
      <c r="Y5" s="863" t="e">
        <f aca="false">IF(X5=1,V5,"")</f>
        <v>#REF!</v>
      </c>
      <c r="Z5" s="862" t="n">
        <f aca="true">IF($R5="","",IF(ISBLANK(INDIRECT(ADDRESS($R5,Z$1,1,,"Score"))),"",1))</f>
        <v>1</v>
      </c>
      <c r="AA5" s="862" t="n">
        <f aca="true">IF($R5="","",IF(ISBLANK(INDIRECT(ADDRESS($R5,AA$1,1,,"Score"))),"",1))</f>
        <v>1</v>
      </c>
      <c r="AB5" s="862" t="n">
        <f aca="true">IF($R5="","",IF(ISBLANK(INDIRECT(ADDRESS($R5,AB$1,1,,"Score"))),"",1))</f>
        <v>1</v>
      </c>
      <c r="AC5" s="860" t="e">
        <f aca="true">IF($R5="","",INDIRECT(ADDRESS($R5,AC$1,1,,"Score")))</f>
        <v>#REF!</v>
      </c>
      <c r="AD5" s="859" t="e">
        <f aca="false">N5</f>
        <v>#REF!</v>
      </c>
      <c r="AE5" s="859" t="e">
        <f aca="false">IF(OR(AD5="",AD5=0),"",60*U5/AD5)</f>
        <v>#REF!</v>
      </c>
    </row>
    <row r="6" customFormat="false" ht="13" hidden="false" customHeight="false" outlineLevel="0" collapsed="false">
      <c r="A6" s="859"/>
      <c r="B6" s="860" t="e">
        <f aca="true">IF($B5="","",IF(INDIRECT(ADDRESS($B5+1,C$1-1,1,,"Score"))="SP",$B5+1,""))</f>
        <v>#REF!</v>
      </c>
      <c r="C6" s="861" t="e">
        <f aca="true">IF($B6="","",INDIRECT(ADDRESS($B6,C$1,1,,"Score")))</f>
        <v>#REF!</v>
      </c>
      <c r="D6" s="860" t="e">
        <f aca="true">IF($B6="","",INDIRECT(ADDRESS($B6,D$1,1,,"Score")))</f>
        <v>#REF!</v>
      </c>
      <c r="E6" s="859"/>
      <c r="F6" s="859"/>
      <c r="G6" s="862"/>
      <c r="H6" s="864"/>
      <c r="I6" s="863"/>
      <c r="J6" s="862" t="n">
        <f aca="true">IF($B6="","",IF(ISBLANK(INDIRECT(ADDRESS($B6,J$1,1,,"Score"))),"",1))</f>
        <v>1</v>
      </c>
      <c r="K6" s="862" t="n">
        <f aca="true">IF($B6="","",IF(ISBLANK(INDIRECT(ADDRESS($B6,K$1,1,,"Score"))),"",1))</f>
        <v>1</v>
      </c>
      <c r="L6" s="862" t="n">
        <f aca="true">IF($B6="","",IF(ISBLANK(INDIRECT(ADDRESS($B6,L$1,1,,"Score"))),"",1))</f>
        <v>1</v>
      </c>
      <c r="M6" s="860" t="e">
        <f aca="true">IF($B6="","",INDIRECT(ADDRESS($B6,M$1,1,,"Score")))</f>
        <v>#REF!</v>
      </c>
      <c r="N6" s="859"/>
      <c r="O6" s="859"/>
      <c r="Q6" s="859"/>
      <c r="R6" s="860" t="e">
        <f aca="true">IF($R5="","",IF(INDIRECT(ADDRESS($R5+1,S$1-1,1,,"Score"))="SP",$R5+1,""))</f>
        <v>#REF!</v>
      </c>
      <c r="S6" s="861" t="e">
        <f aca="true">IF($R6="","",INDIRECT(ADDRESS($R6,S$1,1,,"Score")))</f>
        <v>#REF!</v>
      </c>
      <c r="T6" s="860" t="e">
        <f aca="true">IF($R6="","",INDIRECT(ADDRESS($R6,T$1,1,,"Score")))</f>
        <v>#REF!</v>
      </c>
      <c r="U6" s="859"/>
      <c r="V6" s="859"/>
      <c r="W6" s="862"/>
      <c r="X6" s="864"/>
      <c r="Y6" s="863"/>
      <c r="Z6" s="862" t="n">
        <f aca="true">IF($R6="","",IF(ISBLANK(INDIRECT(ADDRESS($R6,Z$1,1,,"Score"))),"",1))</f>
        <v>1</v>
      </c>
      <c r="AA6" s="862" t="n">
        <f aca="true">IF($R6="","",IF(ISBLANK(INDIRECT(ADDRESS($R6,AA$1,1,,"Score"))),"",1))</f>
        <v>1</v>
      </c>
      <c r="AB6" s="862" t="n">
        <f aca="true">IF($R6="","",IF(ISBLANK(INDIRECT(ADDRESS($R6,AB$1,1,,"Score"))),"",1))</f>
        <v>1</v>
      </c>
      <c r="AC6" s="860" t="e">
        <f aca="true">IF($R6="","",INDIRECT(ADDRESS($R6,AC$1,1,,"Score")))</f>
        <v>#REF!</v>
      </c>
      <c r="AD6" s="859"/>
      <c r="AE6" s="859"/>
    </row>
    <row r="7" customFormat="false" ht="13" hidden="false" customHeight="false" outlineLevel="0" collapsed="false">
      <c r="A7" s="854" t="n">
        <f aca="false">A5+1</f>
        <v>3</v>
      </c>
      <c r="B7" s="704" t="n">
        <f aca="false">IF(ISNA(MATCH($A7,Score!A$4:A$41,0)),"",MATCH($A7,Score!A$4:A$41,0)+ROW(Score!A$3))</f>
        <v>6</v>
      </c>
      <c r="C7" s="855" t="e">
        <f aca="true">IF($B7="","",INDIRECT(ADDRESS($B7,C$1,1,,"Score")))</f>
        <v>#REF!</v>
      </c>
      <c r="D7" s="704" t="e">
        <f aca="true">IF($B7="","",INDIRECT(ADDRESS($B7,D$1,1,,"Score")))</f>
        <v>#REF!</v>
      </c>
      <c r="E7" s="854" t="e">
        <f aca="false">IF(B7="","",SUM(D7,D8))</f>
        <v>#REF!</v>
      </c>
      <c r="F7" s="854" t="e">
        <f aca="false">IF(B7="","",E7-U7)</f>
        <v>#REF!</v>
      </c>
      <c r="G7" s="856" t="n">
        <f aca="true">IF($B7="","",IF(ISBLANK(INDIRECT(ADDRESS($B7,G$1,1,,"Score"))),"",1))</f>
        <v>1</v>
      </c>
      <c r="H7" s="856" t="n">
        <f aca="true">IF($B7="","",IF(ISBLANK(INDIRECT(ADDRESS($B7,H$1,1,,"Score"))),"",1))</f>
        <v>1</v>
      </c>
      <c r="I7" s="857" t="e">
        <f aca="false">IF(H7=1,F7,"")</f>
        <v>#REF!</v>
      </c>
      <c r="J7" s="856" t="n">
        <f aca="true">IF($B7="","",IF(ISBLANK(INDIRECT(ADDRESS($B7,J$1,1,,"Score"))),"",1))</f>
        <v>1</v>
      </c>
      <c r="K7" s="856" t="n">
        <f aca="true">IF($B7="","",IF(ISBLANK(INDIRECT(ADDRESS($B7,K$1,1,,"Score"))),"",1))</f>
        <v>1</v>
      </c>
      <c r="L7" s="856" t="n">
        <f aca="true">IF($B7="","",IF(ISBLANK(INDIRECT(ADDRESS($B7,L$1,1,,"Score"))),"",1))</f>
        <v>1</v>
      </c>
      <c r="M7" s="704" t="e">
        <f aca="true">IF($B7="","",INDIRECT(ADDRESS($B7,M$1,1,,"Score")))</f>
        <v>#REF!</v>
      </c>
      <c r="N7" s="858" t="e">
        <f aca="true">IF(ISNA(MATCH($A7,'Game Clock'!A$11:A$48,0)),"",INDIRECT(ADDRESS(MATCH($A7,'Game Clock'!A$11:A$48,0)+ROW('Game Clock'!A$10),N$1,1,,"Game Clock")))</f>
        <v>#REF!</v>
      </c>
      <c r="O7" s="858" t="e">
        <f aca="false">IF(OR(N7="",N7=0),"",60*E7/N7)</f>
        <v>#REF!</v>
      </c>
      <c r="Q7" s="854" t="n">
        <f aca="false">Q5+1</f>
        <v>3</v>
      </c>
      <c r="R7" s="704" t="n">
        <f aca="false">IF(ISNA(MATCH($Q7,Score!T$4:T$41,0)),"",MATCH($Q7,Score!T$4:T$41,0)++ROW(Score!T$3))</f>
        <v>6</v>
      </c>
      <c r="S7" s="855" t="e">
        <f aca="true">IF($R7="","",INDIRECT(ADDRESS($R7,S$1,1,,"Score")))</f>
        <v>#REF!</v>
      </c>
      <c r="T7" s="704" t="e">
        <f aca="true">IF($R7="","",INDIRECT(ADDRESS($R7,T$1,1,,"Score")))</f>
        <v>#REF!</v>
      </c>
      <c r="U7" s="854" t="e">
        <f aca="false">IF(R7="","",SUM(T7,T8))</f>
        <v>#REF!</v>
      </c>
      <c r="V7" s="854" t="e">
        <f aca="false">IF(R7="","",U7-E7)</f>
        <v>#REF!</v>
      </c>
      <c r="W7" s="856" t="n">
        <f aca="true">IF($R7="","",IF(ISBLANK(INDIRECT(ADDRESS($R7,W$1,1,,"Score"))),"",1))</f>
        <v>1</v>
      </c>
      <c r="X7" s="856" t="n">
        <f aca="true">IF($R7="","",IF(ISBLANK(INDIRECT(ADDRESS($R7,X$1,1,,"Score"))),"",1))</f>
        <v>1</v>
      </c>
      <c r="Y7" s="857" t="e">
        <f aca="false">IF(X7=1,V7,"")</f>
        <v>#REF!</v>
      </c>
      <c r="Z7" s="856" t="n">
        <f aca="true">IF($R7="","",IF(ISBLANK(INDIRECT(ADDRESS($R7,Z$1,1,,"Score"))),"",1))</f>
        <v>1</v>
      </c>
      <c r="AA7" s="856" t="n">
        <f aca="true">IF($R7="","",IF(ISBLANK(INDIRECT(ADDRESS($R7,AA$1,1,,"Score"))),"",1))</f>
        <v>1</v>
      </c>
      <c r="AB7" s="856" t="n">
        <f aca="true">IF($R7="","",IF(ISBLANK(INDIRECT(ADDRESS($R7,AB$1,1,,"Score"))),"",1))</f>
        <v>1</v>
      </c>
      <c r="AC7" s="704" t="e">
        <f aca="true">IF($R7="","",INDIRECT(ADDRESS($R7,AC$1,1,,"Score")))</f>
        <v>#REF!</v>
      </c>
      <c r="AD7" s="858" t="e">
        <f aca="false">N7</f>
        <v>#REF!</v>
      </c>
      <c r="AE7" s="858" t="e">
        <f aca="false">IF(OR(AD7="",AD7=0),"",60*U7/AD7)</f>
        <v>#REF!</v>
      </c>
    </row>
    <row r="8" customFormat="false" ht="13" hidden="false" customHeight="false" outlineLevel="0" collapsed="false">
      <c r="A8" s="854"/>
      <c r="B8" s="704" t="e">
        <f aca="true">IF($B7="","",IF(INDIRECT(ADDRESS($B7+1,C$1-1,1,,"Score"))="SP",$B7+1,""))</f>
        <v>#REF!</v>
      </c>
      <c r="C8" s="855" t="e">
        <f aca="true">IF($B8="","",INDIRECT(ADDRESS($B8,C$1,1,,"Score")))</f>
        <v>#REF!</v>
      </c>
      <c r="D8" s="704" t="e">
        <f aca="true">IF($B8="","",INDIRECT(ADDRESS($B8,D$1,1,,"Score")))</f>
        <v>#REF!</v>
      </c>
      <c r="E8" s="854"/>
      <c r="F8" s="854"/>
      <c r="G8" s="856"/>
      <c r="H8" s="856"/>
      <c r="I8" s="857"/>
      <c r="J8" s="856" t="n">
        <f aca="true">IF($B8="","",IF(ISBLANK(INDIRECT(ADDRESS($B8,J$1,1,,"Score"))),"",1))</f>
        <v>1</v>
      </c>
      <c r="K8" s="856" t="n">
        <f aca="true">IF($B8="","",IF(ISBLANK(INDIRECT(ADDRESS($B8,K$1,1,,"Score"))),"",1))</f>
        <v>1</v>
      </c>
      <c r="L8" s="856" t="n">
        <f aca="true">IF($B8="","",IF(ISBLANK(INDIRECT(ADDRESS($B8,L$1,1,,"Score"))),"",1))</f>
        <v>1</v>
      </c>
      <c r="M8" s="704" t="e">
        <f aca="true">IF($B8="","",INDIRECT(ADDRESS($B8,M$1,1,,"Score")))</f>
        <v>#REF!</v>
      </c>
      <c r="N8" s="858"/>
      <c r="O8" s="858"/>
      <c r="Q8" s="854"/>
      <c r="R8" s="704" t="e">
        <f aca="true">IF($R7="","",IF(INDIRECT(ADDRESS($R7+1,S$1-1,1,,"Score"))="SP",$R7+1,""))</f>
        <v>#REF!</v>
      </c>
      <c r="S8" s="855" t="e">
        <f aca="true">IF($R8="","",INDIRECT(ADDRESS($R8,S$1,1,,"Score")))</f>
        <v>#REF!</v>
      </c>
      <c r="T8" s="704" t="e">
        <f aca="true">IF($R8="","",INDIRECT(ADDRESS($R8,T$1,1,,"Score")))</f>
        <v>#REF!</v>
      </c>
      <c r="U8" s="854"/>
      <c r="V8" s="854"/>
      <c r="W8" s="856"/>
      <c r="X8" s="856"/>
      <c r="Y8" s="857"/>
      <c r="Z8" s="856" t="n">
        <f aca="true">IF($R8="","",IF(ISBLANK(INDIRECT(ADDRESS($R8,Z$1,1,,"Score"))),"",1))</f>
        <v>1</v>
      </c>
      <c r="AA8" s="856" t="n">
        <f aca="true">IF($R8="","",IF(ISBLANK(INDIRECT(ADDRESS($R8,AA$1,1,,"Score"))),"",1))</f>
        <v>1</v>
      </c>
      <c r="AB8" s="856" t="n">
        <f aca="true">IF($R8="","",IF(ISBLANK(INDIRECT(ADDRESS($R8,AB$1,1,,"Score"))),"",1))</f>
        <v>1</v>
      </c>
      <c r="AC8" s="704" t="e">
        <f aca="true">IF($R8="","",INDIRECT(ADDRESS($R8,AC$1,1,,"Score")))</f>
        <v>#REF!</v>
      </c>
      <c r="AD8" s="858"/>
      <c r="AE8" s="858"/>
    </row>
    <row r="9" customFormat="false" ht="13" hidden="false" customHeight="false" outlineLevel="0" collapsed="false">
      <c r="A9" s="859" t="n">
        <f aca="false">A7+1</f>
        <v>4</v>
      </c>
      <c r="B9" s="860" t="n">
        <f aca="false">IF(ISNA(MATCH($A9,Score!A$4:A$41,0)),"",MATCH($A9,Score!A$4:A$41,0)+ROW(Score!A$3))</f>
        <v>7</v>
      </c>
      <c r="C9" s="861" t="e">
        <f aca="true">IF($B9="","",INDIRECT(ADDRESS($B9,C$1,1,,"Score")))</f>
        <v>#REF!</v>
      </c>
      <c r="D9" s="860" t="e">
        <f aca="true">IF($B9="","",INDIRECT(ADDRESS($B9,D$1,1,,"Score")))</f>
        <v>#REF!</v>
      </c>
      <c r="E9" s="859" t="e">
        <f aca="false">IF(B9="","",SUM(D9,D10))</f>
        <v>#REF!</v>
      </c>
      <c r="F9" s="859" t="e">
        <f aca="false">IF(B9="","",E9-U9)</f>
        <v>#REF!</v>
      </c>
      <c r="G9" s="862" t="n">
        <f aca="true">IF($B9="","",IF(ISBLANK(INDIRECT(ADDRESS($B9,G$1,1,,"Score"))),"",1))</f>
        <v>1</v>
      </c>
      <c r="H9" s="862" t="n">
        <f aca="true">IF($B9="","",IF(ISBLANK(INDIRECT(ADDRESS($B9,H$1,1,,"Score"))),"",1))</f>
        <v>1</v>
      </c>
      <c r="I9" s="863" t="e">
        <f aca="false">IF(H9=1,F9,"")</f>
        <v>#REF!</v>
      </c>
      <c r="J9" s="862" t="n">
        <f aca="true">IF($B9="","",IF(ISBLANK(INDIRECT(ADDRESS($B9,J$1,1,,"Score"))),"",1))</f>
        <v>1</v>
      </c>
      <c r="K9" s="862" t="n">
        <f aca="true">IF($B9="","",IF(ISBLANK(INDIRECT(ADDRESS($B9,K$1,1,,"Score"))),"",1))</f>
        <v>1</v>
      </c>
      <c r="L9" s="862" t="n">
        <f aca="true">IF($B9="","",IF(ISBLANK(INDIRECT(ADDRESS($B9,L$1,1,,"Score"))),"",1))</f>
        <v>1</v>
      </c>
      <c r="M9" s="860" t="e">
        <f aca="true">IF($B9="","",INDIRECT(ADDRESS($B9,M$1,1,,"Score")))</f>
        <v>#REF!</v>
      </c>
      <c r="N9" s="858" t="e">
        <f aca="true">IF(ISNA(MATCH($A9,'Game Clock'!A$11:A$48,0)),"",INDIRECT(ADDRESS(MATCH($A9,'Game Clock'!A$11:A$48,0)+ROW('Game Clock'!A$10),N$1,1,,"Game Clock")))</f>
        <v>#REF!</v>
      </c>
      <c r="O9" s="859" t="e">
        <f aca="false">IF(OR(N9="",N9=0),"",60*E9/N9)</f>
        <v>#REF!</v>
      </c>
      <c r="Q9" s="859" t="n">
        <f aca="false">Q7+1</f>
        <v>4</v>
      </c>
      <c r="R9" s="860" t="n">
        <f aca="false">IF(ISNA(MATCH($Q9,Score!T$4:T$41,0)),"",MATCH($Q9,Score!T$4:T$41,0)++ROW(Score!T$3))</f>
        <v>7</v>
      </c>
      <c r="S9" s="861" t="e">
        <f aca="true">IF($R9="","",INDIRECT(ADDRESS($R9,S$1,1,,"Score")))</f>
        <v>#REF!</v>
      </c>
      <c r="T9" s="860" t="e">
        <f aca="true">IF($R9="","",INDIRECT(ADDRESS($R9,T$1,1,,"Score")))</f>
        <v>#REF!</v>
      </c>
      <c r="U9" s="859" t="e">
        <f aca="false">IF(R9="","",SUM(T9,T10))</f>
        <v>#REF!</v>
      </c>
      <c r="V9" s="859" t="e">
        <f aca="false">IF(R9="","",U9-E9)</f>
        <v>#REF!</v>
      </c>
      <c r="W9" s="862" t="n">
        <f aca="true">IF($R9="","",IF(ISBLANK(INDIRECT(ADDRESS($R9,W$1,1,,"Score"))),"",1))</f>
        <v>1</v>
      </c>
      <c r="X9" s="862" t="n">
        <f aca="true">IF($R9="","",IF(ISBLANK(INDIRECT(ADDRESS($R9,X$1,1,,"Score"))),"",1))</f>
        <v>1</v>
      </c>
      <c r="Y9" s="863" t="e">
        <f aca="false">IF(X9=1,V9,"")</f>
        <v>#REF!</v>
      </c>
      <c r="Z9" s="862" t="n">
        <f aca="true">IF($R9="","",IF(ISBLANK(INDIRECT(ADDRESS($R9,Z$1,1,,"Score"))),"",1))</f>
        <v>1</v>
      </c>
      <c r="AA9" s="862" t="n">
        <f aca="true">IF($R9="","",IF(ISBLANK(INDIRECT(ADDRESS($R9,AA$1,1,,"Score"))),"",1))</f>
        <v>1</v>
      </c>
      <c r="AB9" s="862" t="n">
        <f aca="true">IF($R9="","",IF(ISBLANK(INDIRECT(ADDRESS($R9,AB$1,1,,"Score"))),"",1))</f>
        <v>1</v>
      </c>
      <c r="AC9" s="860" t="e">
        <f aca="true">IF($R9="","",INDIRECT(ADDRESS($R9,AC$1,1,,"Score")))</f>
        <v>#REF!</v>
      </c>
      <c r="AD9" s="859" t="e">
        <f aca="false">N9</f>
        <v>#REF!</v>
      </c>
      <c r="AE9" s="859" t="e">
        <f aca="false">IF(OR(AD9="",AD9=0),"",60*U9/AD9)</f>
        <v>#REF!</v>
      </c>
    </row>
    <row r="10" customFormat="false" ht="13" hidden="false" customHeight="false" outlineLevel="0" collapsed="false">
      <c r="A10" s="859"/>
      <c r="B10" s="860" t="e">
        <f aca="true">IF($B9="","",IF(INDIRECT(ADDRESS($B9+1,C$1-1,1,,"Score"))="SP",$B9+1,""))</f>
        <v>#REF!</v>
      </c>
      <c r="C10" s="861" t="e">
        <f aca="true">IF($B10="","",INDIRECT(ADDRESS($B10,C$1,1,,"Score")))</f>
        <v>#REF!</v>
      </c>
      <c r="D10" s="860" t="e">
        <f aca="true">IF($B10="","",INDIRECT(ADDRESS($B10,D$1,1,,"Score")))</f>
        <v>#REF!</v>
      </c>
      <c r="E10" s="859"/>
      <c r="F10" s="859"/>
      <c r="G10" s="862"/>
      <c r="H10" s="864"/>
      <c r="I10" s="863"/>
      <c r="J10" s="862" t="n">
        <f aca="true">IF($B10="","",IF(ISBLANK(INDIRECT(ADDRESS($B10,J$1,1,,"Score"))),"",1))</f>
        <v>1</v>
      </c>
      <c r="K10" s="862" t="n">
        <f aca="true">IF($B10="","",IF(ISBLANK(INDIRECT(ADDRESS($B10,K$1,1,,"Score"))),"",1))</f>
        <v>1</v>
      </c>
      <c r="L10" s="862" t="n">
        <f aca="true">IF($B10="","",IF(ISBLANK(INDIRECT(ADDRESS($B10,L$1,1,,"Score"))),"",1))</f>
        <v>1</v>
      </c>
      <c r="M10" s="860" t="e">
        <f aca="true">IF($B10="","",INDIRECT(ADDRESS($B10,M$1,1,,"Score")))</f>
        <v>#REF!</v>
      </c>
      <c r="N10" s="859"/>
      <c r="O10" s="859"/>
      <c r="Q10" s="859"/>
      <c r="R10" s="860" t="e">
        <f aca="true">IF($R9="","",IF(INDIRECT(ADDRESS($R9+1,S$1-1,1,,"Score"))="SP",$R9+1,""))</f>
        <v>#REF!</v>
      </c>
      <c r="S10" s="861" t="e">
        <f aca="true">IF($R10="","",INDIRECT(ADDRESS($R10,S$1,1,,"Score")))</f>
        <v>#REF!</v>
      </c>
      <c r="T10" s="860" t="e">
        <f aca="true">IF($R10="","",INDIRECT(ADDRESS($R10,T$1,1,,"Score")))</f>
        <v>#REF!</v>
      </c>
      <c r="U10" s="859"/>
      <c r="V10" s="859"/>
      <c r="W10" s="862"/>
      <c r="X10" s="864"/>
      <c r="Y10" s="863"/>
      <c r="Z10" s="862" t="n">
        <f aca="true">IF($R10="","",IF(ISBLANK(INDIRECT(ADDRESS($R10,Z$1,1,,"Score"))),"",1))</f>
        <v>1</v>
      </c>
      <c r="AA10" s="862" t="n">
        <f aca="true">IF($R10="","",IF(ISBLANK(INDIRECT(ADDRESS($R10,AA$1,1,,"Score"))),"",1))</f>
        <v>1</v>
      </c>
      <c r="AB10" s="862" t="n">
        <f aca="true">IF($R10="","",IF(ISBLANK(INDIRECT(ADDRESS($R10,AB$1,1,,"Score"))),"",1))</f>
        <v>1</v>
      </c>
      <c r="AC10" s="860" t="e">
        <f aca="true">IF($R10="","",INDIRECT(ADDRESS($R10,AC$1,1,,"Score")))</f>
        <v>#REF!</v>
      </c>
      <c r="AD10" s="859"/>
      <c r="AE10" s="859"/>
    </row>
    <row r="11" customFormat="false" ht="13" hidden="false" customHeight="false" outlineLevel="0" collapsed="false">
      <c r="A11" s="854" t="n">
        <f aca="false">A9+1</f>
        <v>5</v>
      </c>
      <c r="B11" s="704" t="n">
        <f aca="false">IF(ISNA(MATCH($A11,Score!A$4:A$41,0)),"",MATCH($A11,Score!A$4:A$41,0)+ROW(Score!A$3))</f>
        <v>8</v>
      </c>
      <c r="C11" s="855" t="e">
        <f aca="true">IF($B11="","",INDIRECT(ADDRESS($B11,C$1,1,,"Score")))</f>
        <v>#REF!</v>
      </c>
      <c r="D11" s="704" t="e">
        <f aca="true">IF($B11="","",INDIRECT(ADDRESS($B11,D$1,1,,"Score")))</f>
        <v>#REF!</v>
      </c>
      <c r="E11" s="854" t="e">
        <f aca="false">IF(B11="","",SUM(D11,D12))</f>
        <v>#REF!</v>
      </c>
      <c r="F11" s="854" t="e">
        <f aca="false">IF(B11="","",E11-U11)</f>
        <v>#REF!</v>
      </c>
      <c r="G11" s="856" t="n">
        <f aca="true">IF($B11="","",IF(ISBLANK(INDIRECT(ADDRESS($B11,G$1,1,,"Score"))),"",1))</f>
        <v>1</v>
      </c>
      <c r="H11" s="856" t="n">
        <f aca="true">IF($B11="","",IF(ISBLANK(INDIRECT(ADDRESS($B11,H$1,1,,"Score"))),"",1))</f>
        <v>1</v>
      </c>
      <c r="I11" s="857" t="e">
        <f aca="false">IF(H11=1,F11,"")</f>
        <v>#REF!</v>
      </c>
      <c r="J11" s="856" t="n">
        <f aca="true">IF($B11="","",IF(ISBLANK(INDIRECT(ADDRESS($B11,J$1,1,,"Score"))),"",1))</f>
        <v>1</v>
      </c>
      <c r="K11" s="856" t="n">
        <f aca="true">IF($B11="","",IF(ISBLANK(INDIRECT(ADDRESS($B11,K$1,1,,"Score"))),"",1))</f>
        <v>1</v>
      </c>
      <c r="L11" s="856" t="n">
        <f aca="true">IF($B11="","",IF(ISBLANK(INDIRECT(ADDRESS($B11,L$1,1,,"Score"))),"",1))</f>
        <v>1</v>
      </c>
      <c r="M11" s="704" t="e">
        <f aca="true">IF($B11="","",INDIRECT(ADDRESS($B11,M$1,1,,"Score")))</f>
        <v>#REF!</v>
      </c>
      <c r="N11" s="858" t="e">
        <f aca="true">IF(ISNA(MATCH($A11,'Game Clock'!A$11:A$48,0)),"",INDIRECT(ADDRESS(MATCH($A11,'Game Clock'!A$11:A$48,0)+ROW('Game Clock'!A$10),N$1,1,,"Game Clock")))</f>
        <v>#REF!</v>
      </c>
      <c r="O11" s="858" t="e">
        <f aca="false">IF(OR(N11="",N11=0),"",60*E11/N11)</f>
        <v>#REF!</v>
      </c>
      <c r="Q11" s="854" t="n">
        <f aca="false">Q9+1</f>
        <v>5</v>
      </c>
      <c r="R11" s="704" t="n">
        <f aca="false">IF(ISNA(MATCH($Q11,Score!T$4:T$41,0)),"",MATCH($Q11,Score!T$4:T$41,0)++ROW(Score!T$3))</f>
        <v>8</v>
      </c>
      <c r="S11" s="855" t="e">
        <f aca="true">IF($R11="","",INDIRECT(ADDRESS($R11,S$1,1,,"Score")))</f>
        <v>#REF!</v>
      </c>
      <c r="T11" s="704" t="e">
        <f aca="true">IF($R11="","",INDIRECT(ADDRESS($R11,T$1,1,,"Score")))</f>
        <v>#REF!</v>
      </c>
      <c r="U11" s="854" t="e">
        <f aca="false">IF(R11="","",SUM(T11,T12))</f>
        <v>#REF!</v>
      </c>
      <c r="V11" s="854" t="e">
        <f aca="false">IF(R11="","",U11-E11)</f>
        <v>#REF!</v>
      </c>
      <c r="W11" s="856" t="n">
        <f aca="true">IF($R11="","",IF(ISBLANK(INDIRECT(ADDRESS($R11,W$1,1,,"Score"))),"",1))</f>
        <v>1</v>
      </c>
      <c r="X11" s="856" t="n">
        <f aca="true">IF($R11="","",IF(ISBLANK(INDIRECT(ADDRESS($R11,X$1,1,,"Score"))),"",1))</f>
        <v>1</v>
      </c>
      <c r="Y11" s="857" t="e">
        <f aca="false">IF(X11=1,V11,"")</f>
        <v>#REF!</v>
      </c>
      <c r="Z11" s="856" t="n">
        <f aca="true">IF($R11="","",IF(ISBLANK(INDIRECT(ADDRESS($R11,Z$1,1,,"Score"))),"",1))</f>
        <v>1</v>
      </c>
      <c r="AA11" s="856" t="n">
        <f aca="true">IF($R11="","",IF(ISBLANK(INDIRECT(ADDRESS($R11,AA$1,1,,"Score"))),"",1))</f>
        <v>1</v>
      </c>
      <c r="AB11" s="856" t="n">
        <f aca="true">IF($R11="","",IF(ISBLANK(INDIRECT(ADDRESS($R11,AB$1,1,,"Score"))),"",1))</f>
        <v>1</v>
      </c>
      <c r="AC11" s="704" t="e">
        <f aca="true">IF($R11="","",INDIRECT(ADDRESS($R11,AC$1,1,,"Score")))</f>
        <v>#REF!</v>
      </c>
      <c r="AD11" s="858" t="e">
        <f aca="false">N11</f>
        <v>#REF!</v>
      </c>
      <c r="AE11" s="858" t="e">
        <f aca="false">IF(OR(AD11="",AD11=0),"",60*U11/AD11)</f>
        <v>#REF!</v>
      </c>
    </row>
    <row r="12" customFormat="false" ht="13" hidden="false" customHeight="false" outlineLevel="0" collapsed="false">
      <c r="A12" s="854"/>
      <c r="B12" s="704" t="e">
        <f aca="true">IF($B11="","",IF(INDIRECT(ADDRESS($B11+1,C$1-1,1,,"Score"))="SP",$B11+1,""))</f>
        <v>#REF!</v>
      </c>
      <c r="C12" s="855" t="e">
        <f aca="true">IF($B12="","",INDIRECT(ADDRESS($B12,C$1,1,,"Score")))</f>
        <v>#REF!</v>
      </c>
      <c r="D12" s="704" t="e">
        <f aca="true">IF($B12="","",INDIRECT(ADDRESS($B12,D$1,1,,"Score")))</f>
        <v>#REF!</v>
      </c>
      <c r="E12" s="854"/>
      <c r="F12" s="854"/>
      <c r="G12" s="856"/>
      <c r="H12" s="856"/>
      <c r="I12" s="857"/>
      <c r="J12" s="856" t="n">
        <f aca="true">IF($B12="","",IF(ISBLANK(INDIRECT(ADDRESS($B12,J$1,1,,"Score"))),"",1))</f>
        <v>1</v>
      </c>
      <c r="K12" s="856" t="n">
        <f aca="true">IF($B12="","",IF(ISBLANK(INDIRECT(ADDRESS($B12,K$1,1,,"Score"))),"",1))</f>
        <v>1</v>
      </c>
      <c r="L12" s="856" t="n">
        <f aca="true">IF($B12="","",IF(ISBLANK(INDIRECT(ADDRESS($B12,L$1,1,,"Score"))),"",1))</f>
        <v>1</v>
      </c>
      <c r="M12" s="704" t="e">
        <f aca="true">IF($B12="","",INDIRECT(ADDRESS($B12,M$1,1,,"Score")))</f>
        <v>#REF!</v>
      </c>
      <c r="N12" s="858"/>
      <c r="O12" s="858"/>
      <c r="Q12" s="854"/>
      <c r="R12" s="704" t="e">
        <f aca="true">IF($R11="","",IF(INDIRECT(ADDRESS($R11+1,S$1-1,1,,"Score"))="SP",$R11+1,""))</f>
        <v>#REF!</v>
      </c>
      <c r="S12" s="855" t="e">
        <f aca="true">IF($R12="","",INDIRECT(ADDRESS($R12,S$1,1,,"Score")))</f>
        <v>#REF!</v>
      </c>
      <c r="T12" s="704" t="e">
        <f aca="true">IF($R12="","",INDIRECT(ADDRESS($R12,T$1,1,,"Score")))</f>
        <v>#REF!</v>
      </c>
      <c r="U12" s="854"/>
      <c r="V12" s="854"/>
      <c r="W12" s="856"/>
      <c r="X12" s="856"/>
      <c r="Y12" s="857"/>
      <c r="Z12" s="856" t="n">
        <f aca="true">IF($R12="","",IF(ISBLANK(INDIRECT(ADDRESS($R12,Z$1,1,,"Score"))),"",1))</f>
        <v>1</v>
      </c>
      <c r="AA12" s="856" t="n">
        <f aca="true">IF($R12="","",IF(ISBLANK(INDIRECT(ADDRESS($R12,AA$1,1,,"Score"))),"",1))</f>
        <v>1</v>
      </c>
      <c r="AB12" s="856" t="n">
        <f aca="true">IF($R12="","",IF(ISBLANK(INDIRECT(ADDRESS($R12,AB$1,1,,"Score"))),"",1))</f>
        <v>1</v>
      </c>
      <c r="AC12" s="704" t="e">
        <f aca="true">IF($R12="","",INDIRECT(ADDRESS($R12,AC$1,1,,"Score")))</f>
        <v>#REF!</v>
      </c>
      <c r="AD12" s="858"/>
      <c r="AE12" s="858"/>
    </row>
    <row r="13" customFormat="false" ht="13" hidden="false" customHeight="false" outlineLevel="0" collapsed="false">
      <c r="A13" s="859" t="n">
        <f aca="false">A11+1</f>
        <v>6</v>
      </c>
      <c r="B13" s="860" t="n">
        <f aca="false">IF(ISNA(MATCH($A13,Score!A$4:A$41,0)),"",MATCH($A13,Score!A$4:A$41,0)+ROW(Score!A$3))</f>
        <v>9</v>
      </c>
      <c r="C13" s="861" t="e">
        <f aca="true">IF($B13="","",INDIRECT(ADDRESS($B13,C$1,1,,"Score")))</f>
        <v>#REF!</v>
      </c>
      <c r="D13" s="860" t="e">
        <f aca="true">IF($B13="","",INDIRECT(ADDRESS($B13,D$1,1,,"Score")))</f>
        <v>#REF!</v>
      </c>
      <c r="E13" s="859" t="e">
        <f aca="false">IF(B13="","",SUM(D13,D14))</f>
        <v>#REF!</v>
      </c>
      <c r="F13" s="859" t="e">
        <f aca="false">IF(B13="","",E13-U13)</f>
        <v>#REF!</v>
      </c>
      <c r="G13" s="862" t="n">
        <f aca="true">IF($B13="","",IF(ISBLANK(INDIRECT(ADDRESS($B13,G$1,1,,"Score"))),"",1))</f>
        <v>1</v>
      </c>
      <c r="H13" s="862" t="n">
        <f aca="true">IF($B13="","",IF(ISBLANK(INDIRECT(ADDRESS($B13,H$1,1,,"Score"))),"",1))</f>
        <v>1</v>
      </c>
      <c r="I13" s="863" t="e">
        <f aca="false">IF(H13=1,F13,"")</f>
        <v>#REF!</v>
      </c>
      <c r="J13" s="862" t="n">
        <f aca="true">IF($B13="","",IF(ISBLANK(INDIRECT(ADDRESS($B13,J$1,1,,"Score"))),"",1))</f>
        <v>1</v>
      </c>
      <c r="K13" s="862" t="n">
        <f aca="true">IF($B13="","",IF(ISBLANK(INDIRECT(ADDRESS($B13,K$1,1,,"Score"))),"",1))</f>
        <v>1</v>
      </c>
      <c r="L13" s="862" t="n">
        <f aca="true">IF($B13="","",IF(ISBLANK(INDIRECT(ADDRESS($B13,L$1,1,,"Score"))),"",1))</f>
        <v>1</v>
      </c>
      <c r="M13" s="860" t="e">
        <f aca="true">IF($B13="","",INDIRECT(ADDRESS($B13,M$1,1,,"Score")))</f>
        <v>#REF!</v>
      </c>
      <c r="N13" s="858" t="e">
        <f aca="true">IF(ISNA(MATCH($A13,'Game Clock'!A$11:A$48,0)),"",INDIRECT(ADDRESS(MATCH($A13,'Game Clock'!A$11:A$48,0)+ROW('Game Clock'!A$10),N$1,1,,"Game Clock")))</f>
        <v>#REF!</v>
      </c>
      <c r="O13" s="859" t="e">
        <f aca="false">IF(OR(N13="",N13=0),"",60*E13/N13)</f>
        <v>#REF!</v>
      </c>
      <c r="Q13" s="859" t="n">
        <f aca="false">Q11+1</f>
        <v>6</v>
      </c>
      <c r="R13" s="860" t="n">
        <f aca="false">IF(ISNA(MATCH($Q13,Score!T$4:T$41,0)),"",MATCH($Q13,Score!T$4:T$41,0)++ROW(Score!T$3))</f>
        <v>9</v>
      </c>
      <c r="S13" s="861" t="e">
        <f aca="true">IF($R13="","",INDIRECT(ADDRESS($R13,S$1,1,,"Score")))</f>
        <v>#REF!</v>
      </c>
      <c r="T13" s="860" t="e">
        <f aca="true">IF($R13="","",INDIRECT(ADDRESS($R13,T$1,1,,"Score")))</f>
        <v>#REF!</v>
      </c>
      <c r="U13" s="859" t="e">
        <f aca="false">IF(R13="","",SUM(T13,T14))</f>
        <v>#REF!</v>
      </c>
      <c r="V13" s="859" t="e">
        <f aca="false">IF(R13="","",U13-E13)</f>
        <v>#REF!</v>
      </c>
      <c r="W13" s="862" t="n">
        <f aca="true">IF($R13="","",IF(ISBLANK(INDIRECT(ADDRESS($R13,W$1,1,,"Score"))),"",1))</f>
        <v>1</v>
      </c>
      <c r="X13" s="862" t="n">
        <f aca="true">IF($R13="","",IF(ISBLANK(INDIRECT(ADDRESS($R13,X$1,1,,"Score"))),"",1))</f>
        <v>1</v>
      </c>
      <c r="Y13" s="863" t="e">
        <f aca="false">IF(X13=1,V13,"")</f>
        <v>#REF!</v>
      </c>
      <c r="Z13" s="862" t="n">
        <f aca="true">IF($R13="","",IF(ISBLANK(INDIRECT(ADDRESS($R13,Z$1,1,,"Score"))),"",1))</f>
        <v>1</v>
      </c>
      <c r="AA13" s="862" t="n">
        <f aca="true">IF($R13="","",IF(ISBLANK(INDIRECT(ADDRESS($R13,AA$1,1,,"Score"))),"",1))</f>
        <v>1</v>
      </c>
      <c r="AB13" s="862" t="n">
        <f aca="true">IF($R13="","",IF(ISBLANK(INDIRECT(ADDRESS($R13,AB$1,1,,"Score"))),"",1))</f>
        <v>1</v>
      </c>
      <c r="AC13" s="860" t="e">
        <f aca="true">IF($R13="","",INDIRECT(ADDRESS($R13,AC$1,1,,"Score")))</f>
        <v>#REF!</v>
      </c>
      <c r="AD13" s="859" t="e">
        <f aca="false">N13</f>
        <v>#REF!</v>
      </c>
      <c r="AE13" s="859" t="e">
        <f aca="false">IF(OR(AD13="",AD13=0),"",60*U13/AD13)</f>
        <v>#REF!</v>
      </c>
    </row>
    <row r="14" customFormat="false" ht="13" hidden="false" customHeight="false" outlineLevel="0" collapsed="false">
      <c r="A14" s="859"/>
      <c r="B14" s="860" t="e">
        <f aca="true">IF($B13="","",IF(INDIRECT(ADDRESS($B13+1,C$1-1,1,,"Score"))="SP",$B13+1,""))</f>
        <v>#REF!</v>
      </c>
      <c r="C14" s="861" t="e">
        <f aca="true">IF($B14="","",INDIRECT(ADDRESS($B14,C$1,1,,"Score")))</f>
        <v>#REF!</v>
      </c>
      <c r="D14" s="860" t="e">
        <f aca="true">IF($B14="","",INDIRECT(ADDRESS($B14,D$1,1,,"Score")))</f>
        <v>#REF!</v>
      </c>
      <c r="E14" s="859"/>
      <c r="F14" s="859"/>
      <c r="G14" s="862"/>
      <c r="H14" s="864"/>
      <c r="I14" s="863"/>
      <c r="J14" s="862" t="n">
        <f aca="true">IF($B14="","",IF(ISBLANK(INDIRECT(ADDRESS($B14,J$1,1,,"Score"))),"",1))</f>
        <v>1</v>
      </c>
      <c r="K14" s="862" t="n">
        <f aca="true">IF($B14="","",IF(ISBLANK(INDIRECT(ADDRESS($B14,K$1,1,,"Score"))),"",1))</f>
        <v>1</v>
      </c>
      <c r="L14" s="862" t="n">
        <f aca="true">IF($B14="","",IF(ISBLANK(INDIRECT(ADDRESS($B14,L$1,1,,"Score"))),"",1))</f>
        <v>1</v>
      </c>
      <c r="M14" s="860" t="e">
        <f aca="true">IF($B14="","",INDIRECT(ADDRESS($B14,M$1,1,,"Score")))</f>
        <v>#REF!</v>
      </c>
      <c r="N14" s="859"/>
      <c r="O14" s="859"/>
      <c r="Q14" s="859"/>
      <c r="R14" s="860" t="e">
        <f aca="true">IF($R13="","",IF(INDIRECT(ADDRESS($R13+1,S$1-1,1,,"Score"))="SP",$R13+1,""))</f>
        <v>#REF!</v>
      </c>
      <c r="S14" s="861" t="e">
        <f aca="true">IF($R14="","",INDIRECT(ADDRESS($R14,S$1,1,,"Score")))</f>
        <v>#REF!</v>
      </c>
      <c r="T14" s="860" t="e">
        <f aca="true">IF($R14="","",INDIRECT(ADDRESS($R14,T$1,1,,"Score")))</f>
        <v>#REF!</v>
      </c>
      <c r="U14" s="859"/>
      <c r="V14" s="859"/>
      <c r="W14" s="862"/>
      <c r="X14" s="864"/>
      <c r="Y14" s="863"/>
      <c r="Z14" s="862" t="n">
        <f aca="true">IF($R14="","",IF(ISBLANK(INDIRECT(ADDRESS($R14,Z$1,1,,"Score"))),"",1))</f>
        <v>1</v>
      </c>
      <c r="AA14" s="862" t="n">
        <f aca="true">IF($R14="","",IF(ISBLANK(INDIRECT(ADDRESS($R14,AA$1,1,,"Score"))),"",1))</f>
        <v>1</v>
      </c>
      <c r="AB14" s="862" t="n">
        <f aca="true">IF($R14="","",IF(ISBLANK(INDIRECT(ADDRESS($R14,AB$1,1,,"Score"))),"",1))</f>
        <v>1</v>
      </c>
      <c r="AC14" s="860" t="e">
        <f aca="true">IF($R14="","",INDIRECT(ADDRESS($R14,AC$1,1,,"Score")))</f>
        <v>#REF!</v>
      </c>
      <c r="AD14" s="859"/>
      <c r="AE14" s="859"/>
    </row>
    <row r="15" customFormat="false" ht="13" hidden="false" customHeight="false" outlineLevel="0" collapsed="false">
      <c r="A15" s="854" t="n">
        <f aca="false">A13+1</f>
        <v>7</v>
      </c>
      <c r="B15" s="704" t="n">
        <f aca="false">IF(ISNA(MATCH($A15,Score!A$4:A$41,0)),"",MATCH($A15,Score!A$4:A$41,0)+ROW(Score!A$3))</f>
        <v>10</v>
      </c>
      <c r="C15" s="855" t="e">
        <f aca="true">IF($B15="","",INDIRECT(ADDRESS($B15,C$1,1,,"Score")))</f>
        <v>#REF!</v>
      </c>
      <c r="D15" s="704" t="e">
        <f aca="true">IF($B15="","",INDIRECT(ADDRESS($B15,D$1,1,,"Score")))</f>
        <v>#REF!</v>
      </c>
      <c r="E15" s="854" t="e">
        <f aca="false">IF(B15="","",SUM(D15,D16))</f>
        <v>#REF!</v>
      </c>
      <c r="F15" s="854" t="e">
        <f aca="false">IF(B15="","",E15-U15)</f>
        <v>#REF!</v>
      </c>
      <c r="G15" s="856" t="n">
        <f aca="true">IF($B15="","",IF(ISBLANK(INDIRECT(ADDRESS($B15,G$1,1,,"Score"))),"",1))</f>
        <v>1</v>
      </c>
      <c r="H15" s="856" t="n">
        <f aca="true">IF($B15="","",IF(ISBLANK(INDIRECT(ADDRESS($B15,H$1,1,,"Score"))),"",1))</f>
        <v>1</v>
      </c>
      <c r="I15" s="857" t="e">
        <f aca="false">IF(H15=1,F15,"")</f>
        <v>#REF!</v>
      </c>
      <c r="J15" s="856" t="n">
        <f aca="true">IF($B15="","",IF(ISBLANK(INDIRECT(ADDRESS($B15,J$1,1,,"Score"))),"",1))</f>
        <v>1</v>
      </c>
      <c r="K15" s="856" t="n">
        <f aca="true">IF($B15="","",IF(ISBLANK(INDIRECT(ADDRESS($B15,K$1,1,,"Score"))),"",1))</f>
        <v>1</v>
      </c>
      <c r="L15" s="856" t="n">
        <f aca="true">IF($B15="","",IF(ISBLANK(INDIRECT(ADDRESS($B15,L$1,1,,"Score"))),"",1))</f>
        <v>1</v>
      </c>
      <c r="M15" s="704" t="e">
        <f aca="true">IF($B15="","",INDIRECT(ADDRESS($B15,M$1,1,,"Score")))</f>
        <v>#REF!</v>
      </c>
      <c r="N15" s="858" t="e">
        <f aca="true">IF(ISNA(MATCH($A15,'Game Clock'!A$11:A$48,0)),"",INDIRECT(ADDRESS(MATCH($A15,'Game Clock'!A$11:A$48,0)+ROW('Game Clock'!A$10),N$1,1,,"Game Clock")))</f>
        <v>#REF!</v>
      </c>
      <c r="O15" s="858" t="e">
        <f aca="false">IF(OR(N15="",N15=0),"",60*E15/N15)</f>
        <v>#REF!</v>
      </c>
      <c r="Q15" s="854" t="n">
        <f aca="false">Q13+1</f>
        <v>7</v>
      </c>
      <c r="R15" s="704" t="n">
        <f aca="false">IF(ISNA(MATCH($Q15,Score!T$4:T$41,0)),"",MATCH($Q15,Score!T$4:T$41,0)++ROW(Score!T$3))</f>
        <v>10</v>
      </c>
      <c r="S15" s="855" t="e">
        <f aca="true">IF($R15="","",INDIRECT(ADDRESS($R15,S$1,1,,"Score")))</f>
        <v>#REF!</v>
      </c>
      <c r="T15" s="704" t="e">
        <f aca="true">IF($R15="","",INDIRECT(ADDRESS($R15,T$1,1,,"Score")))</f>
        <v>#REF!</v>
      </c>
      <c r="U15" s="854" t="e">
        <f aca="false">IF(R15="","",SUM(T15,T16))</f>
        <v>#REF!</v>
      </c>
      <c r="V15" s="854" t="e">
        <f aca="false">IF(R15="","",U15-E15)</f>
        <v>#REF!</v>
      </c>
      <c r="W15" s="856" t="n">
        <f aca="true">IF($R15="","",IF(ISBLANK(INDIRECT(ADDRESS($R15,W$1,1,,"Score"))),"",1))</f>
        <v>1</v>
      </c>
      <c r="X15" s="856" t="n">
        <f aca="true">IF($R15="","",IF(ISBLANK(INDIRECT(ADDRESS($R15,X$1,1,,"Score"))),"",1))</f>
        <v>1</v>
      </c>
      <c r="Y15" s="857" t="e">
        <f aca="false">IF(X15=1,V15,"")</f>
        <v>#REF!</v>
      </c>
      <c r="Z15" s="856" t="n">
        <f aca="true">IF($R15="","",IF(ISBLANK(INDIRECT(ADDRESS($R15,Z$1,1,,"Score"))),"",1))</f>
        <v>1</v>
      </c>
      <c r="AA15" s="856" t="n">
        <f aca="true">IF($R15="","",IF(ISBLANK(INDIRECT(ADDRESS($R15,AA$1,1,,"Score"))),"",1))</f>
        <v>1</v>
      </c>
      <c r="AB15" s="856" t="n">
        <f aca="true">IF($R15="","",IF(ISBLANK(INDIRECT(ADDRESS($R15,AB$1,1,,"Score"))),"",1))</f>
        <v>1</v>
      </c>
      <c r="AC15" s="704" t="e">
        <f aca="true">IF($R15="","",INDIRECT(ADDRESS($R15,AC$1,1,,"Score")))</f>
        <v>#REF!</v>
      </c>
      <c r="AD15" s="858" t="e">
        <f aca="false">N15</f>
        <v>#REF!</v>
      </c>
      <c r="AE15" s="858" t="e">
        <f aca="false">IF(OR(AD15="",AD15=0),"",60*U15/AD15)</f>
        <v>#REF!</v>
      </c>
    </row>
    <row r="16" customFormat="false" ht="13" hidden="false" customHeight="false" outlineLevel="0" collapsed="false">
      <c r="A16" s="854"/>
      <c r="B16" s="704" t="e">
        <f aca="true">IF($B15="","",IF(INDIRECT(ADDRESS($B15+1,C$1-1,1,,"Score"))="SP",$B15+1,""))</f>
        <v>#REF!</v>
      </c>
      <c r="C16" s="855" t="e">
        <f aca="true">IF($B16="","",INDIRECT(ADDRESS($B16,C$1,1,,"Score")))</f>
        <v>#REF!</v>
      </c>
      <c r="D16" s="704" t="e">
        <f aca="true">IF($B16="","",INDIRECT(ADDRESS($B16,D$1,1,,"Score")))</f>
        <v>#REF!</v>
      </c>
      <c r="E16" s="854"/>
      <c r="F16" s="854"/>
      <c r="G16" s="856"/>
      <c r="H16" s="856"/>
      <c r="I16" s="857"/>
      <c r="J16" s="856" t="n">
        <f aca="true">IF($B16="","",IF(ISBLANK(INDIRECT(ADDRESS($B16,J$1,1,,"Score"))),"",1))</f>
        <v>1</v>
      </c>
      <c r="K16" s="856" t="n">
        <f aca="true">IF($B16="","",IF(ISBLANK(INDIRECT(ADDRESS($B16,K$1,1,,"Score"))),"",1))</f>
        <v>1</v>
      </c>
      <c r="L16" s="856" t="n">
        <f aca="true">IF($B16="","",IF(ISBLANK(INDIRECT(ADDRESS($B16,L$1,1,,"Score"))),"",1))</f>
        <v>1</v>
      </c>
      <c r="M16" s="704" t="e">
        <f aca="true">IF($B16="","",INDIRECT(ADDRESS($B16,M$1,1,,"Score")))</f>
        <v>#REF!</v>
      </c>
      <c r="N16" s="858"/>
      <c r="O16" s="858"/>
      <c r="Q16" s="854"/>
      <c r="R16" s="704" t="e">
        <f aca="true">IF($R15="","",IF(INDIRECT(ADDRESS($R15+1,S$1-1,1,,"Score"))="SP",$R15+1,""))</f>
        <v>#REF!</v>
      </c>
      <c r="S16" s="855" t="e">
        <f aca="true">IF($R16="","",INDIRECT(ADDRESS($R16,S$1,1,,"Score")))</f>
        <v>#REF!</v>
      </c>
      <c r="T16" s="704" t="e">
        <f aca="true">IF($R16="","",INDIRECT(ADDRESS($R16,T$1,1,,"Score")))</f>
        <v>#REF!</v>
      </c>
      <c r="U16" s="854"/>
      <c r="V16" s="854"/>
      <c r="W16" s="856"/>
      <c r="X16" s="856"/>
      <c r="Y16" s="857"/>
      <c r="Z16" s="856" t="n">
        <f aca="true">IF($R16="","",IF(ISBLANK(INDIRECT(ADDRESS($R16,Z$1,1,,"Score"))),"",1))</f>
        <v>1</v>
      </c>
      <c r="AA16" s="856" t="n">
        <f aca="true">IF($R16="","",IF(ISBLANK(INDIRECT(ADDRESS($R16,AA$1,1,,"Score"))),"",1))</f>
        <v>1</v>
      </c>
      <c r="AB16" s="856" t="n">
        <f aca="true">IF($R16="","",IF(ISBLANK(INDIRECT(ADDRESS($R16,AB$1,1,,"Score"))),"",1))</f>
        <v>1</v>
      </c>
      <c r="AC16" s="704" t="e">
        <f aca="true">IF($R16="","",INDIRECT(ADDRESS($R16,AC$1,1,,"Score")))</f>
        <v>#REF!</v>
      </c>
      <c r="AD16" s="858"/>
      <c r="AE16" s="858"/>
    </row>
    <row r="17" customFormat="false" ht="13" hidden="false" customHeight="false" outlineLevel="0" collapsed="false">
      <c r="A17" s="859" t="n">
        <f aca="false">A15+1</f>
        <v>8</v>
      </c>
      <c r="B17" s="860" t="n">
        <f aca="false">IF(ISNA(MATCH($A17,Score!A$4:A$41,0)),"",MATCH($A17,Score!A$4:A$41,0)+ROW(Score!A$3))</f>
        <v>11</v>
      </c>
      <c r="C17" s="861" t="e">
        <f aca="true">IF($B17="","",INDIRECT(ADDRESS($B17,C$1,1,,"Score")))</f>
        <v>#REF!</v>
      </c>
      <c r="D17" s="860" t="e">
        <f aca="true">IF($B17="","",INDIRECT(ADDRESS($B17,D$1,1,,"Score")))</f>
        <v>#REF!</v>
      </c>
      <c r="E17" s="859" t="e">
        <f aca="false">IF(B17="","",SUM(D17,D18))</f>
        <v>#REF!</v>
      </c>
      <c r="F17" s="859" t="e">
        <f aca="false">IF(B17="","",E17-U17)</f>
        <v>#REF!</v>
      </c>
      <c r="G17" s="862" t="n">
        <f aca="true">IF($B17="","",IF(ISBLANK(INDIRECT(ADDRESS($B17,G$1,1,,"Score"))),"",1))</f>
        <v>1</v>
      </c>
      <c r="H17" s="862" t="n">
        <f aca="true">IF($B17="","",IF(ISBLANK(INDIRECT(ADDRESS($B17,H$1,1,,"Score"))),"",1))</f>
        <v>1</v>
      </c>
      <c r="I17" s="863" t="e">
        <f aca="false">IF(H17=1,F17,"")</f>
        <v>#REF!</v>
      </c>
      <c r="J17" s="862" t="n">
        <f aca="true">IF($B17="","",IF(ISBLANK(INDIRECT(ADDRESS($B17,J$1,1,,"Score"))),"",1))</f>
        <v>1</v>
      </c>
      <c r="K17" s="862" t="n">
        <f aca="true">IF($B17="","",IF(ISBLANK(INDIRECT(ADDRESS($B17,K$1,1,,"Score"))),"",1))</f>
        <v>1</v>
      </c>
      <c r="L17" s="862" t="n">
        <f aca="true">IF($B17="","",IF(ISBLANK(INDIRECT(ADDRESS($B17,L$1,1,,"Score"))),"",1))</f>
        <v>1</v>
      </c>
      <c r="M17" s="860" t="e">
        <f aca="true">IF($B17="","",INDIRECT(ADDRESS($B17,M$1,1,,"Score")))</f>
        <v>#REF!</v>
      </c>
      <c r="N17" s="858" t="e">
        <f aca="true">IF(ISNA(MATCH($A17,'Game Clock'!A$11:A$48,0)),"",INDIRECT(ADDRESS(MATCH($A17,'Game Clock'!A$11:A$48,0)+ROW('Game Clock'!A$10),N$1,1,,"Game Clock")))</f>
        <v>#REF!</v>
      </c>
      <c r="O17" s="859" t="e">
        <f aca="false">IF(OR(N17="",N17=0),"",60*E17/N17)</f>
        <v>#REF!</v>
      </c>
      <c r="Q17" s="859" t="n">
        <f aca="false">Q15+1</f>
        <v>8</v>
      </c>
      <c r="R17" s="860" t="n">
        <f aca="false">IF(ISNA(MATCH($Q17,Score!T$4:T$41,0)),"",MATCH($Q17,Score!T$4:T$41,0)++ROW(Score!T$3))</f>
        <v>11</v>
      </c>
      <c r="S17" s="861" t="e">
        <f aca="true">IF($R17="","",INDIRECT(ADDRESS($R17,S$1,1,,"Score")))</f>
        <v>#REF!</v>
      </c>
      <c r="T17" s="860" t="e">
        <f aca="true">IF($R17="","",INDIRECT(ADDRESS($R17,T$1,1,,"Score")))</f>
        <v>#REF!</v>
      </c>
      <c r="U17" s="859" t="e">
        <f aca="false">IF(R17="","",SUM(T17,T18))</f>
        <v>#REF!</v>
      </c>
      <c r="V17" s="859" t="e">
        <f aca="false">IF(R17="","",U17-E17)</f>
        <v>#REF!</v>
      </c>
      <c r="W17" s="862" t="n">
        <f aca="true">IF($R17="","",IF(ISBLANK(INDIRECT(ADDRESS($R17,W$1,1,,"Score"))),"",1))</f>
        <v>1</v>
      </c>
      <c r="X17" s="862" t="n">
        <f aca="true">IF($R17="","",IF(ISBLANK(INDIRECT(ADDRESS($R17,X$1,1,,"Score"))),"",1))</f>
        <v>1</v>
      </c>
      <c r="Y17" s="863" t="e">
        <f aca="false">IF(X17=1,V17,"")</f>
        <v>#REF!</v>
      </c>
      <c r="Z17" s="862" t="n">
        <f aca="true">IF($R17="","",IF(ISBLANK(INDIRECT(ADDRESS($R17,Z$1,1,,"Score"))),"",1))</f>
        <v>1</v>
      </c>
      <c r="AA17" s="862" t="n">
        <f aca="true">IF($R17="","",IF(ISBLANK(INDIRECT(ADDRESS($R17,AA$1,1,,"Score"))),"",1))</f>
        <v>1</v>
      </c>
      <c r="AB17" s="862" t="n">
        <f aca="true">IF($R17="","",IF(ISBLANK(INDIRECT(ADDRESS($R17,AB$1,1,,"Score"))),"",1))</f>
        <v>1</v>
      </c>
      <c r="AC17" s="860" t="e">
        <f aca="true">IF($R17="","",INDIRECT(ADDRESS($R17,AC$1,1,,"Score")))</f>
        <v>#REF!</v>
      </c>
      <c r="AD17" s="859" t="e">
        <f aca="false">N17</f>
        <v>#REF!</v>
      </c>
      <c r="AE17" s="859" t="e">
        <f aca="false">IF(OR(AD17="",AD17=0),"",60*U17/AD17)</f>
        <v>#REF!</v>
      </c>
    </row>
    <row r="18" customFormat="false" ht="13" hidden="false" customHeight="false" outlineLevel="0" collapsed="false">
      <c r="A18" s="859"/>
      <c r="B18" s="860" t="e">
        <f aca="true">IF($B17="","",IF(INDIRECT(ADDRESS($B17+1,C$1-1,1,,"Score"))="SP",$B17+1,""))</f>
        <v>#REF!</v>
      </c>
      <c r="C18" s="861" t="e">
        <f aca="true">IF($B18="","",INDIRECT(ADDRESS($B18,C$1,1,,"Score")))</f>
        <v>#REF!</v>
      </c>
      <c r="D18" s="860" t="e">
        <f aca="true">IF($B18="","",INDIRECT(ADDRESS($B18,D$1,1,,"Score")))</f>
        <v>#REF!</v>
      </c>
      <c r="E18" s="859"/>
      <c r="F18" s="859"/>
      <c r="G18" s="862"/>
      <c r="H18" s="864"/>
      <c r="I18" s="863"/>
      <c r="J18" s="862" t="n">
        <f aca="true">IF($B18="","",IF(ISBLANK(INDIRECT(ADDRESS($B18,J$1,1,,"Score"))),"",1))</f>
        <v>1</v>
      </c>
      <c r="K18" s="862" t="n">
        <f aca="true">IF($B18="","",IF(ISBLANK(INDIRECT(ADDRESS($B18,K$1,1,,"Score"))),"",1))</f>
        <v>1</v>
      </c>
      <c r="L18" s="862" t="n">
        <f aca="true">IF($B18="","",IF(ISBLANK(INDIRECT(ADDRESS($B18,L$1,1,,"Score"))),"",1))</f>
        <v>1</v>
      </c>
      <c r="M18" s="860" t="e">
        <f aca="true">IF($B18="","",INDIRECT(ADDRESS($B18,M$1,1,,"Score")))</f>
        <v>#REF!</v>
      </c>
      <c r="N18" s="859"/>
      <c r="O18" s="859"/>
      <c r="Q18" s="859"/>
      <c r="R18" s="860" t="e">
        <f aca="true">IF($R17="","",IF(INDIRECT(ADDRESS($R17+1,S$1-1,1,,"Score"))="SP",$R17+1,""))</f>
        <v>#REF!</v>
      </c>
      <c r="S18" s="861" t="e">
        <f aca="true">IF($R18="","",INDIRECT(ADDRESS($R18,S$1,1,,"Score")))</f>
        <v>#REF!</v>
      </c>
      <c r="T18" s="860" t="e">
        <f aca="true">IF($R18="","",INDIRECT(ADDRESS($R18,T$1,1,,"Score")))</f>
        <v>#REF!</v>
      </c>
      <c r="U18" s="859"/>
      <c r="V18" s="859"/>
      <c r="W18" s="862"/>
      <c r="X18" s="864"/>
      <c r="Y18" s="863"/>
      <c r="Z18" s="862" t="n">
        <f aca="true">IF($R18="","",IF(ISBLANK(INDIRECT(ADDRESS($R18,Z$1,1,,"Score"))),"",1))</f>
        <v>1</v>
      </c>
      <c r="AA18" s="862" t="n">
        <f aca="true">IF($R18="","",IF(ISBLANK(INDIRECT(ADDRESS($R18,AA$1,1,,"Score"))),"",1))</f>
        <v>1</v>
      </c>
      <c r="AB18" s="862" t="n">
        <f aca="true">IF($R18="","",IF(ISBLANK(INDIRECT(ADDRESS($R18,AB$1,1,,"Score"))),"",1))</f>
        <v>1</v>
      </c>
      <c r="AC18" s="860" t="e">
        <f aca="true">IF($R18="","",INDIRECT(ADDRESS($R18,AC$1,1,,"Score")))</f>
        <v>#REF!</v>
      </c>
      <c r="AD18" s="859"/>
      <c r="AE18" s="859"/>
    </row>
    <row r="19" customFormat="false" ht="13" hidden="false" customHeight="false" outlineLevel="0" collapsed="false">
      <c r="A19" s="854" t="n">
        <f aca="false">A17+1</f>
        <v>9</v>
      </c>
      <c r="B19" s="704" t="n">
        <f aca="false">IF(ISNA(MATCH($A19,Score!A$4:A$41,0)),"",MATCH($A19,Score!A$4:A$41,0)+ROW(Score!A$3))</f>
        <v>12</v>
      </c>
      <c r="C19" s="855" t="e">
        <f aca="true">IF($B19="","",INDIRECT(ADDRESS($B19,C$1,1,,"Score")))</f>
        <v>#REF!</v>
      </c>
      <c r="D19" s="704" t="e">
        <f aca="true">IF($B19="","",INDIRECT(ADDRESS($B19,D$1,1,,"Score")))</f>
        <v>#REF!</v>
      </c>
      <c r="E19" s="854" t="e">
        <f aca="false">IF(B19="","",SUM(D19,D20))</f>
        <v>#REF!</v>
      </c>
      <c r="F19" s="854" t="e">
        <f aca="false">IF(B19="","",E19-U19)</f>
        <v>#REF!</v>
      </c>
      <c r="G19" s="856" t="n">
        <f aca="true">IF($B19="","",IF(ISBLANK(INDIRECT(ADDRESS($B19,G$1,1,,"Score"))),"",1))</f>
        <v>1</v>
      </c>
      <c r="H19" s="856" t="n">
        <f aca="true">IF($B19="","",IF(ISBLANK(INDIRECT(ADDRESS($B19,H$1,1,,"Score"))),"",1))</f>
        <v>1</v>
      </c>
      <c r="I19" s="857" t="e">
        <f aca="false">IF(H19=1,F19,"")</f>
        <v>#REF!</v>
      </c>
      <c r="J19" s="856" t="n">
        <f aca="true">IF($B19="","",IF(ISBLANK(INDIRECT(ADDRESS($B19,J$1,1,,"Score"))),"",1))</f>
        <v>1</v>
      </c>
      <c r="K19" s="856" t="n">
        <f aca="true">IF($B19="","",IF(ISBLANK(INDIRECT(ADDRESS($B19,K$1,1,,"Score"))),"",1))</f>
        <v>1</v>
      </c>
      <c r="L19" s="856" t="n">
        <f aca="true">IF($B19="","",IF(ISBLANK(INDIRECT(ADDRESS($B19,L$1,1,,"Score"))),"",1))</f>
        <v>1</v>
      </c>
      <c r="M19" s="704" t="e">
        <f aca="true">IF($B19="","",INDIRECT(ADDRESS($B19,M$1,1,,"Score")))</f>
        <v>#REF!</v>
      </c>
      <c r="N19" s="858" t="e">
        <f aca="true">IF(ISNA(MATCH($A19,'Game Clock'!A$11:A$48,0)),"",INDIRECT(ADDRESS(MATCH($A19,'Game Clock'!A$11:A$48,0)+ROW('Game Clock'!A$10),N$1,1,,"Game Clock")))</f>
        <v>#REF!</v>
      </c>
      <c r="O19" s="858" t="e">
        <f aca="false">IF(OR(N19="",N19=0),"",60*E19/N19)</f>
        <v>#REF!</v>
      </c>
      <c r="Q19" s="854" t="n">
        <f aca="false">Q17+1</f>
        <v>9</v>
      </c>
      <c r="R19" s="704" t="n">
        <f aca="false">IF(ISNA(MATCH($Q19,Score!T$4:T$41,0)),"",MATCH($Q19,Score!T$4:T$41,0)++ROW(Score!T$3))</f>
        <v>12</v>
      </c>
      <c r="S19" s="855" t="e">
        <f aca="true">IF($R19="","",INDIRECT(ADDRESS($R19,S$1,1,,"Score")))</f>
        <v>#REF!</v>
      </c>
      <c r="T19" s="704" t="e">
        <f aca="true">IF($R19="","",INDIRECT(ADDRESS($R19,T$1,1,,"Score")))</f>
        <v>#REF!</v>
      </c>
      <c r="U19" s="854" t="e">
        <f aca="false">IF(R19="","",SUM(T19,T20))</f>
        <v>#REF!</v>
      </c>
      <c r="V19" s="854" t="e">
        <f aca="false">IF(R19="","",U19-E19)</f>
        <v>#REF!</v>
      </c>
      <c r="W19" s="856" t="n">
        <f aca="true">IF($R19="","",IF(ISBLANK(INDIRECT(ADDRESS($R19,W$1,1,,"Score"))),"",1))</f>
        <v>1</v>
      </c>
      <c r="X19" s="856" t="n">
        <f aca="true">IF($R19="","",IF(ISBLANK(INDIRECT(ADDRESS($R19,X$1,1,,"Score"))),"",1))</f>
        <v>1</v>
      </c>
      <c r="Y19" s="857" t="e">
        <f aca="false">IF(X19=1,V19,"")</f>
        <v>#REF!</v>
      </c>
      <c r="Z19" s="856" t="n">
        <f aca="true">IF($R19="","",IF(ISBLANK(INDIRECT(ADDRESS($R19,Z$1,1,,"Score"))),"",1))</f>
        <v>1</v>
      </c>
      <c r="AA19" s="856" t="n">
        <f aca="true">IF($R19="","",IF(ISBLANK(INDIRECT(ADDRESS($R19,AA$1,1,,"Score"))),"",1))</f>
        <v>1</v>
      </c>
      <c r="AB19" s="856" t="n">
        <f aca="true">IF($R19="","",IF(ISBLANK(INDIRECT(ADDRESS($R19,AB$1,1,,"Score"))),"",1))</f>
        <v>1</v>
      </c>
      <c r="AC19" s="704" t="e">
        <f aca="true">IF($R19="","",INDIRECT(ADDRESS($R19,AC$1,1,,"Score")))</f>
        <v>#REF!</v>
      </c>
      <c r="AD19" s="858" t="e">
        <f aca="false">N19</f>
        <v>#REF!</v>
      </c>
      <c r="AE19" s="858" t="e">
        <f aca="false">IF(OR(AD19="",AD19=0),"",60*U19/AD19)</f>
        <v>#REF!</v>
      </c>
    </row>
    <row r="20" customFormat="false" ht="13" hidden="false" customHeight="false" outlineLevel="0" collapsed="false">
      <c r="A20" s="854"/>
      <c r="B20" s="704" t="e">
        <f aca="true">IF($B19="","",IF(INDIRECT(ADDRESS($B19+1,C$1-1,1,,"Score"))="SP",$B19+1,""))</f>
        <v>#REF!</v>
      </c>
      <c r="C20" s="855" t="e">
        <f aca="true">IF($B20="","",INDIRECT(ADDRESS($B20,C$1,1,,"Score")))</f>
        <v>#REF!</v>
      </c>
      <c r="D20" s="704" t="e">
        <f aca="true">IF($B20="","",INDIRECT(ADDRESS($B20,D$1,1,,"Score")))</f>
        <v>#REF!</v>
      </c>
      <c r="E20" s="854"/>
      <c r="F20" s="854"/>
      <c r="G20" s="856"/>
      <c r="H20" s="856"/>
      <c r="I20" s="857"/>
      <c r="J20" s="856" t="n">
        <f aca="true">IF($B20="","",IF(ISBLANK(INDIRECT(ADDRESS($B20,J$1,1,,"Score"))),"",1))</f>
        <v>1</v>
      </c>
      <c r="K20" s="856" t="n">
        <f aca="true">IF($B20="","",IF(ISBLANK(INDIRECT(ADDRESS($B20,K$1,1,,"Score"))),"",1))</f>
        <v>1</v>
      </c>
      <c r="L20" s="856" t="n">
        <f aca="true">IF($B20="","",IF(ISBLANK(INDIRECT(ADDRESS($B20,L$1,1,,"Score"))),"",1))</f>
        <v>1</v>
      </c>
      <c r="M20" s="704" t="e">
        <f aca="true">IF($B20="","",INDIRECT(ADDRESS($B20,M$1,1,,"Score")))</f>
        <v>#REF!</v>
      </c>
      <c r="N20" s="858"/>
      <c r="O20" s="858"/>
      <c r="Q20" s="854"/>
      <c r="R20" s="704" t="e">
        <f aca="true">IF($R19="","",IF(INDIRECT(ADDRESS($R19+1,S$1-1,1,,"Score"))="SP",$R19+1,""))</f>
        <v>#REF!</v>
      </c>
      <c r="S20" s="855" t="e">
        <f aca="true">IF($R20="","",INDIRECT(ADDRESS($R20,S$1,1,,"Score")))</f>
        <v>#REF!</v>
      </c>
      <c r="T20" s="704" t="e">
        <f aca="true">IF($R20="","",INDIRECT(ADDRESS($R20,T$1,1,,"Score")))</f>
        <v>#REF!</v>
      </c>
      <c r="U20" s="854"/>
      <c r="V20" s="854"/>
      <c r="W20" s="856"/>
      <c r="X20" s="856"/>
      <c r="Y20" s="857"/>
      <c r="Z20" s="856" t="n">
        <f aca="true">IF($R20="","",IF(ISBLANK(INDIRECT(ADDRESS($R20,Z$1,1,,"Score"))),"",1))</f>
        <v>1</v>
      </c>
      <c r="AA20" s="856" t="n">
        <f aca="true">IF($R20="","",IF(ISBLANK(INDIRECT(ADDRESS($R20,AA$1,1,,"Score"))),"",1))</f>
        <v>1</v>
      </c>
      <c r="AB20" s="856" t="n">
        <f aca="true">IF($R20="","",IF(ISBLANK(INDIRECT(ADDRESS($R20,AB$1,1,,"Score"))),"",1))</f>
        <v>1</v>
      </c>
      <c r="AC20" s="704" t="e">
        <f aca="true">IF($R20="","",INDIRECT(ADDRESS($R20,AC$1,1,,"Score")))</f>
        <v>#REF!</v>
      </c>
      <c r="AD20" s="858"/>
      <c r="AE20" s="858"/>
    </row>
    <row r="21" customFormat="false" ht="13" hidden="false" customHeight="false" outlineLevel="0" collapsed="false">
      <c r="A21" s="859" t="n">
        <f aca="false">A19+1</f>
        <v>10</v>
      </c>
      <c r="B21" s="860" t="n">
        <f aca="false">IF(ISNA(MATCH($A21,Score!A$4:A$41,0)),"",MATCH($A21,Score!A$4:A$41,0)+ROW(Score!A$3))</f>
        <v>13</v>
      </c>
      <c r="C21" s="861" t="e">
        <f aca="true">IF($B21="","",INDIRECT(ADDRESS($B21,C$1,1,,"Score")))</f>
        <v>#REF!</v>
      </c>
      <c r="D21" s="860" t="e">
        <f aca="true">IF($B21="","",INDIRECT(ADDRESS($B21,D$1,1,,"Score")))</f>
        <v>#REF!</v>
      </c>
      <c r="E21" s="859" t="e">
        <f aca="false">IF(B21="","",SUM(D21,D22))</f>
        <v>#REF!</v>
      </c>
      <c r="F21" s="859" t="e">
        <f aca="false">IF(B21="","",E21-U21)</f>
        <v>#REF!</v>
      </c>
      <c r="G21" s="862" t="n">
        <f aca="true">IF($B21="","",IF(ISBLANK(INDIRECT(ADDRESS($B21,G$1,1,,"Score"))),"",1))</f>
        <v>1</v>
      </c>
      <c r="H21" s="862" t="n">
        <f aca="true">IF($B21="","",IF(ISBLANK(INDIRECT(ADDRESS($B21,H$1,1,,"Score"))),"",1))</f>
        <v>1</v>
      </c>
      <c r="I21" s="863" t="e">
        <f aca="false">IF(H21=1,F21,"")</f>
        <v>#REF!</v>
      </c>
      <c r="J21" s="862" t="n">
        <f aca="true">IF($B21="","",IF(ISBLANK(INDIRECT(ADDRESS($B21,J$1,1,,"Score"))),"",1))</f>
        <v>1</v>
      </c>
      <c r="K21" s="862" t="n">
        <f aca="true">IF($B21="","",IF(ISBLANK(INDIRECT(ADDRESS($B21,K$1,1,,"Score"))),"",1))</f>
        <v>1</v>
      </c>
      <c r="L21" s="862" t="n">
        <f aca="true">IF($B21="","",IF(ISBLANK(INDIRECT(ADDRESS($B21,L$1,1,,"Score"))),"",1))</f>
        <v>1</v>
      </c>
      <c r="M21" s="860" t="e">
        <f aca="true">IF($B21="","",INDIRECT(ADDRESS($B21,M$1,1,,"Score")))</f>
        <v>#REF!</v>
      </c>
      <c r="N21" s="858" t="e">
        <f aca="true">IF(ISNA(MATCH($A21,'Game Clock'!A$11:A$48,0)),"",INDIRECT(ADDRESS(MATCH($A21,'Game Clock'!A$11:A$48,0)+ROW('Game Clock'!A$10),N$1,1,,"Game Clock")))</f>
        <v>#REF!</v>
      </c>
      <c r="O21" s="859" t="e">
        <f aca="false">IF(OR(N21="",N21=0),"",60*E21/N21)</f>
        <v>#REF!</v>
      </c>
      <c r="Q21" s="859" t="n">
        <f aca="false">Q19+1</f>
        <v>10</v>
      </c>
      <c r="R21" s="860" t="n">
        <f aca="false">IF(ISNA(MATCH($Q21,Score!T$4:T$41,0)),"",MATCH($Q21,Score!T$4:T$41,0)++ROW(Score!T$3))</f>
        <v>13</v>
      </c>
      <c r="S21" s="861" t="e">
        <f aca="true">IF($R21="","",INDIRECT(ADDRESS($R21,S$1,1,,"Score")))</f>
        <v>#REF!</v>
      </c>
      <c r="T21" s="860" t="e">
        <f aca="true">IF($R21="","",INDIRECT(ADDRESS($R21,T$1,1,,"Score")))</f>
        <v>#REF!</v>
      </c>
      <c r="U21" s="859" t="e">
        <f aca="false">IF(R21="","",SUM(T21,T22))</f>
        <v>#REF!</v>
      </c>
      <c r="V21" s="859" t="e">
        <f aca="false">IF(R21="","",U21-E21)</f>
        <v>#REF!</v>
      </c>
      <c r="W21" s="862" t="n">
        <f aca="true">IF($R21="","",IF(ISBLANK(INDIRECT(ADDRESS($R21,W$1,1,,"Score"))),"",1))</f>
        <v>1</v>
      </c>
      <c r="X21" s="862" t="n">
        <f aca="true">IF($R21="","",IF(ISBLANK(INDIRECT(ADDRESS($R21,X$1,1,,"Score"))),"",1))</f>
        <v>1</v>
      </c>
      <c r="Y21" s="863" t="e">
        <f aca="false">IF(X21=1,V21,"")</f>
        <v>#REF!</v>
      </c>
      <c r="Z21" s="862" t="n">
        <f aca="true">IF($R21="","",IF(ISBLANK(INDIRECT(ADDRESS($R21,Z$1,1,,"Score"))),"",1))</f>
        <v>1</v>
      </c>
      <c r="AA21" s="862" t="n">
        <f aca="true">IF($R21="","",IF(ISBLANK(INDIRECT(ADDRESS($R21,AA$1,1,,"Score"))),"",1))</f>
        <v>1</v>
      </c>
      <c r="AB21" s="862" t="n">
        <f aca="true">IF($R21="","",IF(ISBLANK(INDIRECT(ADDRESS($R21,AB$1,1,,"Score"))),"",1))</f>
        <v>1</v>
      </c>
      <c r="AC21" s="860" t="e">
        <f aca="true">IF($R21="","",INDIRECT(ADDRESS($R21,AC$1,1,,"Score")))</f>
        <v>#REF!</v>
      </c>
      <c r="AD21" s="859" t="e">
        <f aca="false">N21</f>
        <v>#REF!</v>
      </c>
      <c r="AE21" s="859" t="e">
        <f aca="false">IF(OR(AD21="",AD21=0),"",60*U21/AD21)</f>
        <v>#REF!</v>
      </c>
    </row>
    <row r="22" customFormat="false" ht="13" hidden="false" customHeight="false" outlineLevel="0" collapsed="false">
      <c r="A22" s="859"/>
      <c r="B22" s="860" t="e">
        <f aca="true">IF($B21="","",IF(INDIRECT(ADDRESS($B21+1,C$1-1,1,,"Score"))="SP",$B21+1,""))</f>
        <v>#REF!</v>
      </c>
      <c r="C22" s="861" t="e">
        <f aca="true">IF($B22="","",INDIRECT(ADDRESS($B22,C$1,1,,"Score")))</f>
        <v>#REF!</v>
      </c>
      <c r="D22" s="860" t="e">
        <f aca="true">IF($B22="","",INDIRECT(ADDRESS($B22,D$1,1,,"Score")))</f>
        <v>#REF!</v>
      </c>
      <c r="E22" s="859"/>
      <c r="F22" s="859"/>
      <c r="G22" s="862"/>
      <c r="H22" s="864"/>
      <c r="I22" s="863"/>
      <c r="J22" s="862" t="n">
        <f aca="true">IF($B22="","",IF(ISBLANK(INDIRECT(ADDRESS($B22,J$1,1,,"Score"))),"",1))</f>
        <v>1</v>
      </c>
      <c r="K22" s="862" t="n">
        <f aca="true">IF($B22="","",IF(ISBLANK(INDIRECT(ADDRESS($B22,K$1,1,,"Score"))),"",1))</f>
        <v>1</v>
      </c>
      <c r="L22" s="862" t="n">
        <f aca="true">IF($B22="","",IF(ISBLANK(INDIRECT(ADDRESS($B22,L$1,1,,"Score"))),"",1))</f>
        <v>1</v>
      </c>
      <c r="M22" s="860" t="e">
        <f aca="true">IF($B22="","",INDIRECT(ADDRESS($B22,M$1,1,,"Score")))</f>
        <v>#REF!</v>
      </c>
      <c r="N22" s="859"/>
      <c r="O22" s="859"/>
      <c r="Q22" s="859"/>
      <c r="R22" s="860" t="e">
        <f aca="true">IF($R21="","",IF(INDIRECT(ADDRESS($R21+1,S$1-1,1,,"Score"))="SP",$R21+1,""))</f>
        <v>#REF!</v>
      </c>
      <c r="S22" s="861" t="e">
        <f aca="true">IF($R22="","",INDIRECT(ADDRESS($R22,S$1,1,,"Score")))</f>
        <v>#REF!</v>
      </c>
      <c r="T22" s="860" t="e">
        <f aca="true">IF($R22="","",INDIRECT(ADDRESS($R22,T$1,1,,"Score")))</f>
        <v>#REF!</v>
      </c>
      <c r="U22" s="859"/>
      <c r="V22" s="859"/>
      <c r="W22" s="862"/>
      <c r="X22" s="864"/>
      <c r="Y22" s="863"/>
      <c r="Z22" s="862" t="n">
        <f aca="true">IF($R22="","",IF(ISBLANK(INDIRECT(ADDRESS($R22,Z$1,1,,"Score"))),"",1))</f>
        <v>1</v>
      </c>
      <c r="AA22" s="862" t="n">
        <f aca="true">IF($R22="","",IF(ISBLANK(INDIRECT(ADDRESS($R22,AA$1,1,,"Score"))),"",1))</f>
        <v>1</v>
      </c>
      <c r="AB22" s="862" t="n">
        <f aca="true">IF($R22="","",IF(ISBLANK(INDIRECT(ADDRESS($R22,AB$1,1,,"Score"))),"",1))</f>
        <v>1</v>
      </c>
      <c r="AC22" s="860" t="e">
        <f aca="true">IF($R22="","",INDIRECT(ADDRESS($R22,AC$1,1,,"Score")))</f>
        <v>#REF!</v>
      </c>
      <c r="AD22" s="859"/>
      <c r="AE22" s="859"/>
    </row>
    <row r="23" customFormat="false" ht="13" hidden="false" customHeight="false" outlineLevel="0" collapsed="false">
      <c r="A23" s="854" t="n">
        <f aca="false">A21+1</f>
        <v>11</v>
      </c>
      <c r="B23" s="704" t="n">
        <f aca="false">IF(ISNA(MATCH($A23,Score!A$4:A$41,0)),"",MATCH($A23,Score!A$4:A$41,0)+ROW(Score!A$3))</f>
        <v>14</v>
      </c>
      <c r="C23" s="855" t="e">
        <f aca="true">IF($B23="","",INDIRECT(ADDRESS($B23,C$1,1,,"Score")))</f>
        <v>#REF!</v>
      </c>
      <c r="D23" s="704" t="e">
        <f aca="true">IF($B23="","",INDIRECT(ADDRESS($B23,D$1,1,,"Score")))</f>
        <v>#REF!</v>
      </c>
      <c r="E23" s="854" t="e">
        <f aca="false">IF(B23="","",SUM(D23,D24))</f>
        <v>#REF!</v>
      </c>
      <c r="F23" s="854" t="e">
        <f aca="false">IF(B23="","",E23-U23)</f>
        <v>#REF!</v>
      </c>
      <c r="G23" s="856" t="n">
        <f aca="true">IF($B23="","",IF(ISBLANK(INDIRECT(ADDRESS($B23,G$1,1,,"Score"))),"",1))</f>
        <v>1</v>
      </c>
      <c r="H23" s="856" t="n">
        <f aca="true">IF($B23="","",IF(ISBLANK(INDIRECT(ADDRESS($B23,H$1,1,,"Score"))),"",1))</f>
        <v>1</v>
      </c>
      <c r="I23" s="857" t="e">
        <f aca="false">IF(H23=1,F23,"")</f>
        <v>#REF!</v>
      </c>
      <c r="J23" s="856" t="n">
        <f aca="true">IF($B23="","",IF(ISBLANK(INDIRECT(ADDRESS($B23,J$1,1,,"Score"))),"",1))</f>
        <v>1</v>
      </c>
      <c r="K23" s="856" t="n">
        <f aca="true">IF($B23="","",IF(ISBLANK(INDIRECT(ADDRESS($B23,K$1,1,,"Score"))),"",1))</f>
        <v>1</v>
      </c>
      <c r="L23" s="856" t="n">
        <f aca="true">IF($B23="","",IF(ISBLANK(INDIRECT(ADDRESS($B23,L$1,1,,"Score"))),"",1))</f>
        <v>1</v>
      </c>
      <c r="M23" s="704" t="e">
        <f aca="true">IF($B23="","",INDIRECT(ADDRESS($B23,M$1,1,,"Score")))</f>
        <v>#REF!</v>
      </c>
      <c r="N23" s="858" t="e">
        <f aca="true">IF(ISNA(MATCH($A23,'Game Clock'!A$11:A$48,0)),"",INDIRECT(ADDRESS(MATCH($A23,'Game Clock'!A$11:A$48,0)+ROW('Game Clock'!A$10),N$1,1,,"Game Clock")))</f>
        <v>#REF!</v>
      </c>
      <c r="O23" s="858" t="e">
        <f aca="false">IF(OR(N23="",N23=0),"",60*E23/N23)</f>
        <v>#REF!</v>
      </c>
      <c r="Q23" s="854" t="n">
        <f aca="false">Q21+1</f>
        <v>11</v>
      </c>
      <c r="R23" s="704" t="n">
        <f aca="false">IF(ISNA(MATCH($Q23,Score!T$4:T$41,0)),"",MATCH($Q23,Score!T$4:T$41,0)++ROW(Score!T$3))</f>
        <v>14</v>
      </c>
      <c r="S23" s="855" t="e">
        <f aca="true">IF($R23="","",INDIRECT(ADDRESS($R23,S$1,1,,"Score")))</f>
        <v>#REF!</v>
      </c>
      <c r="T23" s="704" t="e">
        <f aca="true">IF($R23="","",INDIRECT(ADDRESS($R23,T$1,1,,"Score")))</f>
        <v>#REF!</v>
      </c>
      <c r="U23" s="854" t="e">
        <f aca="false">IF(R23="","",SUM(T23,T24))</f>
        <v>#REF!</v>
      </c>
      <c r="V23" s="854" t="e">
        <f aca="false">IF(R23="","",U23-E23)</f>
        <v>#REF!</v>
      </c>
      <c r="W23" s="856" t="n">
        <f aca="true">IF($R23="","",IF(ISBLANK(INDIRECT(ADDRESS($R23,W$1,1,,"Score"))),"",1))</f>
        <v>1</v>
      </c>
      <c r="X23" s="856" t="n">
        <f aca="true">IF($R23="","",IF(ISBLANK(INDIRECT(ADDRESS($R23,X$1,1,,"Score"))),"",1))</f>
        <v>1</v>
      </c>
      <c r="Y23" s="857" t="e">
        <f aca="false">IF(X23=1,V23,"")</f>
        <v>#REF!</v>
      </c>
      <c r="Z23" s="856" t="n">
        <f aca="true">IF($R23="","",IF(ISBLANK(INDIRECT(ADDRESS($R23,Z$1,1,,"Score"))),"",1))</f>
        <v>1</v>
      </c>
      <c r="AA23" s="856" t="n">
        <f aca="true">IF($R23="","",IF(ISBLANK(INDIRECT(ADDRESS($R23,AA$1,1,,"Score"))),"",1))</f>
        <v>1</v>
      </c>
      <c r="AB23" s="856" t="n">
        <f aca="true">IF($R23="","",IF(ISBLANK(INDIRECT(ADDRESS($R23,AB$1,1,,"Score"))),"",1))</f>
        <v>1</v>
      </c>
      <c r="AC23" s="704" t="e">
        <f aca="true">IF($R23="","",INDIRECT(ADDRESS($R23,AC$1,1,,"Score")))</f>
        <v>#REF!</v>
      </c>
      <c r="AD23" s="858" t="e">
        <f aca="false">N23</f>
        <v>#REF!</v>
      </c>
      <c r="AE23" s="858" t="e">
        <f aca="false">IF(OR(AD23="",AD23=0),"",60*U23/AD23)</f>
        <v>#REF!</v>
      </c>
    </row>
    <row r="24" customFormat="false" ht="13" hidden="false" customHeight="false" outlineLevel="0" collapsed="false">
      <c r="A24" s="854"/>
      <c r="B24" s="704" t="e">
        <f aca="true">IF($B23="","",IF(INDIRECT(ADDRESS($B23+1,C$1-1,1,,"Score"))="SP",$B23+1,""))</f>
        <v>#REF!</v>
      </c>
      <c r="C24" s="855" t="e">
        <f aca="true">IF($B24="","",INDIRECT(ADDRESS($B24,C$1,1,,"Score")))</f>
        <v>#REF!</v>
      </c>
      <c r="D24" s="704" t="e">
        <f aca="true">IF($B24="","",INDIRECT(ADDRESS($B24,D$1,1,,"Score")))</f>
        <v>#REF!</v>
      </c>
      <c r="E24" s="854"/>
      <c r="F24" s="854"/>
      <c r="G24" s="856"/>
      <c r="H24" s="856"/>
      <c r="I24" s="857"/>
      <c r="J24" s="856" t="n">
        <f aca="true">IF($B24="","",IF(ISBLANK(INDIRECT(ADDRESS($B24,J$1,1,,"Score"))),"",1))</f>
        <v>1</v>
      </c>
      <c r="K24" s="856" t="n">
        <f aca="true">IF($B24="","",IF(ISBLANK(INDIRECT(ADDRESS($B24,K$1,1,,"Score"))),"",1))</f>
        <v>1</v>
      </c>
      <c r="L24" s="856" t="n">
        <f aca="true">IF($B24="","",IF(ISBLANK(INDIRECT(ADDRESS($B24,L$1,1,,"Score"))),"",1))</f>
        <v>1</v>
      </c>
      <c r="M24" s="704" t="e">
        <f aca="true">IF($B24="","",INDIRECT(ADDRESS($B24,M$1,1,,"Score")))</f>
        <v>#REF!</v>
      </c>
      <c r="N24" s="858"/>
      <c r="O24" s="858"/>
      <c r="Q24" s="854"/>
      <c r="R24" s="704" t="e">
        <f aca="true">IF($R23="","",IF(INDIRECT(ADDRESS($R23+1,S$1-1,1,,"Score"))="SP",$R23+1,""))</f>
        <v>#REF!</v>
      </c>
      <c r="S24" s="855" t="e">
        <f aca="true">IF($R24="","",INDIRECT(ADDRESS($R24,S$1,1,,"Score")))</f>
        <v>#REF!</v>
      </c>
      <c r="T24" s="704" t="e">
        <f aca="true">IF($R24="","",INDIRECT(ADDRESS($R24,T$1,1,,"Score")))</f>
        <v>#REF!</v>
      </c>
      <c r="U24" s="854"/>
      <c r="V24" s="854"/>
      <c r="W24" s="856"/>
      <c r="X24" s="856"/>
      <c r="Y24" s="857"/>
      <c r="Z24" s="856" t="n">
        <f aca="true">IF($R24="","",IF(ISBLANK(INDIRECT(ADDRESS($R24,Z$1,1,,"Score"))),"",1))</f>
        <v>1</v>
      </c>
      <c r="AA24" s="856" t="n">
        <f aca="true">IF($R24="","",IF(ISBLANK(INDIRECT(ADDRESS($R24,AA$1,1,,"Score"))),"",1))</f>
        <v>1</v>
      </c>
      <c r="AB24" s="856" t="n">
        <f aca="true">IF($R24="","",IF(ISBLANK(INDIRECT(ADDRESS($R24,AB$1,1,,"Score"))),"",1))</f>
        <v>1</v>
      </c>
      <c r="AC24" s="704" t="e">
        <f aca="true">IF($R24="","",INDIRECT(ADDRESS($R24,AC$1,1,,"Score")))</f>
        <v>#REF!</v>
      </c>
      <c r="AD24" s="858"/>
      <c r="AE24" s="858"/>
    </row>
    <row r="25" customFormat="false" ht="13" hidden="false" customHeight="false" outlineLevel="0" collapsed="false">
      <c r="A25" s="859" t="n">
        <f aca="false">A23+1</f>
        <v>12</v>
      </c>
      <c r="B25" s="860" t="n">
        <f aca="false">IF(ISNA(MATCH($A25,Score!A$4:A$41,0)),"",MATCH($A25,Score!A$4:A$41,0)+ROW(Score!A$3))</f>
        <v>15</v>
      </c>
      <c r="C25" s="861" t="e">
        <f aca="true">IF($B25="","",INDIRECT(ADDRESS($B25,C$1,1,,"Score")))</f>
        <v>#REF!</v>
      </c>
      <c r="D25" s="860" t="e">
        <f aca="true">IF($B25="","",INDIRECT(ADDRESS($B25,D$1,1,,"Score")))</f>
        <v>#REF!</v>
      </c>
      <c r="E25" s="859" t="e">
        <f aca="false">IF(B25="","",SUM(D25,D26))</f>
        <v>#REF!</v>
      </c>
      <c r="F25" s="859" t="e">
        <f aca="false">IF(B25="","",E25-U25)</f>
        <v>#REF!</v>
      </c>
      <c r="G25" s="862" t="n">
        <f aca="true">IF($B25="","",IF(ISBLANK(INDIRECT(ADDRESS($B25,G$1,1,,"Score"))),"",1))</f>
        <v>1</v>
      </c>
      <c r="H25" s="862" t="n">
        <f aca="true">IF($B25="","",IF(ISBLANK(INDIRECT(ADDRESS($B25,H$1,1,,"Score"))),"",1))</f>
        <v>1</v>
      </c>
      <c r="I25" s="863" t="e">
        <f aca="false">IF(H25=1,F25,"")</f>
        <v>#REF!</v>
      </c>
      <c r="J25" s="862" t="n">
        <f aca="true">IF($B25="","",IF(ISBLANK(INDIRECT(ADDRESS($B25,J$1,1,,"Score"))),"",1))</f>
        <v>1</v>
      </c>
      <c r="K25" s="862" t="n">
        <f aca="true">IF($B25="","",IF(ISBLANK(INDIRECT(ADDRESS($B25,K$1,1,,"Score"))),"",1))</f>
        <v>1</v>
      </c>
      <c r="L25" s="862" t="n">
        <f aca="true">IF($B25="","",IF(ISBLANK(INDIRECT(ADDRESS($B25,L$1,1,,"Score"))),"",1))</f>
        <v>1</v>
      </c>
      <c r="M25" s="860" t="e">
        <f aca="true">IF($B25="","",INDIRECT(ADDRESS($B25,M$1,1,,"Score")))</f>
        <v>#REF!</v>
      </c>
      <c r="N25" s="858" t="e">
        <f aca="true">IF(ISNA(MATCH($A25,'Game Clock'!A$11:A$48,0)),"",INDIRECT(ADDRESS(MATCH($A25,'Game Clock'!A$11:A$48,0)+ROW('Game Clock'!A$10),N$1,1,,"Game Clock")))</f>
        <v>#REF!</v>
      </c>
      <c r="O25" s="859" t="e">
        <f aca="false">IF(OR(N25="",N25=0),"",60*E25/N25)</f>
        <v>#REF!</v>
      </c>
      <c r="Q25" s="859" t="n">
        <f aca="false">Q23+1</f>
        <v>12</v>
      </c>
      <c r="R25" s="860" t="n">
        <f aca="false">IF(ISNA(MATCH($Q25,Score!T$4:T$41,0)),"",MATCH($Q25,Score!T$4:T$41,0)++ROW(Score!T$3))</f>
        <v>15</v>
      </c>
      <c r="S25" s="861" t="e">
        <f aca="true">IF($R25="","",INDIRECT(ADDRESS($R25,S$1,1,,"Score")))</f>
        <v>#REF!</v>
      </c>
      <c r="T25" s="860" t="e">
        <f aca="true">IF($R25="","",INDIRECT(ADDRESS($R25,T$1,1,,"Score")))</f>
        <v>#REF!</v>
      </c>
      <c r="U25" s="859" t="e">
        <f aca="false">IF(R25="","",SUM(T25,T26))</f>
        <v>#REF!</v>
      </c>
      <c r="V25" s="859" t="e">
        <f aca="false">IF(R25="","",U25-E25)</f>
        <v>#REF!</v>
      </c>
      <c r="W25" s="862" t="n">
        <f aca="true">IF($R25="","",IF(ISBLANK(INDIRECT(ADDRESS($R25,W$1,1,,"Score"))),"",1))</f>
        <v>1</v>
      </c>
      <c r="X25" s="862" t="n">
        <f aca="true">IF($R25="","",IF(ISBLANK(INDIRECT(ADDRESS($R25,X$1,1,,"Score"))),"",1))</f>
        <v>1</v>
      </c>
      <c r="Y25" s="863" t="e">
        <f aca="false">IF(X25=1,V25,"")</f>
        <v>#REF!</v>
      </c>
      <c r="Z25" s="862" t="n">
        <f aca="true">IF($R25="","",IF(ISBLANK(INDIRECT(ADDRESS($R25,Z$1,1,,"Score"))),"",1))</f>
        <v>1</v>
      </c>
      <c r="AA25" s="862" t="n">
        <f aca="true">IF($R25="","",IF(ISBLANK(INDIRECT(ADDRESS($R25,AA$1,1,,"Score"))),"",1))</f>
        <v>1</v>
      </c>
      <c r="AB25" s="862" t="n">
        <f aca="true">IF($R25="","",IF(ISBLANK(INDIRECT(ADDRESS($R25,AB$1,1,,"Score"))),"",1))</f>
        <v>1</v>
      </c>
      <c r="AC25" s="860" t="e">
        <f aca="true">IF($R25="","",INDIRECT(ADDRESS($R25,AC$1,1,,"Score")))</f>
        <v>#REF!</v>
      </c>
      <c r="AD25" s="859" t="e">
        <f aca="false">N25</f>
        <v>#REF!</v>
      </c>
      <c r="AE25" s="859" t="e">
        <f aca="false">IF(OR(AD25="",AD25=0),"",60*U25/AD25)</f>
        <v>#REF!</v>
      </c>
    </row>
    <row r="26" customFormat="false" ht="13" hidden="false" customHeight="false" outlineLevel="0" collapsed="false">
      <c r="A26" s="859"/>
      <c r="B26" s="860" t="e">
        <f aca="true">IF($B25="","",IF(INDIRECT(ADDRESS($B25+1,C$1-1,1,,"Score"))="SP",$B25+1,""))</f>
        <v>#REF!</v>
      </c>
      <c r="C26" s="861" t="e">
        <f aca="true">IF($B26="","",INDIRECT(ADDRESS($B26,C$1,1,,"Score")))</f>
        <v>#REF!</v>
      </c>
      <c r="D26" s="860" t="e">
        <f aca="true">IF($B26="","",INDIRECT(ADDRESS($B26,D$1,1,,"Score")))</f>
        <v>#REF!</v>
      </c>
      <c r="E26" s="859"/>
      <c r="F26" s="859"/>
      <c r="G26" s="862"/>
      <c r="H26" s="864"/>
      <c r="I26" s="863"/>
      <c r="J26" s="862" t="n">
        <f aca="true">IF($B26="","",IF(ISBLANK(INDIRECT(ADDRESS($B26,J$1,1,,"Score"))),"",1))</f>
        <v>1</v>
      </c>
      <c r="K26" s="862" t="n">
        <f aca="true">IF($B26="","",IF(ISBLANK(INDIRECT(ADDRESS($B26,K$1,1,,"Score"))),"",1))</f>
        <v>1</v>
      </c>
      <c r="L26" s="862" t="n">
        <f aca="true">IF($B26="","",IF(ISBLANK(INDIRECT(ADDRESS($B26,L$1,1,,"Score"))),"",1))</f>
        <v>1</v>
      </c>
      <c r="M26" s="860" t="e">
        <f aca="true">IF($B26="","",INDIRECT(ADDRESS($B26,M$1,1,,"Score")))</f>
        <v>#REF!</v>
      </c>
      <c r="N26" s="859"/>
      <c r="O26" s="859"/>
      <c r="Q26" s="859"/>
      <c r="R26" s="860" t="e">
        <f aca="true">IF($R25="","",IF(INDIRECT(ADDRESS($R25+1,S$1-1,1,,"Score"))="SP",$R25+1,""))</f>
        <v>#REF!</v>
      </c>
      <c r="S26" s="861" t="e">
        <f aca="true">IF($R26="","",INDIRECT(ADDRESS($R26,S$1,1,,"Score")))</f>
        <v>#REF!</v>
      </c>
      <c r="T26" s="860" t="e">
        <f aca="true">IF($R26="","",INDIRECT(ADDRESS($R26,T$1,1,,"Score")))</f>
        <v>#REF!</v>
      </c>
      <c r="U26" s="859"/>
      <c r="V26" s="859"/>
      <c r="W26" s="862"/>
      <c r="X26" s="864"/>
      <c r="Y26" s="863"/>
      <c r="Z26" s="862" t="n">
        <f aca="true">IF($R26="","",IF(ISBLANK(INDIRECT(ADDRESS($R26,Z$1,1,,"Score"))),"",1))</f>
        <v>1</v>
      </c>
      <c r="AA26" s="862" t="n">
        <f aca="true">IF($R26="","",IF(ISBLANK(INDIRECT(ADDRESS($R26,AA$1,1,,"Score"))),"",1))</f>
        <v>1</v>
      </c>
      <c r="AB26" s="862" t="n">
        <f aca="true">IF($R26="","",IF(ISBLANK(INDIRECT(ADDRESS($R26,AB$1,1,,"Score"))),"",1))</f>
        <v>1</v>
      </c>
      <c r="AC26" s="860" t="e">
        <f aca="true">IF($R26="","",INDIRECT(ADDRESS($R26,AC$1,1,,"Score")))</f>
        <v>#REF!</v>
      </c>
      <c r="AD26" s="859"/>
      <c r="AE26" s="859"/>
    </row>
    <row r="27" customFormat="false" ht="13" hidden="false" customHeight="false" outlineLevel="0" collapsed="false">
      <c r="A27" s="854" t="n">
        <f aca="false">A25+1</f>
        <v>13</v>
      </c>
      <c r="B27" s="704" t="n">
        <f aca="false">IF(ISNA(MATCH($A27,Score!A$4:A$41,0)),"",MATCH($A27,Score!A$4:A$41,0)+ROW(Score!A$3))</f>
        <v>16</v>
      </c>
      <c r="C27" s="855" t="e">
        <f aca="true">IF($B27="","",INDIRECT(ADDRESS($B27,C$1,1,,"Score")))</f>
        <v>#REF!</v>
      </c>
      <c r="D27" s="704" t="e">
        <f aca="true">IF($B27="","",INDIRECT(ADDRESS($B27,D$1,1,,"Score")))</f>
        <v>#REF!</v>
      </c>
      <c r="E27" s="854" t="e">
        <f aca="false">IF(B27="","",SUM(D27,D28))</f>
        <v>#REF!</v>
      </c>
      <c r="F27" s="854" t="e">
        <f aca="false">IF(B27="","",E27-U27)</f>
        <v>#REF!</v>
      </c>
      <c r="G27" s="856" t="n">
        <f aca="true">IF($B27="","",IF(ISBLANK(INDIRECT(ADDRESS($B27,G$1,1,,"Score"))),"",1))</f>
        <v>1</v>
      </c>
      <c r="H27" s="856" t="n">
        <f aca="true">IF($B27="","",IF(ISBLANK(INDIRECT(ADDRESS($B27,H$1,1,,"Score"))),"",1))</f>
        <v>1</v>
      </c>
      <c r="I27" s="857" t="e">
        <f aca="false">IF(H27=1,F27,"")</f>
        <v>#REF!</v>
      </c>
      <c r="J27" s="856" t="n">
        <f aca="true">IF($B27="","",IF(ISBLANK(INDIRECT(ADDRESS($B27,J$1,1,,"Score"))),"",1))</f>
        <v>1</v>
      </c>
      <c r="K27" s="856" t="n">
        <f aca="true">IF($B27="","",IF(ISBLANK(INDIRECT(ADDRESS($B27,K$1,1,,"Score"))),"",1))</f>
        <v>1</v>
      </c>
      <c r="L27" s="856" t="n">
        <f aca="true">IF($B27="","",IF(ISBLANK(INDIRECT(ADDRESS($B27,L$1,1,,"Score"))),"",1))</f>
        <v>1</v>
      </c>
      <c r="M27" s="704" t="e">
        <f aca="true">IF($B27="","",INDIRECT(ADDRESS($B27,M$1,1,,"Score")))</f>
        <v>#REF!</v>
      </c>
      <c r="N27" s="858" t="e">
        <f aca="true">IF(ISNA(MATCH($A27,'Game Clock'!A$11:A$48,0)),"",INDIRECT(ADDRESS(MATCH($A27,'Game Clock'!A$11:A$48,0)+ROW('Game Clock'!A$10),N$1,1,,"Game Clock")))</f>
        <v>#REF!</v>
      </c>
      <c r="O27" s="858" t="e">
        <f aca="false">IF(OR(N27="",N27=0),"",60*E27/N27)</f>
        <v>#REF!</v>
      </c>
      <c r="Q27" s="854" t="n">
        <f aca="false">Q25+1</f>
        <v>13</v>
      </c>
      <c r="R27" s="704" t="n">
        <f aca="false">IF(ISNA(MATCH($Q27,Score!T$4:T$41,0)),"",MATCH($Q27,Score!T$4:T$41,0)++ROW(Score!T$3))</f>
        <v>16</v>
      </c>
      <c r="S27" s="855" t="e">
        <f aca="true">IF($R27="","",INDIRECT(ADDRESS($R27,S$1,1,,"Score")))</f>
        <v>#REF!</v>
      </c>
      <c r="T27" s="704" t="e">
        <f aca="true">IF($R27="","",INDIRECT(ADDRESS($R27,T$1,1,,"Score")))</f>
        <v>#REF!</v>
      </c>
      <c r="U27" s="854" t="e">
        <f aca="false">IF(R27="","",SUM(T27,T28))</f>
        <v>#REF!</v>
      </c>
      <c r="V27" s="854" t="e">
        <f aca="false">IF(R27="","",U27-E27)</f>
        <v>#REF!</v>
      </c>
      <c r="W27" s="856" t="n">
        <f aca="true">IF($R27="","",IF(ISBLANK(INDIRECT(ADDRESS($R27,W$1,1,,"Score"))),"",1))</f>
        <v>1</v>
      </c>
      <c r="X27" s="856" t="n">
        <f aca="true">IF($R27="","",IF(ISBLANK(INDIRECT(ADDRESS($R27,X$1,1,,"Score"))),"",1))</f>
        <v>1</v>
      </c>
      <c r="Y27" s="857" t="e">
        <f aca="false">IF(X27=1,V27,"")</f>
        <v>#REF!</v>
      </c>
      <c r="Z27" s="856" t="n">
        <f aca="true">IF($R27="","",IF(ISBLANK(INDIRECT(ADDRESS($R27,Z$1,1,,"Score"))),"",1))</f>
        <v>1</v>
      </c>
      <c r="AA27" s="856" t="n">
        <f aca="true">IF($R27="","",IF(ISBLANK(INDIRECT(ADDRESS($R27,AA$1,1,,"Score"))),"",1))</f>
        <v>1</v>
      </c>
      <c r="AB27" s="856" t="n">
        <f aca="true">IF($R27="","",IF(ISBLANK(INDIRECT(ADDRESS($R27,AB$1,1,,"Score"))),"",1))</f>
        <v>1</v>
      </c>
      <c r="AC27" s="704" t="e">
        <f aca="true">IF($R27="","",INDIRECT(ADDRESS($R27,AC$1,1,,"Score")))</f>
        <v>#REF!</v>
      </c>
      <c r="AD27" s="858" t="e">
        <f aca="false">N27</f>
        <v>#REF!</v>
      </c>
      <c r="AE27" s="858" t="e">
        <f aca="false">IF(OR(AD27="",AD27=0),"",60*U27/AD27)</f>
        <v>#REF!</v>
      </c>
    </row>
    <row r="28" customFormat="false" ht="13" hidden="false" customHeight="false" outlineLevel="0" collapsed="false">
      <c r="A28" s="854"/>
      <c r="B28" s="704" t="e">
        <f aca="true">IF($B27="","",IF(INDIRECT(ADDRESS($B27+1,C$1-1,1,,"Score"))="SP",$B27+1,""))</f>
        <v>#REF!</v>
      </c>
      <c r="C28" s="855" t="e">
        <f aca="true">IF($B28="","",INDIRECT(ADDRESS($B28,C$1,1,,"Score")))</f>
        <v>#REF!</v>
      </c>
      <c r="D28" s="704" t="e">
        <f aca="true">IF($B28="","",INDIRECT(ADDRESS($B28,D$1,1,,"Score")))</f>
        <v>#REF!</v>
      </c>
      <c r="E28" s="854"/>
      <c r="F28" s="854"/>
      <c r="G28" s="856"/>
      <c r="H28" s="856"/>
      <c r="I28" s="857"/>
      <c r="J28" s="856" t="n">
        <f aca="true">IF($B28="","",IF(ISBLANK(INDIRECT(ADDRESS($B28,J$1,1,,"Score"))),"",1))</f>
        <v>1</v>
      </c>
      <c r="K28" s="856" t="n">
        <f aca="true">IF($B28="","",IF(ISBLANK(INDIRECT(ADDRESS($B28,K$1,1,,"Score"))),"",1))</f>
        <v>1</v>
      </c>
      <c r="L28" s="856" t="n">
        <f aca="true">IF($B28="","",IF(ISBLANK(INDIRECT(ADDRESS($B28,L$1,1,,"Score"))),"",1))</f>
        <v>1</v>
      </c>
      <c r="M28" s="704" t="e">
        <f aca="true">IF($B28="","",INDIRECT(ADDRESS($B28,M$1,1,,"Score")))</f>
        <v>#REF!</v>
      </c>
      <c r="N28" s="858"/>
      <c r="O28" s="858"/>
      <c r="Q28" s="854"/>
      <c r="R28" s="704" t="e">
        <f aca="true">IF($R27="","",IF(INDIRECT(ADDRESS($R27+1,S$1-1,1,,"Score"))="SP",$R27+1,""))</f>
        <v>#REF!</v>
      </c>
      <c r="S28" s="855" t="e">
        <f aca="true">IF($R28="","",INDIRECT(ADDRESS($R28,S$1,1,,"Score")))</f>
        <v>#REF!</v>
      </c>
      <c r="T28" s="704" t="e">
        <f aca="true">IF($R28="","",INDIRECT(ADDRESS($R28,T$1,1,,"Score")))</f>
        <v>#REF!</v>
      </c>
      <c r="U28" s="854"/>
      <c r="V28" s="854"/>
      <c r="W28" s="856"/>
      <c r="X28" s="856"/>
      <c r="Y28" s="857"/>
      <c r="Z28" s="856" t="n">
        <f aca="true">IF($R28="","",IF(ISBLANK(INDIRECT(ADDRESS($R28,Z$1,1,,"Score"))),"",1))</f>
        <v>1</v>
      </c>
      <c r="AA28" s="856" t="n">
        <f aca="true">IF($R28="","",IF(ISBLANK(INDIRECT(ADDRESS($R28,AA$1,1,,"Score"))),"",1))</f>
        <v>1</v>
      </c>
      <c r="AB28" s="856" t="n">
        <f aca="true">IF($R28="","",IF(ISBLANK(INDIRECT(ADDRESS($R28,AB$1,1,,"Score"))),"",1))</f>
        <v>1</v>
      </c>
      <c r="AC28" s="704" t="e">
        <f aca="true">IF($R28="","",INDIRECT(ADDRESS($R28,AC$1,1,,"Score")))</f>
        <v>#REF!</v>
      </c>
      <c r="AD28" s="858"/>
      <c r="AE28" s="858"/>
    </row>
    <row r="29" customFormat="false" ht="13" hidden="false" customHeight="false" outlineLevel="0" collapsed="false">
      <c r="A29" s="859" t="n">
        <f aca="false">A27+1</f>
        <v>14</v>
      </c>
      <c r="B29" s="860" t="n">
        <f aca="false">IF(ISNA(MATCH($A29,Score!A$4:A$41,0)),"",MATCH($A29,Score!A$4:A$41,0)+ROW(Score!A$3))</f>
        <v>17</v>
      </c>
      <c r="C29" s="861" t="e">
        <f aca="true">IF($B29="","",INDIRECT(ADDRESS($B29,C$1,1,,"Score")))</f>
        <v>#REF!</v>
      </c>
      <c r="D29" s="860" t="e">
        <f aca="true">IF($B29="","",INDIRECT(ADDRESS($B29,D$1,1,,"Score")))</f>
        <v>#REF!</v>
      </c>
      <c r="E29" s="859" t="e">
        <f aca="false">IF(B29="","",SUM(D29,D30))</f>
        <v>#REF!</v>
      </c>
      <c r="F29" s="859" t="e">
        <f aca="false">IF(B29="","",E29-U29)</f>
        <v>#REF!</v>
      </c>
      <c r="G29" s="862" t="n">
        <f aca="true">IF($B29="","",IF(ISBLANK(INDIRECT(ADDRESS($B29,G$1,1,,"Score"))),"",1))</f>
        <v>1</v>
      </c>
      <c r="H29" s="862" t="n">
        <f aca="true">IF($B29="","",IF(ISBLANK(INDIRECT(ADDRESS($B29,H$1,1,,"Score"))),"",1))</f>
        <v>1</v>
      </c>
      <c r="I29" s="863" t="e">
        <f aca="false">IF(H29=1,F29,"")</f>
        <v>#REF!</v>
      </c>
      <c r="J29" s="862" t="n">
        <f aca="true">IF($B29="","",IF(ISBLANK(INDIRECT(ADDRESS($B29,J$1,1,,"Score"))),"",1))</f>
        <v>1</v>
      </c>
      <c r="K29" s="862" t="n">
        <f aca="true">IF($B29="","",IF(ISBLANK(INDIRECT(ADDRESS($B29,K$1,1,,"Score"))),"",1))</f>
        <v>1</v>
      </c>
      <c r="L29" s="862" t="n">
        <f aca="true">IF($B29="","",IF(ISBLANK(INDIRECT(ADDRESS($B29,L$1,1,,"Score"))),"",1))</f>
        <v>1</v>
      </c>
      <c r="M29" s="860" t="e">
        <f aca="true">IF($B29="","",INDIRECT(ADDRESS($B29,M$1,1,,"Score")))</f>
        <v>#REF!</v>
      </c>
      <c r="N29" s="858" t="e">
        <f aca="true">IF(ISNA(MATCH($A29,'Game Clock'!A$11:A$48,0)),"",INDIRECT(ADDRESS(MATCH($A29,'Game Clock'!A$11:A$48,0)+ROW('Game Clock'!A$10),N$1,1,,"Game Clock")))</f>
        <v>#REF!</v>
      </c>
      <c r="O29" s="859" t="e">
        <f aca="false">IF(OR(N29="",N29=0),"",60*E29/N29)</f>
        <v>#REF!</v>
      </c>
      <c r="Q29" s="859" t="n">
        <f aca="false">Q27+1</f>
        <v>14</v>
      </c>
      <c r="R29" s="860" t="n">
        <f aca="false">IF(ISNA(MATCH($Q29,Score!T$4:T$41,0)),"",MATCH($Q29,Score!T$4:T$41,0)++ROW(Score!T$3))</f>
        <v>17</v>
      </c>
      <c r="S29" s="861" t="e">
        <f aca="true">IF($R29="","",INDIRECT(ADDRESS($R29,S$1,1,,"Score")))</f>
        <v>#REF!</v>
      </c>
      <c r="T29" s="860" t="e">
        <f aca="true">IF($R29="","",INDIRECT(ADDRESS($R29,T$1,1,,"Score")))</f>
        <v>#REF!</v>
      </c>
      <c r="U29" s="859" t="e">
        <f aca="false">IF(R29="","",SUM(T29,T30))</f>
        <v>#REF!</v>
      </c>
      <c r="V29" s="859" t="e">
        <f aca="false">IF(R29="","",U29-E29)</f>
        <v>#REF!</v>
      </c>
      <c r="W29" s="862" t="n">
        <f aca="true">IF($R29="","",IF(ISBLANK(INDIRECT(ADDRESS($R29,W$1,1,,"Score"))),"",1))</f>
        <v>1</v>
      </c>
      <c r="X29" s="862" t="n">
        <f aca="true">IF($R29="","",IF(ISBLANK(INDIRECT(ADDRESS($R29,X$1,1,,"Score"))),"",1))</f>
        <v>1</v>
      </c>
      <c r="Y29" s="863" t="e">
        <f aca="false">IF(X29=1,V29,"")</f>
        <v>#REF!</v>
      </c>
      <c r="Z29" s="862" t="n">
        <f aca="true">IF($R29="","",IF(ISBLANK(INDIRECT(ADDRESS($R29,Z$1,1,,"Score"))),"",1))</f>
        <v>1</v>
      </c>
      <c r="AA29" s="862" t="n">
        <f aca="true">IF($R29="","",IF(ISBLANK(INDIRECT(ADDRESS($R29,AA$1,1,,"Score"))),"",1))</f>
        <v>1</v>
      </c>
      <c r="AB29" s="862" t="n">
        <f aca="true">IF($R29="","",IF(ISBLANK(INDIRECT(ADDRESS($R29,AB$1,1,,"Score"))),"",1))</f>
        <v>1</v>
      </c>
      <c r="AC29" s="860" t="e">
        <f aca="true">IF($R29="","",INDIRECT(ADDRESS($R29,AC$1,1,,"Score")))</f>
        <v>#REF!</v>
      </c>
      <c r="AD29" s="859" t="e">
        <f aca="false">N29</f>
        <v>#REF!</v>
      </c>
      <c r="AE29" s="859" t="e">
        <f aca="false">IF(OR(AD29="",AD29=0),"",60*U29/AD29)</f>
        <v>#REF!</v>
      </c>
    </row>
    <row r="30" customFormat="false" ht="13" hidden="false" customHeight="false" outlineLevel="0" collapsed="false">
      <c r="A30" s="859"/>
      <c r="B30" s="860" t="e">
        <f aca="true">IF($B29="","",IF(INDIRECT(ADDRESS($B29+1,C$1-1,1,,"Score"))="SP",$B29+1,""))</f>
        <v>#REF!</v>
      </c>
      <c r="C30" s="861" t="e">
        <f aca="true">IF($B30="","",INDIRECT(ADDRESS($B30,C$1,1,,"Score")))</f>
        <v>#REF!</v>
      </c>
      <c r="D30" s="860" t="e">
        <f aca="true">IF($B30="","",INDIRECT(ADDRESS($B30,D$1,1,,"Score")))</f>
        <v>#REF!</v>
      </c>
      <c r="E30" s="859"/>
      <c r="F30" s="859"/>
      <c r="G30" s="862"/>
      <c r="H30" s="864"/>
      <c r="I30" s="863"/>
      <c r="J30" s="862" t="n">
        <f aca="true">IF($B30="","",IF(ISBLANK(INDIRECT(ADDRESS($B30,J$1,1,,"Score"))),"",1))</f>
        <v>1</v>
      </c>
      <c r="K30" s="862" t="n">
        <f aca="true">IF($B30="","",IF(ISBLANK(INDIRECT(ADDRESS($B30,K$1,1,,"Score"))),"",1))</f>
        <v>1</v>
      </c>
      <c r="L30" s="862" t="n">
        <f aca="true">IF($B30="","",IF(ISBLANK(INDIRECT(ADDRESS($B30,L$1,1,,"Score"))),"",1))</f>
        <v>1</v>
      </c>
      <c r="M30" s="860" t="e">
        <f aca="true">IF($B30="","",INDIRECT(ADDRESS($B30,M$1,1,,"Score")))</f>
        <v>#REF!</v>
      </c>
      <c r="N30" s="859"/>
      <c r="O30" s="859"/>
      <c r="Q30" s="859"/>
      <c r="R30" s="860" t="e">
        <f aca="true">IF($R29="","",IF(INDIRECT(ADDRESS($R29+1,S$1-1,1,,"Score"))="SP",$R29+1,""))</f>
        <v>#REF!</v>
      </c>
      <c r="S30" s="861" t="e">
        <f aca="true">IF($R30="","",INDIRECT(ADDRESS($R30,S$1,1,,"Score")))</f>
        <v>#REF!</v>
      </c>
      <c r="T30" s="860" t="e">
        <f aca="true">IF($R30="","",INDIRECT(ADDRESS($R30,T$1,1,,"Score")))</f>
        <v>#REF!</v>
      </c>
      <c r="U30" s="859"/>
      <c r="V30" s="859"/>
      <c r="W30" s="862"/>
      <c r="X30" s="864"/>
      <c r="Y30" s="863"/>
      <c r="Z30" s="862" t="n">
        <f aca="true">IF($R30="","",IF(ISBLANK(INDIRECT(ADDRESS($R30,Z$1,1,,"Score"))),"",1))</f>
        <v>1</v>
      </c>
      <c r="AA30" s="862" t="n">
        <f aca="true">IF($R30="","",IF(ISBLANK(INDIRECT(ADDRESS($R30,AA$1,1,,"Score"))),"",1))</f>
        <v>1</v>
      </c>
      <c r="AB30" s="862" t="n">
        <f aca="true">IF($R30="","",IF(ISBLANK(INDIRECT(ADDRESS($R30,AB$1,1,,"Score"))),"",1))</f>
        <v>1</v>
      </c>
      <c r="AC30" s="860" t="e">
        <f aca="true">IF($R30="","",INDIRECT(ADDRESS($R30,AC$1,1,,"Score")))</f>
        <v>#REF!</v>
      </c>
      <c r="AD30" s="859"/>
      <c r="AE30" s="859"/>
    </row>
    <row r="31" customFormat="false" ht="13" hidden="false" customHeight="false" outlineLevel="0" collapsed="false">
      <c r="A31" s="854" t="n">
        <f aca="false">A29+1</f>
        <v>15</v>
      </c>
      <c r="B31" s="704" t="n">
        <f aca="false">IF(ISNA(MATCH($A31,Score!A$4:A$41,0)),"",MATCH($A31,Score!A$4:A$41,0)+ROW(Score!A$3))</f>
        <v>18</v>
      </c>
      <c r="C31" s="855" t="e">
        <f aca="true">IF($B31="","",INDIRECT(ADDRESS($B31,C$1,1,,"Score")))</f>
        <v>#REF!</v>
      </c>
      <c r="D31" s="704" t="e">
        <f aca="true">IF($B31="","",INDIRECT(ADDRESS($B31,D$1,1,,"Score")))</f>
        <v>#REF!</v>
      </c>
      <c r="E31" s="854" t="e">
        <f aca="false">IF(B31="","",SUM(D31,D32))</f>
        <v>#REF!</v>
      </c>
      <c r="F31" s="854" t="e">
        <f aca="false">IF(B31="","",E31-U31)</f>
        <v>#REF!</v>
      </c>
      <c r="G31" s="856" t="n">
        <f aca="true">IF($B31="","",IF(ISBLANK(INDIRECT(ADDRESS($B31,G$1,1,,"Score"))),"",1))</f>
        <v>1</v>
      </c>
      <c r="H31" s="856" t="n">
        <f aca="true">IF($B31="","",IF(ISBLANK(INDIRECT(ADDRESS($B31,H$1,1,,"Score"))),"",1))</f>
        <v>1</v>
      </c>
      <c r="I31" s="857" t="e">
        <f aca="false">IF(H31=1,F31,"")</f>
        <v>#REF!</v>
      </c>
      <c r="J31" s="856" t="n">
        <f aca="true">IF($B31="","",IF(ISBLANK(INDIRECT(ADDRESS($B31,J$1,1,,"Score"))),"",1))</f>
        <v>1</v>
      </c>
      <c r="K31" s="856" t="n">
        <f aca="true">IF($B31="","",IF(ISBLANK(INDIRECT(ADDRESS($B31,K$1,1,,"Score"))),"",1))</f>
        <v>1</v>
      </c>
      <c r="L31" s="856" t="n">
        <f aca="true">IF($B31="","",IF(ISBLANK(INDIRECT(ADDRESS($B31,L$1,1,,"Score"))),"",1))</f>
        <v>1</v>
      </c>
      <c r="M31" s="704" t="e">
        <f aca="true">IF($B31="","",INDIRECT(ADDRESS($B31,M$1,1,,"Score")))</f>
        <v>#REF!</v>
      </c>
      <c r="N31" s="858" t="e">
        <f aca="true">IF(ISNA(MATCH($A31,'Game Clock'!A$11:A$48,0)),"",INDIRECT(ADDRESS(MATCH($A31,'Game Clock'!A$11:A$48,0)+ROW('Game Clock'!A$10),N$1,1,,"Game Clock")))</f>
        <v>#REF!</v>
      </c>
      <c r="O31" s="858" t="e">
        <f aca="false">IF(OR(N31="",N31=0),"",60*E31/N31)</f>
        <v>#REF!</v>
      </c>
      <c r="Q31" s="854" t="n">
        <f aca="false">Q29+1</f>
        <v>15</v>
      </c>
      <c r="R31" s="704" t="n">
        <f aca="false">IF(ISNA(MATCH($Q31,Score!T$4:T$41,0)),"",MATCH($Q31,Score!T$4:T$41,0)++ROW(Score!T$3))</f>
        <v>18</v>
      </c>
      <c r="S31" s="855" t="e">
        <f aca="true">IF($R31="","",INDIRECT(ADDRESS($R31,S$1,1,,"Score")))</f>
        <v>#REF!</v>
      </c>
      <c r="T31" s="704" t="e">
        <f aca="true">IF($R31="","",INDIRECT(ADDRESS($R31,T$1,1,,"Score")))</f>
        <v>#REF!</v>
      </c>
      <c r="U31" s="854" t="e">
        <f aca="false">IF(R31="","",SUM(T31,T32))</f>
        <v>#REF!</v>
      </c>
      <c r="V31" s="854" t="e">
        <f aca="false">IF(R31="","",U31-E31)</f>
        <v>#REF!</v>
      </c>
      <c r="W31" s="856" t="n">
        <f aca="true">IF($R31="","",IF(ISBLANK(INDIRECT(ADDRESS($R31,W$1,1,,"Score"))),"",1))</f>
        <v>1</v>
      </c>
      <c r="X31" s="856" t="n">
        <f aca="true">IF($R31="","",IF(ISBLANK(INDIRECT(ADDRESS($R31,X$1,1,,"Score"))),"",1))</f>
        <v>1</v>
      </c>
      <c r="Y31" s="857" t="e">
        <f aca="false">IF(X31=1,V31,"")</f>
        <v>#REF!</v>
      </c>
      <c r="Z31" s="856" t="n">
        <f aca="true">IF($R31="","",IF(ISBLANK(INDIRECT(ADDRESS($R31,Z$1,1,,"Score"))),"",1))</f>
        <v>1</v>
      </c>
      <c r="AA31" s="856" t="n">
        <f aca="true">IF($R31="","",IF(ISBLANK(INDIRECT(ADDRESS($R31,AA$1,1,,"Score"))),"",1))</f>
        <v>1</v>
      </c>
      <c r="AB31" s="856" t="n">
        <f aca="true">IF($R31="","",IF(ISBLANK(INDIRECT(ADDRESS($R31,AB$1,1,,"Score"))),"",1))</f>
        <v>1</v>
      </c>
      <c r="AC31" s="704" t="e">
        <f aca="true">IF($R31="","",INDIRECT(ADDRESS($R31,AC$1,1,,"Score")))</f>
        <v>#REF!</v>
      </c>
      <c r="AD31" s="858" t="e">
        <f aca="false">N31</f>
        <v>#REF!</v>
      </c>
      <c r="AE31" s="858" t="e">
        <f aca="false">IF(OR(AD31="",AD31=0),"",60*U31/AD31)</f>
        <v>#REF!</v>
      </c>
    </row>
    <row r="32" customFormat="false" ht="13" hidden="false" customHeight="false" outlineLevel="0" collapsed="false">
      <c r="A32" s="854"/>
      <c r="B32" s="704" t="e">
        <f aca="true">IF($B31="","",IF(INDIRECT(ADDRESS($B31+1,C$1-1,1,,"Score"))="SP",$B31+1,""))</f>
        <v>#REF!</v>
      </c>
      <c r="C32" s="855" t="e">
        <f aca="true">IF($B32="","",INDIRECT(ADDRESS($B32,C$1,1,,"Score")))</f>
        <v>#REF!</v>
      </c>
      <c r="D32" s="704" t="e">
        <f aca="true">IF($B32="","",INDIRECT(ADDRESS($B32,D$1,1,,"Score")))</f>
        <v>#REF!</v>
      </c>
      <c r="E32" s="854"/>
      <c r="F32" s="854"/>
      <c r="G32" s="856"/>
      <c r="H32" s="856"/>
      <c r="I32" s="857"/>
      <c r="J32" s="856" t="n">
        <f aca="true">IF($B32="","",IF(ISBLANK(INDIRECT(ADDRESS($B32,J$1,1,,"Score"))),"",1))</f>
        <v>1</v>
      </c>
      <c r="K32" s="856" t="n">
        <f aca="true">IF($B32="","",IF(ISBLANK(INDIRECT(ADDRESS($B32,K$1,1,,"Score"))),"",1))</f>
        <v>1</v>
      </c>
      <c r="L32" s="856" t="n">
        <f aca="true">IF($B32="","",IF(ISBLANK(INDIRECT(ADDRESS($B32,L$1,1,,"Score"))),"",1))</f>
        <v>1</v>
      </c>
      <c r="M32" s="704" t="e">
        <f aca="true">IF($B32="","",INDIRECT(ADDRESS($B32,M$1,1,,"Score")))</f>
        <v>#REF!</v>
      </c>
      <c r="N32" s="858"/>
      <c r="O32" s="858"/>
      <c r="Q32" s="854"/>
      <c r="R32" s="704" t="e">
        <f aca="true">IF($R31="","",IF(INDIRECT(ADDRESS($R31+1,S$1-1,1,,"Score"))="SP",$R31+1,""))</f>
        <v>#REF!</v>
      </c>
      <c r="S32" s="855" t="e">
        <f aca="true">IF($R32="","",INDIRECT(ADDRESS($R32,S$1,1,,"Score")))</f>
        <v>#REF!</v>
      </c>
      <c r="T32" s="704" t="e">
        <f aca="true">IF($R32="","",INDIRECT(ADDRESS($R32,T$1,1,,"Score")))</f>
        <v>#REF!</v>
      </c>
      <c r="U32" s="854"/>
      <c r="V32" s="854"/>
      <c r="W32" s="856"/>
      <c r="X32" s="856"/>
      <c r="Y32" s="857"/>
      <c r="Z32" s="856" t="n">
        <f aca="true">IF($R32="","",IF(ISBLANK(INDIRECT(ADDRESS($R32,Z$1,1,,"Score"))),"",1))</f>
        <v>1</v>
      </c>
      <c r="AA32" s="856" t="n">
        <f aca="true">IF($R32="","",IF(ISBLANK(INDIRECT(ADDRESS($R32,AA$1,1,,"Score"))),"",1))</f>
        <v>1</v>
      </c>
      <c r="AB32" s="856" t="n">
        <f aca="true">IF($R32="","",IF(ISBLANK(INDIRECT(ADDRESS($R32,AB$1,1,,"Score"))),"",1))</f>
        <v>1</v>
      </c>
      <c r="AC32" s="704" t="e">
        <f aca="true">IF($R32="","",INDIRECT(ADDRESS($R32,AC$1,1,,"Score")))</f>
        <v>#REF!</v>
      </c>
      <c r="AD32" s="858"/>
      <c r="AE32" s="858"/>
    </row>
    <row r="33" customFormat="false" ht="13" hidden="false" customHeight="false" outlineLevel="0" collapsed="false">
      <c r="A33" s="859" t="n">
        <f aca="false">A31+1</f>
        <v>16</v>
      </c>
      <c r="B33" s="860" t="n">
        <f aca="false">IF(ISNA(MATCH($A33,Score!A$4:A$41,0)),"",MATCH($A33,Score!A$4:A$41,0)+ROW(Score!A$3))</f>
        <v>19</v>
      </c>
      <c r="C33" s="861" t="e">
        <f aca="true">IF($B33="","",INDIRECT(ADDRESS($B33,C$1,1,,"Score")))</f>
        <v>#REF!</v>
      </c>
      <c r="D33" s="860" t="e">
        <f aca="true">IF($B33="","",INDIRECT(ADDRESS($B33,D$1,1,,"Score")))</f>
        <v>#REF!</v>
      </c>
      <c r="E33" s="859" t="e">
        <f aca="false">IF(B33="","",SUM(D33,D34))</f>
        <v>#REF!</v>
      </c>
      <c r="F33" s="859" t="e">
        <f aca="false">IF(B33="","",E33-U33)</f>
        <v>#REF!</v>
      </c>
      <c r="G33" s="862" t="n">
        <f aca="true">IF($B33="","",IF(ISBLANK(INDIRECT(ADDRESS($B33,G$1,1,,"Score"))),"",1))</f>
        <v>1</v>
      </c>
      <c r="H33" s="862" t="n">
        <f aca="true">IF($B33="","",IF(ISBLANK(INDIRECT(ADDRESS($B33,H$1,1,,"Score"))),"",1))</f>
        <v>1</v>
      </c>
      <c r="I33" s="863" t="e">
        <f aca="false">IF(H33=1,F33,"")</f>
        <v>#REF!</v>
      </c>
      <c r="J33" s="862" t="n">
        <f aca="true">IF($B33="","",IF(ISBLANK(INDIRECT(ADDRESS($B33,J$1,1,,"Score"))),"",1))</f>
        <v>1</v>
      </c>
      <c r="K33" s="862" t="n">
        <f aca="true">IF($B33="","",IF(ISBLANK(INDIRECT(ADDRESS($B33,K$1,1,,"Score"))),"",1))</f>
        <v>1</v>
      </c>
      <c r="L33" s="862" t="n">
        <f aca="true">IF($B33="","",IF(ISBLANK(INDIRECT(ADDRESS($B33,L$1,1,,"Score"))),"",1))</f>
        <v>1</v>
      </c>
      <c r="M33" s="860" t="e">
        <f aca="true">IF($B33="","",INDIRECT(ADDRESS($B33,M$1,1,,"Score")))</f>
        <v>#REF!</v>
      </c>
      <c r="N33" s="858" t="e">
        <f aca="true">IF(ISNA(MATCH($A33,'Game Clock'!A$11:A$48,0)),"",INDIRECT(ADDRESS(MATCH($A33,'Game Clock'!A$11:A$48,0)+ROW('Game Clock'!A$10),N$1,1,,"Game Clock")))</f>
        <v>#REF!</v>
      </c>
      <c r="O33" s="859" t="e">
        <f aca="false">IF(OR(N33="",N33=0),"",60*E33/N33)</f>
        <v>#REF!</v>
      </c>
      <c r="Q33" s="859" t="n">
        <f aca="false">Q31+1</f>
        <v>16</v>
      </c>
      <c r="R33" s="860" t="n">
        <f aca="false">IF(ISNA(MATCH($Q33,Score!T$4:T$41,0)),"",MATCH($Q33,Score!T$4:T$41,0)++ROW(Score!T$3))</f>
        <v>19</v>
      </c>
      <c r="S33" s="861" t="e">
        <f aca="true">IF($R33="","",INDIRECT(ADDRESS($R33,S$1,1,,"Score")))</f>
        <v>#REF!</v>
      </c>
      <c r="T33" s="860" t="e">
        <f aca="true">IF($R33="","",INDIRECT(ADDRESS($R33,T$1,1,,"Score")))</f>
        <v>#REF!</v>
      </c>
      <c r="U33" s="859" t="e">
        <f aca="false">IF(R33="","",SUM(T33,T34))</f>
        <v>#REF!</v>
      </c>
      <c r="V33" s="859" t="e">
        <f aca="false">IF(R33="","",U33-E33)</f>
        <v>#REF!</v>
      </c>
      <c r="W33" s="862" t="n">
        <f aca="true">IF($R33="","",IF(ISBLANK(INDIRECT(ADDRESS($R33,W$1,1,,"Score"))),"",1))</f>
        <v>1</v>
      </c>
      <c r="X33" s="862" t="n">
        <f aca="true">IF($R33="","",IF(ISBLANK(INDIRECT(ADDRESS($R33,X$1,1,,"Score"))),"",1))</f>
        <v>1</v>
      </c>
      <c r="Y33" s="863" t="e">
        <f aca="false">IF(X33=1,V33,"")</f>
        <v>#REF!</v>
      </c>
      <c r="Z33" s="862" t="n">
        <f aca="true">IF($R33="","",IF(ISBLANK(INDIRECT(ADDRESS($R33,Z$1,1,,"Score"))),"",1))</f>
        <v>1</v>
      </c>
      <c r="AA33" s="862" t="n">
        <f aca="true">IF($R33="","",IF(ISBLANK(INDIRECT(ADDRESS($R33,AA$1,1,,"Score"))),"",1))</f>
        <v>1</v>
      </c>
      <c r="AB33" s="862" t="n">
        <f aca="true">IF($R33="","",IF(ISBLANK(INDIRECT(ADDRESS($R33,AB$1,1,,"Score"))),"",1))</f>
        <v>1</v>
      </c>
      <c r="AC33" s="860" t="e">
        <f aca="true">IF($R33="","",INDIRECT(ADDRESS($R33,AC$1,1,,"Score")))</f>
        <v>#REF!</v>
      </c>
      <c r="AD33" s="859" t="e">
        <f aca="false">N33</f>
        <v>#REF!</v>
      </c>
      <c r="AE33" s="859" t="e">
        <f aca="false">IF(OR(AD33="",AD33=0),"",60*U33/AD33)</f>
        <v>#REF!</v>
      </c>
    </row>
    <row r="34" customFormat="false" ht="13" hidden="false" customHeight="false" outlineLevel="0" collapsed="false">
      <c r="A34" s="859"/>
      <c r="B34" s="860" t="e">
        <f aca="true">IF($B33="","",IF(INDIRECT(ADDRESS($B33+1,C$1-1,1,,"Score"))="SP",$B33+1,""))</f>
        <v>#REF!</v>
      </c>
      <c r="C34" s="861" t="e">
        <f aca="true">IF($B34="","",INDIRECT(ADDRESS($B34,C$1,1,,"Score")))</f>
        <v>#REF!</v>
      </c>
      <c r="D34" s="860" t="e">
        <f aca="true">IF($B34="","",INDIRECT(ADDRESS($B34,D$1,1,,"Score")))</f>
        <v>#REF!</v>
      </c>
      <c r="E34" s="859"/>
      <c r="F34" s="859"/>
      <c r="G34" s="862"/>
      <c r="H34" s="864"/>
      <c r="I34" s="863"/>
      <c r="J34" s="862" t="n">
        <f aca="true">IF($B34="","",IF(ISBLANK(INDIRECT(ADDRESS($B34,J$1,1,,"Score"))),"",1))</f>
        <v>1</v>
      </c>
      <c r="K34" s="862" t="n">
        <f aca="true">IF($B34="","",IF(ISBLANK(INDIRECT(ADDRESS($B34,K$1,1,,"Score"))),"",1))</f>
        <v>1</v>
      </c>
      <c r="L34" s="862" t="n">
        <f aca="true">IF($B34="","",IF(ISBLANK(INDIRECT(ADDRESS($B34,L$1,1,,"Score"))),"",1))</f>
        <v>1</v>
      </c>
      <c r="M34" s="860" t="e">
        <f aca="true">IF($B34="","",INDIRECT(ADDRESS($B34,M$1,1,,"Score")))</f>
        <v>#REF!</v>
      </c>
      <c r="N34" s="859"/>
      <c r="O34" s="859"/>
      <c r="Q34" s="859"/>
      <c r="R34" s="860" t="e">
        <f aca="true">IF($R33="","",IF(INDIRECT(ADDRESS($R33+1,S$1-1,1,,"Score"))="SP",$R33+1,""))</f>
        <v>#REF!</v>
      </c>
      <c r="S34" s="861" t="e">
        <f aca="true">IF($R34="","",INDIRECT(ADDRESS($R34,S$1,1,,"Score")))</f>
        <v>#REF!</v>
      </c>
      <c r="T34" s="860" t="e">
        <f aca="true">IF($R34="","",INDIRECT(ADDRESS($R34,T$1,1,,"Score")))</f>
        <v>#REF!</v>
      </c>
      <c r="U34" s="859"/>
      <c r="V34" s="859"/>
      <c r="W34" s="862"/>
      <c r="X34" s="864"/>
      <c r="Y34" s="863"/>
      <c r="Z34" s="862" t="n">
        <f aca="true">IF($R34="","",IF(ISBLANK(INDIRECT(ADDRESS($R34,Z$1,1,,"Score"))),"",1))</f>
        <v>1</v>
      </c>
      <c r="AA34" s="862" t="n">
        <f aca="true">IF($R34="","",IF(ISBLANK(INDIRECT(ADDRESS($R34,AA$1,1,,"Score"))),"",1))</f>
        <v>1</v>
      </c>
      <c r="AB34" s="862" t="n">
        <f aca="true">IF($R34="","",IF(ISBLANK(INDIRECT(ADDRESS($R34,AB$1,1,,"Score"))),"",1))</f>
        <v>1</v>
      </c>
      <c r="AC34" s="860" t="e">
        <f aca="true">IF($R34="","",INDIRECT(ADDRESS($R34,AC$1,1,,"Score")))</f>
        <v>#REF!</v>
      </c>
      <c r="AD34" s="859"/>
      <c r="AE34" s="859"/>
    </row>
    <row r="35" customFormat="false" ht="13" hidden="false" customHeight="false" outlineLevel="0" collapsed="false">
      <c r="A35" s="854" t="n">
        <f aca="false">A33+1</f>
        <v>17</v>
      </c>
      <c r="B35" s="704" t="n">
        <f aca="false">IF(ISNA(MATCH($A35,Score!A$4:A$41,0)),"",MATCH($A35,Score!A$4:A$41,0)+ROW(Score!A$3))</f>
        <v>20</v>
      </c>
      <c r="C35" s="855" t="e">
        <f aca="true">IF($B35="","",INDIRECT(ADDRESS($B35,C$1,1,,"Score")))</f>
        <v>#REF!</v>
      </c>
      <c r="D35" s="704" t="e">
        <f aca="true">IF($B35="","",INDIRECT(ADDRESS($B35,D$1,1,,"Score")))</f>
        <v>#REF!</v>
      </c>
      <c r="E35" s="854" t="e">
        <f aca="false">IF(B35="","",SUM(D35,D36))</f>
        <v>#REF!</v>
      </c>
      <c r="F35" s="854" t="e">
        <f aca="false">IF(B35="","",E35-U35)</f>
        <v>#REF!</v>
      </c>
      <c r="G35" s="856" t="n">
        <f aca="true">IF($B35="","",IF(ISBLANK(INDIRECT(ADDRESS($B35,G$1,1,,"Score"))),"",1))</f>
        <v>1</v>
      </c>
      <c r="H35" s="856" t="n">
        <f aca="true">IF($B35="","",IF(ISBLANK(INDIRECT(ADDRESS($B35,H$1,1,,"Score"))),"",1))</f>
        <v>1</v>
      </c>
      <c r="I35" s="857" t="e">
        <f aca="false">IF(H35=1,F35,"")</f>
        <v>#REF!</v>
      </c>
      <c r="J35" s="856" t="n">
        <f aca="true">IF($B35="","",IF(ISBLANK(INDIRECT(ADDRESS($B35,J$1,1,,"Score"))),"",1))</f>
        <v>1</v>
      </c>
      <c r="K35" s="856" t="n">
        <f aca="true">IF($B35="","",IF(ISBLANK(INDIRECT(ADDRESS($B35,K$1,1,,"Score"))),"",1))</f>
        <v>1</v>
      </c>
      <c r="L35" s="856" t="n">
        <f aca="true">IF($B35="","",IF(ISBLANK(INDIRECT(ADDRESS($B35,L$1,1,,"Score"))),"",1))</f>
        <v>1</v>
      </c>
      <c r="M35" s="704" t="e">
        <f aca="true">IF($B35="","",INDIRECT(ADDRESS($B35,M$1,1,,"Score")))</f>
        <v>#REF!</v>
      </c>
      <c r="N35" s="858" t="e">
        <f aca="true">IF(ISNA(MATCH($A35,'Game Clock'!A$11:A$48,0)),"",INDIRECT(ADDRESS(MATCH($A35,'Game Clock'!A$11:A$48,0)+ROW('Game Clock'!A$10),N$1,1,,"Game Clock")))</f>
        <v>#REF!</v>
      </c>
      <c r="O35" s="858" t="e">
        <f aca="false">IF(OR(N35="",N35=0),"",60*E35/N35)</f>
        <v>#REF!</v>
      </c>
      <c r="Q35" s="854" t="n">
        <f aca="false">Q33+1</f>
        <v>17</v>
      </c>
      <c r="R35" s="704" t="n">
        <f aca="false">IF(ISNA(MATCH($Q35,Score!T$4:T$41,0)),"",MATCH($Q35,Score!T$4:T$41,0)++ROW(Score!T$3))</f>
        <v>20</v>
      </c>
      <c r="S35" s="855" t="e">
        <f aca="true">IF($R35="","",INDIRECT(ADDRESS($R35,S$1,1,,"Score")))</f>
        <v>#REF!</v>
      </c>
      <c r="T35" s="704" t="e">
        <f aca="true">IF($R35="","",INDIRECT(ADDRESS($R35,T$1,1,,"Score")))</f>
        <v>#REF!</v>
      </c>
      <c r="U35" s="854" t="e">
        <f aca="false">IF(R35="","",SUM(T35,T36))</f>
        <v>#REF!</v>
      </c>
      <c r="V35" s="854" t="e">
        <f aca="false">IF(R35="","",U35-E35)</f>
        <v>#REF!</v>
      </c>
      <c r="W35" s="856" t="n">
        <f aca="true">IF($R35="","",IF(ISBLANK(INDIRECT(ADDRESS($R35,W$1,1,,"Score"))),"",1))</f>
        <v>1</v>
      </c>
      <c r="X35" s="856" t="n">
        <f aca="true">IF($R35="","",IF(ISBLANK(INDIRECT(ADDRESS($R35,X$1,1,,"Score"))),"",1))</f>
        <v>1</v>
      </c>
      <c r="Y35" s="857" t="e">
        <f aca="false">IF(X35=1,V35,"")</f>
        <v>#REF!</v>
      </c>
      <c r="Z35" s="856" t="n">
        <f aca="true">IF($R35="","",IF(ISBLANK(INDIRECT(ADDRESS($R35,Z$1,1,,"Score"))),"",1))</f>
        <v>1</v>
      </c>
      <c r="AA35" s="856" t="n">
        <f aca="true">IF($R35="","",IF(ISBLANK(INDIRECT(ADDRESS($R35,AA$1,1,,"Score"))),"",1))</f>
        <v>1</v>
      </c>
      <c r="AB35" s="856" t="n">
        <f aca="true">IF($R35="","",IF(ISBLANK(INDIRECT(ADDRESS($R35,AB$1,1,,"Score"))),"",1))</f>
        <v>1</v>
      </c>
      <c r="AC35" s="704" t="e">
        <f aca="true">IF($R35="","",INDIRECT(ADDRESS($R35,AC$1,1,,"Score")))</f>
        <v>#REF!</v>
      </c>
      <c r="AD35" s="858" t="e">
        <f aca="false">N35</f>
        <v>#REF!</v>
      </c>
      <c r="AE35" s="858" t="e">
        <f aca="false">IF(OR(AD35="",AD35=0),"",60*U35/AD35)</f>
        <v>#REF!</v>
      </c>
    </row>
    <row r="36" customFormat="false" ht="13" hidden="false" customHeight="false" outlineLevel="0" collapsed="false">
      <c r="A36" s="854"/>
      <c r="B36" s="704" t="e">
        <f aca="true">IF($B35="","",IF(INDIRECT(ADDRESS($B35+1,C$1-1,1,,"Score"))="SP",$B35+1,""))</f>
        <v>#REF!</v>
      </c>
      <c r="C36" s="855" t="e">
        <f aca="true">IF($B36="","",INDIRECT(ADDRESS($B36,C$1,1,,"Score")))</f>
        <v>#REF!</v>
      </c>
      <c r="D36" s="704" t="e">
        <f aca="true">IF($B36="","",INDIRECT(ADDRESS($B36,D$1,1,,"Score")))</f>
        <v>#REF!</v>
      </c>
      <c r="E36" s="854"/>
      <c r="F36" s="854"/>
      <c r="G36" s="856"/>
      <c r="H36" s="856"/>
      <c r="I36" s="857"/>
      <c r="J36" s="856" t="n">
        <f aca="true">IF($B36="","",IF(ISBLANK(INDIRECT(ADDRESS($B36,J$1,1,,"Score"))),"",1))</f>
        <v>1</v>
      </c>
      <c r="K36" s="856" t="n">
        <f aca="true">IF($B36="","",IF(ISBLANK(INDIRECT(ADDRESS($B36,K$1,1,,"Score"))),"",1))</f>
        <v>1</v>
      </c>
      <c r="L36" s="856" t="n">
        <f aca="true">IF($B36="","",IF(ISBLANK(INDIRECT(ADDRESS($B36,L$1,1,,"Score"))),"",1))</f>
        <v>1</v>
      </c>
      <c r="M36" s="704" t="e">
        <f aca="true">IF($B36="","",INDIRECT(ADDRESS($B36,M$1,1,,"Score")))</f>
        <v>#REF!</v>
      </c>
      <c r="N36" s="858"/>
      <c r="O36" s="858"/>
      <c r="Q36" s="854"/>
      <c r="R36" s="704" t="e">
        <f aca="true">IF($R35="","",IF(INDIRECT(ADDRESS($R35+1,S$1-1,1,,"Score"))="SP",$R35+1,""))</f>
        <v>#REF!</v>
      </c>
      <c r="S36" s="855" t="e">
        <f aca="true">IF($R36="","",INDIRECT(ADDRESS($R36,S$1,1,,"Score")))</f>
        <v>#REF!</v>
      </c>
      <c r="T36" s="704" t="e">
        <f aca="true">IF($R36="","",INDIRECT(ADDRESS($R36,T$1,1,,"Score")))</f>
        <v>#REF!</v>
      </c>
      <c r="U36" s="854"/>
      <c r="V36" s="854"/>
      <c r="W36" s="856"/>
      <c r="X36" s="856"/>
      <c r="Y36" s="857"/>
      <c r="Z36" s="856" t="n">
        <f aca="true">IF($R36="","",IF(ISBLANK(INDIRECT(ADDRESS($R36,Z$1,1,,"Score"))),"",1))</f>
        <v>1</v>
      </c>
      <c r="AA36" s="856" t="n">
        <f aca="true">IF($R36="","",IF(ISBLANK(INDIRECT(ADDRESS($R36,AA$1,1,,"Score"))),"",1))</f>
        <v>1</v>
      </c>
      <c r="AB36" s="856" t="n">
        <f aca="true">IF($R36="","",IF(ISBLANK(INDIRECT(ADDRESS($R36,AB$1,1,,"Score"))),"",1))</f>
        <v>1</v>
      </c>
      <c r="AC36" s="704" t="e">
        <f aca="true">IF($R36="","",INDIRECT(ADDRESS($R36,AC$1,1,,"Score")))</f>
        <v>#REF!</v>
      </c>
      <c r="AD36" s="858"/>
      <c r="AE36" s="858"/>
    </row>
    <row r="37" customFormat="false" ht="13" hidden="false" customHeight="false" outlineLevel="0" collapsed="false">
      <c r="A37" s="859" t="n">
        <f aca="false">A35+1</f>
        <v>18</v>
      </c>
      <c r="B37" s="860" t="n">
        <f aca="false">IF(ISNA(MATCH($A37,Score!A$4:A$41,0)),"",MATCH($A37,Score!A$4:A$41,0)+ROW(Score!A$3))</f>
        <v>21</v>
      </c>
      <c r="C37" s="861" t="e">
        <f aca="true">IF($B37="","",INDIRECT(ADDRESS($B37,C$1,1,,"Score")))</f>
        <v>#REF!</v>
      </c>
      <c r="D37" s="860" t="e">
        <f aca="true">IF($B37="","",INDIRECT(ADDRESS($B37,D$1,1,,"Score")))</f>
        <v>#REF!</v>
      </c>
      <c r="E37" s="859" t="e">
        <f aca="false">IF(B37="","",SUM(D37,D38))</f>
        <v>#REF!</v>
      </c>
      <c r="F37" s="859" t="e">
        <f aca="false">IF(B37="","",E37-U37)</f>
        <v>#REF!</v>
      </c>
      <c r="G37" s="862" t="n">
        <f aca="true">IF($B37="","",IF(ISBLANK(INDIRECT(ADDRESS($B37,G$1,1,,"Score"))),"",1))</f>
        <v>1</v>
      </c>
      <c r="H37" s="862" t="n">
        <f aca="true">IF($B37="","",IF(ISBLANK(INDIRECT(ADDRESS($B37,H$1,1,,"Score"))),"",1))</f>
        <v>1</v>
      </c>
      <c r="I37" s="863" t="e">
        <f aca="false">IF(H37=1,F37,"")</f>
        <v>#REF!</v>
      </c>
      <c r="J37" s="862" t="n">
        <f aca="true">IF($B37="","",IF(ISBLANK(INDIRECT(ADDRESS($B37,J$1,1,,"Score"))),"",1))</f>
        <v>1</v>
      </c>
      <c r="K37" s="862" t="n">
        <f aca="true">IF($B37="","",IF(ISBLANK(INDIRECT(ADDRESS($B37,K$1,1,,"Score"))),"",1))</f>
        <v>1</v>
      </c>
      <c r="L37" s="862" t="n">
        <f aca="true">IF($B37="","",IF(ISBLANK(INDIRECT(ADDRESS($B37,L$1,1,,"Score"))),"",1))</f>
        <v>1</v>
      </c>
      <c r="M37" s="860" t="e">
        <f aca="true">IF($B37="","",INDIRECT(ADDRESS($B37,M$1,1,,"Score")))</f>
        <v>#REF!</v>
      </c>
      <c r="N37" s="858" t="e">
        <f aca="true">IF(ISNA(MATCH($A37,'Game Clock'!A$11:A$48,0)),"",INDIRECT(ADDRESS(MATCH($A37,'Game Clock'!A$11:A$48,0)+ROW('Game Clock'!A$10),N$1,1,,"Game Clock")))</f>
        <v>#REF!</v>
      </c>
      <c r="O37" s="859" t="e">
        <f aca="false">IF(OR(N37="",N37=0),"",60*E37/N37)</f>
        <v>#REF!</v>
      </c>
      <c r="Q37" s="859" t="n">
        <f aca="false">Q35+1</f>
        <v>18</v>
      </c>
      <c r="R37" s="860" t="n">
        <f aca="false">IF(ISNA(MATCH($Q37,Score!T$4:T$41,0)),"",MATCH($Q37,Score!T$4:T$41,0)++ROW(Score!T$3))</f>
        <v>21</v>
      </c>
      <c r="S37" s="861" t="e">
        <f aca="true">IF($R37="","",INDIRECT(ADDRESS($R37,S$1,1,,"Score")))</f>
        <v>#REF!</v>
      </c>
      <c r="T37" s="860" t="e">
        <f aca="true">IF($R37="","",INDIRECT(ADDRESS($R37,T$1,1,,"Score")))</f>
        <v>#REF!</v>
      </c>
      <c r="U37" s="859" t="e">
        <f aca="false">IF(R37="","",SUM(T37,T38))</f>
        <v>#REF!</v>
      </c>
      <c r="V37" s="859" t="e">
        <f aca="false">IF(R37="","",U37-E37)</f>
        <v>#REF!</v>
      </c>
      <c r="W37" s="862" t="n">
        <f aca="true">IF($R37="","",IF(ISBLANK(INDIRECT(ADDRESS($R37,W$1,1,,"Score"))),"",1))</f>
        <v>1</v>
      </c>
      <c r="X37" s="862" t="n">
        <f aca="true">IF($R37="","",IF(ISBLANK(INDIRECT(ADDRESS($R37,X$1,1,,"Score"))),"",1))</f>
        <v>1</v>
      </c>
      <c r="Y37" s="863" t="e">
        <f aca="false">IF(X37=1,V37,"")</f>
        <v>#REF!</v>
      </c>
      <c r="Z37" s="862" t="n">
        <f aca="true">IF($R37="","",IF(ISBLANK(INDIRECT(ADDRESS($R37,Z$1,1,,"Score"))),"",1))</f>
        <v>1</v>
      </c>
      <c r="AA37" s="862" t="n">
        <f aca="true">IF($R37="","",IF(ISBLANK(INDIRECT(ADDRESS($R37,AA$1,1,,"Score"))),"",1))</f>
        <v>1</v>
      </c>
      <c r="AB37" s="862" t="n">
        <f aca="true">IF($R37="","",IF(ISBLANK(INDIRECT(ADDRESS($R37,AB$1,1,,"Score"))),"",1))</f>
        <v>1</v>
      </c>
      <c r="AC37" s="860" t="e">
        <f aca="true">IF($R37="","",INDIRECT(ADDRESS($R37,AC$1,1,,"Score")))</f>
        <v>#REF!</v>
      </c>
      <c r="AD37" s="859" t="e">
        <f aca="false">N37</f>
        <v>#REF!</v>
      </c>
      <c r="AE37" s="859" t="e">
        <f aca="false">IF(OR(AD37="",AD37=0),"",60*U37/AD37)</f>
        <v>#REF!</v>
      </c>
    </row>
    <row r="38" customFormat="false" ht="13" hidden="false" customHeight="false" outlineLevel="0" collapsed="false">
      <c r="A38" s="859"/>
      <c r="B38" s="860" t="e">
        <f aca="true">IF($B37="","",IF(INDIRECT(ADDRESS($B37+1,C$1-1,1,,"Score"))="SP",$B37+1,""))</f>
        <v>#REF!</v>
      </c>
      <c r="C38" s="861" t="e">
        <f aca="true">IF($B38="","",INDIRECT(ADDRESS($B38,C$1,1,,"Score")))</f>
        <v>#REF!</v>
      </c>
      <c r="D38" s="860" t="e">
        <f aca="true">IF($B38="","",INDIRECT(ADDRESS($B38,D$1,1,,"Score")))</f>
        <v>#REF!</v>
      </c>
      <c r="E38" s="859"/>
      <c r="F38" s="859"/>
      <c r="G38" s="862"/>
      <c r="H38" s="864"/>
      <c r="I38" s="863"/>
      <c r="J38" s="862" t="n">
        <f aca="true">IF($B38="","",IF(ISBLANK(INDIRECT(ADDRESS($B38,J$1,1,,"Score"))),"",1))</f>
        <v>1</v>
      </c>
      <c r="K38" s="862" t="n">
        <f aca="true">IF($B38="","",IF(ISBLANK(INDIRECT(ADDRESS($B38,K$1,1,,"Score"))),"",1))</f>
        <v>1</v>
      </c>
      <c r="L38" s="862" t="n">
        <f aca="true">IF($B38="","",IF(ISBLANK(INDIRECT(ADDRESS($B38,L$1,1,,"Score"))),"",1))</f>
        <v>1</v>
      </c>
      <c r="M38" s="860" t="e">
        <f aca="true">IF($B38="","",INDIRECT(ADDRESS($B38,M$1,1,,"Score")))</f>
        <v>#REF!</v>
      </c>
      <c r="N38" s="859"/>
      <c r="O38" s="859"/>
      <c r="Q38" s="859"/>
      <c r="R38" s="860" t="e">
        <f aca="true">IF($R37="","",IF(INDIRECT(ADDRESS($R37+1,S$1-1,1,,"Score"))="SP",$R37+1,""))</f>
        <v>#REF!</v>
      </c>
      <c r="S38" s="861" t="e">
        <f aca="true">IF($R38="","",INDIRECT(ADDRESS($R38,S$1,1,,"Score")))</f>
        <v>#REF!</v>
      </c>
      <c r="T38" s="860" t="e">
        <f aca="true">IF($R38="","",INDIRECT(ADDRESS($R38,T$1,1,,"Score")))</f>
        <v>#REF!</v>
      </c>
      <c r="U38" s="859"/>
      <c r="V38" s="859"/>
      <c r="W38" s="862"/>
      <c r="X38" s="864"/>
      <c r="Y38" s="863"/>
      <c r="Z38" s="862" t="n">
        <f aca="true">IF($R38="","",IF(ISBLANK(INDIRECT(ADDRESS($R38,Z$1,1,,"Score"))),"",1))</f>
        <v>1</v>
      </c>
      <c r="AA38" s="862" t="n">
        <f aca="true">IF($R38="","",IF(ISBLANK(INDIRECT(ADDRESS($R38,AA$1,1,,"Score"))),"",1))</f>
        <v>1</v>
      </c>
      <c r="AB38" s="862" t="n">
        <f aca="true">IF($R38="","",IF(ISBLANK(INDIRECT(ADDRESS($R38,AB$1,1,,"Score"))),"",1))</f>
        <v>1</v>
      </c>
      <c r="AC38" s="860" t="e">
        <f aca="true">IF($R38="","",INDIRECT(ADDRESS($R38,AC$1,1,,"Score")))</f>
        <v>#REF!</v>
      </c>
      <c r="AD38" s="859"/>
      <c r="AE38" s="859"/>
    </row>
    <row r="39" customFormat="false" ht="13" hidden="false" customHeight="false" outlineLevel="0" collapsed="false">
      <c r="A39" s="854" t="n">
        <f aca="false">A37+1</f>
        <v>19</v>
      </c>
      <c r="B39" s="704" t="n">
        <f aca="false">IF(ISNA(MATCH($A39,Score!A$4:A$41,0)),"",MATCH($A39,Score!A$4:A$41,0)+ROW(Score!A$3))</f>
        <v>22</v>
      </c>
      <c r="C39" s="855" t="e">
        <f aca="true">IF($B39="","",INDIRECT(ADDRESS($B39,C$1,1,,"Score")))</f>
        <v>#REF!</v>
      </c>
      <c r="D39" s="704" t="e">
        <f aca="true">IF($B39="","",INDIRECT(ADDRESS($B39,D$1,1,,"Score")))</f>
        <v>#REF!</v>
      </c>
      <c r="E39" s="854" t="e">
        <f aca="false">IF(B39="","",SUM(D39,D40))</f>
        <v>#REF!</v>
      </c>
      <c r="F39" s="854" t="e">
        <f aca="false">IF(B39="","",E39-U39)</f>
        <v>#REF!</v>
      </c>
      <c r="G39" s="856" t="n">
        <f aca="true">IF($B39="","",IF(ISBLANK(INDIRECT(ADDRESS($B39,G$1,1,,"Score"))),"",1))</f>
        <v>1</v>
      </c>
      <c r="H39" s="856" t="n">
        <f aca="true">IF($B39="","",IF(ISBLANK(INDIRECT(ADDRESS($B39,H$1,1,,"Score"))),"",1))</f>
        <v>1</v>
      </c>
      <c r="I39" s="857" t="e">
        <f aca="false">IF(H39=1,F39,"")</f>
        <v>#REF!</v>
      </c>
      <c r="J39" s="856" t="n">
        <f aca="true">IF($B39="","",IF(ISBLANK(INDIRECT(ADDRESS($B39,J$1,1,,"Score"))),"",1))</f>
        <v>1</v>
      </c>
      <c r="K39" s="856" t="n">
        <f aca="true">IF($B39="","",IF(ISBLANK(INDIRECT(ADDRESS($B39,K$1,1,,"Score"))),"",1))</f>
        <v>1</v>
      </c>
      <c r="L39" s="856" t="n">
        <f aca="true">IF($B39="","",IF(ISBLANK(INDIRECT(ADDRESS($B39,L$1,1,,"Score"))),"",1))</f>
        <v>1</v>
      </c>
      <c r="M39" s="704" t="e">
        <f aca="true">IF($B39="","",INDIRECT(ADDRESS($B39,M$1,1,,"Score")))</f>
        <v>#REF!</v>
      </c>
      <c r="N39" s="858" t="e">
        <f aca="true">IF(ISNA(MATCH($A39,'Game Clock'!A$11:A$48,0)),"",INDIRECT(ADDRESS(MATCH($A39,'Game Clock'!A$11:A$48,0)+ROW('Game Clock'!A$10),N$1,1,,"Game Clock")))</f>
        <v>#REF!</v>
      </c>
      <c r="O39" s="858" t="e">
        <f aca="false">IF(OR(N39="",N39=0),"",60*E39/N39)</f>
        <v>#REF!</v>
      </c>
      <c r="Q39" s="854" t="n">
        <f aca="false">Q37+1</f>
        <v>19</v>
      </c>
      <c r="R39" s="704" t="n">
        <f aca="false">IF(ISNA(MATCH($Q39,Score!T$4:T$41,0)),"",MATCH($Q39,Score!T$4:T$41,0)++ROW(Score!T$3))</f>
        <v>22</v>
      </c>
      <c r="S39" s="855" t="e">
        <f aca="true">IF($R39="","",INDIRECT(ADDRESS($R39,S$1,1,,"Score")))</f>
        <v>#REF!</v>
      </c>
      <c r="T39" s="704" t="e">
        <f aca="true">IF($R39="","",INDIRECT(ADDRESS($R39,T$1,1,,"Score")))</f>
        <v>#REF!</v>
      </c>
      <c r="U39" s="854" t="e">
        <f aca="false">IF(R39="","",SUM(T39,T40))</f>
        <v>#REF!</v>
      </c>
      <c r="V39" s="854" t="e">
        <f aca="false">IF(R39="","",U39-E39)</f>
        <v>#REF!</v>
      </c>
      <c r="W39" s="856" t="n">
        <f aca="true">IF($R39="","",IF(ISBLANK(INDIRECT(ADDRESS($R39,W$1,1,,"Score"))),"",1))</f>
        <v>1</v>
      </c>
      <c r="X39" s="856" t="n">
        <f aca="true">IF($R39="","",IF(ISBLANK(INDIRECT(ADDRESS($R39,X$1,1,,"Score"))),"",1))</f>
        <v>1</v>
      </c>
      <c r="Y39" s="857" t="e">
        <f aca="false">IF(X39=1,V39,"")</f>
        <v>#REF!</v>
      </c>
      <c r="Z39" s="856" t="n">
        <f aca="true">IF($R39="","",IF(ISBLANK(INDIRECT(ADDRESS($R39,Z$1,1,,"Score"))),"",1))</f>
        <v>1</v>
      </c>
      <c r="AA39" s="856" t="n">
        <f aca="true">IF($R39="","",IF(ISBLANK(INDIRECT(ADDRESS($R39,AA$1,1,,"Score"))),"",1))</f>
        <v>1</v>
      </c>
      <c r="AB39" s="856" t="n">
        <f aca="true">IF($R39="","",IF(ISBLANK(INDIRECT(ADDRESS($R39,AB$1,1,,"Score"))),"",1))</f>
        <v>1</v>
      </c>
      <c r="AC39" s="704" t="e">
        <f aca="true">IF($R39="","",INDIRECT(ADDRESS($R39,AC$1,1,,"Score")))</f>
        <v>#REF!</v>
      </c>
      <c r="AD39" s="858" t="e">
        <f aca="false">N39</f>
        <v>#REF!</v>
      </c>
      <c r="AE39" s="858" t="e">
        <f aca="false">IF(OR(AD39="",AD39=0),"",60*U39/AD39)</f>
        <v>#REF!</v>
      </c>
    </row>
    <row r="40" customFormat="false" ht="13" hidden="false" customHeight="false" outlineLevel="0" collapsed="false">
      <c r="A40" s="854"/>
      <c r="B40" s="704" t="e">
        <f aca="true">IF($B39="","",IF(INDIRECT(ADDRESS($B39+1,C$1-1,1,,"Score"))="SP",$B39+1,""))</f>
        <v>#REF!</v>
      </c>
      <c r="C40" s="855" t="e">
        <f aca="true">IF($B40="","",INDIRECT(ADDRESS($B40,C$1,1,,"Score")))</f>
        <v>#REF!</v>
      </c>
      <c r="D40" s="704" t="e">
        <f aca="true">IF($B40="","",INDIRECT(ADDRESS($B40,D$1,1,,"Score")))</f>
        <v>#REF!</v>
      </c>
      <c r="E40" s="854"/>
      <c r="F40" s="854"/>
      <c r="G40" s="856"/>
      <c r="H40" s="856"/>
      <c r="I40" s="857"/>
      <c r="J40" s="856" t="n">
        <f aca="true">IF($B40="","",IF(ISBLANK(INDIRECT(ADDRESS($B40,J$1,1,,"Score"))),"",1))</f>
        <v>1</v>
      </c>
      <c r="K40" s="856" t="n">
        <f aca="true">IF($B40="","",IF(ISBLANK(INDIRECT(ADDRESS($B40,K$1,1,,"Score"))),"",1))</f>
        <v>1</v>
      </c>
      <c r="L40" s="856" t="n">
        <f aca="true">IF($B40="","",IF(ISBLANK(INDIRECT(ADDRESS($B40,L$1,1,,"Score"))),"",1))</f>
        <v>1</v>
      </c>
      <c r="M40" s="704" t="e">
        <f aca="true">IF($B40="","",INDIRECT(ADDRESS($B40,M$1,1,,"Score")))</f>
        <v>#REF!</v>
      </c>
      <c r="N40" s="858"/>
      <c r="O40" s="858"/>
      <c r="Q40" s="854"/>
      <c r="R40" s="704" t="e">
        <f aca="true">IF($R39="","",IF(INDIRECT(ADDRESS($R39+1,S$1-1,1,,"Score"))="SP",$R39+1,""))</f>
        <v>#REF!</v>
      </c>
      <c r="S40" s="855" t="e">
        <f aca="true">IF($R40="","",INDIRECT(ADDRESS($R40,S$1,1,,"Score")))</f>
        <v>#REF!</v>
      </c>
      <c r="T40" s="704" t="e">
        <f aca="true">IF($R40="","",INDIRECT(ADDRESS($R40,T$1,1,,"Score")))</f>
        <v>#REF!</v>
      </c>
      <c r="U40" s="854"/>
      <c r="V40" s="854"/>
      <c r="W40" s="856"/>
      <c r="X40" s="856"/>
      <c r="Y40" s="857"/>
      <c r="Z40" s="856" t="n">
        <f aca="true">IF($R40="","",IF(ISBLANK(INDIRECT(ADDRESS($R40,Z$1,1,,"Score"))),"",1))</f>
        <v>1</v>
      </c>
      <c r="AA40" s="856" t="n">
        <f aca="true">IF($R40="","",IF(ISBLANK(INDIRECT(ADDRESS($R40,AA$1,1,,"Score"))),"",1))</f>
        <v>1</v>
      </c>
      <c r="AB40" s="856" t="n">
        <f aca="true">IF($R40="","",IF(ISBLANK(INDIRECT(ADDRESS($R40,AB$1,1,,"Score"))),"",1))</f>
        <v>1</v>
      </c>
      <c r="AC40" s="704" t="e">
        <f aca="true">IF($R40="","",INDIRECT(ADDRESS($R40,AC$1,1,,"Score")))</f>
        <v>#REF!</v>
      </c>
      <c r="AD40" s="858"/>
      <c r="AE40" s="858"/>
    </row>
    <row r="41" customFormat="false" ht="13" hidden="false" customHeight="false" outlineLevel="0" collapsed="false">
      <c r="A41" s="859" t="n">
        <f aca="false">A39+1</f>
        <v>20</v>
      </c>
      <c r="B41" s="860" t="n">
        <f aca="false">IF(ISNA(MATCH($A41,Score!A$4:A$41,0)),"",MATCH($A41,Score!A$4:A$41,0)+ROW(Score!A$3))</f>
        <v>23</v>
      </c>
      <c r="C41" s="861" t="e">
        <f aca="true">IF($B41="","",INDIRECT(ADDRESS($B41,C$1,1,,"Score")))</f>
        <v>#REF!</v>
      </c>
      <c r="D41" s="860" t="e">
        <f aca="true">IF($B41="","",INDIRECT(ADDRESS($B41,D$1,1,,"Score")))</f>
        <v>#REF!</v>
      </c>
      <c r="E41" s="859" t="e">
        <f aca="false">IF(B41="","",SUM(D41,D42))</f>
        <v>#REF!</v>
      </c>
      <c r="F41" s="859" t="e">
        <f aca="false">IF(B41="","",E41-U41)</f>
        <v>#REF!</v>
      </c>
      <c r="G41" s="862" t="n">
        <f aca="true">IF($B41="","",IF(ISBLANK(INDIRECT(ADDRESS($B41,G$1,1,,"Score"))),"",1))</f>
        <v>1</v>
      </c>
      <c r="H41" s="862" t="n">
        <f aca="true">IF($B41="","",IF(ISBLANK(INDIRECT(ADDRESS($B41,H$1,1,,"Score"))),"",1))</f>
        <v>1</v>
      </c>
      <c r="I41" s="863" t="e">
        <f aca="false">IF(H41=1,F41,"")</f>
        <v>#REF!</v>
      </c>
      <c r="J41" s="862" t="n">
        <f aca="true">IF($B41="","",IF(ISBLANK(INDIRECT(ADDRESS($B41,J$1,1,,"Score"))),"",1))</f>
        <v>1</v>
      </c>
      <c r="K41" s="862" t="n">
        <f aca="true">IF($B41="","",IF(ISBLANK(INDIRECT(ADDRESS($B41,K$1,1,,"Score"))),"",1))</f>
        <v>1</v>
      </c>
      <c r="L41" s="862" t="n">
        <f aca="true">IF($B41="","",IF(ISBLANK(INDIRECT(ADDRESS($B41,L$1,1,,"Score"))),"",1))</f>
        <v>1</v>
      </c>
      <c r="M41" s="860" t="e">
        <f aca="true">IF($B41="","",INDIRECT(ADDRESS($B41,M$1,1,,"Score")))</f>
        <v>#REF!</v>
      </c>
      <c r="N41" s="858" t="e">
        <f aca="true">IF(ISNA(MATCH($A41,'Game Clock'!A$11:A$48,0)),"",INDIRECT(ADDRESS(MATCH($A41,'Game Clock'!A$11:A$48,0)+ROW('Game Clock'!A$10),N$1,1,,"Game Clock")))</f>
        <v>#REF!</v>
      </c>
      <c r="O41" s="859" t="e">
        <f aca="false">IF(OR(N41="",N41=0),"",60*E41/N41)</f>
        <v>#REF!</v>
      </c>
      <c r="Q41" s="859" t="n">
        <f aca="false">Q39+1</f>
        <v>20</v>
      </c>
      <c r="R41" s="860" t="n">
        <f aca="false">IF(ISNA(MATCH($Q41,Score!T$4:T$41,0)),"",MATCH($Q41,Score!T$4:T$41,0)++ROW(Score!T$3))</f>
        <v>23</v>
      </c>
      <c r="S41" s="861" t="e">
        <f aca="true">IF($R41="","",INDIRECT(ADDRESS($R41,S$1,1,,"Score")))</f>
        <v>#REF!</v>
      </c>
      <c r="T41" s="860" t="e">
        <f aca="true">IF($R41="","",INDIRECT(ADDRESS($R41,T$1,1,,"Score")))</f>
        <v>#REF!</v>
      </c>
      <c r="U41" s="859" t="e">
        <f aca="false">IF(R41="","",SUM(T41,T42))</f>
        <v>#REF!</v>
      </c>
      <c r="V41" s="859" t="e">
        <f aca="false">IF(R41="","",U41-E41)</f>
        <v>#REF!</v>
      </c>
      <c r="W41" s="862" t="n">
        <f aca="true">IF($R41="","",IF(ISBLANK(INDIRECT(ADDRESS($R41,W$1,1,,"Score"))),"",1))</f>
        <v>1</v>
      </c>
      <c r="X41" s="862" t="n">
        <f aca="true">IF($R41="","",IF(ISBLANK(INDIRECT(ADDRESS($R41,X$1,1,,"Score"))),"",1))</f>
        <v>1</v>
      </c>
      <c r="Y41" s="863" t="e">
        <f aca="false">IF(X41=1,V41,"")</f>
        <v>#REF!</v>
      </c>
      <c r="Z41" s="862" t="n">
        <f aca="true">IF($R41="","",IF(ISBLANK(INDIRECT(ADDRESS($R41,Z$1,1,,"Score"))),"",1))</f>
        <v>1</v>
      </c>
      <c r="AA41" s="862" t="n">
        <f aca="true">IF($R41="","",IF(ISBLANK(INDIRECT(ADDRESS($R41,AA$1,1,,"Score"))),"",1))</f>
        <v>1</v>
      </c>
      <c r="AB41" s="862" t="n">
        <f aca="true">IF($R41="","",IF(ISBLANK(INDIRECT(ADDRESS($R41,AB$1,1,,"Score"))),"",1))</f>
        <v>1</v>
      </c>
      <c r="AC41" s="860" t="e">
        <f aca="true">IF($R41="","",INDIRECT(ADDRESS($R41,AC$1,1,,"Score")))</f>
        <v>#REF!</v>
      </c>
      <c r="AD41" s="859" t="e">
        <f aca="false">N41</f>
        <v>#REF!</v>
      </c>
      <c r="AE41" s="859" t="e">
        <f aca="false">IF(OR(AD41="",AD41=0),"",60*U41/AD41)</f>
        <v>#REF!</v>
      </c>
    </row>
    <row r="42" customFormat="false" ht="13" hidden="false" customHeight="false" outlineLevel="0" collapsed="false">
      <c r="A42" s="859"/>
      <c r="B42" s="860" t="e">
        <f aca="true">IF($B41="","",IF(INDIRECT(ADDRESS($B41+1,C$1-1,1,,"Score"))="SP",$B41+1,""))</f>
        <v>#REF!</v>
      </c>
      <c r="C42" s="861" t="e">
        <f aca="true">IF($B42="","",INDIRECT(ADDRESS($B42,C$1,1,,"Score")))</f>
        <v>#REF!</v>
      </c>
      <c r="D42" s="860" t="e">
        <f aca="true">IF($B42="","",INDIRECT(ADDRESS($B42,D$1,1,,"Score")))</f>
        <v>#REF!</v>
      </c>
      <c r="E42" s="859"/>
      <c r="F42" s="859"/>
      <c r="G42" s="862"/>
      <c r="H42" s="864"/>
      <c r="I42" s="863"/>
      <c r="J42" s="862" t="n">
        <f aca="true">IF($B42="","",IF(ISBLANK(INDIRECT(ADDRESS($B42,J$1,1,,"Score"))),"",1))</f>
        <v>1</v>
      </c>
      <c r="K42" s="862" t="n">
        <f aca="true">IF($B42="","",IF(ISBLANK(INDIRECT(ADDRESS($B42,K$1,1,,"Score"))),"",1))</f>
        <v>1</v>
      </c>
      <c r="L42" s="862" t="n">
        <f aca="true">IF($B42="","",IF(ISBLANK(INDIRECT(ADDRESS($B42,L$1,1,,"Score"))),"",1))</f>
        <v>1</v>
      </c>
      <c r="M42" s="860" t="e">
        <f aca="true">IF($B42="","",INDIRECT(ADDRESS($B42,M$1,1,,"Score")))</f>
        <v>#REF!</v>
      </c>
      <c r="N42" s="859"/>
      <c r="O42" s="859"/>
      <c r="Q42" s="859"/>
      <c r="R42" s="860" t="e">
        <f aca="true">IF($R41="","",IF(INDIRECT(ADDRESS($R41+1,S$1-1,1,,"Score"))="SP",$R41+1,""))</f>
        <v>#REF!</v>
      </c>
      <c r="S42" s="861" t="e">
        <f aca="true">IF($R42="","",INDIRECT(ADDRESS($R42,S$1,1,,"Score")))</f>
        <v>#REF!</v>
      </c>
      <c r="T42" s="860" t="e">
        <f aca="true">IF($R42="","",INDIRECT(ADDRESS($R42,T$1,1,,"Score")))</f>
        <v>#REF!</v>
      </c>
      <c r="U42" s="859"/>
      <c r="V42" s="859"/>
      <c r="W42" s="862"/>
      <c r="X42" s="864"/>
      <c r="Y42" s="863"/>
      <c r="Z42" s="862" t="n">
        <f aca="true">IF($R42="","",IF(ISBLANK(INDIRECT(ADDRESS($R42,Z$1,1,,"Score"))),"",1))</f>
        <v>1</v>
      </c>
      <c r="AA42" s="862" t="n">
        <f aca="true">IF($R42="","",IF(ISBLANK(INDIRECT(ADDRESS($R42,AA$1,1,,"Score"))),"",1))</f>
        <v>1</v>
      </c>
      <c r="AB42" s="862" t="n">
        <f aca="true">IF($R42="","",IF(ISBLANK(INDIRECT(ADDRESS($R42,AB$1,1,,"Score"))),"",1))</f>
        <v>1</v>
      </c>
      <c r="AC42" s="860" t="e">
        <f aca="true">IF($R42="","",INDIRECT(ADDRESS($R42,AC$1,1,,"Score")))</f>
        <v>#REF!</v>
      </c>
      <c r="AD42" s="859"/>
      <c r="AE42" s="859"/>
    </row>
    <row r="43" customFormat="false" ht="13" hidden="false" customHeight="false" outlineLevel="0" collapsed="false">
      <c r="A43" s="854" t="n">
        <f aca="false">A41+1</f>
        <v>21</v>
      </c>
      <c r="B43" s="704" t="n">
        <f aca="false">IF(ISNA(MATCH($A43,Score!A$4:A$41,0)),"",MATCH($A43,Score!A$4:A$41,0)+ROW(Score!A$3))</f>
        <v>24</v>
      </c>
      <c r="C43" s="855" t="e">
        <f aca="true">IF($B43="","",INDIRECT(ADDRESS($B43,C$1,1,,"Score")))</f>
        <v>#REF!</v>
      </c>
      <c r="D43" s="704" t="e">
        <f aca="true">IF($B43="","",INDIRECT(ADDRESS($B43,D$1,1,,"Score")))</f>
        <v>#REF!</v>
      </c>
      <c r="E43" s="854" t="e">
        <f aca="false">IF(B43="","",SUM(D43,D44))</f>
        <v>#REF!</v>
      </c>
      <c r="F43" s="854" t="e">
        <f aca="false">IF(B43="","",E43-U43)</f>
        <v>#REF!</v>
      </c>
      <c r="G43" s="856" t="n">
        <f aca="true">IF($B43="","",IF(ISBLANK(INDIRECT(ADDRESS($B43,G$1,1,,"Score"))),"",1))</f>
        <v>1</v>
      </c>
      <c r="H43" s="856" t="n">
        <f aca="true">IF($B43="","",IF(ISBLANK(INDIRECT(ADDRESS($B43,H$1,1,,"Score"))),"",1))</f>
        <v>1</v>
      </c>
      <c r="I43" s="857" t="e">
        <f aca="false">IF(H43=1,F43,"")</f>
        <v>#REF!</v>
      </c>
      <c r="J43" s="856" t="n">
        <f aca="true">IF($B43="","",IF(ISBLANK(INDIRECT(ADDRESS($B43,J$1,1,,"Score"))),"",1))</f>
        <v>1</v>
      </c>
      <c r="K43" s="856" t="n">
        <f aca="true">IF($B43="","",IF(ISBLANK(INDIRECT(ADDRESS($B43,K$1,1,,"Score"))),"",1))</f>
        <v>1</v>
      </c>
      <c r="L43" s="856" t="n">
        <f aca="true">IF($B43="","",IF(ISBLANK(INDIRECT(ADDRESS($B43,L$1,1,,"Score"))),"",1))</f>
        <v>1</v>
      </c>
      <c r="M43" s="704" t="e">
        <f aca="true">IF($B43="","",INDIRECT(ADDRESS($B43,M$1,1,,"Score")))</f>
        <v>#REF!</v>
      </c>
      <c r="N43" s="858" t="e">
        <f aca="true">IF(ISNA(MATCH($A43,'Game Clock'!A$11:A$48,0)),"",INDIRECT(ADDRESS(MATCH($A43,'Game Clock'!A$11:A$48,0)+ROW('Game Clock'!A$10),N$1,1,,"Game Clock")))</f>
        <v>#REF!</v>
      </c>
      <c r="O43" s="858" t="e">
        <f aca="false">IF(OR(N43="",N43=0),"",60*E43/N43)</f>
        <v>#REF!</v>
      </c>
      <c r="Q43" s="854" t="n">
        <f aca="false">Q41+1</f>
        <v>21</v>
      </c>
      <c r="R43" s="704" t="n">
        <f aca="false">IF(ISNA(MATCH($Q43,Score!T$4:T$41,0)),"",MATCH($Q43,Score!T$4:T$41,0)++ROW(Score!T$3))</f>
        <v>24</v>
      </c>
      <c r="S43" s="855" t="e">
        <f aca="true">IF($R43="","",INDIRECT(ADDRESS($R43,S$1,1,,"Score")))</f>
        <v>#REF!</v>
      </c>
      <c r="T43" s="704" t="e">
        <f aca="true">IF($R43="","",INDIRECT(ADDRESS($R43,T$1,1,,"Score")))</f>
        <v>#REF!</v>
      </c>
      <c r="U43" s="854" t="e">
        <f aca="false">IF(R43="","",SUM(T43,T44))</f>
        <v>#REF!</v>
      </c>
      <c r="V43" s="854" t="e">
        <f aca="false">IF(R43="","",U43-E43)</f>
        <v>#REF!</v>
      </c>
      <c r="W43" s="856" t="n">
        <f aca="true">IF($R43="","",IF(ISBLANK(INDIRECT(ADDRESS($R43,W$1,1,,"Score"))),"",1))</f>
        <v>1</v>
      </c>
      <c r="X43" s="856" t="n">
        <f aca="true">IF($R43="","",IF(ISBLANK(INDIRECT(ADDRESS($R43,X$1,1,,"Score"))),"",1))</f>
        <v>1</v>
      </c>
      <c r="Y43" s="857" t="e">
        <f aca="false">IF(X43=1,V43,"")</f>
        <v>#REF!</v>
      </c>
      <c r="Z43" s="856" t="n">
        <f aca="true">IF($R43="","",IF(ISBLANK(INDIRECT(ADDRESS($R43,Z$1,1,,"Score"))),"",1))</f>
        <v>1</v>
      </c>
      <c r="AA43" s="856" t="n">
        <f aca="true">IF($R43="","",IF(ISBLANK(INDIRECT(ADDRESS($R43,AA$1,1,,"Score"))),"",1))</f>
        <v>1</v>
      </c>
      <c r="AB43" s="856" t="n">
        <f aca="true">IF($R43="","",IF(ISBLANK(INDIRECT(ADDRESS($R43,AB$1,1,,"Score"))),"",1))</f>
        <v>1</v>
      </c>
      <c r="AC43" s="704" t="e">
        <f aca="true">IF($R43="","",INDIRECT(ADDRESS($R43,AC$1,1,,"Score")))</f>
        <v>#REF!</v>
      </c>
      <c r="AD43" s="858" t="e">
        <f aca="false">N43</f>
        <v>#REF!</v>
      </c>
      <c r="AE43" s="858" t="e">
        <f aca="false">IF(OR(AD43="",AD43=0),"",60*U43/AD43)</f>
        <v>#REF!</v>
      </c>
    </row>
    <row r="44" customFormat="false" ht="13" hidden="false" customHeight="false" outlineLevel="0" collapsed="false">
      <c r="A44" s="854"/>
      <c r="B44" s="704" t="e">
        <f aca="true">IF($B43="","",IF(INDIRECT(ADDRESS($B43+1,C$1-1,1,,"Score"))="SP",$B43+1,""))</f>
        <v>#REF!</v>
      </c>
      <c r="C44" s="855" t="e">
        <f aca="true">IF($B44="","",INDIRECT(ADDRESS($B44,C$1,1,,"Score")))</f>
        <v>#REF!</v>
      </c>
      <c r="D44" s="704" t="e">
        <f aca="true">IF($B44="","",INDIRECT(ADDRESS($B44,D$1,1,,"Score")))</f>
        <v>#REF!</v>
      </c>
      <c r="E44" s="854"/>
      <c r="F44" s="854"/>
      <c r="G44" s="856"/>
      <c r="H44" s="856"/>
      <c r="I44" s="857"/>
      <c r="J44" s="856" t="n">
        <f aca="true">IF($B44="","",IF(ISBLANK(INDIRECT(ADDRESS($B44,J$1,1,,"Score"))),"",1))</f>
        <v>1</v>
      </c>
      <c r="K44" s="856" t="n">
        <f aca="true">IF($B44="","",IF(ISBLANK(INDIRECT(ADDRESS($B44,K$1,1,,"Score"))),"",1))</f>
        <v>1</v>
      </c>
      <c r="L44" s="856" t="n">
        <f aca="true">IF($B44="","",IF(ISBLANK(INDIRECT(ADDRESS($B44,L$1,1,,"Score"))),"",1))</f>
        <v>1</v>
      </c>
      <c r="M44" s="704" t="e">
        <f aca="true">IF($B44="","",INDIRECT(ADDRESS($B44,M$1,1,,"Score")))</f>
        <v>#REF!</v>
      </c>
      <c r="N44" s="858"/>
      <c r="O44" s="858"/>
      <c r="Q44" s="854"/>
      <c r="R44" s="704" t="e">
        <f aca="true">IF($R43="","",IF(INDIRECT(ADDRESS($R43+1,S$1-1,1,,"Score"))="SP",$R43+1,""))</f>
        <v>#REF!</v>
      </c>
      <c r="S44" s="855" t="e">
        <f aca="true">IF($R44="","",INDIRECT(ADDRESS($R44,S$1,1,,"Score")))</f>
        <v>#REF!</v>
      </c>
      <c r="T44" s="704" t="e">
        <f aca="true">IF($R44="","",INDIRECT(ADDRESS($R44,T$1,1,,"Score")))</f>
        <v>#REF!</v>
      </c>
      <c r="U44" s="854"/>
      <c r="V44" s="854"/>
      <c r="W44" s="856"/>
      <c r="X44" s="856"/>
      <c r="Y44" s="857"/>
      <c r="Z44" s="856" t="n">
        <f aca="true">IF($R44="","",IF(ISBLANK(INDIRECT(ADDRESS($R44,Z$1,1,,"Score"))),"",1))</f>
        <v>1</v>
      </c>
      <c r="AA44" s="856" t="n">
        <f aca="true">IF($R44="","",IF(ISBLANK(INDIRECT(ADDRESS($R44,AA$1,1,,"Score"))),"",1))</f>
        <v>1</v>
      </c>
      <c r="AB44" s="856" t="n">
        <f aca="true">IF($R44="","",IF(ISBLANK(INDIRECT(ADDRESS($R44,AB$1,1,,"Score"))),"",1))</f>
        <v>1</v>
      </c>
      <c r="AC44" s="704" t="e">
        <f aca="true">IF($R44="","",INDIRECT(ADDRESS($R44,AC$1,1,,"Score")))</f>
        <v>#REF!</v>
      </c>
      <c r="AD44" s="858"/>
      <c r="AE44" s="858"/>
    </row>
    <row r="45" customFormat="false" ht="13" hidden="false" customHeight="false" outlineLevel="0" collapsed="false">
      <c r="A45" s="859" t="n">
        <f aca="false">A43+1</f>
        <v>22</v>
      </c>
      <c r="B45" s="860" t="n">
        <f aca="false">IF(ISNA(MATCH($A45,Score!A$4:A$41,0)),"",MATCH($A45,Score!A$4:A$41,0)+ROW(Score!A$3))</f>
        <v>25</v>
      </c>
      <c r="C45" s="861" t="e">
        <f aca="true">IF($B45="","",INDIRECT(ADDRESS($B45,C$1,1,,"Score")))</f>
        <v>#REF!</v>
      </c>
      <c r="D45" s="860" t="e">
        <f aca="true">IF($B45="","",INDIRECT(ADDRESS($B45,D$1,1,,"Score")))</f>
        <v>#REF!</v>
      </c>
      <c r="E45" s="859" t="e">
        <f aca="false">IF(B45="","",SUM(D45,D46))</f>
        <v>#REF!</v>
      </c>
      <c r="F45" s="859" t="e">
        <f aca="false">IF(B45="","",E45-U45)</f>
        <v>#REF!</v>
      </c>
      <c r="G45" s="862" t="n">
        <f aca="true">IF($B45="","",IF(ISBLANK(INDIRECT(ADDRESS($B45,G$1,1,,"Score"))),"",1))</f>
        <v>1</v>
      </c>
      <c r="H45" s="862" t="n">
        <f aca="true">IF($B45="","",IF(ISBLANK(INDIRECT(ADDRESS($B45,H$1,1,,"Score"))),"",1))</f>
        <v>1</v>
      </c>
      <c r="I45" s="863" t="e">
        <f aca="false">IF(H45=1,F45,"")</f>
        <v>#REF!</v>
      </c>
      <c r="J45" s="862" t="n">
        <f aca="true">IF($B45="","",IF(ISBLANK(INDIRECT(ADDRESS($B45,J$1,1,,"Score"))),"",1))</f>
        <v>1</v>
      </c>
      <c r="K45" s="862" t="n">
        <f aca="true">IF($B45="","",IF(ISBLANK(INDIRECT(ADDRESS($B45,K$1,1,,"Score"))),"",1))</f>
        <v>1</v>
      </c>
      <c r="L45" s="862" t="n">
        <f aca="true">IF($B45="","",IF(ISBLANK(INDIRECT(ADDRESS($B45,L$1,1,,"Score"))),"",1))</f>
        <v>1</v>
      </c>
      <c r="M45" s="860" t="e">
        <f aca="true">IF($B45="","",INDIRECT(ADDRESS($B45,M$1,1,,"Score")))</f>
        <v>#REF!</v>
      </c>
      <c r="N45" s="858" t="e">
        <f aca="true">IF(ISNA(MATCH($A45,'Game Clock'!A$11:A$48,0)),"",INDIRECT(ADDRESS(MATCH($A45,'Game Clock'!A$11:A$48,0)+ROW('Game Clock'!A$10),N$1,1,,"Game Clock")))</f>
        <v>#REF!</v>
      </c>
      <c r="O45" s="859" t="e">
        <f aca="false">IF(OR(N45="",N45=0),"",60*E45/N45)</f>
        <v>#REF!</v>
      </c>
      <c r="Q45" s="859" t="n">
        <f aca="false">Q43+1</f>
        <v>22</v>
      </c>
      <c r="R45" s="860" t="n">
        <f aca="false">IF(ISNA(MATCH($Q45,Score!T$4:T$41,0)),"",MATCH($Q45,Score!T$4:T$41,0)++ROW(Score!T$3))</f>
        <v>25</v>
      </c>
      <c r="S45" s="861" t="e">
        <f aca="true">IF($R45="","",INDIRECT(ADDRESS($R45,S$1,1,,"Score")))</f>
        <v>#REF!</v>
      </c>
      <c r="T45" s="860" t="e">
        <f aca="true">IF($R45="","",INDIRECT(ADDRESS($R45,T$1,1,,"Score")))</f>
        <v>#REF!</v>
      </c>
      <c r="U45" s="859" t="e">
        <f aca="false">IF(R45="","",SUM(T45,T46))</f>
        <v>#REF!</v>
      </c>
      <c r="V45" s="859" t="e">
        <f aca="false">IF(R45="","",U45-E45)</f>
        <v>#REF!</v>
      </c>
      <c r="W45" s="862" t="n">
        <f aca="true">IF($R45="","",IF(ISBLANK(INDIRECT(ADDRESS($R45,W$1,1,,"Score"))),"",1))</f>
        <v>1</v>
      </c>
      <c r="X45" s="862" t="n">
        <f aca="true">IF($R45="","",IF(ISBLANK(INDIRECT(ADDRESS($R45,X$1,1,,"Score"))),"",1))</f>
        <v>1</v>
      </c>
      <c r="Y45" s="863" t="e">
        <f aca="false">IF(X45=1,V45,"")</f>
        <v>#REF!</v>
      </c>
      <c r="Z45" s="862" t="n">
        <f aca="true">IF($R45="","",IF(ISBLANK(INDIRECT(ADDRESS($R45,Z$1,1,,"Score"))),"",1))</f>
        <v>1</v>
      </c>
      <c r="AA45" s="862" t="n">
        <f aca="true">IF($R45="","",IF(ISBLANK(INDIRECT(ADDRESS($R45,AA$1,1,,"Score"))),"",1))</f>
        <v>1</v>
      </c>
      <c r="AB45" s="862" t="n">
        <f aca="true">IF($R45="","",IF(ISBLANK(INDIRECT(ADDRESS($R45,AB$1,1,,"Score"))),"",1))</f>
        <v>1</v>
      </c>
      <c r="AC45" s="860" t="e">
        <f aca="true">IF($R45="","",INDIRECT(ADDRESS($R45,AC$1,1,,"Score")))</f>
        <v>#REF!</v>
      </c>
      <c r="AD45" s="859" t="e">
        <f aca="false">N45</f>
        <v>#REF!</v>
      </c>
      <c r="AE45" s="859" t="e">
        <f aca="false">IF(OR(AD45="",AD45=0),"",60*U45/AD45)</f>
        <v>#REF!</v>
      </c>
    </row>
    <row r="46" customFormat="false" ht="13" hidden="false" customHeight="false" outlineLevel="0" collapsed="false">
      <c r="A46" s="859"/>
      <c r="B46" s="860" t="e">
        <f aca="true">IF($B45="","",IF(INDIRECT(ADDRESS($B45+1,C$1-1,1,,"Score"))="SP",$B45+1,""))</f>
        <v>#REF!</v>
      </c>
      <c r="C46" s="861" t="e">
        <f aca="true">IF($B46="","",INDIRECT(ADDRESS($B46,C$1,1,,"Score")))</f>
        <v>#REF!</v>
      </c>
      <c r="D46" s="860" t="e">
        <f aca="true">IF($B46="","",INDIRECT(ADDRESS($B46,D$1,1,,"Score")))</f>
        <v>#REF!</v>
      </c>
      <c r="E46" s="859"/>
      <c r="F46" s="859"/>
      <c r="G46" s="862"/>
      <c r="H46" s="864"/>
      <c r="I46" s="863"/>
      <c r="J46" s="862" t="n">
        <f aca="true">IF($B46="","",IF(ISBLANK(INDIRECT(ADDRESS($B46,J$1,1,,"Score"))),"",1))</f>
        <v>1</v>
      </c>
      <c r="K46" s="862" t="n">
        <f aca="true">IF($B46="","",IF(ISBLANK(INDIRECT(ADDRESS($B46,K$1,1,,"Score"))),"",1))</f>
        <v>1</v>
      </c>
      <c r="L46" s="862" t="n">
        <f aca="true">IF($B46="","",IF(ISBLANK(INDIRECT(ADDRESS($B46,L$1,1,,"Score"))),"",1))</f>
        <v>1</v>
      </c>
      <c r="M46" s="860" t="e">
        <f aca="true">IF($B46="","",INDIRECT(ADDRESS($B46,M$1,1,,"Score")))</f>
        <v>#REF!</v>
      </c>
      <c r="N46" s="859"/>
      <c r="O46" s="859"/>
      <c r="Q46" s="859"/>
      <c r="R46" s="860" t="e">
        <f aca="true">IF($R45="","",IF(INDIRECT(ADDRESS($R45+1,S$1-1,1,,"Score"))="SP",$R45+1,""))</f>
        <v>#REF!</v>
      </c>
      <c r="S46" s="861" t="e">
        <f aca="true">IF($R46="","",INDIRECT(ADDRESS($R46,S$1,1,,"Score")))</f>
        <v>#REF!</v>
      </c>
      <c r="T46" s="860" t="e">
        <f aca="true">IF($R46="","",INDIRECT(ADDRESS($R46,T$1,1,,"Score")))</f>
        <v>#REF!</v>
      </c>
      <c r="U46" s="859"/>
      <c r="V46" s="859"/>
      <c r="W46" s="862"/>
      <c r="X46" s="864"/>
      <c r="Y46" s="863"/>
      <c r="Z46" s="862" t="n">
        <f aca="true">IF($R46="","",IF(ISBLANK(INDIRECT(ADDRESS($R46,Z$1,1,,"Score"))),"",1))</f>
        <v>1</v>
      </c>
      <c r="AA46" s="862" t="n">
        <f aca="true">IF($R46="","",IF(ISBLANK(INDIRECT(ADDRESS($R46,AA$1,1,,"Score"))),"",1))</f>
        <v>1</v>
      </c>
      <c r="AB46" s="862" t="n">
        <f aca="true">IF($R46="","",IF(ISBLANK(INDIRECT(ADDRESS($R46,AB$1,1,,"Score"))),"",1))</f>
        <v>1</v>
      </c>
      <c r="AC46" s="860" t="e">
        <f aca="true">IF($R46="","",INDIRECT(ADDRESS($R46,AC$1,1,,"Score")))</f>
        <v>#REF!</v>
      </c>
      <c r="AD46" s="859"/>
      <c r="AE46" s="859"/>
    </row>
    <row r="47" customFormat="false" ht="13" hidden="false" customHeight="false" outlineLevel="0" collapsed="false">
      <c r="A47" s="854" t="n">
        <f aca="false">A45+1</f>
        <v>23</v>
      </c>
      <c r="B47" s="704" t="n">
        <f aca="false">IF(ISNA(MATCH($A47,Score!A$4:A$41,0)),"",MATCH($A47,Score!A$4:A$41,0)+ROW(Score!A$3))</f>
        <v>26</v>
      </c>
      <c r="C47" s="855" t="e">
        <f aca="true">IF($B47="","",INDIRECT(ADDRESS($B47,C$1,1,,"Score")))</f>
        <v>#REF!</v>
      </c>
      <c r="D47" s="704" t="e">
        <f aca="true">IF($B47="","",INDIRECT(ADDRESS($B47,D$1,1,,"Score")))</f>
        <v>#REF!</v>
      </c>
      <c r="E47" s="854" t="e">
        <f aca="false">IF(B47="","",SUM(D47,D48))</f>
        <v>#REF!</v>
      </c>
      <c r="F47" s="854" t="e">
        <f aca="false">IF(B47="","",E47-U47)</f>
        <v>#REF!</v>
      </c>
      <c r="G47" s="856" t="n">
        <f aca="true">IF($B47="","",IF(ISBLANK(INDIRECT(ADDRESS($B47,G$1,1,,"Score"))),"",1))</f>
        <v>1</v>
      </c>
      <c r="H47" s="856" t="n">
        <f aca="true">IF($B47="","",IF(ISBLANK(INDIRECT(ADDRESS($B47,H$1,1,,"Score"))),"",1))</f>
        <v>1</v>
      </c>
      <c r="I47" s="857" t="e">
        <f aca="false">IF(H47=1,F47,"")</f>
        <v>#REF!</v>
      </c>
      <c r="J47" s="856" t="n">
        <f aca="true">IF($B47="","",IF(ISBLANK(INDIRECT(ADDRESS($B47,J$1,1,,"Score"))),"",1))</f>
        <v>1</v>
      </c>
      <c r="K47" s="856" t="n">
        <f aca="true">IF($B47="","",IF(ISBLANK(INDIRECT(ADDRESS($B47,K$1,1,,"Score"))),"",1))</f>
        <v>1</v>
      </c>
      <c r="L47" s="856" t="n">
        <f aca="true">IF($B47="","",IF(ISBLANK(INDIRECT(ADDRESS($B47,L$1,1,,"Score"))),"",1))</f>
        <v>1</v>
      </c>
      <c r="M47" s="704" t="e">
        <f aca="true">IF($B47="","",INDIRECT(ADDRESS($B47,M$1,1,,"Score")))</f>
        <v>#REF!</v>
      </c>
      <c r="N47" s="858" t="e">
        <f aca="true">IF(ISNA(MATCH($A47,'Game Clock'!A$11:A$48,0)),"",INDIRECT(ADDRESS(MATCH($A47,'Game Clock'!A$11:A$48,0)+ROW('Game Clock'!A$10),N$1,1,,"Game Clock")))</f>
        <v>#REF!</v>
      </c>
      <c r="O47" s="858" t="e">
        <f aca="false">IF(OR(N47="",N47=0),"",60*E47/N47)</f>
        <v>#REF!</v>
      </c>
      <c r="Q47" s="854" t="n">
        <f aca="false">Q45+1</f>
        <v>23</v>
      </c>
      <c r="R47" s="704" t="n">
        <f aca="false">IF(ISNA(MATCH($Q47,Score!T$4:T$41,0)),"",MATCH($Q47,Score!T$4:T$41,0)++ROW(Score!T$3))</f>
        <v>26</v>
      </c>
      <c r="S47" s="855" t="e">
        <f aca="true">IF($R47="","",INDIRECT(ADDRESS($R47,S$1,1,,"Score")))</f>
        <v>#REF!</v>
      </c>
      <c r="T47" s="704" t="e">
        <f aca="true">IF($R47="","",INDIRECT(ADDRESS($R47,T$1,1,,"Score")))</f>
        <v>#REF!</v>
      </c>
      <c r="U47" s="854" t="e">
        <f aca="false">IF(R47="","",SUM(T47,T48))</f>
        <v>#REF!</v>
      </c>
      <c r="V47" s="854" t="e">
        <f aca="false">IF(R47="","",U47-E47)</f>
        <v>#REF!</v>
      </c>
      <c r="W47" s="856" t="n">
        <f aca="true">IF($R47="","",IF(ISBLANK(INDIRECT(ADDRESS($R47,W$1,1,,"Score"))),"",1))</f>
        <v>1</v>
      </c>
      <c r="X47" s="856" t="n">
        <f aca="true">IF($R47="","",IF(ISBLANK(INDIRECT(ADDRESS($R47,X$1,1,,"Score"))),"",1))</f>
        <v>1</v>
      </c>
      <c r="Y47" s="857" t="e">
        <f aca="false">IF(X47=1,V47,"")</f>
        <v>#REF!</v>
      </c>
      <c r="Z47" s="856" t="n">
        <f aca="true">IF($R47="","",IF(ISBLANK(INDIRECT(ADDRESS($R47,Z$1,1,,"Score"))),"",1))</f>
        <v>1</v>
      </c>
      <c r="AA47" s="856" t="n">
        <f aca="true">IF($R47="","",IF(ISBLANK(INDIRECT(ADDRESS($R47,AA$1,1,,"Score"))),"",1))</f>
        <v>1</v>
      </c>
      <c r="AB47" s="856" t="n">
        <f aca="true">IF($R47="","",IF(ISBLANK(INDIRECT(ADDRESS($R47,AB$1,1,,"Score"))),"",1))</f>
        <v>1</v>
      </c>
      <c r="AC47" s="704" t="e">
        <f aca="true">IF($R47="","",INDIRECT(ADDRESS($R47,AC$1,1,,"Score")))</f>
        <v>#REF!</v>
      </c>
      <c r="AD47" s="858" t="e">
        <f aca="false">N47</f>
        <v>#REF!</v>
      </c>
      <c r="AE47" s="858" t="e">
        <f aca="false">IF(OR(AD47="",AD47=0),"",60*U47/AD47)</f>
        <v>#REF!</v>
      </c>
    </row>
    <row r="48" customFormat="false" ht="13" hidden="false" customHeight="false" outlineLevel="0" collapsed="false">
      <c r="A48" s="854"/>
      <c r="B48" s="704" t="e">
        <f aca="true">IF($B47="","",IF(INDIRECT(ADDRESS($B47+1,C$1-1,1,,"Score"))="SP",$B47+1,""))</f>
        <v>#REF!</v>
      </c>
      <c r="C48" s="855" t="e">
        <f aca="true">IF($B48="","",INDIRECT(ADDRESS($B48,C$1,1,,"Score")))</f>
        <v>#REF!</v>
      </c>
      <c r="D48" s="704" t="e">
        <f aca="true">IF($B48="","",INDIRECT(ADDRESS($B48,D$1,1,,"Score")))</f>
        <v>#REF!</v>
      </c>
      <c r="E48" s="854"/>
      <c r="F48" s="854"/>
      <c r="G48" s="856"/>
      <c r="H48" s="856"/>
      <c r="I48" s="857"/>
      <c r="J48" s="856" t="n">
        <f aca="true">IF($B48="","",IF(ISBLANK(INDIRECT(ADDRESS($B48,J$1,1,,"Score"))),"",1))</f>
        <v>1</v>
      </c>
      <c r="K48" s="856" t="n">
        <f aca="true">IF($B48="","",IF(ISBLANK(INDIRECT(ADDRESS($B48,K$1,1,,"Score"))),"",1))</f>
        <v>1</v>
      </c>
      <c r="L48" s="856" t="n">
        <f aca="true">IF($B48="","",IF(ISBLANK(INDIRECT(ADDRESS($B48,L$1,1,,"Score"))),"",1))</f>
        <v>1</v>
      </c>
      <c r="M48" s="704" t="e">
        <f aca="true">IF($B48="","",INDIRECT(ADDRESS($B48,M$1,1,,"Score")))</f>
        <v>#REF!</v>
      </c>
      <c r="N48" s="858"/>
      <c r="O48" s="858"/>
      <c r="Q48" s="854"/>
      <c r="R48" s="704" t="e">
        <f aca="true">IF($R47="","",IF(INDIRECT(ADDRESS($R47+1,S$1-1,1,,"Score"))="SP",$R47+1,""))</f>
        <v>#REF!</v>
      </c>
      <c r="S48" s="855" t="e">
        <f aca="true">IF($R48="","",INDIRECT(ADDRESS($R48,S$1,1,,"Score")))</f>
        <v>#REF!</v>
      </c>
      <c r="T48" s="704" t="e">
        <f aca="true">IF($R48="","",INDIRECT(ADDRESS($R48,T$1,1,,"Score")))</f>
        <v>#REF!</v>
      </c>
      <c r="U48" s="854"/>
      <c r="V48" s="854"/>
      <c r="W48" s="856"/>
      <c r="X48" s="856"/>
      <c r="Y48" s="857"/>
      <c r="Z48" s="856" t="n">
        <f aca="true">IF($R48="","",IF(ISBLANK(INDIRECT(ADDRESS($R48,Z$1,1,,"Score"))),"",1))</f>
        <v>1</v>
      </c>
      <c r="AA48" s="856" t="n">
        <f aca="true">IF($R48="","",IF(ISBLANK(INDIRECT(ADDRESS($R48,AA$1,1,,"Score"))),"",1))</f>
        <v>1</v>
      </c>
      <c r="AB48" s="856" t="n">
        <f aca="true">IF($R48="","",IF(ISBLANK(INDIRECT(ADDRESS($R48,AB$1,1,,"Score"))),"",1))</f>
        <v>1</v>
      </c>
      <c r="AC48" s="704" t="e">
        <f aca="true">IF($R48="","",INDIRECT(ADDRESS($R48,AC$1,1,,"Score")))</f>
        <v>#REF!</v>
      </c>
      <c r="AD48" s="858"/>
      <c r="AE48" s="858"/>
    </row>
    <row r="49" customFormat="false" ht="13" hidden="false" customHeight="false" outlineLevel="0" collapsed="false">
      <c r="A49" s="859" t="n">
        <f aca="false">A47+1</f>
        <v>24</v>
      </c>
      <c r="B49" s="860" t="n">
        <f aca="false">IF(ISNA(MATCH($A49,Score!A$4:A$41,0)),"",MATCH($A49,Score!A$4:A$41,0)+ROW(Score!A$3))</f>
        <v>27</v>
      </c>
      <c r="C49" s="861" t="e">
        <f aca="true">IF($B49="","",INDIRECT(ADDRESS($B49,C$1,1,,"Score")))</f>
        <v>#REF!</v>
      </c>
      <c r="D49" s="860" t="e">
        <f aca="true">IF($B49="","",INDIRECT(ADDRESS($B49,D$1,1,,"Score")))</f>
        <v>#REF!</v>
      </c>
      <c r="E49" s="859" t="e">
        <f aca="false">IF(B49="","",SUM(D49,D50))</f>
        <v>#REF!</v>
      </c>
      <c r="F49" s="859" t="e">
        <f aca="false">IF(B49="","",E49-U49)</f>
        <v>#REF!</v>
      </c>
      <c r="G49" s="862" t="n">
        <f aca="true">IF($B49="","",IF(ISBLANK(INDIRECT(ADDRESS($B49,G$1,1,,"Score"))),"",1))</f>
        <v>1</v>
      </c>
      <c r="H49" s="862" t="n">
        <f aca="true">IF($B49="","",IF(ISBLANK(INDIRECT(ADDRESS($B49,H$1,1,,"Score"))),"",1))</f>
        <v>1</v>
      </c>
      <c r="I49" s="863" t="e">
        <f aca="false">IF(H49=1,F49,"")</f>
        <v>#REF!</v>
      </c>
      <c r="J49" s="862" t="n">
        <f aca="true">IF($B49="","",IF(ISBLANK(INDIRECT(ADDRESS($B49,J$1,1,,"Score"))),"",1))</f>
        <v>1</v>
      </c>
      <c r="K49" s="862" t="n">
        <f aca="true">IF($B49="","",IF(ISBLANK(INDIRECT(ADDRESS($B49,K$1,1,,"Score"))),"",1))</f>
        <v>1</v>
      </c>
      <c r="L49" s="862" t="n">
        <f aca="true">IF($B49="","",IF(ISBLANK(INDIRECT(ADDRESS($B49,L$1,1,,"Score"))),"",1))</f>
        <v>1</v>
      </c>
      <c r="M49" s="860" t="e">
        <f aca="true">IF($B49="","",INDIRECT(ADDRESS($B49,M$1,1,,"Score")))</f>
        <v>#REF!</v>
      </c>
      <c r="N49" s="858" t="e">
        <f aca="true">IF(ISNA(MATCH($A49,'Game Clock'!A$11:A$48,0)),"",INDIRECT(ADDRESS(MATCH($A49,'Game Clock'!A$11:A$48,0)+ROW('Game Clock'!A$10),N$1,1,,"Game Clock")))</f>
        <v>#REF!</v>
      </c>
      <c r="O49" s="859" t="e">
        <f aca="false">IF(OR(N49="",N49=0),"",60*E49/N49)</f>
        <v>#REF!</v>
      </c>
      <c r="Q49" s="859" t="n">
        <f aca="false">Q47+1</f>
        <v>24</v>
      </c>
      <c r="R49" s="860" t="n">
        <f aca="false">IF(ISNA(MATCH($Q49,Score!T$4:T$41,0)),"",MATCH($Q49,Score!T$4:T$41,0)++ROW(Score!T$3))</f>
        <v>27</v>
      </c>
      <c r="S49" s="861" t="e">
        <f aca="true">IF($R49="","",INDIRECT(ADDRESS($R49,S$1,1,,"Score")))</f>
        <v>#REF!</v>
      </c>
      <c r="T49" s="860" t="e">
        <f aca="true">IF($R49="","",INDIRECT(ADDRESS($R49,T$1,1,,"Score")))</f>
        <v>#REF!</v>
      </c>
      <c r="U49" s="859" t="e">
        <f aca="false">IF(R49="","",SUM(T49,T50))</f>
        <v>#REF!</v>
      </c>
      <c r="V49" s="859" t="e">
        <f aca="false">IF(R49="","",U49-E49)</f>
        <v>#REF!</v>
      </c>
      <c r="W49" s="862" t="n">
        <f aca="true">IF($R49="","",IF(ISBLANK(INDIRECT(ADDRESS($R49,W$1,1,,"Score"))),"",1))</f>
        <v>1</v>
      </c>
      <c r="X49" s="862" t="n">
        <f aca="true">IF($R49="","",IF(ISBLANK(INDIRECT(ADDRESS($R49,X$1,1,,"Score"))),"",1))</f>
        <v>1</v>
      </c>
      <c r="Y49" s="863" t="e">
        <f aca="false">IF(X49=1,V49,"")</f>
        <v>#REF!</v>
      </c>
      <c r="Z49" s="862" t="n">
        <f aca="true">IF($R49="","",IF(ISBLANK(INDIRECT(ADDRESS($R49,Z$1,1,,"Score"))),"",1))</f>
        <v>1</v>
      </c>
      <c r="AA49" s="862" t="n">
        <f aca="true">IF($R49="","",IF(ISBLANK(INDIRECT(ADDRESS($R49,AA$1,1,,"Score"))),"",1))</f>
        <v>1</v>
      </c>
      <c r="AB49" s="862" t="n">
        <f aca="true">IF($R49="","",IF(ISBLANK(INDIRECT(ADDRESS($R49,AB$1,1,,"Score"))),"",1))</f>
        <v>1</v>
      </c>
      <c r="AC49" s="860" t="e">
        <f aca="true">IF($R49="","",INDIRECT(ADDRESS($R49,AC$1,1,,"Score")))</f>
        <v>#REF!</v>
      </c>
      <c r="AD49" s="859" t="e">
        <f aca="false">N49</f>
        <v>#REF!</v>
      </c>
      <c r="AE49" s="859" t="e">
        <f aca="false">IF(OR(AD49="",AD49=0),"",60*U49/AD49)</f>
        <v>#REF!</v>
      </c>
    </row>
    <row r="50" customFormat="false" ht="13" hidden="false" customHeight="false" outlineLevel="0" collapsed="false">
      <c r="A50" s="859"/>
      <c r="B50" s="860" t="e">
        <f aca="true">IF($B49="","",IF(INDIRECT(ADDRESS($B49+1,C$1-1,1,,"Score"))="SP",$B49+1,""))</f>
        <v>#REF!</v>
      </c>
      <c r="C50" s="861" t="e">
        <f aca="true">IF($B50="","",INDIRECT(ADDRESS($B50,C$1,1,,"Score")))</f>
        <v>#REF!</v>
      </c>
      <c r="D50" s="860" t="e">
        <f aca="true">IF($B50="","",INDIRECT(ADDRESS($B50,D$1,1,,"Score")))</f>
        <v>#REF!</v>
      </c>
      <c r="E50" s="859"/>
      <c r="F50" s="859"/>
      <c r="G50" s="862"/>
      <c r="H50" s="864"/>
      <c r="I50" s="863"/>
      <c r="J50" s="862" t="n">
        <f aca="true">IF($B50="","",IF(ISBLANK(INDIRECT(ADDRESS($B50,J$1,1,,"Score"))),"",1))</f>
        <v>1</v>
      </c>
      <c r="K50" s="862" t="n">
        <f aca="true">IF($B50="","",IF(ISBLANK(INDIRECT(ADDRESS($B50,K$1,1,,"Score"))),"",1))</f>
        <v>1</v>
      </c>
      <c r="L50" s="862" t="n">
        <f aca="true">IF($B50="","",IF(ISBLANK(INDIRECT(ADDRESS($B50,L$1,1,,"Score"))),"",1))</f>
        <v>1</v>
      </c>
      <c r="M50" s="860" t="e">
        <f aca="true">IF($B50="","",INDIRECT(ADDRESS($B50,M$1,1,,"Score")))</f>
        <v>#REF!</v>
      </c>
      <c r="N50" s="859"/>
      <c r="O50" s="859"/>
      <c r="Q50" s="859"/>
      <c r="R50" s="860" t="e">
        <f aca="true">IF($R49="","",IF(INDIRECT(ADDRESS($R49+1,S$1-1,1,,"Score"))="SP",$R49+1,""))</f>
        <v>#REF!</v>
      </c>
      <c r="S50" s="861" t="e">
        <f aca="true">IF($R50="","",INDIRECT(ADDRESS($R50,S$1,1,,"Score")))</f>
        <v>#REF!</v>
      </c>
      <c r="T50" s="860" t="e">
        <f aca="true">IF($R50="","",INDIRECT(ADDRESS($R50,T$1,1,,"Score")))</f>
        <v>#REF!</v>
      </c>
      <c r="U50" s="859"/>
      <c r="V50" s="859"/>
      <c r="W50" s="862"/>
      <c r="X50" s="864"/>
      <c r="Y50" s="863"/>
      <c r="Z50" s="862" t="n">
        <f aca="true">IF($R50="","",IF(ISBLANK(INDIRECT(ADDRESS($R50,Z$1,1,,"Score"))),"",1))</f>
        <v>1</v>
      </c>
      <c r="AA50" s="862" t="n">
        <f aca="true">IF($R50="","",IF(ISBLANK(INDIRECT(ADDRESS($R50,AA$1,1,,"Score"))),"",1))</f>
        <v>1</v>
      </c>
      <c r="AB50" s="862" t="n">
        <f aca="true">IF($R50="","",IF(ISBLANK(INDIRECT(ADDRESS($R50,AB$1,1,,"Score"))),"",1))</f>
        <v>1</v>
      </c>
      <c r="AC50" s="860" t="e">
        <f aca="true">IF($R50="","",INDIRECT(ADDRESS($R50,AC$1,1,,"Score")))</f>
        <v>#REF!</v>
      </c>
      <c r="AD50" s="859"/>
      <c r="AE50" s="859"/>
    </row>
    <row r="51" customFormat="false" ht="13" hidden="false" customHeight="false" outlineLevel="0" collapsed="false">
      <c r="A51" s="854" t="n">
        <f aca="false">A49+1</f>
        <v>25</v>
      </c>
      <c r="B51" s="704" t="str">
        <f aca="false">IF(ISNA(MATCH($A51,Score!A$4:A$41,0)),"",MATCH($A51,Score!A$4:A$41,0)+ROW(Score!A$3))</f>
        <v/>
      </c>
      <c r="C51" s="855" t="str">
        <f aca="true">IF($B51="","",INDIRECT(ADDRESS($B51,C$1,1,,"Score")))</f>
        <v/>
      </c>
      <c r="D51" s="704" t="str">
        <f aca="true">IF($B51="","",INDIRECT(ADDRESS($B51,D$1,1,,"Score")))</f>
        <v/>
      </c>
      <c r="E51" s="854" t="str">
        <f aca="false">IF(B51="","",SUM(D51,D52))</f>
        <v/>
      </c>
      <c r="F51" s="854" t="str">
        <f aca="false">IF(B51="","",E51-U51)</f>
        <v/>
      </c>
      <c r="G51" s="856" t="str">
        <f aca="true">IF($B51="","",IF(ISBLANK(INDIRECT(ADDRESS($B51,G$1,1,,"Score"))),"",1))</f>
        <v/>
      </c>
      <c r="H51" s="856" t="str">
        <f aca="true">IF($B51="","",IF(ISBLANK(INDIRECT(ADDRESS($B51,H$1,1,,"Score"))),"",1))</f>
        <v/>
      </c>
      <c r="I51" s="857" t="str">
        <f aca="false">IF(H51=1,F51,"")</f>
        <v/>
      </c>
      <c r="J51" s="856" t="str">
        <f aca="true">IF($B51="","",IF(ISBLANK(INDIRECT(ADDRESS($B51,J$1,1,,"Score"))),"",1))</f>
        <v/>
      </c>
      <c r="K51" s="856" t="str">
        <f aca="true">IF($B51="","",IF(ISBLANK(INDIRECT(ADDRESS($B51,K$1,1,,"Score"))),"",1))</f>
        <v/>
      </c>
      <c r="L51" s="856" t="str">
        <f aca="true">IF($B51="","",IF(ISBLANK(INDIRECT(ADDRESS($B51,L$1,1,,"Score"))),"",1))</f>
        <v/>
      </c>
      <c r="M51" s="704" t="str">
        <f aca="true">IF($B51="","",INDIRECT(ADDRESS($B51,M$1,1,,"Score")))</f>
        <v/>
      </c>
      <c r="N51" s="858" t="str">
        <f aca="true">IF(ISNA(MATCH($A51,'Game Clock'!A$11:A$48,0)),"",INDIRECT(ADDRESS(MATCH($A51,'Game Clock'!A$11:A$48,0)+ROW('Game Clock'!A$10),N$1,1,,"Game Clock")))</f>
        <v/>
      </c>
      <c r="O51" s="858" t="str">
        <f aca="false">IF(OR(N51="",N51=0),"",60*E51/N51)</f>
        <v/>
      </c>
      <c r="Q51" s="854" t="n">
        <f aca="false">Q49+1</f>
        <v>25</v>
      </c>
      <c r="R51" s="704" t="str">
        <f aca="false">IF(ISNA(MATCH($Q51,Score!T$4:T$41,0)),"",MATCH($Q51,Score!T$4:T$41,0)++ROW(Score!T$3))</f>
        <v/>
      </c>
      <c r="S51" s="855" t="str">
        <f aca="true">IF($R51="","",INDIRECT(ADDRESS($R51,S$1,1,,"Score")))</f>
        <v/>
      </c>
      <c r="T51" s="704" t="str">
        <f aca="true">IF($R51="","",INDIRECT(ADDRESS($R51,T$1,1,,"Score")))</f>
        <v/>
      </c>
      <c r="U51" s="854" t="str">
        <f aca="false">IF(R51="","",SUM(T51,T52))</f>
        <v/>
      </c>
      <c r="V51" s="854" t="str">
        <f aca="false">IF(R51="","",U51-E51)</f>
        <v/>
      </c>
      <c r="W51" s="856" t="str">
        <f aca="true">IF($R51="","",IF(ISBLANK(INDIRECT(ADDRESS($R51,W$1,1,,"Score"))),"",1))</f>
        <v/>
      </c>
      <c r="X51" s="856" t="str">
        <f aca="true">IF($R51="","",IF(ISBLANK(INDIRECT(ADDRESS($R51,X$1,1,,"Score"))),"",1))</f>
        <v/>
      </c>
      <c r="Y51" s="857" t="str">
        <f aca="false">IF(X51=1,V51,"")</f>
        <v/>
      </c>
      <c r="Z51" s="856" t="str">
        <f aca="true">IF($R51="","",IF(ISBLANK(INDIRECT(ADDRESS($R51,Z$1,1,,"Score"))),"",1))</f>
        <v/>
      </c>
      <c r="AA51" s="856" t="str">
        <f aca="true">IF($R51="","",IF(ISBLANK(INDIRECT(ADDRESS($R51,AA$1,1,,"Score"))),"",1))</f>
        <v/>
      </c>
      <c r="AB51" s="856" t="str">
        <f aca="true">IF($R51="","",IF(ISBLANK(INDIRECT(ADDRESS($R51,AB$1,1,,"Score"))),"",1))</f>
        <v/>
      </c>
      <c r="AC51" s="704" t="str">
        <f aca="true">IF($R51="","",INDIRECT(ADDRESS($R51,AC$1,1,,"Score")))</f>
        <v/>
      </c>
      <c r="AD51" s="858" t="str">
        <f aca="false">N51</f>
        <v/>
      </c>
      <c r="AE51" s="858" t="str">
        <f aca="false">IF(OR(AD51="",AD51=0),"",60*U51/AD51)</f>
        <v/>
      </c>
    </row>
    <row r="52" customFormat="false" ht="13" hidden="false" customHeight="false" outlineLevel="0" collapsed="false">
      <c r="A52" s="854"/>
      <c r="B52" s="704" t="str">
        <f aca="true">IF($B51="","",IF(INDIRECT(ADDRESS($B51+1,C$1-1,1,,"Score"))="SP",$B51+1,""))</f>
        <v/>
      </c>
      <c r="C52" s="855" t="str">
        <f aca="true">IF($B52="","",INDIRECT(ADDRESS($B52,C$1,1,,"Score")))</f>
        <v/>
      </c>
      <c r="D52" s="704" t="str">
        <f aca="true">IF($B52="","",INDIRECT(ADDRESS($B52,D$1,1,,"Score")))</f>
        <v/>
      </c>
      <c r="E52" s="854"/>
      <c r="F52" s="854"/>
      <c r="G52" s="856"/>
      <c r="H52" s="856"/>
      <c r="I52" s="857"/>
      <c r="J52" s="856" t="str">
        <f aca="true">IF($B52="","",IF(ISBLANK(INDIRECT(ADDRESS($B52,J$1,1,,"Score"))),"",1))</f>
        <v/>
      </c>
      <c r="K52" s="856" t="str">
        <f aca="true">IF($B52="","",IF(ISBLANK(INDIRECT(ADDRESS($B52,K$1,1,,"Score"))),"",1))</f>
        <v/>
      </c>
      <c r="L52" s="856" t="str">
        <f aca="true">IF($B52="","",IF(ISBLANK(INDIRECT(ADDRESS($B52,L$1,1,,"Score"))),"",1))</f>
        <v/>
      </c>
      <c r="M52" s="704" t="str">
        <f aca="true">IF($B52="","",INDIRECT(ADDRESS($B52,M$1,1,,"Score")))</f>
        <v/>
      </c>
      <c r="N52" s="858"/>
      <c r="O52" s="858"/>
      <c r="Q52" s="854"/>
      <c r="R52" s="704" t="str">
        <f aca="true">IF($R51="","",IF(INDIRECT(ADDRESS($R51+1,S$1-1,1,,"Score"))="SP",$R51+1,""))</f>
        <v/>
      </c>
      <c r="S52" s="855" t="str">
        <f aca="true">IF($R52="","",INDIRECT(ADDRESS($R52,S$1,1,,"Score")))</f>
        <v/>
      </c>
      <c r="T52" s="704" t="str">
        <f aca="true">IF($R52="","",INDIRECT(ADDRESS($R52,T$1,1,,"Score")))</f>
        <v/>
      </c>
      <c r="U52" s="854"/>
      <c r="V52" s="854"/>
      <c r="W52" s="856"/>
      <c r="X52" s="856"/>
      <c r="Y52" s="857"/>
      <c r="Z52" s="856" t="str">
        <f aca="true">IF($R52="","",IF(ISBLANK(INDIRECT(ADDRESS($R52,Z$1,1,,"Score"))),"",1))</f>
        <v/>
      </c>
      <c r="AA52" s="856" t="str">
        <f aca="true">IF($R52="","",IF(ISBLANK(INDIRECT(ADDRESS($R52,AA$1,1,,"Score"))),"",1))</f>
        <v/>
      </c>
      <c r="AB52" s="856" t="str">
        <f aca="true">IF($R52="","",IF(ISBLANK(INDIRECT(ADDRESS($R52,AB$1,1,,"Score"))),"",1))</f>
        <v/>
      </c>
      <c r="AC52" s="704" t="str">
        <f aca="true">IF($R52="","",INDIRECT(ADDRESS($R52,AC$1,1,,"Score")))</f>
        <v/>
      </c>
      <c r="AD52" s="858"/>
      <c r="AE52" s="858"/>
    </row>
    <row r="53" customFormat="false" ht="13" hidden="false" customHeight="false" outlineLevel="0" collapsed="false">
      <c r="A53" s="859" t="n">
        <f aca="false">A51+1</f>
        <v>26</v>
      </c>
      <c r="B53" s="860" t="str">
        <f aca="false">IF(ISNA(MATCH($A53,Score!A$4:A$41,0)),"",MATCH($A53,Score!A$4:A$41,0)+ROW(Score!A$3))</f>
        <v/>
      </c>
      <c r="C53" s="861" t="str">
        <f aca="true">IF($B53="","",INDIRECT(ADDRESS($B53,C$1,1,,"Score")))</f>
        <v/>
      </c>
      <c r="D53" s="860" t="str">
        <f aca="true">IF($B53="","",INDIRECT(ADDRESS($B53,D$1,1,,"Score")))</f>
        <v/>
      </c>
      <c r="E53" s="859" t="str">
        <f aca="false">IF(B53="","",SUM(D53,D54))</f>
        <v/>
      </c>
      <c r="F53" s="859" t="str">
        <f aca="false">IF(B53="","",E53-U53)</f>
        <v/>
      </c>
      <c r="G53" s="862" t="str">
        <f aca="true">IF($B53="","",IF(ISBLANK(INDIRECT(ADDRESS($B53,G$1,1,,"Score"))),"",1))</f>
        <v/>
      </c>
      <c r="H53" s="862" t="str">
        <f aca="true">IF($B53="","",IF(ISBLANK(INDIRECT(ADDRESS($B53,H$1,1,,"Score"))),"",1))</f>
        <v/>
      </c>
      <c r="I53" s="863" t="str">
        <f aca="false">IF(H53=1,F53,"")</f>
        <v/>
      </c>
      <c r="J53" s="862" t="str">
        <f aca="true">IF($B53="","",IF(ISBLANK(INDIRECT(ADDRESS($B53,J$1,1,,"Score"))),"",1))</f>
        <v/>
      </c>
      <c r="K53" s="862" t="str">
        <f aca="true">IF($B53="","",IF(ISBLANK(INDIRECT(ADDRESS($B53,K$1,1,,"Score"))),"",1))</f>
        <v/>
      </c>
      <c r="L53" s="862" t="str">
        <f aca="true">IF($B53="","",IF(ISBLANK(INDIRECT(ADDRESS($B53,L$1,1,,"Score"))),"",1))</f>
        <v/>
      </c>
      <c r="M53" s="860" t="str">
        <f aca="true">IF($B53="","",INDIRECT(ADDRESS($B53,M$1,1,,"Score")))</f>
        <v/>
      </c>
      <c r="N53" s="858" t="str">
        <f aca="true">IF(ISNA(MATCH($A53,'Game Clock'!A$11:A$48,0)),"",INDIRECT(ADDRESS(MATCH($A53,'Game Clock'!A$11:A$48,0)+ROW('Game Clock'!A$10),N$1,1,,"Game Clock")))</f>
        <v/>
      </c>
      <c r="O53" s="859" t="str">
        <f aca="false">IF(OR(N53="",N53=0),"",60*E53/N53)</f>
        <v/>
      </c>
      <c r="Q53" s="859" t="n">
        <f aca="false">Q51+1</f>
        <v>26</v>
      </c>
      <c r="R53" s="860" t="str">
        <f aca="false">IF(ISNA(MATCH($Q53,Score!T$4:T$41,0)),"",MATCH($Q53,Score!T$4:T$41,0)++ROW(Score!T$3))</f>
        <v/>
      </c>
      <c r="S53" s="861" t="str">
        <f aca="true">IF($R53="","",INDIRECT(ADDRESS($R53,S$1,1,,"Score")))</f>
        <v/>
      </c>
      <c r="T53" s="860" t="str">
        <f aca="true">IF($R53="","",INDIRECT(ADDRESS($R53,T$1,1,,"Score")))</f>
        <v/>
      </c>
      <c r="U53" s="859" t="str">
        <f aca="false">IF(R53="","",SUM(T53,T54))</f>
        <v/>
      </c>
      <c r="V53" s="859" t="str">
        <f aca="false">IF(R53="","",U53-E53)</f>
        <v/>
      </c>
      <c r="W53" s="862" t="str">
        <f aca="true">IF($R53="","",IF(ISBLANK(INDIRECT(ADDRESS($R53,W$1,1,,"Score"))),"",1))</f>
        <v/>
      </c>
      <c r="X53" s="862" t="str">
        <f aca="true">IF($R53="","",IF(ISBLANK(INDIRECT(ADDRESS($R53,X$1,1,,"Score"))),"",1))</f>
        <v/>
      </c>
      <c r="Y53" s="863" t="str">
        <f aca="false">IF(X53=1,V53,"")</f>
        <v/>
      </c>
      <c r="Z53" s="862" t="str">
        <f aca="true">IF($R53="","",IF(ISBLANK(INDIRECT(ADDRESS($R53,Z$1,1,,"Score"))),"",1))</f>
        <v/>
      </c>
      <c r="AA53" s="862" t="str">
        <f aca="true">IF($R53="","",IF(ISBLANK(INDIRECT(ADDRESS($R53,AA$1,1,,"Score"))),"",1))</f>
        <v/>
      </c>
      <c r="AB53" s="862" t="str">
        <f aca="true">IF($R53="","",IF(ISBLANK(INDIRECT(ADDRESS($R53,AB$1,1,,"Score"))),"",1))</f>
        <v/>
      </c>
      <c r="AC53" s="860" t="str">
        <f aca="true">IF($R53="","",INDIRECT(ADDRESS($R53,AC$1,1,,"Score")))</f>
        <v/>
      </c>
      <c r="AD53" s="859" t="str">
        <f aca="false">N53</f>
        <v/>
      </c>
      <c r="AE53" s="859" t="str">
        <f aca="false">IF(OR(AD53="",AD53=0),"",60*U53/AD53)</f>
        <v/>
      </c>
    </row>
    <row r="54" customFormat="false" ht="13" hidden="false" customHeight="false" outlineLevel="0" collapsed="false">
      <c r="A54" s="859"/>
      <c r="B54" s="860" t="str">
        <f aca="true">IF($B53="","",IF(INDIRECT(ADDRESS($B53+1,C$1-1,1,,"Score"))="SP",$B53+1,""))</f>
        <v/>
      </c>
      <c r="C54" s="861" t="str">
        <f aca="true">IF($B54="","",INDIRECT(ADDRESS($B54,C$1,1,,"Score")))</f>
        <v/>
      </c>
      <c r="D54" s="860" t="str">
        <f aca="true">IF($B54="","",INDIRECT(ADDRESS($B54,D$1,1,,"Score")))</f>
        <v/>
      </c>
      <c r="E54" s="859"/>
      <c r="F54" s="859"/>
      <c r="G54" s="862"/>
      <c r="H54" s="864"/>
      <c r="I54" s="863"/>
      <c r="J54" s="862" t="str">
        <f aca="true">IF($B54="","",IF(ISBLANK(INDIRECT(ADDRESS($B54,J$1,1,,"Score"))),"",1))</f>
        <v/>
      </c>
      <c r="K54" s="862" t="str">
        <f aca="true">IF($B54="","",IF(ISBLANK(INDIRECT(ADDRESS($B54,K$1,1,,"Score"))),"",1))</f>
        <v/>
      </c>
      <c r="L54" s="862" t="str">
        <f aca="true">IF($B54="","",IF(ISBLANK(INDIRECT(ADDRESS($B54,L$1,1,,"Score"))),"",1))</f>
        <v/>
      </c>
      <c r="M54" s="860" t="str">
        <f aca="true">IF($B54="","",INDIRECT(ADDRESS($B54,M$1,1,,"Score")))</f>
        <v/>
      </c>
      <c r="N54" s="859"/>
      <c r="O54" s="859"/>
      <c r="Q54" s="859"/>
      <c r="R54" s="860" t="str">
        <f aca="true">IF($R53="","",IF(INDIRECT(ADDRESS($R53+1,S$1-1,1,,"Score"))="SP",$R53+1,""))</f>
        <v/>
      </c>
      <c r="S54" s="861" t="str">
        <f aca="true">IF($R54="","",INDIRECT(ADDRESS($R54,S$1,1,,"Score")))</f>
        <v/>
      </c>
      <c r="T54" s="860" t="str">
        <f aca="true">IF($R54="","",INDIRECT(ADDRESS($R54,T$1,1,,"Score")))</f>
        <v/>
      </c>
      <c r="U54" s="859"/>
      <c r="V54" s="859"/>
      <c r="W54" s="862"/>
      <c r="X54" s="864"/>
      <c r="Y54" s="863"/>
      <c r="Z54" s="862" t="str">
        <f aca="true">IF($R54="","",IF(ISBLANK(INDIRECT(ADDRESS($R54,Z$1,1,,"Score"))),"",1))</f>
        <v/>
      </c>
      <c r="AA54" s="862" t="str">
        <f aca="true">IF($R54="","",IF(ISBLANK(INDIRECT(ADDRESS($R54,AA$1,1,,"Score"))),"",1))</f>
        <v/>
      </c>
      <c r="AB54" s="862" t="str">
        <f aca="true">IF($R54="","",IF(ISBLANK(INDIRECT(ADDRESS($R54,AB$1,1,,"Score"))),"",1))</f>
        <v/>
      </c>
      <c r="AC54" s="860" t="str">
        <f aca="true">IF($R54="","",INDIRECT(ADDRESS($R54,AC$1,1,,"Score")))</f>
        <v/>
      </c>
      <c r="AD54" s="859"/>
      <c r="AE54" s="859"/>
    </row>
    <row r="55" customFormat="false" ht="13" hidden="false" customHeight="false" outlineLevel="0" collapsed="false">
      <c r="A55" s="854" t="n">
        <f aca="false">A53+1</f>
        <v>27</v>
      </c>
      <c r="B55" s="704" t="str">
        <f aca="false">IF(ISNA(MATCH($A55,Score!A$4:A$41,0)),"",MATCH($A55,Score!A$4:A$41,0)+ROW(Score!A$3))</f>
        <v/>
      </c>
      <c r="C55" s="855" t="str">
        <f aca="true">IF($B55="","",INDIRECT(ADDRESS($B55,C$1,1,,"Score")))</f>
        <v/>
      </c>
      <c r="D55" s="704" t="str">
        <f aca="true">IF($B55="","",INDIRECT(ADDRESS($B55,D$1,1,,"Score")))</f>
        <v/>
      </c>
      <c r="E55" s="854" t="str">
        <f aca="false">IF(B55="","",SUM(D55,D56))</f>
        <v/>
      </c>
      <c r="F55" s="854" t="str">
        <f aca="false">IF(B55="","",E55-U55)</f>
        <v/>
      </c>
      <c r="G55" s="856" t="str">
        <f aca="true">IF($B55="","",IF(ISBLANK(INDIRECT(ADDRESS($B55,G$1,1,,"Score"))),"",1))</f>
        <v/>
      </c>
      <c r="H55" s="856" t="str">
        <f aca="true">IF($B55="","",IF(ISBLANK(INDIRECT(ADDRESS($B55,H$1,1,,"Score"))),"",1))</f>
        <v/>
      </c>
      <c r="I55" s="857" t="str">
        <f aca="false">IF(H55=1,F55,"")</f>
        <v/>
      </c>
      <c r="J55" s="856" t="str">
        <f aca="true">IF($B55="","",IF(ISBLANK(INDIRECT(ADDRESS($B55,J$1,1,,"Score"))),"",1))</f>
        <v/>
      </c>
      <c r="K55" s="856" t="str">
        <f aca="true">IF($B55="","",IF(ISBLANK(INDIRECT(ADDRESS($B55,K$1,1,,"Score"))),"",1))</f>
        <v/>
      </c>
      <c r="L55" s="856" t="str">
        <f aca="true">IF($B55="","",IF(ISBLANK(INDIRECT(ADDRESS($B55,L$1,1,,"Score"))),"",1))</f>
        <v/>
      </c>
      <c r="M55" s="704" t="str">
        <f aca="true">IF($B55="","",INDIRECT(ADDRESS($B55,M$1,1,,"Score")))</f>
        <v/>
      </c>
      <c r="N55" s="858" t="str">
        <f aca="true">IF(ISNA(MATCH($A55,'Game Clock'!A$11:A$48,0)),"",INDIRECT(ADDRESS(MATCH($A55,'Game Clock'!A$11:A$48,0)+ROW('Game Clock'!A$10),N$1,1,,"Game Clock")))</f>
        <v/>
      </c>
      <c r="O55" s="858" t="str">
        <f aca="false">IF(OR(N55="",N55=0),"",60*E55/N55)</f>
        <v/>
      </c>
      <c r="Q55" s="854" t="n">
        <f aca="false">Q53+1</f>
        <v>27</v>
      </c>
      <c r="R55" s="704" t="str">
        <f aca="false">IF(ISNA(MATCH($Q55,Score!T$4:T$41,0)),"",MATCH($Q55,Score!T$4:T$41,0)++ROW(Score!T$3))</f>
        <v/>
      </c>
      <c r="S55" s="855" t="str">
        <f aca="true">IF($R55="","",INDIRECT(ADDRESS($R55,S$1,1,,"Score")))</f>
        <v/>
      </c>
      <c r="T55" s="704" t="str">
        <f aca="true">IF($R55="","",INDIRECT(ADDRESS($R55,T$1,1,,"Score")))</f>
        <v/>
      </c>
      <c r="U55" s="854" t="str">
        <f aca="false">IF(R55="","",SUM(T55,T56))</f>
        <v/>
      </c>
      <c r="V55" s="854" t="str">
        <f aca="false">IF(R55="","",U55-E55)</f>
        <v/>
      </c>
      <c r="W55" s="856" t="str">
        <f aca="true">IF($R55="","",IF(ISBLANK(INDIRECT(ADDRESS($R55,W$1,1,,"Score"))),"",1))</f>
        <v/>
      </c>
      <c r="X55" s="856" t="str">
        <f aca="true">IF($R55="","",IF(ISBLANK(INDIRECT(ADDRESS($R55,X$1,1,,"Score"))),"",1))</f>
        <v/>
      </c>
      <c r="Y55" s="857" t="str">
        <f aca="false">IF(X55=1,V55,"")</f>
        <v/>
      </c>
      <c r="Z55" s="856" t="str">
        <f aca="true">IF($R55="","",IF(ISBLANK(INDIRECT(ADDRESS($R55,Z$1,1,,"Score"))),"",1))</f>
        <v/>
      </c>
      <c r="AA55" s="856" t="str">
        <f aca="true">IF($R55="","",IF(ISBLANK(INDIRECT(ADDRESS($R55,AA$1,1,,"Score"))),"",1))</f>
        <v/>
      </c>
      <c r="AB55" s="856" t="str">
        <f aca="true">IF($R55="","",IF(ISBLANK(INDIRECT(ADDRESS($R55,AB$1,1,,"Score"))),"",1))</f>
        <v/>
      </c>
      <c r="AC55" s="704" t="str">
        <f aca="true">IF($R55="","",INDIRECT(ADDRESS($R55,AC$1,1,,"Score")))</f>
        <v/>
      </c>
      <c r="AD55" s="858" t="str">
        <f aca="false">N55</f>
        <v/>
      </c>
      <c r="AE55" s="858" t="str">
        <f aca="false">IF(OR(AD55="",AD55=0),"",60*U55/AD55)</f>
        <v/>
      </c>
    </row>
    <row r="56" customFormat="false" ht="13" hidden="false" customHeight="false" outlineLevel="0" collapsed="false">
      <c r="A56" s="854"/>
      <c r="B56" s="704" t="str">
        <f aca="true">IF($B55="","",IF(INDIRECT(ADDRESS($B55+1,C$1-1,1,,"Score"))="SP",$B55+1,""))</f>
        <v/>
      </c>
      <c r="C56" s="855" t="str">
        <f aca="true">IF($B56="","",INDIRECT(ADDRESS($B56,C$1,1,,"Score")))</f>
        <v/>
      </c>
      <c r="D56" s="704" t="str">
        <f aca="true">IF($B56="","",INDIRECT(ADDRESS($B56,D$1,1,,"Score")))</f>
        <v/>
      </c>
      <c r="E56" s="854"/>
      <c r="F56" s="854"/>
      <c r="G56" s="856"/>
      <c r="H56" s="856"/>
      <c r="I56" s="857"/>
      <c r="J56" s="856" t="str">
        <f aca="true">IF($B56="","",IF(ISBLANK(INDIRECT(ADDRESS($B56,J$1,1,,"Score"))),"",1))</f>
        <v/>
      </c>
      <c r="K56" s="856" t="str">
        <f aca="true">IF($B56="","",IF(ISBLANK(INDIRECT(ADDRESS($B56,K$1,1,,"Score"))),"",1))</f>
        <v/>
      </c>
      <c r="L56" s="856" t="str">
        <f aca="true">IF($B56="","",IF(ISBLANK(INDIRECT(ADDRESS($B56,L$1,1,,"Score"))),"",1))</f>
        <v/>
      </c>
      <c r="M56" s="704" t="str">
        <f aca="true">IF($B56="","",INDIRECT(ADDRESS($B56,M$1,1,,"Score")))</f>
        <v/>
      </c>
      <c r="N56" s="858"/>
      <c r="O56" s="858"/>
      <c r="Q56" s="854"/>
      <c r="R56" s="704" t="str">
        <f aca="true">IF($R55="","",IF(INDIRECT(ADDRESS($R55+1,S$1-1,1,,"Score"))="SP",$R55+1,""))</f>
        <v/>
      </c>
      <c r="S56" s="855" t="str">
        <f aca="true">IF($R56="","",INDIRECT(ADDRESS($R56,S$1,1,,"Score")))</f>
        <v/>
      </c>
      <c r="T56" s="704" t="str">
        <f aca="true">IF($R56="","",INDIRECT(ADDRESS($R56,T$1,1,,"Score")))</f>
        <v/>
      </c>
      <c r="U56" s="854"/>
      <c r="V56" s="854"/>
      <c r="W56" s="856"/>
      <c r="X56" s="856"/>
      <c r="Y56" s="857"/>
      <c r="Z56" s="856" t="str">
        <f aca="true">IF($R56="","",IF(ISBLANK(INDIRECT(ADDRESS($R56,Z$1,1,,"Score"))),"",1))</f>
        <v/>
      </c>
      <c r="AA56" s="856" t="str">
        <f aca="true">IF($R56="","",IF(ISBLANK(INDIRECT(ADDRESS($R56,AA$1,1,,"Score"))),"",1))</f>
        <v/>
      </c>
      <c r="AB56" s="856" t="str">
        <f aca="true">IF($R56="","",IF(ISBLANK(INDIRECT(ADDRESS($R56,AB$1,1,,"Score"))),"",1))</f>
        <v/>
      </c>
      <c r="AC56" s="704" t="str">
        <f aca="true">IF($R56="","",INDIRECT(ADDRESS($R56,AC$1,1,,"Score")))</f>
        <v/>
      </c>
      <c r="AD56" s="858"/>
      <c r="AE56" s="858"/>
    </row>
    <row r="57" customFormat="false" ht="13" hidden="false" customHeight="false" outlineLevel="0" collapsed="false">
      <c r="A57" s="859" t="n">
        <f aca="false">A55+1</f>
        <v>28</v>
      </c>
      <c r="B57" s="860" t="str">
        <f aca="false">IF(ISNA(MATCH($A57,Score!A$4:A$41,0)),"",MATCH($A57,Score!A$4:A$41,0)+ROW(Score!A$3))</f>
        <v/>
      </c>
      <c r="C57" s="861" t="str">
        <f aca="true">IF($B57="","",INDIRECT(ADDRESS($B57,C$1,1,,"Score")))</f>
        <v/>
      </c>
      <c r="D57" s="860" t="str">
        <f aca="true">IF($B57="","",INDIRECT(ADDRESS($B57,D$1,1,,"Score")))</f>
        <v/>
      </c>
      <c r="E57" s="859" t="str">
        <f aca="false">IF(B57="","",SUM(D57,D58))</f>
        <v/>
      </c>
      <c r="F57" s="859" t="str">
        <f aca="false">IF(B57="","",E57-U57)</f>
        <v/>
      </c>
      <c r="G57" s="862" t="str">
        <f aca="true">IF($B57="","",IF(ISBLANK(INDIRECT(ADDRESS($B57,G$1,1,,"Score"))),"",1))</f>
        <v/>
      </c>
      <c r="H57" s="862" t="str">
        <f aca="true">IF($B57="","",IF(ISBLANK(INDIRECT(ADDRESS($B57,H$1,1,,"Score"))),"",1))</f>
        <v/>
      </c>
      <c r="I57" s="863" t="str">
        <f aca="false">IF(H57=1,F57,"")</f>
        <v/>
      </c>
      <c r="J57" s="862" t="str">
        <f aca="true">IF($B57="","",IF(ISBLANK(INDIRECT(ADDRESS($B57,J$1,1,,"Score"))),"",1))</f>
        <v/>
      </c>
      <c r="K57" s="862" t="str">
        <f aca="true">IF($B57="","",IF(ISBLANK(INDIRECT(ADDRESS($B57,K$1,1,,"Score"))),"",1))</f>
        <v/>
      </c>
      <c r="L57" s="862" t="str">
        <f aca="true">IF($B57="","",IF(ISBLANK(INDIRECT(ADDRESS($B57,L$1,1,,"Score"))),"",1))</f>
        <v/>
      </c>
      <c r="M57" s="860" t="str">
        <f aca="true">IF($B57="","",INDIRECT(ADDRESS($B57,M$1,1,,"Score")))</f>
        <v/>
      </c>
      <c r="N57" s="858" t="str">
        <f aca="true">IF(ISNA(MATCH($A57,'Game Clock'!A$11:A$48,0)),"",INDIRECT(ADDRESS(MATCH($A57,'Game Clock'!A$11:A$48,0)+ROW('Game Clock'!A$10),N$1,1,,"Game Clock")))</f>
        <v/>
      </c>
      <c r="O57" s="859" t="str">
        <f aca="false">IF(OR(N57="",N57=0),"",60*E57/N57)</f>
        <v/>
      </c>
      <c r="Q57" s="859" t="n">
        <f aca="false">Q55+1</f>
        <v>28</v>
      </c>
      <c r="R57" s="860" t="str">
        <f aca="false">IF(ISNA(MATCH($Q57,Score!T$4:T$41,0)),"",MATCH($Q57,Score!T$4:T$41,0)++ROW(Score!T$3))</f>
        <v/>
      </c>
      <c r="S57" s="861" t="str">
        <f aca="true">IF($R57="","",INDIRECT(ADDRESS($R57,S$1,1,,"Score")))</f>
        <v/>
      </c>
      <c r="T57" s="860" t="str">
        <f aca="true">IF($R57="","",INDIRECT(ADDRESS($R57,T$1,1,,"Score")))</f>
        <v/>
      </c>
      <c r="U57" s="859" t="str">
        <f aca="false">IF(R57="","",SUM(T57,T58))</f>
        <v/>
      </c>
      <c r="V57" s="859" t="str">
        <f aca="false">IF(R57="","",U57-E57)</f>
        <v/>
      </c>
      <c r="W57" s="862" t="str">
        <f aca="true">IF($R57="","",IF(ISBLANK(INDIRECT(ADDRESS($R57,W$1,1,,"Score"))),"",1))</f>
        <v/>
      </c>
      <c r="X57" s="862" t="str">
        <f aca="true">IF($R57="","",IF(ISBLANK(INDIRECT(ADDRESS($R57,X$1,1,,"Score"))),"",1))</f>
        <v/>
      </c>
      <c r="Y57" s="863" t="str">
        <f aca="false">IF(X57=1,V57,"")</f>
        <v/>
      </c>
      <c r="Z57" s="862" t="str">
        <f aca="true">IF($R57="","",IF(ISBLANK(INDIRECT(ADDRESS($R57,Z$1,1,,"Score"))),"",1))</f>
        <v/>
      </c>
      <c r="AA57" s="862" t="str">
        <f aca="true">IF($R57="","",IF(ISBLANK(INDIRECT(ADDRESS($R57,AA$1,1,,"Score"))),"",1))</f>
        <v/>
      </c>
      <c r="AB57" s="862" t="str">
        <f aca="true">IF($R57="","",IF(ISBLANK(INDIRECT(ADDRESS($R57,AB$1,1,,"Score"))),"",1))</f>
        <v/>
      </c>
      <c r="AC57" s="860" t="str">
        <f aca="true">IF($R57="","",INDIRECT(ADDRESS($R57,AC$1,1,,"Score")))</f>
        <v/>
      </c>
      <c r="AD57" s="859" t="str">
        <f aca="false">N57</f>
        <v/>
      </c>
      <c r="AE57" s="859" t="str">
        <f aca="false">IF(OR(AD57="",AD57=0),"",60*U57/AD57)</f>
        <v/>
      </c>
    </row>
    <row r="58" customFormat="false" ht="13" hidden="false" customHeight="false" outlineLevel="0" collapsed="false">
      <c r="A58" s="859"/>
      <c r="B58" s="860" t="str">
        <f aca="true">IF($B57="","",IF(INDIRECT(ADDRESS($B57+1,C$1-1,1,,"Score"))="SP",$B57+1,""))</f>
        <v/>
      </c>
      <c r="C58" s="861" t="str">
        <f aca="true">IF($B58="","",INDIRECT(ADDRESS($B58,C$1,1,,"Score")))</f>
        <v/>
      </c>
      <c r="D58" s="860" t="str">
        <f aca="true">IF($B58="","",INDIRECT(ADDRESS($B58,D$1,1,,"Score")))</f>
        <v/>
      </c>
      <c r="E58" s="859"/>
      <c r="F58" s="859"/>
      <c r="G58" s="862"/>
      <c r="H58" s="864"/>
      <c r="I58" s="863"/>
      <c r="J58" s="862" t="str">
        <f aca="true">IF($B58="","",IF(ISBLANK(INDIRECT(ADDRESS($B58,J$1,1,,"Score"))),"",1))</f>
        <v/>
      </c>
      <c r="K58" s="862" t="str">
        <f aca="true">IF($B58="","",IF(ISBLANK(INDIRECT(ADDRESS($B58,K$1,1,,"Score"))),"",1))</f>
        <v/>
      </c>
      <c r="L58" s="862" t="str">
        <f aca="true">IF($B58="","",IF(ISBLANK(INDIRECT(ADDRESS($B58,L$1,1,,"Score"))),"",1))</f>
        <v/>
      </c>
      <c r="M58" s="860" t="str">
        <f aca="true">IF($B58="","",INDIRECT(ADDRESS($B58,M$1,1,,"Score")))</f>
        <v/>
      </c>
      <c r="N58" s="859"/>
      <c r="O58" s="859"/>
      <c r="Q58" s="859"/>
      <c r="R58" s="860" t="str">
        <f aca="true">IF($R57="","",IF(INDIRECT(ADDRESS($R57+1,S$1-1,1,,"Score"))="SP",$R57+1,""))</f>
        <v/>
      </c>
      <c r="S58" s="861" t="str">
        <f aca="true">IF($R58="","",INDIRECT(ADDRESS($R58,S$1,1,,"Score")))</f>
        <v/>
      </c>
      <c r="T58" s="860" t="str">
        <f aca="true">IF($R58="","",INDIRECT(ADDRESS($R58,T$1,1,,"Score")))</f>
        <v/>
      </c>
      <c r="U58" s="859"/>
      <c r="V58" s="859"/>
      <c r="W58" s="862"/>
      <c r="X58" s="864"/>
      <c r="Y58" s="863"/>
      <c r="Z58" s="862" t="str">
        <f aca="true">IF($R58="","",IF(ISBLANK(INDIRECT(ADDRESS($R58,Z$1,1,,"Score"))),"",1))</f>
        <v/>
      </c>
      <c r="AA58" s="862" t="str">
        <f aca="true">IF($R58="","",IF(ISBLANK(INDIRECT(ADDRESS($R58,AA$1,1,,"Score"))),"",1))</f>
        <v/>
      </c>
      <c r="AB58" s="862" t="str">
        <f aca="true">IF($R58="","",IF(ISBLANK(INDIRECT(ADDRESS($R58,AB$1,1,,"Score"))),"",1))</f>
        <v/>
      </c>
      <c r="AC58" s="860" t="str">
        <f aca="true">IF($R58="","",INDIRECT(ADDRESS($R58,AC$1,1,,"Score")))</f>
        <v/>
      </c>
      <c r="AD58" s="859"/>
      <c r="AE58" s="859"/>
    </row>
    <row r="59" customFormat="false" ht="13" hidden="false" customHeight="false" outlineLevel="0" collapsed="false">
      <c r="A59" s="854" t="n">
        <f aca="false">A57+1</f>
        <v>29</v>
      </c>
      <c r="B59" s="704" t="str">
        <f aca="false">IF(ISNA(MATCH($A59,Score!A$4:A$41,0)),"",MATCH($A59,Score!A$4:A$41,0)+ROW(Score!A$3))</f>
        <v/>
      </c>
      <c r="C59" s="855" t="str">
        <f aca="true">IF($B59="","",INDIRECT(ADDRESS($B59,C$1,1,,"Score")))</f>
        <v/>
      </c>
      <c r="D59" s="704" t="str">
        <f aca="true">IF($B59="","",INDIRECT(ADDRESS($B59,D$1,1,,"Score")))</f>
        <v/>
      </c>
      <c r="E59" s="854" t="str">
        <f aca="false">IF(B59="","",SUM(D59,D60))</f>
        <v/>
      </c>
      <c r="F59" s="854" t="str">
        <f aca="false">IF(B59="","",E59-U59)</f>
        <v/>
      </c>
      <c r="G59" s="856" t="str">
        <f aca="true">IF($B59="","",IF(ISBLANK(INDIRECT(ADDRESS($B59,G$1,1,,"Score"))),"",1))</f>
        <v/>
      </c>
      <c r="H59" s="856" t="str">
        <f aca="true">IF($B59="","",IF(ISBLANK(INDIRECT(ADDRESS($B59,H$1,1,,"Score"))),"",1))</f>
        <v/>
      </c>
      <c r="I59" s="857" t="str">
        <f aca="false">IF(H59=1,F59,"")</f>
        <v/>
      </c>
      <c r="J59" s="856" t="str">
        <f aca="true">IF($B59="","",IF(ISBLANK(INDIRECT(ADDRESS($B59,J$1,1,,"Score"))),"",1))</f>
        <v/>
      </c>
      <c r="K59" s="856" t="str">
        <f aca="true">IF($B59="","",IF(ISBLANK(INDIRECT(ADDRESS($B59,K$1,1,,"Score"))),"",1))</f>
        <v/>
      </c>
      <c r="L59" s="856" t="str">
        <f aca="true">IF($B59="","",IF(ISBLANK(INDIRECT(ADDRESS($B59,L$1,1,,"Score"))),"",1))</f>
        <v/>
      </c>
      <c r="M59" s="704" t="str">
        <f aca="true">IF($B59="","",INDIRECT(ADDRESS($B59,M$1,1,,"Score")))</f>
        <v/>
      </c>
      <c r="N59" s="858" t="str">
        <f aca="true">IF(ISNA(MATCH($A59,'Game Clock'!A$11:A$48,0)),"",INDIRECT(ADDRESS(MATCH($A59,'Game Clock'!A$11:A$48,0)+ROW('Game Clock'!A$10),N$1,1,,"Game Clock")))</f>
        <v/>
      </c>
      <c r="O59" s="858" t="str">
        <f aca="false">IF(OR(N59="",N59=0),"",60*E59/N59)</f>
        <v/>
      </c>
      <c r="Q59" s="854" t="n">
        <f aca="false">Q57+1</f>
        <v>29</v>
      </c>
      <c r="R59" s="704" t="str">
        <f aca="false">IF(ISNA(MATCH($Q59,Score!T$4:T$41,0)),"",MATCH($Q59,Score!T$4:T$41,0)++ROW(Score!T$3))</f>
        <v/>
      </c>
      <c r="S59" s="855" t="str">
        <f aca="true">IF($R59="","",INDIRECT(ADDRESS($R59,S$1,1,,"Score")))</f>
        <v/>
      </c>
      <c r="T59" s="704" t="str">
        <f aca="true">IF($R59="","",INDIRECT(ADDRESS($R59,T$1,1,,"Score")))</f>
        <v/>
      </c>
      <c r="U59" s="854" t="str">
        <f aca="false">IF(R59="","",SUM(T59,T60))</f>
        <v/>
      </c>
      <c r="V59" s="854" t="str">
        <f aca="false">IF(R59="","",U59-E59)</f>
        <v/>
      </c>
      <c r="W59" s="856" t="str">
        <f aca="true">IF($R59="","",IF(ISBLANK(INDIRECT(ADDRESS($R59,W$1,1,,"Score"))),"",1))</f>
        <v/>
      </c>
      <c r="X59" s="856" t="str">
        <f aca="true">IF($R59="","",IF(ISBLANK(INDIRECT(ADDRESS($R59,X$1,1,,"Score"))),"",1))</f>
        <v/>
      </c>
      <c r="Y59" s="857" t="str">
        <f aca="false">IF(X59=1,V59,"")</f>
        <v/>
      </c>
      <c r="Z59" s="856" t="str">
        <f aca="true">IF($R59="","",IF(ISBLANK(INDIRECT(ADDRESS($R59,Z$1,1,,"Score"))),"",1))</f>
        <v/>
      </c>
      <c r="AA59" s="856" t="str">
        <f aca="true">IF($R59="","",IF(ISBLANK(INDIRECT(ADDRESS($R59,AA$1,1,,"Score"))),"",1))</f>
        <v/>
      </c>
      <c r="AB59" s="856" t="str">
        <f aca="true">IF($R59="","",IF(ISBLANK(INDIRECT(ADDRESS($R59,AB$1,1,,"Score"))),"",1))</f>
        <v/>
      </c>
      <c r="AC59" s="704" t="str">
        <f aca="true">IF($R59="","",INDIRECT(ADDRESS($R59,AC$1,1,,"Score")))</f>
        <v/>
      </c>
      <c r="AD59" s="858" t="str">
        <f aca="false">N59</f>
        <v/>
      </c>
      <c r="AE59" s="858" t="str">
        <f aca="false">IF(OR(AD59="",AD59=0),"",60*U59/AD59)</f>
        <v/>
      </c>
    </row>
    <row r="60" customFormat="false" ht="13" hidden="false" customHeight="false" outlineLevel="0" collapsed="false">
      <c r="A60" s="854"/>
      <c r="B60" s="704" t="str">
        <f aca="true">IF($B59="","",IF(INDIRECT(ADDRESS($B59+1,C$1-1,1,,"Score"))="SP",$B59+1,""))</f>
        <v/>
      </c>
      <c r="C60" s="855" t="str">
        <f aca="true">IF($B60="","",INDIRECT(ADDRESS($B60,C$1,1,,"Score")))</f>
        <v/>
      </c>
      <c r="D60" s="704" t="str">
        <f aca="true">IF($B60="","",INDIRECT(ADDRESS($B60,D$1,1,,"Score")))</f>
        <v/>
      </c>
      <c r="E60" s="854"/>
      <c r="F60" s="854"/>
      <c r="G60" s="856"/>
      <c r="H60" s="856"/>
      <c r="I60" s="857"/>
      <c r="J60" s="856" t="str">
        <f aca="true">IF($B60="","",IF(ISBLANK(INDIRECT(ADDRESS($B60,J$1,1,,"Score"))),"",1))</f>
        <v/>
      </c>
      <c r="K60" s="856" t="str">
        <f aca="true">IF($B60="","",IF(ISBLANK(INDIRECT(ADDRESS($B60,K$1,1,,"Score"))),"",1))</f>
        <v/>
      </c>
      <c r="L60" s="856" t="str">
        <f aca="true">IF($B60="","",IF(ISBLANK(INDIRECT(ADDRESS($B60,L$1,1,,"Score"))),"",1))</f>
        <v/>
      </c>
      <c r="M60" s="704" t="str">
        <f aca="true">IF($B60="","",INDIRECT(ADDRESS($B60,M$1,1,,"Score")))</f>
        <v/>
      </c>
      <c r="N60" s="858"/>
      <c r="O60" s="858"/>
      <c r="Q60" s="854"/>
      <c r="R60" s="704" t="str">
        <f aca="true">IF($R59="","",IF(INDIRECT(ADDRESS($R59+1,S$1-1,1,,"Score"))="SP",$R59+1,""))</f>
        <v/>
      </c>
      <c r="S60" s="855" t="str">
        <f aca="true">IF($R60="","",INDIRECT(ADDRESS($R60,S$1,1,,"Score")))</f>
        <v/>
      </c>
      <c r="T60" s="704" t="str">
        <f aca="true">IF($R60="","",INDIRECT(ADDRESS($R60,T$1,1,,"Score")))</f>
        <v/>
      </c>
      <c r="U60" s="854"/>
      <c r="V60" s="854"/>
      <c r="W60" s="856"/>
      <c r="X60" s="856"/>
      <c r="Y60" s="857"/>
      <c r="Z60" s="856" t="str">
        <f aca="true">IF($R60="","",IF(ISBLANK(INDIRECT(ADDRESS($R60,Z$1,1,,"Score"))),"",1))</f>
        <v/>
      </c>
      <c r="AA60" s="856" t="str">
        <f aca="true">IF($R60="","",IF(ISBLANK(INDIRECT(ADDRESS($R60,AA$1,1,,"Score"))),"",1))</f>
        <v/>
      </c>
      <c r="AB60" s="856" t="str">
        <f aca="true">IF($R60="","",IF(ISBLANK(INDIRECT(ADDRESS($R60,AB$1,1,,"Score"))),"",1))</f>
        <v/>
      </c>
      <c r="AC60" s="704" t="str">
        <f aca="true">IF($R60="","",INDIRECT(ADDRESS($R60,AC$1,1,,"Score")))</f>
        <v/>
      </c>
      <c r="AD60" s="858"/>
      <c r="AE60" s="858"/>
    </row>
    <row r="61" customFormat="false" ht="13" hidden="false" customHeight="false" outlineLevel="0" collapsed="false">
      <c r="A61" s="859" t="n">
        <f aca="false">A59+1</f>
        <v>30</v>
      </c>
      <c r="B61" s="860" t="str">
        <f aca="false">IF(ISNA(MATCH($A61,Score!A$4:A$41,0)),"",MATCH($A61,Score!A$4:A$41,0)+ROW(Score!A$3))</f>
        <v/>
      </c>
      <c r="C61" s="861" t="str">
        <f aca="true">IF($B61="","",INDIRECT(ADDRESS($B61,C$1,1,,"Score")))</f>
        <v/>
      </c>
      <c r="D61" s="860" t="str">
        <f aca="true">IF($B61="","",INDIRECT(ADDRESS($B61,D$1,1,,"Score")))</f>
        <v/>
      </c>
      <c r="E61" s="859" t="str">
        <f aca="false">IF(B61="","",SUM(D61,D62))</f>
        <v/>
      </c>
      <c r="F61" s="859" t="str">
        <f aca="false">IF(B61="","",E61-U61)</f>
        <v/>
      </c>
      <c r="G61" s="862" t="str">
        <f aca="true">IF($B61="","",IF(ISBLANK(INDIRECT(ADDRESS($B61,G$1,1,,"Score"))),"",1))</f>
        <v/>
      </c>
      <c r="H61" s="862" t="str">
        <f aca="true">IF($B61="","",IF(ISBLANK(INDIRECT(ADDRESS($B61,H$1,1,,"Score"))),"",1))</f>
        <v/>
      </c>
      <c r="I61" s="863" t="str">
        <f aca="false">IF(H61=1,F61,"")</f>
        <v/>
      </c>
      <c r="J61" s="862" t="str">
        <f aca="true">IF($B61="","",IF(ISBLANK(INDIRECT(ADDRESS($B61,J$1,1,,"Score"))),"",1))</f>
        <v/>
      </c>
      <c r="K61" s="862" t="str">
        <f aca="true">IF($B61="","",IF(ISBLANK(INDIRECT(ADDRESS($B61,K$1,1,,"Score"))),"",1))</f>
        <v/>
      </c>
      <c r="L61" s="862" t="str">
        <f aca="true">IF($B61="","",IF(ISBLANK(INDIRECT(ADDRESS($B61,L$1,1,,"Score"))),"",1))</f>
        <v/>
      </c>
      <c r="M61" s="860" t="str">
        <f aca="true">IF($B61="","",INDIRECT(ADDRESS($B61,M$1,1,,"Score")))</f>
        <v/>
      </c>
      <c r="N61" s="858" t="str">
        <f aca="true">IF(ISNA(MATCH($A61,'Game Clock'!A$11:A$48,0)),"",INDIRECT(ADDRESS(MATCH($A61,'Game Clock'!A$11:A$48,0)+ROW('Game Clock'!A$10),N$1,1,,"Game Clock")))</f>
        <v/>
      </c>
      <c r="O61" s="859" t="str">
        <f aca="false">IF(OR(N61="",N61=0),"",60*E61/N61)</f>
        <v/>
      </c>
      <c r="Q61" s="859" t="n">
        <f aca="false">Q59+1</f>
        <v>30</v>
      </c>
      <c r="R61" s="860" t="str">
        <f aca="false">IF(ISNA(MATCH($Q61,Score!T$4:T$41,0)),"",MATCH($Q61,Score!T$4:T$41,0)++ROW(Score!T$3))</f>
        <v/>
      </c>
      <c r="S61" s="861" t="str">
        <f aca="true">IF($R61="","",INDIRECT(ADDRESS($R61,S$1,1,,"Score")))</f>
        <v/>
      </c>
      <c r="T61" s="860" t="str">
        <f aca="true">IF($R61="","",INDIRECT(ADDRESS($R61,T$1,1,,"Score")))</f>
        <v/>
      </c>
      <c r="U61" s="859" t="str">
        <f aca="false">IF(R61="","",SUM(T61,T62))</f>
        <v/>
      </c>
      <c r="V61" s="859" t="str">
        <f aca="false">IF(R61="","",U61-E61)</f>
        <v/>
      </c>
      <c r="W61" s="862" t="str">
        <f aca="true">IF($R61="","",IF(ISBLANK(INDIRECT(ADDRESS($R61,W$1,1,,"Score"))),"",1))</f>
        <v/>
      </c>
      <c r="X61" s="862" t="str">
        <f aca="true">IF($R61="","",IF(ISBLANK(INDIRECT(ADDRESS($R61,X$1,1,,"Score"))),"",1))</f>
        <v/>
      </c>
      <c r="Y61" s="863" t="str">
        <f aca="false">IF(X61=1,V61,"")</f>
        <v/>
      </c>
      <c r="Z61" s="862" t="str">
        <f aca="true">IF($R61="","",IF(ISBLANK(INDIRECT(ADDRESS($R61,Z$1,1,,"Score"))),"",1))</f>
        <v/>
      </c>
      <c r="AA61" s="862" t="str">
        <f aca="true">IF($R61="","",IF(ISBLANK(INDIRECT(ADDRESS($R61,AA$1,1,,"Score"))),"",1))</f>
        <v/>
      </c>
      <c r="AB61" s="862" t="str">
        <f aca="true">IF($R61="","",IF(ISBLANK(INDIRECT(ADDRESS($R61,AB$1,1,,"Score"))),"",1))</f>
        <v/>
      </c>
      <c r="AC61" s="860" t="str">
        <f aca="true">IF($R61="","",INDIRECT(ADDRESS($R61,AC$1,1,,"Score")))</f>
        <v/>
      </c>
      <c r="AD61" s="859" t="str">
        <f aca="false">N61</f>
        <v/>
      </c>
      <c r="AE61" s="859" t="str">
        <f aca="false">IF(OR(AD61="",AD61=0),"",60*U61/AD61)</f>
        <v/>
      </c>
    </row>
    <row r="62" customFormat="false" ht="13" hidden="false" customHeight="false" outlineLevel="0" collapsed="false">
      <c r="A62" s="859"/>
      <c r="B62" s="860" t="str">
        <f aca="true">IF($B61="","",IF(INDIRECT(ADDRESS($B61+1,C$1-1,1,,"Score"))="SP",$B61+1,""))</f>
        <v/>
      </c>
      <c r="C62" s="861" t="str">
        <f aca="true">IF($B62="","",INDIRECT(ADDRESS($B62,C$1,1,,"Score")))</f>
        <v/>
      </c>
      <c r="D62" s="860" t="str">
        <f aca="true">IF($B62="","",INDIRECT(ADDRESS($B62,D$1,1,,"Score")))</f>
        <v/>
      </c>
      <c r="E62" s="859"/>
      <c r="F62" s="859"/>
      <c r="G62" s="862"/>
      <c r="H62" s="864"/>
      <c r="I62" s="863"/>
      <c r="J62" s="862" t="str">
        <f aca="true">IF($B62="","",IF(ISBLANK(INDIRECT(ADDRESS($B62,J$1,1,,"Score"))),"",1))</f>
        <v/>
      </c>
      <c r="K62" s="862" t="str">
        <f aca="true">IF($B62="","",IF(ISBLANK(INDIRECT(ADDRESS($B62,K$1,1,,"Score"))),"",1))</f>
        <v/>
      </c>
      <c r="L62" s="862" t="str">
        <f aca="true">IF($B62="","",IF(ISBLANK(INDIRECT(ADDRESS($B62,L$1,1,,"Score"))),"",1))</f>
        <v/>
      </c>
      <c r="M62" s="860" t="str">
        <f aca="true">IF($B62="","",INDIRECT(ADDRESS($B62,M$1,1,,"Score")))</f>
        <v/>
      </c>
      <c r="N62" s="859"/>
      <c r="O62" s="859"/>
      <c r="Q62" s="859"/>
      <c r="R62" s="860" t="str">
        <f aca="true">IF($R61="","",IF(INDIRECT(ADDRESS($R61+1,S$1-1,1,,"Score"))="SP",$R61+1,""))</f>
        <v/>
      </c>
      <c r="S62" s="861" t="str">
        <f aca="true">IF($R62="","",INDIRECT(ADDRESS($R62,S$1,1,,"Score")))</f>
        <v/>
      </c>
      <c r="T62" s="860" t="str">
        <f aca="true">IF($R62="","",INDIRECT(ADDRESS($R62,T$1,1,,"Score")))</f>
        <v/>
      </c>
      <c r="U62" s="859"/>
      <c r="V62" s="859"/>
      <c r="W62" s="862"/>
      <c r="X62" s="864"/>
      <c r="Y62" s="863"/>
      <c r="Z62" s="862" t="str">
        <f aca="true">IF($R62="","",IF(ISBLANK(INDIRECT(ADDRESS($R62,Z$1,1,,"Score"))),"",1))</f>
        <v/>
      </c>
      <c r="AA62" s="862" t="str">
        <f aca="true">IF($R62="","",IF(ISBLANK(INDIRECT(ADDRESS($R62,AA$1,1,,"Score"))),"",1))</f>
        <v/>
      </c>
      <c r="AB62" s="862" t="str">
        <f aca="true">IF($R62="","",IF(ISBLANK(INDIRECT(ADDRESS($R62,AB$1,1,,"Score"))),"",1))</f>
        <v/>
      </c>
      <c r="AC62" s="860" t="str">
        <f aca="true">IF($R62="","",INDIRECT(ADDRESS($R62,AC$1,1,,"Score")))</f>
        <v/>
      </c>
      <c r="AD62" s="859"/>
      <c r="AE62" s="859"/>
    </row>
    <row r="63" customFormat="false" ht="13" hidden="false" customHeight="false" outlineLevel="0" collapsed="false">
      <c r="A63" s="854" t="n">
        <f aca="false">A61+1</f>
        <v>31</v>
      </c>
      <c r="B63" s="704" t="str">
        <f aca="false">IF(ISNA(MATCH($A63,Score!A$4:A$41,0)),"",MATCH($A63,Score!A$4:A$41,0)+ROW(Score!A$3))</f>
        <v/>
      </c>
      <c r="C63" s="855" t="str">
        <f aca="true">IF($B63="","",INDIRECT(ADDRESS($B63,C$1,1,,"Score")))</f>
        <v/>
      </c>
      <c r="D63" s="704" t="str">
        <f aca="true">IF($B63="","",INDIRECT(ADDRESS($B63,D$1,1,,"Score")))</f>
        <v/>
      </c>
      <c r="E63" s="854" t="str">
        <f aca="false">IF(B63="","",SUM(D63,D64))</f>
        <v/>
      </c>
      <c r="F63" s="854" t="str">
        <f aca="false">IF(B63="","",E63-U63)</f>
        <v/>
      </c>
      <c r="G63" s="856" t="str">
        <f aca="true">IF($B63="","",IF(ISBLANK(INDIRECT(ADDRESS($B63,G$1,1,,"Score"))),"",1))</f>
        <v/>
      </c>
      <c r="H63" s="856" t="str">
        <f aca="true">IF($B63="","",IF(ISBLANK(INDIRECT(ADDRESS($B63,H$1,1,,"Score"))),"",1))</f>
        <v/>
      </c>
      <c r="I63" s="857" t="str">
        <f aca="false">IF(H63=1,F63,"")</f>
        <v/>
      </c>
      <c r="J63" s="856" t="str">
        <f aca="true">IF($B63="","",IF(ISBLANK(INDIRECT(ADDRESS($B63,J$1,1,,"Score"))),"",1))</f>
        <v/>
      </c>
      <c r="K63" s="856" t="str">
        <f aca="true">IF($B63="","",IF(ISBLANK(INDIRECT(ADDRESS($B63,K$1,1,,"Score"))),"",1))</f>
        <v/>
      </c>
      <c r="L63" s="856" t="str">
        <f aca="true">IF($B63="","",IF(ISBLANK(INDIRECT(ADDRESS($B63,L$1,1,,"Score"))),"",1))</f>
        <v/>
      </c>
      <c r="M63" s="704" t="str">
        <f aca="true">IF($B63="","",INDIRECT(ADDRESS($B63,M$1,1,,"Score")))</f>
        <v/>
      </c>
      <c r="N63" s="858" t="str">
        <f aca="true">IF(ISNA(MATCH($A63,'Game Clock'!A$11:A$48,0)),"",INDIRECT(ADDRESS(MATCH($A63,'Game Clock'!A$11:A$48,0)+ROW('Game Clock'!A$10),N$1,1,,"Game Clock")))</f>
        <v/>
      </c>
      <c r="O63" s="858" t="str">
        <f aca="false">IF(OR(N63="",N63=0),"",60*E63/N63)</f>
        <v/>
      </c>
      <c r="Q63" s="854" t="n">
        <f aca="false">Q61+1</f>
        <v>31</v>
      </c>
      <c r="R63" s="704" t="str">
        <f aca="false">IF(ISNA(MATCH($Q63,Score!T$4:T$41,0)),"",MATCH($Q63,Score!T$4:T$41,0)++ROW(Score!T$3))</f>
        <v/>
      </c>
      <c r="S63" s="855" t="str">
        <f aca="true">IF($R63="","",INDIRECT(ADDRESS($R63,S$1,1,,"Score")))</f>
        <v/>
      </c>
      <c r="T63" s="704" t="str">
        <f aca="true">IF($R63="","",INDIRECT(ADDRESS($R63,T$1,1,,"Score")))</f>
        <v/>
      </c>
      <c r="U63" s="854" t="str">
        <f aca="false">IF(R63="","",SUM(T63,T64))</f>
        <v/>
      </c>
      <c r="V63" s="854" t="str">
        <f aca="false">IF(R63="","",U63-E63)</f>
        <v/>
      </c>
      <c r="W63" s="856" t="str">
        <f aca="true">IF($R63="","",IF(ISBLANK(INDIRECT(ADDRESS($R63,W$1,1,,"Score"))),"",1))</f>
        <v/>
      </c>
      <c r="X63" s="856" t="str">
        <f aca="true">IF($R63="","",IF(ISBLANK(INDIRECT(ADDRESS($R63,X$1,1,,"Score"))),"",1))</f>
        <v/>
      </c>
      <c r="Y63" s="857" t="str">
        <f aca="false">IF(X63=1,V63,"")</f>
        <v/>
      </c>
      <c r="Z63" s="856" t="str">
        <f aca="true">IF($R63="","",IF(ISBLANK(INDIRECT(ADDRESS($R63,Z$1,1,,"Score"))),"",1))</f>
        <v/>
      </c>
      <c r="AA63" s="856" t="str">
        <f aca="true">IF($R63="","",IF(ISBLANK(INDIRECT(ADDRESS($R63,AA$1,1,,"Score"))),"",1))</f>
        <v/>
      </c>
      <c r="AB63" s="856" t="str">
        <f aca="true">IF($R63="","",IF(ISBLANK(INDIRECT(ADDRESS($R63,AB$1,1,,"Score"))),"",1))</f>
        <v/>
      </c>
      <c r="AC63" s="704" t="str">
        <f aca="true">IF($R63="","",INDIRECT(ADDRESS($R63,AC$1,1,,"Score")))</f>
        <v/>
      </c>
      <c r="AD63" s="858" t="str">
        <f aca="false">N63</f>
        <v/>
      </c>
      <c r="AE63" s="858" t="str">
        <f aca="false">IF(OR(AD63="",AD63=0),"",60*U63/AD63)</f>
        <v/>
      </c>
    </row>
    <row r="64" customFormat="false" ht="13" hidden="false" customHeight="false" outlineLevel="0" collapsed="false">
      <c r="A64" s="854"/>
      <c r="B64" s="704" t="str">
        <f aca="true">IF($B63="","",IF(INDIRECT(ADDRESS($B63+1,C$1-1,1,,"Score"))="SP",$B63+1,""))</f>
        <v/>
      </c>
      <c r="C64" s="855" t="str">
        <f aca="true">IF($B64="","",INDIRECT(ADDRESS($B64,C$1,1,,"Score")))</f>
        <v/>
      </c>
      <c r="D64" s="704" t="str">
        <f aca="true">IF($B64="","",INDIRECT(ADDRESS($B64,D$1,1,,"Score")))</f>
        <v/>
      </c>
      <c r="E64" s="854"/>
      <c r="F64" s="854"/>
      <c r="G64" s="856"/>
      <c r="H64" s="856"/>
      <c r="I64" s="857"/>
      <c r="J64" s="856" t="str">
        <f aca="true">IF($B64="","",IF(ISBLANK(INDIRECT(ADDRESS($B64,J$1,1,,"Score"))),"",1))</f>
        <v/>
      </c>
      <c r="K64" s="856" t="str">
        <f aca="true">IF($B64="","",IF(ISBLANK(INDIRECT(ADDRESS($B64,K$1,1,,"Score"))),"",1))</f>
        <v/>
      </c>
      <c r="L64" s="856" t="str">
        <f aca="true">IF($B64="","",IF(ISBLANK(INDIRECT(ADDRESS($B64,L$1,1,,"Score"))),"",1))</f>
        <v/>
      </c>
      <c r="M64" s="704" t="str">
        <f aca="true">IF($B64="","",INDIRECT(ADDRESS($B64,M$1,1,,"Score")))</f>
        <v/>
      </c>
      <c r="N64" s="858"/>
      <c r="O64" s="858"/>
      <c r="Q64" s="854"/>
      <c r="R64" s="704" t="str">
        <f aca="true">IF($R63="","",IF(INDIRECT(ADDRESS($R63+1,S$1-1,1,,"Score"))="SP",$R63+1,""))</f>
        <v/>
      </c>
      <c r="S64" s="855" t="str">
        <f aca="true">IF($R64="","",INDIRECT(ADDRESS($R64,S$1,1,,"Score")))</f>
        <v/>
      </c>
      <c r="T64" s="704" t="str">
        <f aca="true">IF($R64="","",INDIRECT(ADDRESS($R64,T$1,1,,"Score")))</f>
        <v/>
      </c>
      <c r="U64" s="854"/>
      <c r="V64" s="854"/>
      <c r="W64" s="856"/>
      <c r="X64" s="856"/>
      <c r="Y64" s="857"/>
      <c r="Z64" s="856" t="str">
        <f aca="true">IF($R64="","",IF(ISBLANK(INDIRECT(ADDRESS($R64,Z$1,1,,"Score"))),"",1))</f>
        <v/>
      </c>
      <c r="AA64" s="856" t="str">
        <f aca="true">IF($R64="","",IF(ISBLANK(INDIRECT(ADDRESS($R64,AA$1,1,,"Score"))),"",1))</f>
        <v/>
      </c>
      <c r="AB64" s="856" t="str">
        <f aca="true">IF($R64="","",IF(ISBLANK(INDIRECT(ADDRESS($R64,AB$1,1,,"Score"))),"",1))</f>
        <v/>
      </c>
      <c r="AC64" s="704" t="str">
        <f aca="true">IF($R64="","",INDIRECT(ADDRESS($R64,AC$1,1,,"Score")))</f>
        <v/>
      </c>
      <c r="AD64" s="858"/>
      <c r="AE64" s="858"/>
    </row>
    <row r="65" customFormat="false" ht="13" hidden="false" customHeight="false" outlineLevel="0" collapsed="false">
      <c r="A65" s="859" t="n">
        <f aca="false">A63+1</f>
        <v>32</v>
      </c>
      <c r="B65" s="860" t="str">
        <f aca="false">IF(ISNA(MATCH($A65,Score!A$4:A$41,0)),"",MATCH($A65,Score!A$4:A$41,0)+ROW(Score!A$3))</f>
        <v/>
      </c>
      <c r="C65" s="861" t="str">
        <f aca="true">IF($B65="","",INDIRECT(ADDRESS($B65,C$1,1,,"Score")))</f>
        <v/>
      </c>
      <c r="D65" s="860" t="str">
        <f aca="true">IF($B65="","",INDIRECT(ADDRESS($B65,D$1,1,,"Score")))</f>
        <v/>
      </c>
      <c r="E65" s="859" t="str">
        <f aca="false">IF(B65="","",SUM(D65,D66))</f>
        <v/>
      </c>
      <c r="F65" s="859" t="str">
        <f aca="false">IF(B65="","",E65-U65)</f>
        <v/>
      </c>
      <c r="G65" s="862" t="str">
        <f aca="true">IF($B65="","",IF(ISBLANK(INDIRECT(ADDRESS($B65,G$1,1,,"Score"))),"",1))</f>
        <v/>
      </c>
      <c r="H65" s="862" t="str">
        <f aca="true">IF($B65="","",IF(ISBLANK(INDIRECT(ADDRESS($B65,H$1,1,,"Score"))),"",1))</f>
        <v/>
      </c>
      <c r="I65" s="863" t="str">
        <f aca="false">IF(H65=1,F65,"")</f>
        <v/>
      </c>
      <c r="J65" s="862" t="str">
        <f aca="true">IF($B65="","",IF(ISBLANK(INDIRECT(ADDRESS($B65,J$1,1,,"Score"))),"",1))</f>
        <v/>
      </c>
      <c r="K65" s="862" t="str">
        <f aca="true">IF($B65="","",IF(ISBLANK(INDIRECT(ADDRESS($B65,K$1,1,,"Score"))),"",1))</f>
        <v/>
      </c>
      <c r="L65" s="862" t="str">
        <f aca="true">IF($B65="","",IF(ISBLANK(INDIRECT(ADDRESS($B65,L$1,1,,"Score"))),"",1))</f>
        <v/>
      </c>
      <c r="M65" s="860" t="str">
        <f aca="true">IF($B65="","",INDIRECT(ADDRESS($B65,M$1,1,,"Score")))</f>
        <v/>
      </c>
      <c r="N65" s="858" t="str">
        <f aca="true">IF(ISNA(MATCH($A65,'Game Clock'!A$11:A$48,0)),"",INDIRECT(ADDRESS(MATCH($A65,'Game Clock'!A$11:A$48,0)+ROW('Game Clock'!A$10),N$1,1,,"Game Clock")))</f>
        <v/>
      </c>
      <c r="O65" s="859" t="str">
        <f aca="false">IF(OR(N65="",N65=0),"",60*E65/N65)</f>
        <v/>
      </c>
      <c r="Q65" s="859" t="n">
        <f aca="false">Q63+1</f>
        <v>32</v>
      </c>
      <c r="R65" s="860" t="str">
        <f aca="false">IF(ISNA(MATCH($Q65,Score!T$4:T$41,0)),"",MATCH($Q65,Score!T$4:T$41,0)++ROW(Score!T$3))</f>
        <v/>
      </c>
      <c r="S65" s="861" t="str">
        <f aca="true">IF($R65="","",INDIRECT(ADDRESS($R65,S$1,1,,"Score")))</f>
        <v/>
      </c>
      <c r="T65" s="860" t="str">
        <f aca="true">IF($R65="","",INDIRECT(ADDRESS($R65,T$1,1,,"Score")))</f>
        <v/>
      </c>
      <c r="U65" s="859" t="str">
        <f aca="false">IF(R65="","",SUM(T65,T66))</f>
        <v/>
      </c>
      <c r="V65" s="859" t="str">
        <f aca="false">IF(R65="","",U65-E65)</f>
        <v/>
      </c>
      <c r="W65" s="862" t="str">
        <f aca="true">IF($R65="","",IF(ISBLANK(INDIRECT(ADDRESS($R65,W$1,1,,"Score"))),"",1))</f>
        <v/>
      </c>
      <c r="X65" s="862" t="str">
        <f aca="true">IF($R65="","",IF(ISBLANK(INDIRECT(ADDRESS($R65,X$1,1,,"Score"))),"",1))</f>
        <v/>
      </c>
      <c r="Y65" s="863" t="str">
        <f aca="false">IF(X65=1,V65,"")</f>
        <v/>
      </c>
      <c r="Z65" s="862" t="str">
        <f aca="true">IF($R65="","",IF(ISBLANK(INDIRECT(ADDRESS($R65,Z$1,1,,"Score"))),"",1))</f>
        <v/>
      </c>
      <c r="AA65" s="862" t="str">
        <f aca="true">IF($R65="","",IF(ISBLANK(INDIRECT(ADDRESS($R65,AA$1,1,,"Score"))),"",1))</f>
        <v/>
      </c>
      <c r="AB65" s="862" t="str">
        <f aca="true">IF($R65="","",IF(ISBLANK(INDIRECT(ADDRESS($R65,AB$1,1,,"Score"))),"",1))</f>
        <v/>
      </c>
      <c r="AC65" s="860" t="str">
        <f aca="true">IF($R65="","",INDIRECT(ADDRESS($R65,AC$1,1,,"Score")))</f>
        <v/>
      </c>
      <c r="AD65" s="859" t="str">
        <f aca="false">N65</f>
        <v/>
      </c>
      <c r="AE65" s="859" t="str">
        <f aca="false">IF(OR(AD65="",AD65=0),"",60*U65/AD65)</f>
        <v/>
      </c>
    </row>
    <row r="66" customFormat="false" ht="13" hidden="false" customHeight="false" outlineLevel="0" collapsed="false">
      <c r="A66" s="859"/>
      <c r="B66" s="860" t="str">
        <f aca="true">IF($B65="","",IF(INDIRECT(ADDRESS($B65+1,C$1-1,1,,"Score"))="SP",$B65+1,""))</f>
        <v/>
      </c>
      <c r="C66" s="861" t="str">
        <f aca="true">IF($B66="","",INDIRECT(ADDRESS($B66,C$1,1,,"Score")))</f>
        <v/>
      </c>
      <c r="D66" s="860" t="str">
        <f aca="true">IF($B66="","",INDIRECT(ADDRESS($B66,D$1,1,,"Score")))</f>
        <v/>
      </c>
      <c r="E66" s="859"/>
      <c r="F66" s="859"/>
      <c r="G66" s="862"/>
      <c r="H66" s="864"/>
      <c r="I66" s="863"/>
      <c r="J66" s="862" t="str">
        <f aca="true">IF($B66="","",IF(ISBLANK(INDIRECT(ADDRESS($B66,J$1,1,,"Score"))),"",1))</f>
        <v/>
      </c>
      <c r="K66" s="862" t="str">
        <f aca="true">IF($B66="","",IF(ISBLANK(INDIRECT(ADDRESS($B66,K$1,1,,"Score"))),"",1))</f>
        <v/>
      </c>
      <c r="L66" s="862" t="str">
        <f aca="true">IF($B66="","",IF(ISBLANK(INDIRECT(ADDRESS($B66,L$1,1,,"Score"))),"",1))</f>
        <v/>
      </c>
      <c r="M66" s="860" t="str">
        <f aca="true">IF($B66="","",INDIRECT(ADDRESS($B66,M$1,1,,"Score")))</f>
        <v/>
      </c>
      <c r="N66" s="859"/>
      <c r="O66" s="859"/>
      <c r="Q66" s="859"/>
      <c r="R66" s="860" t="str">
        <f aca="true">IF($R65="","",IF(INDIRECT(ADDRESS($R65+1,S$1-1,1,,"Score"))="SP",$R65+1,""))</f>
        <v/>
      </c>
      <c r="S66" s="861" t="str">
        <f aca="true">IF($R66="","",INDIRECT(ADDRESS($R66,S$1,1,,"Score")))</f>
        <v/>
      </c>
      <c r="T66" s="860" t="str">
        <f aca="true">IF($R66="","",INDIRECT(ADDRESS($R66,T$1,1,,"Score")))</f>
        <v/>
      </c>
      <c r="U66" s="859"/>
      <c r="V66" s="859"/>
      <c r="W66" s="862"/>
      <c r="X66" s="864"/>
      <c r="Y66" s="863"/>
      <c r="Z66" s="862" t="str">
        <f aca="true">IF($R66="","",IF(ISBLANK(INDIRECT(ADDRESS($R66,Z$1,1,,"Score"))),"",1))</f>
        <v/>
      </c>
      <c r="AA66" s="862" t="str">
        <f aca="true">IF($R66="","",IF(ISBLANK(INDIRECT(ADDRESS($R66,AA$1,1,,"Score"))),"",1))</f>
        <v/>
      </c>
      <c r="AB66" s="862" t="str">
        <f aca="true">IF($R66="","",IF(ISBLANK(INDIRECT(ADDRESS($R66,AB$1,1,,"Score"))),"",1))</f>
        <v/>
      </c>
      <c r="AC66" s="860" t="str">
        <f aca="true">IF($R66="","",INDIRECT(ADDRESS($R66,AC$1,1,,"Score")))</f>
        <v/>
      </c>
      <c r="AD66" s="859"/>
      <c r="AE66" s="859"/>
    </row>
    <row r="67" customFormat="false" ht="13" hidden="false" customHeight="false" outlineLevel="0" collapsed="false">
      <c r="A67" s="854" t="n">
        <f aca="false">A65+1</f>
        <v>33</v>
      </c>
      <c r="B67" s="704" t="str">
        <f aca="false">IF(ISNA(MATCH($A67,Score!A$4:A$41,0)),"",MATCH($A67,Score!A$4:A$41,0)+ROW(Score!A$3))</f>
        <v/>
      </c>
      <c r="C67" s="855" t="str">
        <f aca="true">IF($B67="","",INDIRECT(ADDRESS($B67,C$1,1,,"Score")))</f>
        <v/>
      </c>
      <c r="D67" s="704" t="str">
        <f aca="true">IF($B67="","",INDIRECT(ADDRESS($B67,D$1,1,,"Score")))</f>
        <v/>
      </c>
      <c r="E67" s="854" t="str">
        <f aca="false">IF(B67="","",SUM(D67,D68))</f>
        <v/>
      </c>
      <c r="F67" s="854" t="str">
        <f aca="false">IF(B67="","",E67-U67)</f>
        <v/>
      </c>
      <c r="G67" s="856" t="str">
        <f aca="true">IF($B67="","",IF(ISBLANK(INDIRECT(ADDRESS($B67,G$1,1,,"Score"))),"",1))</f>
        <v/>
      </c>
      <c r="H67" s="856" t="str">
        <f aca="true">IF($B67="","",IF(ISBLANK(INDIRECT(ADDRESS($B67,H$1,1,,"Score"))),"",1))</f>
        <v/>
      </c>
      <c r="I67" s="857" t="str">
        <f aca="false">IF(H67=1,F67,"")</f>
        <v/>
      </c>
      <c r="J67" s="856" t="str">
        <f aca="true">IF($B67="","",IF(ISBLANK(INDIRECT(ADDRESS($B67,J$1,1,,"Score"))),"",1))</f>
        <v/>
      </c>
      <c r="K67" s="856" t="str">
        <f aca="true">IF($B67="","",IF(ISBLANK(INDIRECT(ADDRESS($B67,K$1,1,,"Score"))),"",1))</f>
        <v/>
      </c>
      <c r="L67" s="856" t="str">
        <f aca="true">IF($B67="","",IF(ISBLANK(INDIRECT(ADDRESS($B67,L$1,1,,"Score"))),"",1))</f>
        <v/>
      </c>
      <c r="M67" s="704" t="str">
        <f aca="true">IF($B67="","",INDIRECT(ADDRESS($B67,M$1,1,,"Score")))</f>
        <v/>
      </c>
      <c r="N67" s="858" t="str">
        <f aca="true">IF(ISNA(MATCH($A67,'Game Clock'!A$11:A$48,0)),"",INDIRECT(ADDRESS(MATCH($A67,'Game Clock'!A$11:A$48,0)+ROW('Game Clock'!A$10),N$1,1,,"Game Clock")))</f>
        <v/>
      </c>
      <c r="O67" s="858" t="str">
        <f aca="false">IF(OR(N67="",N67=0),"",60*E67/N67)</f>
        <v/>
      </c>
      <c r="Q67" s="854" t="n">
        <f aca="false">Q65+1</f>
        <v>33</v>
      </c>
      <c r="R67" s="704" t="str">
        <f aca="false">IF(ISNA(MATCH($Q67,Score!T$4:T$41,0)),"",MATCH($Q67,Score!T$4:T$41,0)++ROW(Score!T$3))</f>
        <v/>
      </c>
      <c r="S67" s="855" t="str">
        <f aca="true">IF($R67="","",INDIRECT(ADDRESS($R67,S$1,1,,"Score")))</f>
        <v/>
      </c>
      <c r="T67" s="704" t="str">
        <f aca="true">IF($R67="","",INDIRECT(ADDRESS($R67,T$1,1,,"Score")))</f>
        <v/>
      </c>
      <c r="U67" s="854" t="str">
        <f aca="false">IF(R67="","",SUM(T67,T68))</f>
        <v/>
      </c>
      <c r="V67" s="854" t="str">
        <f aca="false">IF(R67="","",U67-E67)</f>
        <v/>
      </c>
      <c r="W67" s="856" t="str">
        <f aca="true">IF($R67="","",IF(ISBLANK(INDIRECT(ADDRESS($R67,W$1,1,,"Score"))),"",1))</f>
        <v/>
      </c>
      <c r="X67" s="856" t="str">
        <f aca="true">IF($R67="","",IF(ISBLANK(INDIRECT(ADDRESS($R67,X$1,1,,"Score"))),"",1))</f>
        <v/>
      </c>
      <c r="Y67" s="857" t="str">
        <f aca="false">IF(X67=1,V67,"")</f>
        <v/>
      </c>
      <c r="Z67" s="856" t="str">
        <f aca="true">IF($R67="","",IF(ISBLANK(INDIRECT(ADDRESS($R67,Z$1,1,,"Score"))),"",1))</f>
        <v/>
      </c>
      <c r="AA67" s="856" t="str">
        <f aca="true">IF($R67="","",IF(ISBLANK(INDIRECT(ADDRESS($R67,AA$1,1,,"Score"))),"",1))</f>
        <v/>
      </c>
      <c r="AB67" s="856" t="str">
        <f aca="true">IF($R67="","",IF(ISBLANK(INDIRECT(ADDRESS($R67,AB$1,1,,"Score"))),"",1))</f>
        <v/>
      </c>
      <c r="AC67" s="704" t="str">
        <f aca="true">IF($R67="","",INDIRECT(ADDRESS($R67,AC$1,1,,"Score")))</f>
        <v/>
      </c>
      <c r="AD67" s="858" t="str">
        <f aca="false">N67</f>
        <v/>
      </c>
      <c r="AE67" s="858" t="str">
        <f aca="false">IF(OR(AD67="",AD67=0),"",60*U67/AD67)</f>
        <v/>
      </c>
    </row>
    <row r="68" customFormat="false" ht="13" hidden="false" customHeight="false" outlineLevel="0" collapsed="false">
      <c r="A68" s="854"/>
      <c r="B68" s="704" t="str">
        <f aca="true">IF($B67="","",IF(INDIRECT(ADDRESS($B67+1,C$1-1,1,,"Score"))="SP",$B67+1,""))</f>
        <v/>
      </c>
      <c r="C68" s="855" t="str">
        <f aca="true">IF($B68="","",INDIRECT(ADDRESS($B68,C$1,1,,"Score")))</f>
        <v/>
      </c>
      <c r="D68" s="704" t="str">
        <f aca="true">IF($B68="","",INDIRECT(ADDRESS($B68,D$1,1,,"Score")))</f>
        <v/>
      </c>
      <c r="E68" s="854"/>
      <c r="F68" s="854"/>
      <c r="G68" s="856"/>
      <c r="H68" s="856"/>
      <c r="I68" s="857"/>
      <c r="J68" s="856" t="str">
        <f aca="true">IF($B68="","",IF(ISBLANK(INDIRECT(ADDRESS($B68,J$1,1,,"Score"))),"",1))</f>
        <v/>
      </c>
      <c r="K68" s="856" t="str">
        <f aca="true">IF($B68="","",IF(ISBLANK(INDIRECT(ADDRESS($B68,K$1,1,,"Score"))),"",1))</f>
        <v/>
      </c>
      <c r="L68" s="856" t="str">
        <f aca="true">IF($B68="","",IF(ISBLANK(INDIRECT(ADDRESS($B68,L$1,1,,"Score"))),"",1))</f>
        <v/>
      </c>
      <c r="M68" s="704" t="str">
        <f aca="true">IF($B68="","",INDIRECT(ADDRESS($B68,M$1,1,,"Score")))</f>
        <v/>
      </c>
      <c r="N68" s="858"/>
      <c r="O68" s="858"/>
      <c r="Q68" s="854"/>
      <c r="R68" s="704" t="str">
        <f aca="true">IF($R67="","",IF(INDIRECT(ADDRESS($R67+1,S$1-1,1,,"Score"))="SP",$R67+1,""))</f>
        <v/>
      </c>
      <c r="S68" s="855" t="str">
        <f aca="true">IF($R68="","",INDIRECT(ADDRESS($R68,S$1,1,,"Score")))</f>
        <v/>
      </c>
      <c r="T68" s="704" t="str">
        <f aca="true">IF($R68="","",INDIRECT(ADDRESS($R68,T$1,1,,"Score")))</f>
        <v/>
      </c>
      <c r="U68" s="854"/>
      <c r="V68" s="854"/>
      <c r="W68" s="856"/>
      <c r="X68" s="856"/>
      <c r="Y68" s="857"/>
      <c r="Z68" s="856" t="str">
        <f aca="true">IF($R68="","",IF(ISBLANK(INDIRECT(ADDRESS($R68,Z$1,1,,"Score"))),"",1))</f>
        <v/>
      </c>
      <c r="AA68" s="856" t="str">
        <f aca="true">IF($R68="","",IF(ISBLANK(INDIRECT(ADDRESS($R68,AA$1,1,,"Score"))),"",1))</f>
        <v/>
      </c>
      <c r="AB68" s="856" t="str">
        <f aca="true">IF($R68="","",IF(ISBLANK(INDIRECT(ADDRESS($R68,AB$1,1,,"Score"))),"",1))</f>
        <v/>
      </c>
      <c r="AC68" s="704" t="str">
        <f aca="true">IF($R68="","",INDIRECT(ADDRESS($R68,AC$1,1,,"Score")))</f>
        <v/>
      </c>
      <c r="AD68" s="858"/>
      <c r="AE68" s="858"/>
    </row>
    <row r="69" customFormat="false" ht="13" hidden="false" customHeight="false" outlineLevel="0" collapsed="false">
      <c r="A69" s="859" t="n">
        <f aca="false">A67+1</f>
        <v>34</v>
      </c>
      <c r="B69" s="860" t="str">
        <f aca="false">IF(ISNA(MATCH($A69,Score!A$4:A$41,0)),"",MATCH($A69,Score!A$4:A$41,0)+ROW(Score!A$3))</f>
        <v/>
      </c>
      <c r="C69" s="861" t="str">
        <f aca="true">IF($B69="","",INDIRECT(ADDRESS($B69,C$1,1,,"Score")))</f>
        <v/>
      </c>
      <c r="D69" s="860" t="str">
        <f aca="true">IF($B69="","",INDIRECT(ADDRESS($B69,D$1,1,,"Score")))</f>
        <v/>
      </c>
      <c r="E69" s="859" t="str">
        <f aca="false">IF(B69="","",SUM(D69,D70))</f>
        <v/>
      </c>
      <c r="F69" s="859" t="str">
        <f aca="false">IF(B69="","",E69-U69)</f>
        <v/>
      </c>
      <c r="G69" s="862" t="str">
        <f aca="true">IF($B69="","",IF(ISBLANK(INDIRECT(ADDRESS($B69,G$1,1,,"Score"))),"",1))</f>
        <v/>
      </c>
      <c r="H69" s="862" t="str">
        <f aca="true">IF($B69="","",IF(ISBLANK(INDIRECT(ADDRESS($B69,H$1,1,,"Score"))),"",1))</f>
        <v/>
      </c>
      <c r="I69" s="863" t="str">
        <f aca="false">IF(H69=1,F69,"")</f>
        <v/>
      </c>
      <c r="J69" s="862" t="str">
        <f aca="true">IF($B69="","",IF(ISBLANK(INDIRECT(ADDRESS($B69,J$1,1,,"Score"))),"",1))</f>
        <v/>
      </c>
      <c r="K69" s="862" t="str">
        <f aca="true">IF($B69="","",IF(ISBLANK(INDIRECT(ADDRESS($B69,K$1,1,,"Score"))),"",1))</f>
        <v/>
      </c>
      <c r="L69" s="862" t="str">
        <f aca="true">IF($B69="","",IF(ISBLANK(INDIRECT(ADDRESS($B69,L$1,1,,"Score"))),"",1))</f>
        <v/>
      </c>
      <c r="M69" s="860" t="str">
        <f aca="true">IF($B69="","",INDIRECT(ADDRESS($B69,M$1,1,,"Score")))</f>
        <v/>
      </c>
      <c r="N69" s="858" t="str">
        <f aca="true">IF(ISNA(MATCH($A69,'Game Clock'!A$11:A$48,0)),"",INDIRECT(ADDRESS(MATCH($A69,'Game Clock'!A$11:A$48,0)+ROW('Game Clock'!A$10),N$1,1,,"Game Clock")))</f>
        <v/>
      </c>
      <c r="O69" s="859" t="str">
        <f aca="false">IF(OR(N69="",N69=0),"",60*E69/N69)</f>
        <v/>
      </c>
      <c r="Q69" s="859" t="n">
        <f aca="false">Q67+1</f>
        <v>34</v>
      </c>
      <c r="R69" s="860" t="str">
        <f aca="false">IF(ISNA(MATCH($Q69,Score!T$4:T$41,0)),"",MATCH($Q69,Score!T$4:T$41,0)++ROW(Score!T$3))</f>
        <v/>
      </c>
      <c r="S69" s="861" t="str">
        <f aca="true">IF($R69="","",INDIRECT(ADDRESS($R69,S$1,1,,"Score")))</f>
        <v/>
      </c>
      <c r="T69" s="860" t="str">
        <f aca="true">IF($R69="","",INDIRECT(ADDRESS($R69,T$1,1,,"Score")))</f>
        <v/>
      </c>
      <c r="U69" s="859" t="str">
        <f aca="false">IF(R69="","",SUM(T69,T70))</f>
        <v/>
      </c>
      <c r="V69" s="859" t="str">
        <f aca="false">IF(R69="","",U69-E69)</f>
        <v/>
      </c>
      <c r="W69" s="862" t="str">
        <f aca="true">IF($R69="","",IF(ISBLANK(INDIRECT(ADDRESS($R69,W$1,1,,"Score"))),"",1))</f>
        <v/>
      </c>
      <c r="X69" s="862" t="str">
        <f aca="true">IF($R69="","",IF(ISBLANK(INDIRECT(ADDRESS($R69,X$1,1,,"Score"))),"",1))</f>
        <v/>
      </c>
      <c r="Y69" s="863" t="str">
        <f aca="false">IF(X69=1,V69,"")</f>
        <v/>
      </c>
      <c r="Z69" s="862" t="str">
        <f aca="true">IF($R69="","",IF(ISBLANK(INDIRECT(ADDRESS($R69,Z$1,1,,"Score"))),"",1))</f>
        <v/>
      </c>
      <c r="AA69" s="862" t="str">
        <f aca="true">IF($R69="","",IF(ISBLANK(INDIRECT(ADDRESS($R69,AA$1,1,,"Score"))),"",1))</f>
        <v/>
      </c>
      <c r="AB69" s="862" t="str">
        <f aca="true">IF($R69="","",IF(ISBLANK(INDIRECT(ADDRESS($R69,AB$1,1,,"Score"))),"",1))</f>
        <v/>
      </c>
      <c r="AC69" s="860" t="str">
        <f aca="true">IF($R69="","",INDIRECT(ADDRESS($R69,AC$1,1,,"Score")))</f>
        <v/>
      </c>
      <c r="AD69" s="859" t="str">
        <f aca="false">N69</f>
        <v/>
      </c>
      <c r="AE69" s="859" t="str">
        <f aca="false">IF(OR(AD69="",AD69=0),"",60*U69/AD69)</f>
        <v/>
      </c>
    </row>
    <row r="70" customFormat="false" ht="13" hidden="false" customHeight="false" outlineLevel="0" collapsed="false">
      <c r="A70" s="859"/>
      <c r="B70" s="860" t="str">
        <f aca="true">IF($B69="","",IF(INDIRECT(ADDRESS($B69+1,C$1-1,1,,"Score"))="SP",$B69+1,""))</f>
        <v/>
      </c>
      <c r="C70" s="861" t="str">
        <f aca="true">IF($B70="","",INDIRECT(ADDRESS($B70,C$1,1,,"Score")))</f>
        <v/>
      </c>
      <c r="D70" s="860" t="str">
        <f aca="true">IF($B70="","",INDIRECT(ADDRESS($B70,D$1,1,,"Score")))</f>
        <v/>
      </c>
      <c r="E70" s="859"/>
      <c r="F70" s="859"/>
      <c r="G70" s="862"/>
      <c r="H70" s="864"/>
      <c r="I70" s="863"/>
      <c r="J70" s="862" t="str">
        <f aca="true">IF($B70="","",IF(ISBLANK(INDIRECT(ADDRESS($B70,J$1,1,,"Score"))),"",1))</f>
        <v/>
      </c>
      <c r="K70" s="862" t="str">
        <f aca="true">IF($B70="","",IF(ISBLANK(INDIRECT(ADDRESS($B70,K$1,1,,"Score"))),"",1))</f>
        <v/>
      </c>
      <c r="L70" s="862" t="str">
        <f aca="true">IF($B70="","",IF(ISBLANK(INDIRECT(ADDRESS($B70,L$1,1,,"Score"))),"",1))</f>
        <v/>
      </c>
      <c r="M70" s="860" t="str">
        <f aca="true">IF($B70="","",INDIRECT(ADDRESS($B70,M$1,1,,"Score")))</f>
        <v/>
      </c>
      <c r="N70" s="859"/>
      <c r="O70" s="859"/>
      <c r="Q70" s="859"/>
      <c r="R70" s="860" t="str">
        <f aca="true">IF($R69="","",IF(INDIRECT(ADDRESS($R69+1,S$1-1,1,,"Score"))="SP",$R69+1,""))</f>
        <v/>
      </c>
      <c r="S70" s="861" t="str">
        <f aca="true">IF($R70="","",INDIRECT(ADDRESS($R70,S$1,1,,"Score")))</f>
        <v/>
      </c>
      <c r="T70" s="860" t="str">
        <f aca="true">IF($R70="","",INDIRECT(ADDRESS($R70,T$1,1,,"Score")))</f>
        <v/>
      </c>
      <c r="U70" s="859"/>
      <c r="V70" s="859"/>
      <c r="W70" s="862"/>
      <c r="X70" s="864"/>
      <c r="Y70" s="863"/>
      <c r="Z70" s="862" t="str">
        <f aca="true">IF($R70="","",IF(ISBLANK(INDIRECT(ADDRESS($R70,Z$1,1,,"Score"))),"",1))</f>
        <v/>
      </c>
      <c r="AA70" s="862" t="str">
        <f aca="true">IF($R70="","",IF(ISBLANK(INDIRECT(ADDRESS($R70,AA$1,1,,"Score"))),"",1))</f>
        <v/>
      </c>
      <c r="AB70" s="862" t="str">
        <f aca="true">IF($R70="","",IF(ISBLANK(INDIRECT(ADDRESS($R70,AB$1,1,,"Score"))),"",1))</f>
        <v/>
      </c>
      <c r="AC70" s="860" t="str">
        <f aca="true">IF($R70="","",INDIRECT(ADDRESS($R70,AC$1,1,,"Score")))</f>
        <v/>
      </c>
      <c r="AD70" s="859"/>
      <c r="AE70" s="859"/>
    </row>
    <row r="71" customFormat="false" ht="13" hidden="false" customHeight="false" outlineLevel="0" collapsed="false">
      <c r="A71" s="854" t="n">
        <f aca="false">A69+1</f>
        <v>35</v>
      </c>
      <c r="B71" s="704" t="str">
        <f aca="false">IF(ISNA(MATCH($A71,Score!A$4:A$41,0)),"",MATCH($A71,Score!A$4:A$41,0)+ROW(Score!A$3))</f>
        <v/>
      </c>
      <c r="C71" s="855" t="str">
        <f aca="true">IF($B71="","",INDIRECT(ADDRESS($B71,C$1,1,,"Score")))</f>
        <v/>
      </c>
      <c r="D71" s="704" t="str">
        <f aca="true">IF($B71="","",INDIRECT(ADDRESS($B71,D$1,1,,"Score")))</f>
        <v/>
      </c>
      <c r="E71" s="854" t="str">
        <f aca="false">IF(B71="","",SUM(D71,D72))</f>
        <v/>
      </c>
      <c r="F71" s="854" t="str">
        <f aca="false">IF(B71="","",E71-U71)</f>
        <v/>
      </c>
      <c r="G71" s="856" t="str">
        <f aca="true">IF($B71="","",IF(ISBLANK(INDIRECT(ADDRESS($B71,G$1,1,,"Score"))),"",1))</f>
        <v/>
      </c>
      <c r="H71" s="856" t="str">
        <f aca="true">IF($B71="","",IF(ISBLANK(INDIRECT(ADDRESS($B71,H$1,1,,"Score"))),"",1))</f>
        <v/>
      </c>
      <c r="I71" s="857" t="str">
        <f aca="false">IF(H71=1,F71,"")</f>
        <v/>
      </c>
      <c r="J71" s="856" t="str">
        <f aca="true">IF($B71="","",IF(ISBLANK(INDIRECT(ADDRESS($B71,J$1,1,,"Score"))),"",1))</f>
        <v/>
      </c>
      <c r="K71" s="856" t="str">
        <f aca="true">IF($B71="","",IF(ISBLANK(INDIRECT(ADDRESS($B71,K$1,1,,"Score"))),"",1))</f>
        <v/>
      </c>
      <c r="L71" s="856" t="str">
        <f aca="true">IF($B71="","",IF(ISBLANK(INDIRECT(ADDRESS($B71,L$1,1,,"Score"))),"",1))</f>
        <v/>
      </c>
      <c r="M71" s="704" t="str">
        <f aca="true">IF($B71="","",INDIRECT(ADDRESS($B71,M$1,1,,"Score")))</f>
        <v/>
      </c>
      <c r="N71" s="858" t="str">
        <f aca="true">IF(ISNA(MATCH($A71,'Game Clock'!A$11:A$48,0)),"",INDIRECT(ADDRESS(MATCH($A71,'Game Clock'!A$11:A$48,0)+ROW('Game Clock'!A$10),N$1,1,,"Game Clock")))</f>
        <v/>
      </c>
      <c r="O71" s="858" t="str">
        <f aca="false">IF(OR(N71="",N71=0),"",60*E71/N71)</f>
        <v/>
      </c>
      <c r="Q71" s="854" t="n">
        <f aca="false">Q69+1</f>
        <v>35</v>
      </c>
      <c r="R71" s="704" t="str">
        <f aca="false">IF(ISNA(MATCH($Q71,Score!T$4:T$41,0)),"",MATCH($Q71,Score!T$4:T$41,0)++ROW(Score!T$3))</f>
        <v/>
      </c>
      <c r="S71" s="855" t="str">
        <f aca="true">IF($R71="","",INDIRECT(ADDRESS($R71,S$1,1,,"Score")))</f>
        <v/>
      </c>
      <c r="T71" s="704" t="str">
        <f aca="true">IF($R71="","",INDIRECT(ADDRESS($R71,T$1,1,,"Score")))</f>
        <v/>
      </c>
      <c r="U71" s="854" t="str">
        <f aca="false">IF(R71="","",SUM(T71,T72))</f>
        <v/>
      </c>
      <c r="V71" s="854" t="str">
        <f aca="false">IF(R71="","",U71-E71)</f>
        <v/>
      </c>
      <c r="W71" s="856" t="str">
        <f aca="true">IF($R71="","",IF(ISBLANK(INDIRECT(ADDRESS($R71,W$1,1,,"Score"))),"",1))</f>
        <v/>
      </c>
      <c r="X71" s="856" t="str">
        <f aca="true">IF($R71="","",IF(ISBLANK(INDIRECT(ADDRESS($R71,X$1,1,,"Score"))),"",1))</f>
        <v/>
      </c>
      <c r="Y71" s="857" t="str">
        <f aca="false">IF(X71=1,V71,"")</f>
        <v/>
      </c>
      <c r="Z71" s="856" t="str">
        <f aca="true">IF($R71="","",IF(ISBLANK(INDIRECT(ADDRESS($R71,Z$1,1,,"Score"))),"",1))</f>
        <v/>
      </c>
      <c r="AA71" s="856" t="str">
        <f aca="true">IF($R71="","",IF(ISBLANK(INDIRECT(ADDRESS($R71,AA$1,1,,"Score"))),"",1))</f>
        <v/>
      </c>
      <c r="AB71" s="856" t="str">
        <f aca="true">IF($R71="","",IF(ISBLANK(INDIRECT(ADDRESS($R71,AB$1,1,,"Score"))),"",1))</f>
        <v/>
      </c>
      <c r="AC71" s="704" t="str">
        <f aca="true">IF($R71="","",INDIRECT(ADDRESS($R71,AC$1,1,,"Score")))</f>
        <v/>
      </c>
      <c r="AD71" s="858" t="str">
        <f aca="false">N71</f>
        <v/>
      </c>
      <c r="AE71" s="858" t="str">
        <f aca="false">IF(OR(AD71="",AD71=0),"",60*U71/AD71)</f>
        <v/>
      </c>
    </row>
    <row r="72" customFormat="false" ht="13" hidden="false" customHeight="false" outlineLevel="0" collapsed="false">
      <c r="A72" s="854"/>
      <c r="B72" s="704" t="str">
        <f aca="true">IF($B71="","",IF(INDIRECT(ADDRESS($B71+1,C$1-1,1,,"Score"))="SP",$B71+1,""))</f>
        <v/>
      </c>
      <c r="C72" s="855" t="str">
        <f aca="true">IF($B72="","",INDIRECT(ADDRESS($B72,C$1,1,,"Score")))</f>
        <v/>
      </c>
      <c r="D72" s="704" t="str">
        <f aca="true">IF($B72="","",INDIRECT(ADDRESS($B72,D$1,1,,"Score")))</f>
        <v/>
      </c>
      <c r="E72" s="854"/>
      <c r="F72" s="854"/>
      <c r="G72" s="856"/>
      <c r="H72" s="856"/>
      <c r="I72" s="857"/>
      <c r="J72" s="856" t="str">
        <f aca="true">IF($B72="","",IF(ISBLANK(INDIRECT(ADDRESS($B72,J$1,1,,"Score"))),"",1))</f>
        <v/>
      </c>
      <c r="K72" s="856" t="str">
        <f aca="true">IF($B72="","",IF(ISBLANK(INDIRECT(ADDRESS($B72,K$1,1,,"Score"))),"",1))</f>
        <v/>
      </c>
      <c r="L72" s="856" t="str">
        <f aca="true">IF($B72="","",IF(ISBLANK(INDIRECT(ADDRESS($B72,L$1,1,,"Score"))),"",1))</f>
        <v/>
      </c>
      <c r="M72" s="704" t="str">
        <f aca="true">IF($B72="","",INDIRECT(ADDRESS($B72,M$1,1,,"Score")))</f>
        <v/>
      </c>
      <c r="N72" s="858"/>
      <c r="O72" s="858"/>
      <c r="Q72" s="854"/>
      <c r="R72" s="704" t="str">
        <f aca="true">IF($R71="","",IF(INDIRECT(ADDRESS($R71+1,S$1-1,1,,"Score"))="SP",$R71+1,""))</f>
        <v/>
      </c>
      <c r="S72" s="855" t="str">
        <f aca="true">IF($R72="","",INDIRECT(ADDRESS($R72,S$1,1,,"Score")))</f>
        <v/>
      </c>
      <c r="T72" s="704" t="str">
        <f aca="true">IF($R72="","",INDIRECT(ADDRESS($R72,T$1,1,,"Score")))</f>
        <v/>
      </c>
      <c r="U72" s="854"/>
      <c r="V72" s="854"/>
      <c r="W72" s="856"/>
      <c r="X72" s="856"/>
      <c r="Y72" s="857"/>
      <c r="Z72" s="856" t="str">
        <f aca="true">IF($R72="","",IF(ISBLANK(INDIRECT(ADDRESS($R72,Z$1,1,,"Score"))),"",1))</f>
        <v/>
      </c>
      <c r="AA72" s="856" t="str">
        <f aca="true">IF($R72="","",IF(ISBLANK(INDIRECT(ADDRESS($R72,AA$1,1,,"Score"))),"",1))</f>
        <v/>
      </c>
      <c r="AB72" s="856" t="str">
        <f aca="true">IF($R72="","",IF(ISBLANK(INDIRECT(ADDRESS($R72,AB$1,1,,"Score"))),"",1))</f>
        <v/>
      </c>
      <c r="AC72" s="704" t="str">
        <f aca="true">IF($R72="","",INDIRECT(ADDRESS($R72,AC$1,1,,"Score")))</f>
        <v/>
      </c>
      <c r="AD72" s="858"/>
      <c r="AE72" s="858"/>
    </row>
    <row r="73" customFormat="false" ht="13" hidden="false" customHeight="false" outlineLevel="0" collapsed="false">
      <c r="A73" s="859" t="n">
        <f aca="false">A71+1</f>
        <v>36</v>
      </c>
      <c r="B73" s="860" t="str">
        <f aca="false">IF(ISNA(MATCH($A73,Score!A$4:A$41,0)),"",MATCH($A73,Score!A$4:A$41,0)+ROW(Score!A$3))</f>
        <v/>
      </c>
      <c r="C73" s="861" t="str">
        <f aca="true">IF($B73="","",INDIRECT(ADDRESS($B73,C$1,1,,"Score")))</f>
        <v/>
      </c>
      <c r="D73" s="860" t="str">
        <f aca="true">IF($B73="","",INDIRECT(ADDRESS($B73,D$1,1,,"Score")))</f>
        <v/>
      </c>
      <c r="E73" s="859" t="str">
        <f aca="false">IF(B73="","",SUM(D73,D74))</f>
        <v/>
      </c>
      <c r="F73" s="859" t="str">
        <f aca="false">IF(B73="","",E73-U73)</f>
        <v/>
      </c>
      <c r="G73" s="862" t="str">
        <f aca="true">IF($B73="","",IF(ISBLANK(INDIRECT(ADDRESS($B73,G$1,1,,"Score"))),"",1))</f>
        <v/>
      </c>
      <c r="H73" s="862" t="str">
        <f aca="true">IF($B73="","",IF(ISBLANK(INDIRECT(ADDRESS($B73,H$1,1,,"Score"))),"",1))</f>
        <v/>
      </c>
      <c r="I73" s="863" t="str">
        <f aca="false">IF(H73=1,F73,"")</f>
        <v/>
      </c>
      <c r="J73" s="862" t="str">
        <f aca="true">IF($B73="","",IF(ISBLANK(INDIRECT(ADDRESS($B73,J$1,1,,"Score"))),"",1))</f>
        <v/>
      </c>
      <c r="K73" s="862" t="str">
        <f aca="true">IF($B73="","",IF(ISBLANK(INDIRECT(ADDRESS($B73,K$1,1,,"Score"))),"",1))</f>
        <v/>
      </c>
      <c r="L73" s="862" t="str">
        <f aca="true">IF($B73="","",IF(ISBLANK(INDIRECT(ADDRESS($B73,L$1,1,,"Score"))),"",1))</f>
        <v/>
      </c>
      <c r="M73" s="860" t="str">
        <f aca="true">IF($B73="","",INDIRECT(ADDRESS($B73,M$1,1,,"Score")))</f>
        <v/>
      </c>
      <c r="N73" s="858" t="str">
        <f aca="true">IF(ISNA(MATCH($A73,'Game Clock'!A$11:A$48,0)),"",INDIRECT(ADDRESS(MATCH($A73,'Game Clock'!A$11:A$48,0)+ROW('Game Clock'!A$10),N$1,1,,"Game Clock")))</f>
        <v/>
      </c>
      <c r="O73" s="859" t="str">
        <f aca="false">IF(OR(N73="",N73=0),"",60*E73/N73)</f>
        <v/>
      </c>
      <c r="Q73" s="859" t="n">
        <f aca="false">Q71+1</f>
        <v>36</v>
      </c>
      <c r="R73" s="860" t="str">
        <f aca="false">IF(ISNA(MATCH($Q73,Score!T$4:T$41,0)),"",MATCH($Q73,Score!T$4:T$41,0)++ROW(Score!T$3))</f>
        <v/>
      </c>
      <c r="S73" s="861" t="str">
        <f aca="true">IF($R73="","",INDIRECT(ADDRESS($R73,S$1,1,,"Score")))</f>
        <v/>
      </c>
      <c r="T73" s="860" t="str">
        <f aca="true">IF($R73="","",INDIRECT(ADDRESS($R73,T$1,1,,"Score")))</f>
        <v/>
      </c>
      <c r="U73" s="859" t="str">
        <f aca="false">IF(R73="","",SUM(T73,T74))</f>
        <v/>
      </c>
      <c r="V73" s="859" t="str">
        <f aca="false">IF(R73="","",U73-E73)</f>
        <v/>
      </c>
      <c r="W73" s="862" t="str">
        <f aca="true">IF($R73="","",IF(ISBLANK(INDIRECT(ADDRESS($R73,W$1,1,,"Score"))),"",1))</f>
        <v/>
      </c>
      <c r="X73" s="862" t="str">
        <f aca="true">IF($R73="","",IF(ISBLANK(INDIRECT(ADDRESS($R73,X$1,1,,"Score"))),"",1))</f>
        <v/>
      </c>
      <c r="Y73" s="863" t="str">
        <f aca="false">IF(X73=1,V73,"")</f>
        <v/>
      </c>
      <c r="Z73" s="862" t="str">
        <f aca="true">IF($R73="","",IF(ISBLANK(INDIRECT(ADDRESS($R73,Z$1,1,,"Score"))),"",1))</f>
        <v/>
      </c>
      <c r="AA73" s="862" t="str">
        <f aca="true">IF($R73="","",IF(ISBLANK(INDIRECT(ADDRESS($R73,AA$1,1,,"Score"))),"",1))</f>
        <v/>
      </c>
      <c r="AB73" s="862" t="str">
        <f aca="true">IF($R73="","",IF(ISBLANK(INDIRECT(ADDRESS($R73,AB$1,1,,"Score"))),"",1))</f>
        <v/>
      </c>
      <c r="AC73" s="860" t="str">
        <f aca="true">IF($R73="","",INDIRECT(ADDRESS($R73,AC$1,1,,"Score")))</f>
        <v/>
      </c>
      <c r="AD73" s="859" t="str">
        <f aca="false">N73</f>
        <v/>
      </c>
      <c r="AE73" s="859" t="str">
        <f aca="false">IF(OR(AD73="",AD73=0),"",60*U73/AD73)</f>
        <v/>
      </c>
    </row>
    <row r="74" customFormat="false" ht="13" hidden="false" customHeight="false" outlineLevel="0" collapsed="false">
      <c r="A74" s="859"/>
      <c r="B74" s="860" t="str">
        <f aca="true">IF($B73="","",IF(INDIRECT(ADDRESS($B73+1,C$1-1,1,,"Score"))="SP",$B73+1,""))</f>
        <v/>
      </c>
      <c r="C74" s="861" t="str">
        <f aca="true">IF($B74="","",INDIRECT(ADDRESS($B74,C$1,1,,"Score")))</f>
        <v/>
      </c>
      <c r="D74" s="860" t="str">
        <f aca="true">IF($B74="","",INDIRECT(ADDRESS($B74,D$1,1,,"Score")))</f>
        <v/>
      </c>
      <c r="E74" s="859"/>
      <c r="F74" s="859"/>
      <c r="G74" s="862"/>
      <c r="H74" s="864"/>
      <c r="I74" s="863"/>
      <c r="J74" s="862" t="str">
        <f aca="true">IF($B74="","",IF(ISBLANK(INDIRECT(ADDRESS($B74,J$1,1,,"Score"))),"",1))</f>
        <v/>
      </c>
      <c r="K74" s="862" t="str">
        <f aca="true">IF($B74="","",IF(ISBLANK(INDIRECT(ADDRESS($B74,K$1,1,,"Score"))),"",1))</f>
        <v/>
      </c>
      <c r="L74" s="862" t="str">
        <f aca="true">IF($B74="","",IF(ISBLANK(INDIRECT(ADDRESS($B74,L$1,1,,"Score"))),"",1))</f>
        <v/>
      </c>
      <c r="M74" s="860" t="str">
        <f aca="true">IF($B74="","",INDIRECT(ADDRESS($B74,M$1,1,,"Score")))</f>
        <v/>
      </c>
      <c r="N74" s="859"/>
      <c r="O74" s="859"/>
      <c r="Q74" s="859"/>
      <c r="R74" s="860" t="str">
        <f aca="true">IF($R73="","",IF(INDIRECT(ADDRESS($R73+1,S$1-1,1,,"Score"))="SP",$R73+1,""))</f>
        <v/>
      </c>
      <c r="S74" s="861" t="str">
        <f aca="true">IF($R74="","",INDIRECT(ADDRESS($R74,S$1,1,,"Score")))</f>
        <v/>
      </c>
      <c r="T74" s="860" t="str">
        <f aca="true">IF($R74="","",INDIRECT(ADDRESS($R74,T$1,1,,"Score")))</f>
        <v/>
      </c>
      <c r="U74" s="859"/>
      <c r="V74" s="859"/>
      <c r="W74" s="862"/>
      <c r="X74" s="864"/>
      <c r="Y74" s="863"/>
      <c r="Z74" s="862" t="str">
        <f aca="true">IF($R74="","",IF(ISBLANK(INDIRECT(ADDRESS($R74,Z$1,1,,"Score"))),"",1))</f>
        <v/>
      </c>
      <c r="AA74" s="862" t="str">
        <f aca="true">IF($R74="","",IF(ISBLANK(INDIRECT(ADDRESS($R74,AA$1,1,,"Score"))),"",1))</f>
        <v/>
      </c>
      <c r="AB74" s="862" t="str">
        <f aca="true">IF($R74="","",IF(ISBLANK(INDIRECT(ADDRESS($R74,AB$1,1,,"Score"))),"",1))</f>
        <v/>
      </c>
      <c r="AC74" s="860" t="str">
        <f aca="true">IF($R74="","",INDIRECT(ADDRESS($R74,AC$1,1,,"Score")))</f>
        <v/>
      </c>
      <c r="AD74" s="859"/>
      <c r="AE74" s="859"/>
    </row>
    <row r="75" customFormat="false" ht="13" hidden="false" customHeight="false" outlineLevel="0" collapsed="false">
      <c r="A75" s="854" t="n">
        <f aca="false">A73+1</f>
        <v>37</v>
      </c>
      <c r="B75" s="704" t="str">
        <f aca="false">IF(ISNA(MATCH($A75,Score!A$4:A$41,0)),"",MATCH($A75,Score!A$4:A$41,0)+ROW(Score!A$3))</f>
        <v/>
      </c>
      <c r="C75" s="855" t="str">
        <f aca="true">IF($B75="","",INDIRECT(ADDRESS($B75,C$1,1,,"Score")))</f>
        <v/>
      </c>
      <c r="D75" s="704" t="str">
        <f aca="true">IF($B75="","",INDIRECT(ADDRESS($B75,D$1,1,,"Score")))</f>
        <v/>
      </c>
      <c r="E75" s="854" t="str">
        <f aca="false">IF(B75="","",SUM(D75,D76))</f>
        <v/>
      </c>
      <c r="F75" s="854" t="str">
        <f aca="false">IF(B75="","",E75-U75)</f>
        <v/>
      </c>
      <c r="G75" s="856" t="str">
        <f aca="true">IF($B75="","",IF(ISBLANK(INDIRECT(ADDRESS($B75,G$1,1,,"Score"))),"",1))</f>
        <v/>
      </c>
      <c r="H75" s="856" t="str">
        <f aca="true">IF($B75="","",IF(ISBLANK(INDIRECT(ADDRESS($B75,H$1,1,,"Score"))),"",1))</f>
        <v/>
      </c>
      <c r="I75" s="857" t="str">
        <f aca="false">IF(H75=1,F75,"")</f>
        <v/>
      </c>
      <c r="J75" s="856" t="str">
        <f aca="true">IF($B75="","",IF(ISBLANK(INDIRECT(ADDRESS($B75,J$1,1,,"Score"))),"",1))</f>
        <v/>
      </c>
      <c r="K75" s="856" t="str">
        <f aca="true">IF($B75="","",IF(ISBLANK(INDIRECT(ADDRESS($B75,K$1,1,,"Score"))),"",1))</f>
        <v/>
      </c>
      <c r="L75" s="856" t="str">
        <f aca="true">IF($B75="","",IF(ISBLANK(INDIRECT(ADDRESS($B75,L$1,1,,"Score"))),"",1))</f>
        <v/>
      </c>
      <c r="M75" s="704" t="str">
        <f aca="true">IF($B75="","",INDIRECT(ADDRESS($B75,M$1,1,,"Score")))</f>
        <v/>
      </c>
      <c r="N75" s="858" t="str">
        <f aca="true">IF(ISNA(MATCH($A75,'Game Clock'!A$11:A$48,0)),"",INDIRECT(ADDRESS(MATCH($A75,'Game Clock'!A$11:A$48,0)+ROW('Game Clock'!A$10),N$1,1,,"Game Clock")))</f>
        <v/>
      </c>
      <c r="O75" s="858" t="str">
        <f aca="false">IF(OR(N75="",N75=0),"",60*E75/N75)</f>
        <v/>
      </c>
      <c r="Q75" s="854" t="n">
        <f aca="false">Q73+1</f>
        <v>37</v>
      </c>
      <c r="R75" s="704" t="str">
        <f aca="false">IF(ISNA(MATCH($Q75,Score!T$4:T$41,0)),"",MATCH($Q75,Score!T$4:T$41,0)++ROW(Score!T$3))</f>
        <v/>
      </c>
      <c r="S75" s="855" t="str">
        <f aca="true">IF($R75="","",INDIRECT(ADDRESS($R75,S$1,1,,"Score")))</f>
        <v/>
      </c>
      <c r="T75" s="704" t="str">
        <f aca="true">IF($R75="","",INDIRECT(ADDRESS($R75,T$1,1,,"Score")))</f>
        <v/>
      </c>
      <c r="U75" s="854" t="str">
        <f aca="false">IF(R75="","",SUM(T75,T76))</f>
        <v/>
      </c>
      <c r="V75" s="854" t="str">
        <f aca="false">IF(R75="","",U75-E75)</f>
        <v/>
      </c>
      <c r="W75" s="856" t="str">
        <f aca="true">IF($R75="","",IF(ISBLANK(INDIRECT(ADDRESS($R75,W$1,1,,"Score"))),"",1))</f>
        <v/>
      </c>
      <c r="X75" s="856" t="str">
        <f aca="true">IF($R75="","",IF(ISBLANK(INDIRECT(ADDRESS($R75,X$1,1,,"Score"))),"",1))</f>
        <v/>
      </c>
      <c r="Y75" s="857" t="str">
        <f aca="false">IF(X75=1,V75,"")</f>
        <v/>
      </c>
      <c r="Z75" s="856" t="str">
        <f aca="true">IF($R75="","",IF(ISBLANK(INDIRECT(ADDRESS($R75,Z$1,1,,"Score"))),"",1))</f>
        <v/>
      </c>
      <c r="AA75" s="856" t="str">
        <f aca="true">IF($R75="","",IF(ISBLANK(INDIRECT(ADDRESS($R75,AA$1,1,,"Score"))),"",1))</f>
        <v/>
      </c>
      <c r="AB75" s="856" t="str">
        <f aca="true">IF($R75="","",IF(ISBLANK(INDIRECT(ADDRESS($R75,AB$1,1,,"Score"))),"",1))</f>
        <v/>
      </c>
      <c r="AC75" s="704" t="str">
        <f aca="true">IF($R75="","",INDIRECT(ADDRESS($R75,AC$1,1,,"Score")))</f>
        <v/>
      </c>
      <c r="AD75" s="858" t="str">
        <f aca="false">N75</f>
        <v/>
      </c>
      <c r="AE75" s="858" t="str">
        <f aca="false">IF(OR(AD75="",AD75=0),"",60*U75/AD75)</f>
        <v/>
      </c>
    </row>
    <row r="76" customFormat="false" ht="13" hidden="false" customHeight="false" outlineLevel="0" collapsed="false">
      <c r="A76" s="854"/>
      <c r="B76" s="704" t="str">
        <f aca="true">IF($B75="","",IF(INDIRECT(ADDRESS($B75+1,C$1-1,1,,"Score"))="SP",$B75+1,""))</f>
        <v/>
      </c>
      <c r="C76" s="855" t="str">
        <f aca="true">IF($B76="","",INDIRECT(ADDRESS($B76,C$1,1,,"Score")))</f>
        <v/>
      </c>
      <c r="D76" s="704" t="str">
        <f aca="true">IF($B76="","",INDIRECT(ADDRESS($B76,D$1,1,,"Score")))</f>
        <v/>
      </c>
      <c r="E76" s="854"/>
      <c r="F76" s="854"/>
      <c r="G76" s="856"/>
      <c r="H76" s="856"/>
      <c r="I76" s="857"/>
      <c r="J76" s="856" t="str">
        <f aca="true">IF($B76="","",IF(ISBLANK(INDIRECT(ADDRESS($B76,J$1,1,,"Score"))),"",1))</f>
        <v/>
      </c>
      <c r="K76" s="856" t="str">
        <f aca="true">IF($B76="","",IF(ISBLANK(INDIRECT(ADDRESS($B76,K$1,1,,"Score"))),"",1))</f>
        <v/>
      </c>
      <c r="L76" s="856" t="str">
        <f aca="true">IF($B76="","",IF(ISBLANK(INDIRECT(ADDRESS($B76,L$1,1,,"Score"))),"",1))</f>
        <v/>
      </c>
      <c r="M76" s="704" t="str">
        <f aca="true">IF($B76="","",INDIRECT(ADDRESS($B76,M$1,1,,"Score")))</f>
        <v/>
      </c>
      <c r="N76" s="858"/>
      <c r="O76" s="858"/>
      <c r="Q76" s="854"/>
      <c r="R76" s="704" t="str">
        <f aca="true">IF($R75="","",IF(INDIRECT(ADDRESS($R75+1,S$1-1,1,,"Score"))="SP",$R75+1,""))</f>
        <v/>
      </c>
      <c r="S76" s="855" t="str">
        <f aca="true">IF($R76="","",INDIRECT(ADDRESS($R76,S$1,1,,"Score")))</f>
        <v/>
      </c>
      <c r="T76" s="704" t="str">
        <f aca="true">IF($R76="","",INDIRECT(ADDRESS($R76,T$1,1,,"Score")))</f>
        <v/>
      </c>
      <c r="U76" s="854"/>
      <c r="V76" s="854"/>
      <c r="W76" s="856"/>
      <c r="X76" s="856"/>
      <c r="Y76" s="857"/>
      <c r="Z76" s="856" t="str">
        <f aca="true">IF($R76="","",IF(ISBLANK(INDIRECT(ADDRESS($R76,Z$1,1,,"Score"))),"",1))</f>
        <v/>
      </c>
      <c r="AA76" s="856" t="str">
        <f aca="true">IF($R76="","",IF(ISBLANK(INDIRECT(ADDRESS($R76,AA$1,1,,"Score"))),"",1))</f>
        <v/>
      </c>
      <c r="AB76" s="856" t="str">
        <f aca="true">IF($R76="","",IF(ISBLANK(INDIRECT(ADDRESS($R76,AB$1,1,,"Score"))),"",1))</f>
        <v/>
      </c>
      <c r="AC76" s="704" t="str">
        <f aca="true">IF($R76="","",INDIRECT(ADDRESS($R76,AC$1,1,,"Score")))</f>
        <v/>
      </c>
      <c r="AD76" s="858"/>
      <c r="AE76" s="858"/>
    </row>
    <row r="77" customFormat="false" ht="13" hidden="false" customHeight="false" outlineLevel="0" collapsed="false">
      <c r="A77" s="859" t="n">
        <f aca="false">A75+1</f>
        <v>38</v>
      </c>
      <c r="B77" s="860" t="str">
        <f aca="false">IF(ISNA(MATCH($A77,Score!A$4:A$41,0)),"",MATCH($A77,Score!A$4:A$41,0)+ROW(Score!A$3))</f>
        <v/>
      </c>
      <c r="C77" s="861" t="str">
        <f aca="true">IF($B77="","",INDIRECT(ADDRESS($B77,C$1,1,,"Score")))</f>
        <v/>
      </c>
      <c r="D77" s="860" t="str">
        <f aca="true">IF($B77="","",INDIRECT(ADDRESS($B77,D$1,1,,"Score")))</f>
        <v/>
      </c>
      <c r="E77" s="859" t="str">
        <f aca="false">IF(B77="","",SUM(D77,D78))</f>
        <v/>
      </c>
      <c r="F77" s="859" t="str">
        <f aca="false">IF(B77="","",E77-U77)</f>
        <v/>
      </c>
      <c r="G77" s="862" t="str">
        <f aca="true">IF($B77="","",IF(ISBLANK(INDIRECT(ADDRESS($B77,G$1,1,,"Score"))),"",1))</f>
        <v/>
      </c>
      <c r="H77" s="862" t="str">
        <f aca="true">IF($B77="","",IF(ISBLANK(INDIRECT(ADDRESS($B77,H$1,1,,"Score"))),"",1))</f>
        <v/>
      </c>
      <c r="I77" s="863" t="str">
        <f aca="false">IF(H77=1,F77,"")</f>
        <v/>
      </c>
      <c r="J77" s="862" t="str">
        <f aca="true">IF($B77="","",IF(ISBLANK(INDIRECT(ADDRESS($B77,J$1,1,,"Score"))),"",1))</f>
        <v/>
      </c>
      <c r="K77" s="862" t="str">
        <f aca="true">IF($B77="","",IF(ISBLANK(INDIRECT(ADDRESS($B77,K$1,1,,"Score"))),"",1))</f>
        <v/>
      </c>
      <c r="L77" s="862" t="str">
        <f aca="true">IF($B77="","",IF(ISBLANK(INDIRECT(ADDRESS($B77,L$1,1,,"Score"))),"",1))</f>
        <v/>
      </c>
      <c r="M77" s="860" t="str">
        <f aca="true">IF($B77="","",INDIRECT(ADDRESS($B77,M$1,1,,"Score")))</f>
        <v/>
      </c>
      <c r="N77" s="858" t="str">
        <f aca="true">IF(ISNA(MATCH($A77,'Game Clock'!A$11:A$48,0)),"",INDIRECT(ADDRESS(MATCH($A77,'Game Clock'!A$11:A$48,0)+ROW('Game Clock'!A$10),N$1,1,,"Game Clock")))</f>
        <v/>
      </c>
      <c r="O77" s="859" t="str">
        <f aca="false">IF(OR(N77="",N77=0),"",60*E77/N77)</f>
        <v/>
      </c>
      <c r="Q77" s="859" t="n">
        <f aca="false">Q75+1</f>
        <v>38</v>
      </c>
      <c r="R77" s="860" t="str">
        <f aca="false">IF(ISNA(MATCH($Q77,Score!T$4:T$41,0)),"",MATCH($Q77,Score!T$4:T$41,0)++ROW(Score!T$3))</f>
        <v/>
      </c>
      <c r="S77" s="861" t="str">
        <f aca="true">IF($R77="","",INDIRECT(ADDRESS($R77,S$1,1,,"Score")))</f>
        <v/>
      </c>
      <c r="T77" s="860" t="str">
        <f aca="true">IF($R77="","",INDIRECT(ADDRESS($R77,T$1,1,,"Score")))</f>
        <v/>
      </c>
      <c r="U77" s="859" t="str">
        <f aca="false">IF(R77="","",SUM(T77,T78))</f>
        <v/>
      </c>
      <c r="V77" s="859" t="str">
        <f aca="false">IF(R77="","",U77-E77)</f>
        <v/>
      </c>
      <c r="W77" s="862" t="str">
        <f aca="true">IF($R77="","",IF(ISBLANK(INDIRECT(ADDRESS($R77,W$1,1,,"Score"))),"",1))</f>
        <v/>
      </c>
      <c r="X77" s="862" t="str">
        <f aca="true">IF($R77="","",IF(ISBLANK(INDIRECT(ADDRESS($R77,X$1,1,,"Score"))),"",1))</f>
        <v/>
      </c>
      <c r="Y77" s="863" t="str">
        <f aca="false">IF(X77=1,V77,"")</f>
        <v/>
      </c>
      <c r="Z77" s="862" t="str">
        <f aca="true">IF($R77="","",IF(ISBLANK(INDIRECT(ADDRESS($R77,Z$1,1,,"Score"))),"",1))</f>
        <v/>
      </c>
      <c r="AA77" s="862" t="str">
        <f aca="true">IF($R77="","",IF(ISBLANK(INDIRECT(ADDRESS($R77,AA$1,1,,"Score"))),"",1))</f>
        <v/>
      </c>
      <c r="AB77" s="862" t="str">
        <f aca="true">IF($R77="","",IF(ISBLANK(INDIRECT(ADDRESS($R77,AB$1,1,,"Score"))),"",1))</f>
        <v/>
      </c>
      <c r="AC77" s="860" t="str">
        <f aca="true">IF($R77="","",INDIRECT(ADDRESS($R77,AC$1,1,,"Score")))</f>
        <v/>
      </c>
      <c r="AD77" s="859" t="str">
        <f aca="false">N77</f>
        <v/>
      </c>
      <c r="AE77" s="859" t="str">
        <f aca="false">IF(OR(AD77="",AD77=0),"",60*U77/AD77)</f>
        <v/>
      </c>
    </row>
    <row r="78" customFormat="false" ht="13" hidden="false" customHeight="false" outlineLevel="0" collapsed="false">
      <c r="A78" s="859"/>
      <c r="B78" s="860" t="str">
        <f aca="true">IF($B77="","",IF(INDIRECT(ADDRESS($B77+1,C$1-1,1,,"Score"))="SP",$B77+1,""))</f>
        <v/>
      </c>
      <c r="C78" s="861" t="str">
        <f aca="true">IF($B78="","",INDIRECT(ADDRESS($B78,C$1,1,,"Score")))</f>
        <v/>
      </c>
      <c r="D78" s="860" t="str">
        <f aca="true">IF($B78="","",INDIRECT(ADDRESS($B78,D$1,1,,"Score")))</f>
        <v/>
      </c>
      <c r="E78" s="859"/>
      <c r="F78" s="859"/>
      <c r="G78" s="862"/>
      <c r="H78" s="864"/>
      <c r="I78" s="863"/>
      <c r="J78" s="862" t="str">
        <f aca="true">IF($B78="","",IF(ISBLANK(INDIRECT(ADDRESS($B78,J$1,1,,"Score"))),"",1))</f>
        <v/>
      </c>
      <c r="K78" s="862" t="str">
        <f aca="true">IF($B78="","",IF(ISBLANK(INDIRECT(ADDRESS($B78,K$1,1,,"Score"))),"",1))</f>
        <v/>
      </c>
      <c r="L78" s="862" t="str">
        <f aca="true">IF($B78="","",IF(ISBLANK(INDIRECT(ADDRESS($B78,L$1,1,,"Score"))),"",1))</f>
        <v/>
      </c>
      <c r="M78" s="860" t="str">
        <f aca="true">IF($B78="","",INDIRECT(ADDRESS($B78,M$1,1,,"Score")))</f>
        <v/>
      </c>
      <c r="N78" s="859"/>
      <c r="O78" s="859"/>
      <c r="Q78" s="859"/>
      <c r="R78" s="860" t="str">
        <f aca="true">IF($R77="","",IF(INDIRECT(ADDRESS($R77+1,S$1-1,1,,"Score"))="SP",$R77+1,""))</f>
        <v/>
      </c>
      <c r="S78" s="861" t="str">
        <f aca="true">IF($R78="","",INDIRECT(ADDRESS($R78,S$1,1,,"Score")))</f>
        <v/>
      </c>
      <c r="T78" s="860" t="str">
        <f aca="true">IF($R78="","",INDIRECT(ADDRESS($R78,T$1,1,,"Score")))</f>
        <v/>
      </c>
      <c r="U78" s="859"/>
      <c r="V78" s="859"/>
      <c r="W78" s="862"/>
      <c r="X78" s="864"/>
      <c r="Y78" s="863"/>
      <c r="Z78" s="862" t="str">
        <f aca="true">IF($R78="","",IF(ISBLANK(INDIRECT(ADDRESS($R78,Z$1,1,,"Score"))),"",1))</f>
        <v/>
      </c>
      <c r="AA78" s="862" t="str">
        <f aca="true">IF($R78="","",IF(ISBLANK(INDIRECT(ADDRESS($R78,AA$1,1,,"Score"))),"",1))</f>
        <v/>
      </c>
      <c r="AB78" s="862" t="str">
        <f aca="true">IF($R78="","",IF(ISBLANK(INDIRECT(ADDRESS($R78,AB$1,1,,"Score"))),"",1))</f>
        <v/>
      </c>
      <c r="AC78" s="860" t="str">
        <f aca="true">IF($R78="","",INDIRECT(ADDRESS($R78,AC$1,1,,"Score")))</f>
        <v/>
      </c>
      <c r="AD78" s="859"/>
      <c r="AE78" s="859"/>
    </row>
    <row r="79" customFormat="false" ht="12.75" hidden="false" customHeight="true" outlineLevel="0" collapsed="false">
      <c r="A79" s="865" t="s">
        <v>478</v>
      </c>
      <c r="B79" s="866"/>
      <c r="C79" s="866"/>
      <c r="D79" s="866"/>
      <c r="E79" s="867" t="e">
        <f aca="false">SUM(E3:E78)</f>
        <v>#REF!</v>
      </c>
      <c r="F79" s="868"/>
      <c r="G79" s="853" t="n">
        <f aca="false">SUM(G3:G78)</f>
        <v>24</v>
      </c>
      <c r="H79" s="853" t="n">
        <f aca="false">SUM(H3:H78)</f>
        <v>24</v>
      </c>
      <c r="I79" s="852"/>
      <c r="J79" s="853" t="n">
        <f aca="false">SUM(J3:J78)</f>
        <v>48</v>
      </c>
      <c r="K79" s="853" t="n">
        <f aca="false">SUM(K3:K78)</f>
        <v>48</v>
      </c>
      <c r="L79" s="853" t="n">
        <f aca="false">SUM(L3,L5,L7,L9,L11,L13,L15,L17,L19,L21,L23,L25,L27,L29,L31,L33,L35,L37,L39,L41,L43,L45,L47,L49,L51,L53,L55,L57,L59,L61,L63,L65,L67,L69,L71,L73,L75,L77)</f>
        <v>24</v>
      </c>
      <c r="M79" s="866"/>
      <c r="N79" s="868" t="s">
        <v>479</v>
      </c>
      <c r="O79" s="867" t="str">
        <f aca="false">IF(COUNT(O3:O78),AVERAGE(O3:O78),"")</f>
        <v/>
      </c>
      <c r="Q79" s="865" t="s">
        <v>478</v>
      </c>
      <c r="R79" s="866"/>
      <c r="S79" s="866"/>
      <c r="T79" s="866"/>
      <c r="U79" s="867" t="e">
        <f aca="false">SUM(U3:U78)</f>
        <v>#REF!</v>
      </c>
      <c r="V79" s="868"/>
      <c r="W79" s="853" t="n">
        <f aca="false">SUM(W3:W78)</f>
        <v>24</v>
      </c>
      <c r="X79" s="853" t="n">
        <f aca="false">SUM(X3:X78)</f>
        <v>24</v>
      </c>
      <c r="Y79" s="852"/>
      <c r="Z79" s="853" t="n">
        <f aca="false">SUM(Z3:Z78)</f>
        <v>48</v>
      </c>
      <c r="AA79" s="853" t="n">
        <f aca="false">SUM(AA3:AA78)</f>
        <v>48</v>
      </c>
      <c r="AB79" s="853" t="n">
        <f aca="false">SUM(AB3,AB5,AB7,AB9,AB11,AB13,AB15,AB17,AB19,AB21,AB23,AB25,AB27,AB29,AB31,AB33,AB35,AB37,AB39,AB41,AB43,AB45,AB47,AB49,AB51,AB53,AB55,AB57,AB59,AB61, AB63, AB65, AB67, AB69, AB71,AB73,AB75,AB77)</f>
        <v>24</v>
      </c>
      <c r="AC79" s="866"/>
      <c r="AD79" s="868" t="s">
        <v>479</v>
      </c>
      <c r="AE79" s="867" t="str">
        <f aca="false">IF(COUNT(AE3:AE78),AVERAGE(AE3:AE78),"")</f>
        <v/>
      </c>
    </row>
    <row r="80" customFormat="false" ht="13" hidden="false" customHeight="false" outlineLevel="0" collapsed="false">
      <c r="A80" s="865"/>
      <c r="B80" s="866"/>
      <c r="C80" s="866"/>
      <c r="D80" s="866"/>
      <c r="E80" s="867"/>
      <c r="F80" s="868"/>
      <c r="G80" s="853"/>
      <c r="H80" s="869"/>
      <c r="I80" s="852"/>
      <c r="J80" s="853"/>
      <c r="K80" s="853"/>
      <c r="L80" s="853" t="n">
        <f aca="false">SUM(L4,L6,L8,L10,L12,L14,L16,L18,L20,L22,L24,L26,L28,L30,L32,L34,L36,L38,L40,L42,L44,L46,L48,L50,L52,L54,L56,L58,L60,L62, L64, L66, L68, L70, L72,L74,L76,L78)</f>
        <v>24</v>
      </c>
      <c r="M80" s="866"/>
      <c r="N80" s="868"/>
      <c r="O80" s="867"/>
      <c r="Q80" s="865"/>
      <c r="R80" s="866"/>
      <c r="S80" s="866"/>
      <c r="T80" s="866"/>
      <c r="U80" s="867"/>
      <c r="V80" s="868"/>
      <c r="W80" s="853"/>
      <c r="X80" s="869"/>
      <c r="Y80" s="852"/>
      <c r="Z80" s="853"/>
      <c r="AA80" s="853"/>
      <c r="AB80" s="853" t="n">
        <f aca="false">SUM(AB4,AB6,AB8,AB10,AB12,AB14,AB16,AB18,AB20,AB22,AB24,AB26,AB28,AB30,AB32,AB34,AB36,AB38,AB40,AB42,AB44,AB46,AB48,AB50,AB52,AB54,AB56,AB58,AB60,AB62, AB64, AB66, AB68, AB70, AB72,AB74,AB76,AB78)</f>
        <v>24</v>
      </c>
      <c r="AC80" s="866"/>
      <c r="AD80" s="868"/>
      <c r="AE80" s="867"/>
    </row>
    <row r="86" customFormat="false" ht="13" hidden="false" customHeight="false" outlineLevel="0" collapsed="false">
      <c r="A86" s="848" t="s">
        <v>464</v>
      </c>
      <c r="B86" s="848" t="s">
        <v>461</v>
      </c>
      <c r="C86" s="849"/>
      <c r="D86" s="849"/>
      <c r="E86" s="850"/>
      <c r="F86" s="850"/>
      <c r="G86" s="851"/>
      <c r="H86" s="851"/>
      <c r="I86" s="852"/>
      <c r="J86" s="851"/>
      <c r="K86" s="851"/>
      <c r="L86" s="851"/>
      <c r="M86" s="849"/>
      <c r="N86" s="849"/>
      <c r="O86" s="850"/>
      <c r="Q86" s="848" t="s">
        <v>464</v>
      </c>
      <c r="R86" s="848" t="s">
        <v>467</v>
      </c>
      <c r="S86" s="849"/>
      <c r="T86" s="849"/>
      <c r="U86" s="850"/>
      <c r="V86" s="850"/>
      <c r="W86" s="851"/>
      <c r="X86" s="851"/>
      <c r="Y86" s="852"/>
      <c r="Z86" s="851"/>
      <c r="AA86" s="851"/>
      <c r="AB86" s="851"/>
      <c r="AC86" s="849"/>
      <c r="AD86" s="849"/>
      <c r="AE86" s="850"/>
    </row>
    <row r="87" customFormat="false" ht="13" hidden="false" customHeight="false" outlineLevel="0" collapsed="false">
      <c r="A87" s="850" t="s">
        <v>421</v>
      </c>
      <c r="B87" s="850" t="s">
        <v>468</v>
      </c>
      <c r="C87" s="850" t="s">
        <v>292</v>
      </c>
      <c r="D87" s="850" t="s">
        <v>469</v>
      </c>
      <c r="E87" s="850" t="s">
        <v>470</v>
      </c>
      <c r="F87" s="850" t="s">
        <v>471</v>
      </c>
      <c r="G87" s="853" t="s">
        <v>472</v>
      </c>
      <c r="H87" s="853" t="s">
        <v>452</v>
      </c>
      <c r="I87" s="852" t="s">
        <v>473</v>
      </c>
      <c r="J87" s="853" t="s">
        <v>474</v>
      </c>
      <c r="K87" s="853" t="s">
        <v>475</v>
      </c>
      <c r="L87" s="853" t="s">
        <v>221</v>
      </c>
      <c r="M87" s="850" t="s">
        <v>233</v>
      </c>
      <c r="N87" s="850" t="s">
        <v>476</v>
      </c>
      <c r="O87" s="850" t="s">
        <v>477</v>
      </c>
      <c r="Q87" s="850" t="s">
        <v>421</v>
      </c>
      <c r="R87" s="850" t="s">
        <v>468</v>
      </c>
      <c r="S87" s="850" t="s">
        <v>292</v>
      </c>
      <c r="T87" s="850" t="s">
        <v>469</v>
      </c>
      <c r="U87" s="850" t="s">
        <v>470</v>
      </c>
      <c r="V87" s="850" t="s">
        <v>471</v>
      </c>
      <c r="W87" s="853" t="s">
        <v>472</v>
      </c>
      <c r="X87" s="853" t="s">
        <v>452</v>
      </c>
      <c r="Y87" s="852" t="s">
        <v>473</v>
      </c>
      <c r="Z87" s="853" t="s">
        <v>474</v>
      </c>
      <c r="AA87" s="853" t="s">
        <v>475</v>
      </c>
      <c r="AB87" s="853" t="s">
        <v>221</v>
      </c>
      <c r="AC87" s="850" t="s">
        <v>233</v>
      </c>
      <c r="AD87" s="850" t="s">
        <v>476</v>
      </c>
      <c r="AE87" s="850" t="s">
        <v>477</v>
      </c>
    </row>
    <row r="88" customFormat="false" ht="13" hidden="false" customHeight="false" outlineLevel="0" collapsed="false">
      <c r="A88" s="854" t="n">
        <v>1</v>
      </c>
      <c r="B88" s="704" t="n">
        <f aca="false">IF(ISNA(MATCH($A88,Score!A$46:A$83,0)),"",MATCH($A88,Score!A$46:A$83,0)+ROW(Score!A$45))</f>
        <v>46</v>
      </c>
      <c r="C88" s="855" t="e">
        <f aca="true">IF($B88="","",INDIRECT(ADDRESS($B88,C$1,1,,"Score")))</f>
        <v>#REF!</v>
      </c>
      <c r="D88" s="704" t="e">
        <f aca="true">IF($B88="","",INDIRECT(ADDRESS($B88,D$1,1,,"Score")))</f>
        <v>#REF!</v>
      </c>
      <c r="E88" s="854" t="e">
        <f aca="false">IF(B88="","",SUM(D88,D89))</f>
        <v>#REF!</v>
      </c>
      <c r="F88" s="854" t="e">
        <f aca="false">IF(B88="","",E88-U88)</f>
        <v>#REF!</v>
      </c>
      <c r="G88" s="856" t="n">
        <f aca="true">IF($B88="","",IF(ISBLANK(INDIRECT(ADDRESS($B88,G$1,1,,"Score"))),"",1))</f>
        <v>1</v>
      </c>
      <c r="H88" s="856" t="n">
        <f aca="true">IF($B88="","",IF(ISBLANK(INDIRECT(ADDRESS($B88,H$1,1,,"Score"))),"",1))</f>
        <v>1</v>
      </c>
      <c r="I88" s="857" t="e">
        <f aca="false">IF(H88=1,F88,"")</f>
        <v>#REF!</v>
      </c>
      <c r="J88" s="856" t="n">
        <f aca="true">IF($B88="","",IF(ISBLANK(INDIRECT(ADDRESS($B88,J$1,1,,"Score"))),"",1))</f>
        <v>1</v>
      </c>
      <c r="K88" s="856" t="n">
        <f aca="true">IF($B88="","",IF(ISBLANK(INDIRECT(ADDRESS($B88,K$1,1,,"Score"))),"",1))</f>
        <v>1</v>
      </c>
      <c r="L88" s="856" t="n">
        <f aca="true">IF($B88="","",IF(ISBLANK(INDIRECT(ADDRESS($B88,L$1,1,,"Score"))),"",1))</f>
        <v>1</v>
      </c>
      <c r="M88" s="704" t="e">
        <f aca="true">IF($B88="","",INDIRECT(ADDRESS($B88,M$1,1,,"Score")))</f>
        <v>#REF!</v>
      </c>
      <c r="N88" s="858" t="e">
        <f aca="true">IF(ISNA(MATCH($A88,'Game Clock'!A$62:A$99,0)),"",INDIRECT(ADDRESS(MATCH($A88,'Game Clock'!A$62:A$99,0)+ROW('Game Clock'!A$61),N$1,1,,"Game Clock")))</f>
        <v>#REF!</v>
      </c>
      <c r="O88" s="858" t="e">
        <f aca="false">IF(OR(N88="",N88=0),"",60*E88/N88)</f>
        <v>#REF!</v>
      </c>
      <c r="Q88" s="854" t="n">
        <v>1</v>
      </c>
      <c r="R88" s="704" t="n">
        <f aca="false">IF(ISNA(MATCH($Q88,Score!T$46:T$83,0)),"",MATCH($Q88,Score!T$46:T$83,0)+ROW(Score!T$45) )</f>
        <v>46</v>
      </c>
      <c r="S88" s="855" t="e">
        <f aca="true">IF($R88="","",INDIRECT(ADDRESS($R88,S$1,1,,"Score")))</f>
        <v>#REF!</v>
      </c>
      <c r="T88" s="704" t="e">
        <f aca="true">IF($R88="","",INDIRECT(ADDRESS($R88,T$1,1,,"Score")))</f>
        <v>#REF!</v>
      </c>
      <c r="U88" s="854" t="e">
        <f aca="false">IF(R88="","",SUM(T88,T89))</f>
        <v>#REF!</v>
      </c>
      <c r="V88" s="854" t="e">
        <f aca="false">IF(R88="","",U88-E88)</f>
        <v>#REF!</v>
      </c>
      <c r="W88" s="856" t="n">
        <f aca="true">IF($R88="","",IF(ISBLANK(INDIRECT(ADDRESS($R88,W$1,1,,"Score"))),"",1))</f>
        <v>1</v>
      </c>
      <c r="X88" s="856" t="n">
        <f aca="true">IF($R88="","",IF(ISBLANK(INDIRECT(ADDRESS($R88,X$1,1,,"Score"))),"",1))</f>
        <v>1</v>
      </c>
      <c r="Y88" s="857" t="e">
        <f aca="false">IF(X88=1,V88,"")</f>
        <v>#REF!</v>
      </c>
      <c r="Z88" s="856" t="n">
        <f aca="true">IF($R88="","",IF(ISBLANK(INDIRECT(ADDRESS($R88,Z$1,1,,"Score"))),"",1))</f>
        <v>1</v>
      </c>
      <c r="AA88" s="856" t="n">
        <f aca="true">IF($R88="","",IF(ISBLANK(INDIRECT(ADDRESS($R88,AA$1,1,,"Score"))),"",1))</f>
        <v>1</v>
      </c>
      <c r="AB88" s="856" t="n">
        <f aca="true">IF($R88="","",IF(ISBLANK(INDIRECT(ADDRESS($R88,AB$1,1,,"Score"))),"",1))</f>
        <v>1</v>
      </c>
      <c r="AC88" s="704" t="e">
        <f aca="true">IF($R88="","",INDIRECT(ADDRESS($R88,AC$1,1,,"Score")))</f>
        <v>#REF!</v>
      </c>
      <c r="AD88" s="858" t="e">
        <f aca="false">N88</f>
        <v>#REF!</v>
      </c>
      <c r="AE88" s="858" t="e">
        <f aca="false">IF(OR(AD88="",AD88=0),"",60*U88/AD88)</f>
        <v>#REF!</v>
      </c>
    </row>
    <row r="89" customFormat="false" ht="13" hidden="false" customHeight="false" outlineLevel="0" collapsed="false">
      <c r="A89" s="854"/>
      <c r="B89" s="704" t="e">
        <f aca="true">IF($B88="","",IF(INDIRECT(ADDRESS($B88+1,C$1-1,1,,"Score"))="SP",$B88+1,""))</f>
        <v>#REF!</v>
      </c>
      <c r="C89" s="855" t="e">
        <f aca="true">IF($B89="","",INDIRECT(ADDRESS($B89,C$1,1,,"Score")))</f>
        <v>#REF!</v>
      </c>
      <c r="D89" s="704" t="e">
        <f aca="true">IF($B89="","",INDIRECT(ADDRESS($B89,D$1,1,,"Score")))</f>
        <v>#REF!</v>
      </c>
      <c r="E89" s="854"/>
      <c r="F89" s="854"/>
      <c r="G89" s="856"/>
      <c r="H89" s="856"/>
      <c r="I89" s="857"/>
      <c r="J89" s="856" t="n">
        <f aca="true">IF($B89="","",IF(ISBLANK(INDIRECT(ADDRESS($B89,J$1,1,,"Score"))),"",1))</f>
        <v>1</v>
      </c>
      <c r="K89" s="856" t="n">
        <f aca="true">IF($B89="","",IF(ISBLANK(INDIRECT(ADDRESS($B89,K$1,1,,"Score"))),"",1))</f>
        <v>1</v>
      </c>
      <c r="L89" s="856" t="n">
        <f aca="true">IF($B89="","",IF(ISBLANK(INDIRECT(ADDRESS($B89,L$1,1,,"Score"))),"",1))</f>
        <v>1</v>
      </c>
      <c r="M89" s="704" t="e">
        <f aca="true">IF($B89="","",INDIRECT(ADDRESS($B89,M$1,1,,"Score")))</f>
        <v>#REF!</v>
      </c>
      <c r="N89" s="858"/>
      <c r="O89" s="858"/>
      <c r="Q89" s="854"/>
      <c r="R89" s="704" t="e">
        <f aca="true">IF($R88="","",IF(INDIRECT(ADDRESS($R88+1,S$1-1,1,,"Score"))="SP",$R88+1,""))</f>
        <v>#REF!</v>
      </c>
      <c r="S89" s="855" t="e">
        <f aca="true">IF($R89="","",INDIRECT(ADDRESS($R89,S$1,1,,"Score")))</f>
        <v>#REF!</v>
      </c>
      <c r="T89" s="704" t="e">
        <f aca="true">IF($R89="","",INDIRECT(ADDRESS($R89,T$1,1,,"Score")))</f>
        <v>#REF!</v>
      </c>
      <c r="U89" s="854"/>
      <c r="V89" s="854"/>
      <c r="W89" s="856"/>
      <c r="X89" s="856"/>
      <c r="Y89" s="857"/>
      <c r="Z89" s="856" t="n">
        <f aca="true">IF($R89="","",IF(ISBLANK(INDIRECT(ADDRESS($R89,Z$1,1,,"Score"))),"",1))</f>
        <v>1</v>
      </c>
      <c r="AA89" s="856" t="n">
        <f aca="true">IF($R89="","",IF(ISBLANK(INDIRECT(ADDRESS($R89,AA$1,1,,"Score"))),"",1))</f>
        <v>1</v>
      </c>
      <c r="AB89" s="856" t="n">
        <f aca="true">IF($R89="","",IF(ISBLANK(INDIRECT(ADDRESS($R89,AB$1,1,,"Score"))),"",1))</f>
        <v>1</v>
      </c>
      <c r="AC89" s="704" t="e">
        <f aca="true">IF($R89="","",INDIRECT(ADDRESS($R89,AC$1,1,,"Score")))</f>
        <v>#REF!</v>
      </c>
      <c r="AD89" s="858"/>
      <c r="AE89" s="858"/>
    </row>
    <row r="90" customFormat="false" ht="13" hidden="false" customHeight="false" outlineLevel="0" collapsed="false">
      <c r="A90" s="859" t="n">
        <f aca="false">A88+1</f>
        <v>2</v>
      </c>
      <c r="B90" s="860" t="n">
        <f aca="false">IF(ISNA(MATCH($A90,Score!A$46:A$83,0)),"",MATCH($A90,Score!A$46:A$83,0)+ROW(Score!A$45))</f>
        <v>47</v>
      </c>
      <c r="C90" s="861" t="e">
        <f aca="true">IF($B90="","",INDIRECT(ADDRESS($B90,C$1,1,,"Score")))</f>
        <v>#REF!</v>
      </c>
      <c r="D90" s="860" t="e">
        <f aca="true">IF($B90="","",INDIRECT(ADDRESS($B90,D$1,1,,"Score")))</f>
        <v>#REF!</v>
      </c>
      <c r="E90" s="859" t="e">
        <f aca="false">IF(B90="","",SUM(D90,D91))</f>
        <v>#REF!</v>
      </c>
      <c r="F90" s="859" t="e">
        <f aca="false">IF(B90="","",E90-U90)</f>
        <v>#REF!</v>
      </c>
      <c r="G90" s="862" t="n">
        <f aca="true">IF($B90="","",IF(ISBLANK(INDIRECT(ADDRESS($B90,G$1,1,,"Score"))),"",1))</f>
        <v>1</v>
      </c>
      <c r="H90" s="862" t="n">
        <f aca="true">IF($B90="","",IF(ISBLANK(INDIRECT(ADDRESS($B90,H$1,1,,"Score"))),"",1))</f>
        <v>1</v>
      </c>
      <c r="I90" s="863" t="e">
        <f aca="false">IF(H90=1,F90,"")</f>
        <v>#REF!</v>
      </c>
      <c r="J90" s="862" t="n">
        <f aca="true">IF($B90="","",IF(ISBLANK(INDIRECT(ADDRESS($B90,J$1,1,,"Score"))),"",1))</f>
        <v>1</v>
      </c>
      <c r="K90" s="862" t="n">
        <f aca="true">IF($B90="","",IF(ISBLANK(INDIRECT(ADDRESS($B90,K$1,1,,"Score"))),"",1))</f>
        <v>1</v>
      </c>
      <c r="L90" s="862" t="n">
        <f aca="true">IF($B90="","",IF(ISBLANK(INDIRECT(ADDRESS($B90,L$1,1,,"Score"))),"",1))</f>
        <v>1</v>
      </c>
      <c r="M90" s="860" t="e">
        <f aca="true">IF($B90="","",INDIRECT(ADDRESS($B90,M$1,1,,"Score")))</f>
        <v>#REF!</v>
      </c>
      <c r="N90" s="858" t="e">
        <f aca="true">IF(ISNA(MATCH($A90,'Game Clock'!A$62:A$99,0)),"",INDIRECT(ADDRESS(MATCH($A90,'Game Clock'!A$62:A$99,0)+ROW('Game Clock'!A$61),N$1,1,,"Game Clock")))</f>
        <v>#REF!</v>
      </c>
      <c r="O90" s="859" t="e">
        <f aca="false">IF(OR(N90="",N90=0),"",60*E90/N90)</f>
        <v>#REF!</v>
      </c>
      <c r="Q90" s="859" t="n">
        <f aca="false">Q88+1</f>
        <v>2</v>
      </c>
      <c r="R90" s="860" t="n">
        <f aca="false">IF(ISNA(MATCH($Q90,Score!T$46:T$83,0)),"",MATCH($Q90,Score!T$46:T$83,0)+ROW(Score!T$45) )</f>
        <v>47</v>
      </c>
      <c r="S90" s="861" t="e">
        <f aca="true">IF($R90="","",INDIRECT(ADDRESS($R90,S$1,1,,"Score")))</f>
        <v>#REF!</v>
      </c>
      <c r="T90" s="860" t="e">
        <f aca="true">IF($R90="","",INDIRECT(ADDRESS($R90,T$1,1,,"Score")))</f>
        <v>#REF!</v>
      </c>
      <c r="U90" s="859" t="e">
        <f aca="false">IF(R90="","",SUM(T90,T91))</f>
        <v>#REF!</v>
      </c>
      <c r="V90" s="859" t="e">
        <f aca="false">IF(R90="","",U90-E90)</f>
        <v>#REF!</v>
      </c>
      <c r="W90" s="862" t="n">
        <f aca="true">IF($R90="","",IF(ISBLANK(INDIRECT(ADDRESS($R90,W$1,1,,"Score"))),"",1))</f>
        <v>1</v>
      </c>
      <c r="X90" s="862" t="n">
        <f aca="true">IF($R90="","",IF(ISBLANK(INDIRECT(ADDRESS($R90,X$1,1,,"Score"))),"",1))</f>
        <v>1</v>
      </c>
      <c r="Y90" s="863" t="e">
        <f aca="false">IF(X90=1,V90,"")</f>
        <v>#REF!</v>
      </c>
      <c r="Z90" s="862" t="n">
        <f aca="true">IF($R90="","",IF(ISBLANK(INDIRECT(ADDRESS($R90,Z$1,1,,"Score"))),"",1))</f>
        <v>1</v>
      </c>
      <c r="AA90" s="862" t="n">
        <f aca="true">IF($R90="","",IF(ISBLANK(INDIRECT(ADDRESS($R90,AA$1,1,,"Score"))),"",1))</f>
        <v>1</v>
      </c>
      <c r="AB90" s="862" t="n">
        <f aca="true">IF($R90="","",IF(ISBLANK(INDIRECT(ADDRESS($R90,AB$1,1,,"Score"))),"",1))</f>
        <v>1</v>
      </c>
      <c r="AC90" s="860" t="e">
        <f aca="true">IF($R90="","",INDIRECT(ADDRESS($R90,AC$1,1,,"Score")))</f>
        <v>#REF!</v>
      </c>
      <c r="AD90" s="859" t="e">
        <f aca="false">N90</f>
        <v>#REF!</v>
      </c>
      <c r="AE90" s="859" t="e">
        <f aca="false">IF(OR(AD90="",AD90=0),"",60*U90/AD90)</f>
        <v>#REF!</v>
      </c>
    </row>
    <row r="91" customFormat="false" ht="13" hidden="false" customHeight="false" outlineLevel="0" collapsed="false">
      <c r="A91" s="859"/>
      <c r="B91" s="860" t="e">
        <f aca="true">IF($B90="","",IF(INDIRECT(ADDRESS($B90+1,C$1-1,1,,"Score"))="SP",$B90+1,""))</f>
        <v>#REF!</v>
      </c>
      <c r="C91" s="861" t="e">
        <f aca="true">IF($B91="","",INDIRECT(ADDRESS($B91,C$1,1,,"Score")))</f>
        <v>#REF!</v>
      </c>
      <c r="D91" s="860" t="e">
        <f aca="true">IF($B91="","",INDIRECT(ADDRESS($B91,D$1,1,,"Score")))</f>
        <v>#REF!</v>
      </c>
      <c r="E91" s="859"/>
      <c r="F91" s="859"/>
      <c r="G91" s="862"/>
      <c r="H91" s="864"/>
      <c r="I91" s="863"/>
      <c r="J91" s="862" t="n">
        <f aca="true">IF($B91="","",IF(ISBLANK(INDIRECT(ADDRESS($B91,J$1,1,,"Score"))),"",1))</f>
        <v>1</v>
      </c>
      <c r="K91" s="862" t="n">
        <f aca="true">IF($B91="","",IF(ISBLANK(INDIRECT(ADDRESS($B91,K$1,1,,"Score"))),"",1))</f>
        <v>1</v>
      </c>
      <c r="L91" s="862" t="n">
        <f aca="true">IF($B91="","",IF(ISBLANK(INDIRECT(ADDRESS($B91,L$1,1,,"Score"))),"",1))</f>
        <v>1</v>
      </c>
      <c r="M91" s="860" t="e">
        <f aca="true">IF($B91="","",INDIRECT(ADDRESS($B91,M$1,1,,"Score")))</f>
        <v>#REF!</v>
      </c>
      <c r="N91" s="859"/>
      <c r="O91" s="859"/>
      <c r="Q91" s="859"/>
      <c r="R91" s="860" t="e">
        <f aca="true">IF($R90="","",IF(INDIRECT(ADDRESS($R90+1,S$1-1,1,,"Score"))="SP",$R90+1,""))</f>
        <v>#REF!</v>
      </c>
      <c r="S91" s="861" t="e">
        <f aca="true">IF($R91="","",INDIRECT(ADDRESS($R91,S$1,1,,"Score")))</f>
        <v>#REF!</v>
      </c>
      <c r="T91" s="860" t="e">
        <f aca="true">IF($R91="","",INDIRECT(ADDRESS($R91,T$1,1,,"Score")))</f>
        <v>#REF!</v>
      </c>
      <c r="U91" s="859"/>
      <c r="V91" s="859"/>
      <c r="W91" s="862"/>
      <c r="X91" s="864"/>
      <c r="Y91" s="863"/>
      <c r="Z91" s="862" t="n">
        <f aca="true">IF($R91="","",IF(ISBLANK(INDIRECT(ADDRESS($R91,Z$1,1,,"Score"))),"",1))</f>
        <v>1</v>
      </c>
      <c r="AA91" s="862" t="n">
        <f aca="true">IF($R91="","",IF(ISBLANK(INDIRECT(ADDRESS($R91,AA$1,1,,"Score"))),"",1))</f>
        <v>1</v>
      </c>
      <c r="AB91" s="862" t="n">
        <f aca="true">IF($R91="","",IF(ISBLANK(INDIRECT(ADDRESS($R91,AB$1,1,,"Score"))),"",1))</f>
        <v>1</v>
      </c>
      <c r="AC91" s="860" t="e">
        <f aca="true">IF($R91="","",INDIRECT(ADDRESS($R91,AC$1,1,,"Score")))</f>
        <v>#REF!</v>
      </c>
      <c r="AD91" s="859"/>
      <c r="AE91" s="859"/>
    </row>
    <row r="92" customFormat="false" ht="13" hidden="false" customHeight="false" outlineLevel="0" collapsed="false">
      <c r="A92" s="854" t="n">
        <f aca="false">A90+1</f>
        <v>3</v>
      </c>
      <c r="B92" s="704" t="n">
        <f aca="false">IF(ISNA(MATCH($A92,Score!A$46:A$83,0)),"",MATCH($A92,Score!A$46:A$83,0)+ROW(Score!A$45))</f>
        <v>48</v>
      </c>
      <c r="C92" s="855" t="e">
        <f aca="true">IF($B92="","",INDIRECT(ADDRESS($B92,C$1,1,,"Score")))</f>
        <v>#REF!</v>
      </c>
      <c r="D92" s="704" t="e">
        <f aca="true">IF($B92="","",INDIRECT(ADDRESS($B92,D$1,1,,"Score")))</f>
        <v>#REF!</v>
      </c>
      <c r="E92" s="854" t="e">
        <f aca="false">IF(B92="","",SUM(D92,D93))</f>
        <v>#REF!</v>
      </c>
      <c r="F92" s="854" t="e">
        <f aca="false">IF(B92="","",E92-U92)</f>
        <v>#REF!</v>
      </c>
      <c r="G92" s="856" t="n">
        <f aca="true">IF($B92="","",IF(ISBLANK(INDIRECT(ADDRESS($B92,G$1,1,,"Score"))),"",1))</f>
        <v>1</v>
      </c>
      <c r="H92" s="856" t="n">
        <f aca="true">IF($B92="","",IF(ISBLANK(INDIRECT(ADDRESS($B92,H$1,1,,"Score"))),"",1))</f>
        <v>1</v>
      </c>
      <c r="I92" s="857" t="e">
        <f aca="false">IF(H92=1,F92,"")</f>
        <v>#REF!</v>
      </c>
      <c r="J92" s="856" t="n">
        <f aca="true">IF($B92="","",IF(ISBLANK(INDIRECT(ADDRESS($B92,J$1,1,,"Score"))),"",1))</f>
        <v>1</v>
      </c>
      <c r="K92" s="856" t="n">
        <f aca="true">IF($B92="","",IF(ISBLANK(INDIRECT(ADDRESS($B92,K$1,1,,"Score"))),"",1))</f>
        <v>1</v>
      </c>
      <c r="L92" s="856" t="n">
        <f aca="true">IF($B92="","",IF(ISBLANK(INDIRECT(ADDRESS($B92,L$1,1,,"Score"))),"",1))</f>
        <v>1</v>
      </c>
      <c r="M92" s="704" t="e">
        <f aca="true">IF($B92="","",INDIRECT(ADDRESS($B92,M$1,1,,"Score")))</f>
        <v>#REF!</v>
      </c>
      <c r="N92" s="858" t="e">
        <f aca="true">IF(ISNA(MATCH($A92,'Game Clock'!A$62:A$99,0)),"",INDIRECT(ADDRESS(MATCH($A92,'Game Clock'!A$62:A$99,0)+ROW('Game Clock'!A$61),N$1,1,,"Game Clock")))</f>
        <v>#REF!</v>
      </c>
      <c r="O92" s="858" t="e">
        <f aca="false">IF(OR(N92="",N92=0),"",60*E92/N92)</f>
        <v>#REF!</v>
      </c>
      <c r="Q92" s="854" t="n">
        <f aca="false">Q90+1</f>
        <v>3</v>
      </c>
      <c r="R92" s="704" t="n">
        <f aca="false">IF(ISNA(MATCH($Q92,Score!T$46:T$83,0)),"",MATCH($Q92,Score!T$46:T$83,0)+ROW(Score!T$45) )</f>
        <v>48</v>
      </c>
      <c r="S92" s="855" t="e">
        <f aca="true">IF($R92="","",INDIRECT(ADDRESS($R92,S$1,1,,"Score")))</f>
        <v>#REF!</v>
      </c>
      <c r="T92" s="704" t="e">
        <f aca="true">IF($R92="","",INDIRECT(ADDRESS($R92,T$1,1,,"Score")))</f>
        <v>#REF!</v>
      </c>
      <c r="U92" s="854" t="e">
        <f aca="false">IF(R92="","",SUM(T92,T93))</f>
        <v>#REF!</v>
      </c>
      <c r="V92" s="854" t="e">
        <f aca="false">IF(R92="","",U92-E92)</f>
        <v>#REF!</v>
      </c>
      <c r="W92" s="856" t="n">
        <f aca="true">IF($R92="","",IF(ISBLANK(INDIRECT(ADDRESS($R92,W$1,1,,"Score"))),"",1))</f>
        <v>1</v>
      </c>
      <c r="X92" s="856" t="n">
        <f aca="true">IF($R92="","",IF(ISBLANK(INDIRECT(ADDRESS($R92,X$1,1,,"Score"))),"",1))</f>
        <v>1</v>
      </c>
      <c r="Y92" s="857" t="e">
        <f aca="false">IF(X92=1,V92,"")</f>
        <v>#REF!</v>
      </c>
      <c r="Z92" s="856" t="n">
        <f aca="true">IF($R92="","",IF(ISBLANK(INDIRECT(ADDRESS($R92,Z$1,1,,"Score"))),"",1))</f>
        <v>1</v>
      </c>
      <c r="AA92" s="856" t="n">
        <f aca="true">IF($R92="","",IF(ISBLANK(INDIRECT(ADDRESS($R92,AA$1,1,,"Score"))),"",1))</f>
        <v>1</v>
      </c>
      <c r="AB92" s="856" t="n">
        <f aca="true">IF($R92="","",IF(ISBLANK(INDIRECT(ADDRESS($R92,AB$1,1,,"Score"))),"",1))</f>
        <v>1</v>
      </c>
      <c r="AC92" s="704" t="e">
        <f aca="true">IF($R92="","",INDIRECT(ADDRESS($R92,AC$1,1,,"Score")))</f>
        <v>#REF!</v>
      </c>
      <c r="AD92" s="858" t="e">
        <f aca="false">N92</f>
        <v>#REF!</v>
      </c>
      <c r="AE92" s="858" t="e">
        <f aca="false">IF(OR(AD92="",AD92=0),"",60*U92/AD92)</f>
        <v>#REF!</v>
      </c>
    </row>
    <row r="93" customFormat="false" ht="13" hidden="false" customHeight="false" outlineLevel="0" collapsed="false">
      <c r="A93" s="854"/>
      <c r="B93" s="704" t="e">
        <f aca="true">IF($B92="","",IF(INDIRECT(ADDRESS($B92+1,C$1-1,1,,"Score"))="SP",$B92+1,""))</f>
        <v>#REF!</v>
      </c>
      <c r="C93" s="855" t="e">
        <f aca="true">IF($B93="","",INDIRECT(ADDRESS($B93,C$1,1,,"Score")))</f>
        <v>#REF!</v>
      </c>
      <c r="D93" s="704" t="e">
        <f aca="true">IF($B93="","",INDIRECT(ADDRESS($B93,D$1,1,,"Score")))</f>
        <v>#REF!</v>
      </c>
      <c r="E93" s="854"/>
      <c r="F93" s="854"/>
      <c r="G93" s="856"/>
      <c r="H93" s="856"/>
      <c r="I93" s="857"/>
      <c r="J93" s="856" t="n">
        <f aca="true">IF($B93="","",IF(ISBLANK(INDIRECT(ADDRESS($B93,J$1,1,,"Score"))),"",1))</f>
        <v>1</v>
      </c>
      <c r="K93" s="856" t="n">
        <f aca="true">IF($B93="","",IF(ISBLANK(INDIRECT(ADDRESS($B93,K$1,1,,"Score"))),"",1))</f>
        <v>1</v>
      </c>
      <c r="L93" s="856" t="n">
        <f aca="true">IF($B93="","",IF(ISBLANK(INDIRECT(ADDRESS($B93,L$1,1,,"Score"))),"",1))</f>
        <v>1</v>
      </c>
      <c r="M93" s="704" t="e">
        <f aca="true">IF($B93="","",INDIRECT(ADDRESS($B93,M$1,1,,"Score")))</f>
        <v>#REF!</v>
      </c>
      <c r="N93" s="858"/>
      <c r="O93" s="858"/>
      <c r="Q93" s="854"/>
      <c r="R93" s="704" t="e">
        <f aca="true">IF($R92="","",IF(INDIRECT(ADDRESS($R92+1,S$1-1,1,,"Score"))="SP",$R92+1,""))</f>
        <v>#REF!</v>
      </c>
      <c r="S93" s="855" t="e">
        <f aca="true">IF($R93="","",INDIRECT(ADDRESS($R93,S$1,1,,"Score")))</f>
        <v>#REF!</v>
      </c>
      <c r="T93" s="704" t="e">
        <f aca="true">IF($R93="","",INDIRECT(ADDRESS($R93,T$1,1,,"Score")))</f>
        <v>#REF!</v>
      </c>
      <c r="U93" s="854"/>
      <c r="V93" s="854"/>
      <c r="W93" s="856"/>
      <c r="X93" s="856"/>
      <c r="Y93" s="857"/>
      <c r="Z93" s="856" t="n">
        <f aca="true">IF($R93="","",IF(ISBLANK(INDIRECT(ADDRESS($R93,Z$1,1,,"Score"))),"",1))</f>
        <v>1</v>
      </c>
      <c r="AA93" s="856" t="n">
        <f aca="true">IF($R93="","",IF(ISBLANK(INDIRECT(ADDRESS($R93,AA$1,1,,"Score"))),"",1))</f>
        <v>1</v>
      </c>
      <c r="AB93" s="856" t="n">
        <f aca="true">IF($R93="","",IF(ISBLANK(INDIRECT(ADDRESS($R93,AB$1,1,,"Score"))),"",1))</f>
        <v>1</v>
      </c>
      <c r="AC93" s="704" t="e">
        <f aca="true">IF($R93="","",INDIRECT(ADDRESS($R93,AC$1,1,,"Score")))</f>
        <v>#REF!</v>
      </c>
      <c r="AD93" s="858"/>
      <c r="AE93" s="858"/>
    </row>
    <row r="94" customFormat="false" ht="13" hidden="false" customHeight="false" outlineLevel="0" collapsed="false">
      <c r="A94" s="859" t="n">
        <f aca="false">A92+1</f>
        <v>4</v>
      </c>
      <c r="B94" s="860" t="n">
        <f aca="false">IF(ISNA(MATCH($A94,Score!A$46:A$83,0)),"",MATCH($A94,Score!A$46:A$83,0)+ROW(Score!A$45))</f>
        <v>49</v>
      </c>
      <c r="C94" s="861" t="e">
        <f aca="true">IF($B94="","",INDIRECT(ADDRESS($B94,C$1,1,,"Score")))</f>
        <v>#REF!</v>
      </c>
      <c r="D94" s="860" t="e">
        <f aca="true">IF($B94="","",INDIRECT(ADDRESS($B94,D$1,1,,"Score")))</f>
        <v>#REF!</v>
      </c>
      <c r="E94" s="859" t="e">
        <f aca="false">IF(B94="","",SUM(D94,D95))</f>
        <v>#REF!</v>
      </c>
      <c r="F94" s="859" t="e">
        <f aca="false">IF(B94="","",E94-U94)</f>
        <v>#REF!</v>
      </c>
      <c r="G94" s="862" t="n">
        <f aca="true">IF($B94="","",IF(ISBLANK(INDIRECT(ADDRESS($B94,G$1,1,,"Score"))),"",1))</f>
        <v>1</v>
      </c>
      <c r="H94" s="862" t="n">
        <f aca="true">IF($B94="","",IF(ISBLANK(INDIRECT(ADDRESS($B94,H$1,1,,"Score"))),"",1))</f>
        <v>1</v>
      </c>
      <c r="I94" s="863" t="e">
        <f aca="false">IF(H94=1,F94,"")</f>
        <v>#REF!</v>
      </c>
      <c r="J94" s="862" t="n">
        <f aca="true">IF($B94="","",IF(ISBLANK(INDIRECT(ADDRESS($B94,J$1,1,,"Score"))),"",1))</f>
        <v>1</v>
      </c>
      <c r="K94" s="862" t="n">
        <f aca="true">IF($B94="","",IF(ISBLANK(INDIRECT(ADDRESS($B94,K$1,1,,"Score"))),"",1))</f>
        <v>1</v>
      </c>
      <c r="L94" s="862" t="n">
        <f aca="true">IF($B94="","",IF(ISBLANK(INDIRECT(ADDRESS($B94,L$1,1,,"Score"))),"",1))</f>
        <v>1</v>
      </c>
      <c r="M94" s="860" t="e">
        <f aca="true">IF($B94="","",INDIRECT(ADDRESS($B94,M$1,1,,"Score")))</f>
        <v>#REF!</v>
      </c>
      <c r="N94" s="858" t="e">
        <f aca="true">IF(ISNA(MATCH($A94,'Game Clock'!A$62:A$99,0)),"",INDIRECT(ADDRESS(MATCH($A94,'Game Clock'!A$62:A$99,0)+ROW('Game Clock'!A$61),N$1,1,,"Game Clock")))</f>
        <v>#REF!</v>
      </c>
      <c r="O94" s="859" t="e">
        <f aca="false">IF(OR(N94="",N94=0),"",60*E94/N94)</f>
        <v>#REF!</v>
      </c>
      <c r="Q94" s="859" t="n">
        <f aca="false">Q92+1</f>
        <v>4</v>
      </c>
      <c r="R94" s="860" t="n">
        <f aca="false">IF(ISNA(MATCH($Q94,Score!T$46:T$83,0)),"",MATCH($Q94,Score!T$46:T$83,0)+ROW(Score!T$45) )</f>
        <v>49</v>
      </c>
      <c r="S94" s="861" t="e">
        <f aca="true">IF($R94="","",INDIRECT(ADDRESS($R94,S$1,1,,"Score")))</f>
        <v>#REF!</v>
      </c>
      <c r="T94" s="860" t="e">
        <f aca="true">IF($R94="","",INDIRECT(ADDRESS($R94,T$1,1,,"Score")))</f>
        <v>#REF!</v>
      </c>
      <c r="U94" s="859" t="e">
        <f aca="false">IF(R94="","",SUM(T94,T95))</f>
        <v>#REF!</v>
      </c>
      <c r="V94" s="859" t="e">
        <f aca="false">IF(R94="","",U94-E94)</f>
        <v>#REF!</v>
      </c>
      <c r="W94" s="862" t="n">
        <f aca="true">IF($R94="","",IF(ISBLANK(INDIRECT(ADDRESS($R94,W$1,1,,"Score"))),"",1))</f>
        <v>1</v>
      </c>
      <c r="X94" s="862" t="n">
        <f aca="true">IF($R94="","",IF(ISBLANK(INDIRECT(ADDRESS($R94,X$1,1,,"Score"))),"",1))</f>
        <v>1</v>
      </c>
      <c r="Y94" s="863" t="e">
        <f aca="false">IF(X94=1,V94,"")</f>
        <v>#REF!</v>
      </c>
      <c r="Z94" s="862" t="n">
        <f aca="true">IF($R94="","",IF(ISBLANK(INDIRECT(ADDRESS($R94,Z$1,1,,"Score"))),"",1))</f>
        <v>1</v>
      </c>
      <c r="AA94" s="862" t="n">
        <f aca="true">IF($R94="","",IF(ISBLANK(INDIRECT(ADDRESS($R94,AA$1,1,,"Score"))),"",1))</f>
        <v>1</v>
      </c>
      <c r="AB94" s="862" t="n">
        <f aca="true">IF($R94="","",IF(ISBLANK(INDIRECT(ADDRESS($R94,AB$1,1,,"Score"))),"",1))</f>
        <v>1</v>
      </c>
      <c r="AC94" s="860" t="e">
        <f aca="true">IF($R94="","",INDIRECT(ADDRESS($R94,AC$1,1,,"Score")))</f>
        <v>#REF!</v>
      </c>
      <c r="AD94" s="859" t="e">
        <f aca="false">N94</f>
        <v>#REF!</v>
      </c>
      <c r="AE94" s="859" t="e">
        <f aca="false">IF(OR(AD94="",AD94=0),"",60*U94/AD94)</f>
        <v>#REF!</v>
      </c>
    </row>
    <row r="95" customFormat="false" ht="13" hidden="false" customHeight="false" outlineLevel="0" collapsed="false">
      <c r="A95" s="859"/>
      <c r="B95" s="860" t="e">
        <f aca="true">IF($B94="","",IF(INDIRECT(ADDRESS($B94+1,C$1-1,1,,"Score"))="SP",$B94+1,""))</f>
        <v>#REF!</v>
      </c>
      <c r="C95" s="861" t="e">
        <f aca="true">IF($B95="","",INDIRECT(ADDRESS($B95,C$1,1,,"Score")))</f>
        <v>#REF!</v>
      </c>
      <c r="D95" s="860" t="e">
        <f aca="true">IF($B95="","",INDIRECT(ADDRESS($B95,D$1,1,,"Score")))</f>
        <v>#REF!</v>
      </c>
      <c r="E95" s="859"/>
      <c r="F95" s="859"/>
      <c r="G95" s="862"/>
      <c r="H95" s="864"/>
      <c r="I95" s="863"/>
      <c r="J95" s="862" t="n">
        <f aca="true">IF($B95="","",IF(ISBLANK(INDIRECT(ADDRESS($B95,J$1,1,,"Score"))),"",1))</f>
        <v>1</v>
      </c>
      <c r="K95" s="862" t="n">
        <f aca="true">IF($B95="","",IF(ISBLANK(INDIRECT(ADDRESS($B95,K$1,1,,"Score"))),"",1))</f>
        <v>1</v>
      </c>
      <c r="L95" s="862" t="n">
        <f aca="true">IF($B95="","",IF(ISBLANK(INDIRECT(ADDRESS($B95,L$1,1,,"Score"))),"",1))</f>
        <v>1</v>
      </c>
      <c r="M95" s="860" t="e">
        <f aca="true">IF($B95="","",INDIRECT(ADDRESS($B95,M$1,1,,"Score")))</f>
        <v>#REF!</v>
      </c>
      <c r="N95" s="859"/>
      <c r="O95" s="859"/>
      <c r="Q95" s="859"/>
      <c r="R95" s="860" t="e">
        <f aca="true">IF($R94="","",IF(INDIRECT(ADDRESS($R94+1,S$1-1,1,,"Score"))="SP",$R94+1,""))</f>
        <v>#REF!</v>
      </c>
      <c r="S95" s="861" t="e">
        <f aca="true">IF($R95="","",INDIRECT(ADDRESS($R95,S$1,1,,"Score")))</f>
        <v>#REF!</v>
      </c>
      <c r="T95" s="860" t="e">
        <f aca="true">IF($R95="","",INDIRECT(ADDRESS($R95,T$1,1,,"Score")))</f>
        <v>#REF!</v>
      </c>
      <c r="U95" s="859"/>
      <c r="V95" s="859"/>
      <c r="W95" s="862"/>
      <c r="X95" s="864"/>
      <c r="Y95" s="863"/>
      <c r="Z95" s="862" t="n">
        <f aca="true">IF($R95="","",IF(ISBLANK(INDIRECT(ADDRESS($R95,Z$1,1,,"Score"))),"",1))</f>
        <v>1</v>
      </c>
      <c r="AA95" s="862" t="n">
        <f aca="true">IF($R95="","",IF(ISBLANK(INDIRECT(ADDRESS($R95,AA$1,1,,"Score"))),"",1))</f>
        <v>1</v>
      </c>
      <c r="AB95" s="862" t="n">
        <f aca="true">IF($R95="","",IF(ISBLANK(INDIRECT(ADDRESS($R95,AB$1,1,,"Score"))),"",1))</f>
        <v>1</v>
      </c>
      <c r="AC95" s="860" t="e">
        <f aca="true">IF($R95="","",INDIRECT(ADDRESS($R95,AC$1,1,,"Score")))</f>
        <v>#REF!</v>
      </c>
      <c r="AD95" s="859"/>
      <c r="AE95" s="859"/>
    </row>
    <row r="96" customFormat="false" ht="13" hidden="false" customHeight="false" outlineLevel="0" collapsed="false">
      <c r="A96" s="854" t="n">
        <f aca="false">A94+1</f>
        <v>5</v>
      </c>
      <c r="B96" s="704" t="n">
        <f aca="false">IF(ISNA(MATCH($A96,Score!A$46:A$83,0)),"",MATCH($A96,Score!A$46:A$83,0)+ROW(Score!A$45))</f>
        <v>50</v>
      </c>
      <c r="C96" s="855" t="e">
        <f aca="true">IF($B96="","",INDIRECT(ADDRESS($B96,C$1,1,,"Score")))</f>
        <v>#REF!</v>
      </c>
      <c r="D96" s="704" t="e">
        <f aca="true">IF($B96="","",INDIRECT(ADDRESS($B96,D$1,1,,"Score")))</f>
        <v>#REF!</v>
      </c>
      <c r="E96" s="854" t="e">
        <f aca="false">IF(B96="","",SUM(D96,D97))</f>
        <v>#REF!</v>
      </c>
      <c r="F96" s="854" t="e">
        <f aca="false">IF(B96="","",E96-U96)</f>
        <v>#REF!</v>
      </c>
      <c r="G96" s="856" t="n">
        <f aca="true">IF($B96="","",IF(ISBLANK(INDIRECT(ADDRESS($B96,G$1,1,,"Score"))),"",1))</f>
        <v>1</v>
      </c>
      <c r="H96" s="856" t="n">
        <f aca="true">IF($B96="","",IF(ISBLANK(INDIRECT(ADDRESS($B96,H$1,1,,"Score"))),"",1))</f>
        <v>1</v>
      </c>
      <c r="I96" s="857" t="e">
        <f aca="false">IF(H96=1,F96,"")</f>
        <v>#REF!</v>
      </c>
      <c r="J96" s="856" t="n">
        <f aca="true">IF($B96="","",IF(ISBLANK(INDIRECT(ADDRESS($B96,J$1,1,,"Score"))),"",1))</f>
        <v>1</v>
      </c>
      <c r="K96" s="856" t="n">
        <f aca="true">IF($B96="","",IF(ISBLANK(INDIRECT(ADDRESS($B96,K$1,1,,"Score"))),"",1))</f>
        <v>1</v>
      </c>
      <c r="L96" s="856" t="n">
        <f aca="true">IF($B96="","",IF(ISBLANK(INDIRECT(ADDRESS($B96,L$1,1,,"Score"))),"",1))</f>
        <v>1</v>
      </c>
      <c r="M96" s="704" t="e">
        <f aca="true">IF($B96="","",INDIRECT(ADDRESS($B96,M$1,1,,"Score")))</f>
        <v>#REF!</v>
      </c>
      <c r="N96" s="858" t="e">
        <f aca="true">IF(ISNA(MATCH($A96,'Game Clock'!A$62:A$99,0)),"",INDIRECT(ADDRESS(MATCH($A96,'Game Clock'!A$62:A$99,0)+ROW('Game Clock'!A$61),N$1,1,,"Game Clock")))</f>
        <v>#REF!</v>
      </c>
      <c r="O96" s="858" t="e">
        <f aca="false">IF(OR(N96="",N96=0),"",60*E96/N96)</f>
        <v>#REF!</v>
      </c>
      <c r="Q96" s="854" t="n">
        <f aca="false">Q94+1</f>
        <v>5</v>
      </c>
      <c r="R96" s="704" t="n">
        <f aca="false">IF(ISNA(MATCH($Q96,Score!T$46:T$83,0)),"",MATCH($Q96,Score!T$46:T$83,0)+ROW(Score!T$45) )</f>
        <v>50</v>
      </c>
      <c r="S96" s="855" t="e">
        <f aca="true">IF($R96="","",INDIRECT(ADDRESS($R96,S$1,1,,"Score")))</f>
        <v>#REF!</v>
      </c>
      <c r="T96" s="704" t="e">
        <f aca="true">IF($R96="","",INDIRECT(ADDRESS($R96,T$1,1,,"Score")))</f>
        <v>#REF!</v>
      </c>
      <c r="U96" s="854" t="e">
        <f aca="false">IF(R96="","",SUM(T96,T97))</f>
        <v>#REF!</v>
      </c>
      <c r="V96" s="854" t="e">
        <f aca="false">IF(R96="","",U96-E96)</f>
        <v>#REF!</v>
      </c>
      <c r="W96" s="856" t="n">
        <f aca="true">IF($R96="","",IF(ISBLANK(INDIRECT(ADDRESS($R96,W$1,1,,"Score"))),"",1))</f>
        <v>1</v>
      </c>
      <c r="X96" s="856" t="n">
        <f aca="true">IF($R96="","",IF(ISBLANK(INDIRECT(ADDRESS($R96,X$1,1,,"Score"))),"",1))</f>
        <v>1</v>
      </c>
      <c r="Y96" s="857" t="e">
        <f aca="false">IF(X96=1,V96,"")</f>
        <v>#REF!</v>
      </c>
      <c r="Z96" s="856" t="n">
        <f aca="true">IF($R96="","",IF(ISBLANK(INDIRECT(ADDRESS($R96,Z$1,1,,"Score"))),"",1))</f>
        <v>1</v>
      </c>
      <c r="AA96" s="856" t="n">
        <f aca="true">IF($R96="","",IF(ISBLANK(INDIRECT(ADDRESS($R96,AA$1,1,,"Score"))),"",1))</f>
        <v>1</v>
      </c>
      <c r="AB96" s="856" t="n">
        <f aca="true">IF($R96="","",IF(ISBLANK(INDIRECT(ADDRESS($R96,AB$1,1,,"Score"))),"",1))</f>
        <v>1</v>
      </c>
      <c r="AC96" s="704" t="e">
        <f aca="true">IF($R96="","",INDIRECT(ADDRESS($R96,AC$1,1,,"Score")))</f>
        <v>#REF!</v>
      </c>
      <c r="AD96" s="858" t="e">
        <f aca="false">N96</f>
        <v>#REF!</v>
      </c>
      <c r="AE96" s="858" t="e">
        <f aca="false">IF(OR(AD96="",AD96=0),"",60*U96/AD96)</f>
        <v>#REF!</v>
      </c>
    </row>
    <row r="97" customFormat="false" ht="13" hidden="false" customHeight="false" outlineLevel="0" collapsed="false">
      <c r="A97" s="854"/>
      <c r="B97" s="704" t="e">
        <f aca="true">IF($B96="","",IF(INDIRECT(ADDRESS($B96+1,C$1-1,1,,"Score"))="SP",$B96+1,""))</f>
        <v>#REF!</v>
      </c>
      <c r="C97" s="855" t="e">
        <f aca="true">IF($B97="","",INDIRECT(ADDRESS($B97,C$1,1,,"Score")))</f>
        <v>#REF!</v>
      </c>
      <c r="D97" s="704" t="e">
        <f aca="true">IF($B97="","",INDIRECT(ADDRESS($B97,D$1,1,,"Score")))</f>
        <v>#REF!</v>
      </c>
      <c r="E97" s="854"/>
      <c r="F97" s="854"/>
      <c r="G97" s="856"/>
      <c r="H97" s="856"/>
      <c r="I97" s="857"/>
      <c r="J97" s="856" t="n">
        <f aca="true">IF($B97="","",IF(ISBLANK(INDIRECT(ADDRESS($B97,J$1,1,,"Score"))),"",1))</f>
        <v>1</v>
      </c>
      <c r="K97" s="856" t="n">
        <f aca="true">IF($B97="","",IF(ISBLANK(INDIRECT(ADDRESS($B97,K$1,1,,"Score"))),"",1))</f>
        <v>1</v>
      </c>
      <c r="L97" s="856" t="n">
        <f aca="true">IF($B97="","",IF(ISBLANK(INDIRECT(ADDRESS($B97,L$1,1,,"Score"))),"",1))</f>
        <v>1</v>
      </c>
      <c r="M97" s="704" t="e">
        <f aca="true">IF($B97="","",INDIRECT(ADDRESS($B97,M$1,1,,"Score")))</f>
        <v>#REF!</v>
      </c>
      <c r="N97" s="858"/>
      <c r="O97" s="858"/>
      <c r="Q97" s="854"/>
      <c r="R97" s="704" t="e">
        <f aca="true">IF($R96="","",IF(INDIRECT(ADDRESS($R96+1,S$1-1,1,,"Score"))="SP",$R96+1,""))</f>
        <v>#REF!</v>
      </c>
      <c r="S97" s="855" t="e">
        <f aca="true">IF($R97="","",INDIRECT(ADDRESS($R97,S$1,1,,"Score")))</f>
        <v>#REF!</v>
      </c>
      <c r="T97" s="704" t="e">
        <f aca="true">IF($R97="","",INDIRECT(ADDRESS($R97,T$1,1,,"Score")))</f>
        <v>#REF!</v>
      </c>
      <c r="U97" s="854"/>
      <c r="V97" s="854"/>
      <c r="W97" s="856"/>
      <c r="X97" s="856"/>
      <c r="Y97" s="857"/>
      <c r="Z97" s="856" t="n">
        <f aca="true">IF($R97="","",IF(ISBLANK(INDIRECT(ADDRESS($R97,Z$1,1,,"Score"))),"",1))</f>
        <v>1</v>
      </c>
      <c r="AA97" s="856" t="n">
        <f aca="true">IF($R97="","",IF(ISBLANK(INDIRECT(ADDRESS($R97,AA$1,1,,"Score"))),"",1))</f>
        <v>1</v>
      </c>
      <c r="AB97" s="856" t="n">
        <f aca="true">IF($R97="","",IF(ISBLANK(INDIRECT(ADDRESS($R97,AB$1,1,,"Score"))),"",1))</f>
        <v>1</v>
      </c>
      <c r="AC97" s="704" t="e">
        <f aca="true">IF($R97="","",INDIRECT(ADDRESS($R97,AC$1,1,,"Score")))</f>
        <v>#REF!</v>
      </c>
      <c r="AD97" s="858"/>
      <c r="AE97" s="858"/>
    </row>
    <row r="98" customFormat="false" ht="13" hidden="false" customHeight="false" outlineLevel="0" collapsed="false">
      <c r="A98" s="859" t="n">
        <f aca="false">A96+1</f>
        <v>6</v>
      </c>
      <c r="B98" s="860" t="n">
        <f aca="false">IF(ISNA(MATCH($A98,Score!A$46:A$83,0)),"",MATCH($A98,Score!A$46:A$83,0)+ROW(Score!A$45))</f>
        <v>51</v>
      </c>
      <c r="C98" s="861" t="e">
        <f aca="true">IF($B98="","",INDIRECT(ADDRESS($B98,C$1,1,,"Score")))</f>
        <v>#REF!</v>
      </c>
      <c r="D98" s="860" t="e">
        <f aca="true">IF($B98="","",INDIRECT(ADDRESS($B98,D$1,1,,"Score")))</f>
        <v>#REF!</v>
      </c>
      <c r="E98" s="859" t="e">
        <f aca="false">IF(B98="","",SUM(D98,D99))</f>
        <v>#REF!</v>
      </c>
      <c r="F98" s="859" t="e">
        <f aca="false">IF(B98="","",E98-U98)</f>
        <v>#REF!</v>
      </c>
      <c r="G98" s="862" t="n">
        <f aca="true">IF($B98="","",IF(ISBLANK(INDIRECT(ADDRESS($B98,G$1,1,,"Score"))),"",1))</f>
        <v>1</v>
      </c>
      <c r="H98" s="862" t="n">
        <f aca="true">IF($B98="","",IF(ISBLANK(INDIRECT(ADDRESS($B98,H$1,1,,"Score"))),"",1))</f>
        <v>1</v>
      </c>
      <c r="I98" s="863" t="e">
        <f aca="false">IF(H98=1,F98,"")</f>
        <v>#REF!</v>
      </c>
      <c r="J98" s="862" t="n">
        <f aca="true">IF($B98="","",IF(ISBLANK(INDIRECT(ADDRESS($B98,J$1,1,,"Score"))),"",1))</f>
        <v>1</v>
      </c>
      <c r="K98" s="862" t="n">
        <f aca="true">IF($B98="","",IF(ISBLANK(INDIRECT(ADDRESS($B98,K$1,1,,"Score"))),"",1))</f>
        <v>1</v>
      </c>
      <c r="L98" s="862" t="n">
        <f aca="true">IF($B98="","",IF(ISBLANK(INDIRECT(ADDRESS($B98,L$1,1,,"Score"))),"",1))</f>
        <v>1</v>
      </c>
      <c r="M98" s="860" t="e">
        <f aca="true">IF($B98="","",INDIRECT(ADDRESS($B98,M$1,1,,"Score")))</f>
        <v>#REF!</v>
      </c>
      <c r="N98" s="858" t="e">
        <f aca="true">IF(ISNA(MATCH($A98,'Game Clock'!A$62:A$99,0)),"",INDIRECT(ADDRESS(MATCH($A98,'Game Clock'!A$62:A$99,0)+ROW('Game Clock'!A$61),N$1,1,,"Game Clock")))</f>
        <v>#REF!</v>
      </c>
      <c r="O98" s="859" t="e">
        <f aca="false">IF(OR(N98="",N98=0),"",60*E98/N98)</f>
        <v>#REF!</v>
      </c>
      <c r="Q98" s="859" t="n">
        <f aca="false">Q96+1</f>
        <v>6</v>
      </c>
      <c r="R98" s="860" t="n">
        <f aca="false">IF(ISNA(MATCH($Q98,Score!T$46:T$83,0)),"",MATCH($Q98,Score!T$46:T$83,0)+ROW(Score!T$45) )</f>
        <v>51</v>
      </c>
      <c r="S98" s="861" t="e">
        <f aca="true">IF($R98="","",INDIRECT(ADDRESS($R98,S$1,1,,"Score")))</f>
        <v>#REF!</v>
      </c>
      <c r="T98" s="860" t="e">
        <f aca="true">IF($R98="","",INDIRECT(ADDRESS($R98,T$1,1,,"Score")))</f>
        <v>#REF!</v>
      </c>
      <c r="U98" s="859" t="e">
        <f aca="false">IF(R98="","",SUM(T98,T99))</f>
        <v>#REF!</v>
      </c>
      <c r="V98" s="859" t="e">
        <f aca="false">IF(R98="","",U98-E98)</f>
        <v>#REF!</v>
      </c>
      <c r="W98" s="862" t="n">
        <f aca="true">IF($R98="","",IF(ISBLANK(INDIRECT(ADDRESS($R98,W$1,1,,"Score"))),"",1))</f>
        <v>1</v>
      </c>
      <c r="X98" s="862" t="n">
        <f aca="true">IF($R98="","",IF(ISBLANK(INDIRECT(ADDRESS($R98,X$1,1,,"Score"))),"",1))</f>
        <v>1</v>
      </c>
      <c r="Y98" s="863" t="e">
        <f aca="false">IF(X98=1,V98,"")</f>
        <v>#REF!</v>
      </c>
      <c r="Z98" s="862" t="n">
        <f aca="true">IF($R98="","",IF(ISBLANK(INDIRECT(ADDRESS($R98,Z$1,1,,"Score"))),"",1))</f>
        <v>1</v>
      </c>
      <c r="AA98" s="862" t="n">
        <f aca="true">IF($R98="","",IF(ISBLANK(INDIRECT(ADDRESS($R98,AA$1,1,,"Score"))),"",1))</f>
        <v>1</v>
      </c>
      <c r="AB98" s="862" t="n">
        <f aca="true">IF($R98="","",IF(ISBLANK(INDIRECT(ADDRESS($R98,AB$1,1,,"Score"))),"",1))</f>
        <v>1</v>
      </c>
      <c r="AC98" s="860" t="e">
        <f aca="true">IF($R98="","",INDIRECT(ADDRESS($R98,AC$1,1,,"Score")))</f>
        <v>#REF!</v>
      </c>
      <c r="AD98" s="859" t="e">
        <f aca="false">N98</f>
        <v>#REF!</v>
      </c>
      <c r="AE98" s="859" t="e">
        <f aca="false">IF(OR(AD98="",AD98=0),"",60*U98/AD98)</f>
        <v>#REF!</v>
      </c>
    </row>
    <row r="99" customFormat="false" ht="13" hidden="false" customHeight="false" outlineLevel="0" collapsed="false">
      <c r="A99" s="859"/>
      <c r="B99" s="860" t="e">
        <f aca="true">IF($B98="","",IF(INDIRECT(ADDRESS($B98+1,C$1-1,1,,"Score"))="SP",$B98+1,""))</f>
        <v>#REF!</v>
      </c>
      <c r="C99" s="861" t="e">
        <f aca="true">IF($B99="","",INDIRECT(ADDRESS($B99,C$1,1,,"Score")))</f>
        <v>#REF!</v>
      </c>
      <c r="D99" s="860" t="e">
        <f aca="true">IF($B99="","",INDIRECT(ADDRESS($B99,D$1,1,,"Score")))</f>
        <v>#REF!</v>
      </c>
      <c r="E99" s="859"/>
      <c r="F99" s="859"/>
      <c r="G99" s="862"/>
      <c r="H99" s="864"/>
      <c r="I99" s="863"/>
      <c r="J99" s="862" t="n">
        <f aca="true">IF($B99="","",IF(ISBLANK(INDIRECT(ADDRESS($B99,J$1,1,,"Score"))),"",1))</f>
        <v>1</v>
      </c>
      <c r="K99" s="862" t="n">
        <f aca="true">IF($B99="","",IF(ISBLANK(INDIRECT(ADDRESS($B99,K$1,1,,"Score"))),"",1))</f>
        <v>1</v>
      </c>
      <c r="L99" s="862" t="n">
        <f aca="true">IF($B99="","",IF(ISBLANK(INDIRECT(ADDRESS($B99,L$1,1,,"Score"))),"",1))</f>
        <v>1</v>
      </c>
      <c r="M99" s="860" t="e">
        <f aca="true">IF($B99="","",INDIRECT(ADDRESS($B99,M$1,1,,"Score")))</f>
        <v>#REF!</v>
      </c>
      <c r="N99" s="859"/>
      <c r="O99" s="859"/>
      <c r="Q99" s="859"/>
      <c r="R99" s="860" t="e">
        <f aca="true">IF($R98="","",IF(INDIRECT(ADDRESS($R98+1,S$1-1,1,,"Score"))="SP",$R98+1,""))</f>
        <v>#REF!</v>
      </c>
      <c r="S99" s="861" t="e">
        <f aca="true">IF($R99="","",INDIRECT(ADDRESS($R99,S$1,1,,"Score")))</f>
        <v>#REF!</v>
      </c>
      <c r="T99" s="860" t="e">
        <f aca="true">IF($R99="","",INDIRECT(ADDRESS($R99,T$1,1,,"Score")))</f>
        <v>#REF!</v>
      </c>
      <c r="U99" s="859"/>
      <c r="V99" s="859"/>
      <c r="W99" s="862"/>
      <c r="X99" s="864"/>
      <c r="Y99" s="863"/>
      <c r="Z99" s="862" t="n">
        <f aca="true">IF($R99="","",IF(ISBLANK(INDIRECT(ADDRESS($R99,Z$1,1,,"Score"))),"",1))</f>
        <v>1</v>
      </c>
      <c r="AA99" s="862" t="n">
        <f aca="true">IF($R99="","",IF(ISBLANK(INDIRECT(ADDRESS($R99,AA$1,1,,"Score"))),"",1))</f>
        <v>1</v>
      </c>
      <c r="AB99" s="862" t="n">
        <f aca="true">IF($R99="","",IF(ISBLANK(INDIRECT(ADDRESS($R99,AB$1,1,,"Score"))),"",1))</f>
        <v>1</v>
      </c>
      <c r="AC99" s="860" t="e">
        <f aca="true">IF($R99="","",INDIRECT(ADDRESS($R99,AC$1,1,,"Score")))</f>
        <v>#REF!</v>
      </c>
      <c r="AD99" s="859"/>
      <c r="AE99" s="859"/>
    </row>
    <row r="100" customFormat="false" ht="13" hidden="false" customHeight="false" outlineLevel="0" collapsed="false">
      <c r="A100" s="854" t="n">
        <f aca="false">A98+1</f>
        <v>7</v>
      </c>
      <c r="B100" s="704" t="n">
        <f aca="false">IF(ISNA(MATCH($A100,Score!A$46:A$83,0)),"",MATCH($A100,Score!A$46:A$83,0)+ROW(Score!A$45))</f>
        <v>52</v>
      </c>
      <c r="C100" s="855" t="e">
        <f aca="true">IF($B100="","",INDIRECT(ADDRESS($B100,C$1,1,,"Score")))</f>
        <v>#REF!</v>
      </c>
      <c r="D100" s="704" t="e">
        <f aca="true">IF($B100="","",INDIRECT(ADDRESS($B100,D$1,1,,"Score")))</f>
        <v>#REF!</v>
      </c>
      <c r="E100" s="854" t="e">
        <f aca="false">IF(B100="","",SUM(D100,D101))</f>
        <v>#REF!</v>
      </c>
      <c r="F100" s="854" t="e">
        <f aca="false">IF(B100="","",E100-U100)</f>
        <v>#REF!</v>
      </c>
      <c r="G100" s="856" t="n">
        <f aca="true">IF($B100="","",IF(ISBLANK(INDIRECT(ADDRESS($B100,G$1,1,,"Score"))),"",1))</f>
        <v>1</v>
      </c>
      <c r="H100" s="856" t="n">
        <f aca="true">IF($B100="","",IF(ISBLANK(INDIRECT(ADDRESS($B100,H$1,1,,"Score"))),"",1))</f>
        <v>1</v>
      </c>
      <c r="I100" s="857" t="e">
        <f aca="false">IF(H100=1,F100,"")</f>
        <v>#REF!</v>
      </c>
      <c r="J100" s="856" t="n">
        <f aca="true">IF($B100="","",IF(ISBLANK(INDIRECT(ADDRESS($B100,J$1,1,,"Score"))),"",1))</f>
        <v>1</v>
      </c>
      <c r="K100" s="856" t="n">
        <f aca="true">IF($B100="","",IF(ISBLANK(INDIRECT(ADDRESS($B100,K$1,1,,"Score"))),"",1))</f>
        <v>1</v>
      </c>
      <c r="L100" s="856" t="n">
        <f aca="true">IF($B100="","",IF(ISBLANK(INDIRECT(ADDRESS($B100,L$1,1,,"Score"))),"",1))</f>
        <v>1</v>
      </c>
      <c r="M100" s="704" t="e">
        <f aca="true">IF($B100="","",INDIRECT(ADDRESS($B100,M$1,1,,"Score")))</f>
        <v>#REF!</v>
      </c>
      <c r="N100" s="858" t="e">
        <f aca="true">IF(ISNA(MATCH($A100,'Game Clock'!A$62:A$99,0)),"",INDIRECT(ADDRESS(MATCH($A100,'Game Clock'!A$62:A$99,0)+ROW('Game Clock'!A$61),N$1,1,,"Game Clock")))</f>
        <v>#REF!</v>
      </c>
      <c r="O100" s="858" t="e">
        <f aca="false">IF(OR(N100="",N100=0),"",60*E100/N100)</f>
        <v>#REF!</v>
      </c>
      <c r="Q100" s="854" t="n">
        <f aca="false">Q98+1</f>
        <v>7</v>
      </c>
      <c r="R100" s="704" t="n">
        <f aca="false">IF(ISNA(MATCH($Q100,Score!T$46:T$83,0)),"",MATCH($Q100,Score!T$46:T$83,0)+ROW(Score!T$45) )</f>
        <v>52</v>
      </c>
      <c r="S100" s="855" t="e">
        <f aca="true">IF($R100="","",INDIRECT(ADDRESS($R100,S$1,1,,"Score")))</f>
        <v>#REF!</v>
      </c>
      <c r="T100" s="704" t="e">
        <f aca="true">IF($R100="","",INDIRECT(ADDRESS($R100,T$1,1,,"Score")))</f>
        <v>#REF!</v>
      </c>
      <c r="U100" s="854" t="e">
        <f aca="false">IF(R100="","",SUM(T100,T101))</f>
        <v>#REF!</v>
      </c>
      <c r="V100" s="854" t="e">
        <f aca="false">IF(R100="","",U100-E100)</f>
        <v>#REF!</v>
      </c>
      <c r="W100" s="856" t="n">
        <f aca="true">IF($R100="","",IF(ISBLANK(INDIRECT(ADDRESS($R100,W$1,1,,"Score"))),"",1))</f>
        <v>1</v>
      </c>
      <c r="X100" s="856" t="n">
        <f aca="true">IF($R100="","",IF(ISBLANK(INDIRECT(ADDRESS($R100,X$1,1,,"Score"))),"",1))</f>
        <v>1</v>
      </c>
      <c r="Y100" s="857" t="e">
        <f aca="false">IF(X100=1,V100,"")</f>
        <v>#REF!</v>
      </c>
      <c r="Z100" s="856" t="n">
        <f aca="true">IF($R100="","",IF(ISBLANK(INDIRECT(ADDRESS($R100,Z$1,1,,"Score"))),"",1))</f>
        <v>1</v>
      </c>
      <c r="AA100" s="856" t="n">
        <f aca="true">IF($R100="","",IF(ISBLANK(INDIRECT(ADDRESS($R100,AA$1,1,,"Score"))),"",1))</f>
        <v>1</v>
      </c>
      <c r="AB100" s="856" t="n">
        <f aca="true">IF($R100="","",IF(ISBLANK(INDIRECT(ADDRESS($R100,AB$1,1,,"Score"))),"",1))</f>
        <v>1</v>
      </c>
      <c r="AC100" s="704" t="e">
        <f aca="true">IF($R100="","",INDIRECT(ADDRESS($R100,AC$1,1,,"Score")))</f>
        <v>#REF!</v>
      </c>
      <c r="AD100" s="858" t="e">
        <f aca="false">N100</f>
        <v>#REF!</v>
      </c>
      <c r="AE100" s="858" t="e">
        <f aca="false">IF(OR(AD100="",AD100=0),"",60*U100/AD100)</f>
        <v>#REF!</v>
      </c>
    </row>
    <row r="101" customFormat="false" ht="13" hidden="false" customHeight="false" outlineLevel="0" collapsed="false">
      <c r="A101" s="854"/>
      <c r="B101" s="704" t="e">
        <f aca="true">IF($B100="","",IF(INDIRECT(ADDRESS($B100+1,C$1-1,1,,"Score"))="SP",$B100+1,""))</f>
        <v>#REF!</v>
      </c>
      <c r="C101" s="855" t="e">
        <f aca="true">IF($B101="","",INDIRECT(ADDRESS($B101,C$1,1,,"Score")))</f>
        <v>#REF!</v>
      </c>
      <c r="D101" s="704" t="e">
        <f aca="true">IF($B101="","",INDIRECT(ADDRESS($B101,D$1,1,,"Score")))</f>
        <v>#REF!</v>
      </c>
      <c r="E101" s="854"/>
      <c r="F101" s="854"/>
      <c r="G101" s="856"/>
      <c r="H101" s="856"/>
      <c r="I101" s="857"/>
      <c r="J101" s="856" t="n">
        <f aca="true">IF($B101="","",IF(ISBLANK(INDIRECT(ADDRESS($B101,J$1,1,,"Score"))),"",1))</f>
        <v>1</v>
      </c>
      <c r="K101" s="856" t="n">
        <f aca="true">IF($B101="","",IF(ISBLANK(INDIRECT(ADDRESS($B101,K$1,1,,"Score"))),"",1))</f>
        <v>1</v>
      </c>
      <c r="L101" s="856" t="n">
        <f aca="true">IF($B101="","",IF(ISBLANK(INDIRECT(ADDRESS($B101,L$1,1,,"Score"))),"",1))</f>
        <v>1</v>
      </c>
      <c r="M101" s="704" t="e">
        <f aca="true">IF($B101="","",INDIRECT(ADDRESS($B101,M$1,1,,"Score")))</f>
        <v>#REF!</v>
      </c>
      <c r="N101" s="858"/>
      <c r="O101" s="858"/>
      <c r="Q101" s="854"/>
      <c r="R101" s="704" t="e">
        <f aca="true">IF($R100="","",IF(INDIRECT(ADDRESS($R100+1,S$1-1,1,,"Score"))="SP",$R100+1,""))</f>
        <v>#REF!</v>
      </c>
      <c r="S101" s="855" t="e">
        <f aca="true">IF($R101="","",INDIRECT(ADDRESS($R101,S$1,1,,"Score")))</f>
        <v>#REF!</v>
      </c>
      <c r="T101" s="704" t="e">
        <f aca="true">IF($R101="","",INDIRECT(ADDRESS($R101,T$1,1,,"Score")))</f>
        <v>#REF!</v>
      </c>
      <c r="U101" s="854"/>
      <c r="V101" s="854"/>
      <c r="W101" s="856"/>
      <c r="X101" s="856"/>
      <c r="Y101" s="857"/>
      <c r="Z101" s="856" t="n">
        <f aca="true">IF($R101="","",IF(ISBLANK(INDIRECT(ADDRESS($R101,Z$1,1,,"Score"))),"",1))</f>
        <v>1</v>
      </c>
      <c r="AA101" s="856" t="n">
        <f aca="true">IF($R101="","",IF(ISBLANK(INDIRECT(ADDRESS($R101,AA$1,1,,"Score"))),"",1))</f>
        <v>1</v>
      </c>
      <c r="AB101" s="856" t="n">
        <f aca="true">IF($R101="","",IF(ISBLANK(INDIRECT(ADDRESS($R101,AB$1,1,,"Score"))),"",1))</f>
        <v>1</v>
      </c>
      <c r="AC101" s="704" t="e">
        <f aca="true">IF($R101="","",INDIRECT(ADDRESS($R101,AC$1,1,,"Score")))</f>
        <v>#REF!</v>
      </c>
      <c r="AD101" s="858"/>
      <c r="AE101" s="858"/>
    </row>
    <row r="102" customFormat="false" ht="13" hidden="false" customHeight="false" outlineLevel="0" collapsed="false">
      <c r="A102" s="859" t="n">
        <f aca="false">A100+1</f>
        <v>8</v>
      </c>
      <c r="B102" s="860" t="n">
        <f aca="false">IF(ISNA(MATCH($A102,Score!A$46:A$83,0)),"",MATCH($A102,Score!A$46:A$83,0)+ROW(Score!A$45))</f>
        <v>53</v>
      </c>
      <c r="C102" s="861" t="e">
        <f aca="true">IF($B102="","",INDIRECT(ADDRESS($B102,C$1,1,,"Score")))</f>
        <v>#REF!</v>
      </c>
      <c r="D102" s="860" t="e">
        <f aca="true">IF($B102="","",INDIRECT(ADDRESS($B102,D$1,1,,"Score")))</f>
        <v>#REF!</v>
      </c>
      <c r="E102" s="859" t="e">
        <f aca="false">IF(B102="","",SUM(D102,D103))</f>
        <v>#REF!</v>
      </c>
      <c r="F102" s="859" t="e">
        <f aca="false">IF(B102="","",E102-U102)</f>
        <v>#REF!</v>
      </c>
      <c r="G102" s="862" t="n">
        <f aca="true">IF($B102="","",IF(ISBLANK(INDIRECT(ADDRESS($B102,G$1,1,,"Score"))),"",1))</f>
        <v>1</v>
      </c>
      <c r="H102" s="862" t="n">
        <f aca="true">IF($B102="","",IF(ISBLANK(INDIRECT(ADDRESS($B102,H$1,1,,"Score"))),"",1))</f>
        <v>1</v>
      </c>
      <c r="I102" s="863" t="e">
        <f aca="false">IF(H102=1,F102,"")</f>
        <v>#REF!</v>
      </c>
      <c r="J102" s="862" t="n">
        <f aca="true">IF($B102="","",IF(ISBLANK(INDIRECT(ADDRESS($B102,J$1,1,,"Score"))),"",1))</f>
        <v>1</v>
      </c>
      <c r="K102" s="862" t="n">
        <f aca="true">IF($B102="","",IF(ISBLANK(INDIRECT(ADDRESS($B102,K$1,1,,"Score"))),"",1))</f>
        <v>1</v>
      </c>
      <c r="L102" s="862" t="n">
        <f aca="true">IF($B102="","",IF(ISBLANK(INDIRECT(ADDRESS($B102,L$1,1,,"Score"))),"",1))</f>
        <v>1</v>
      </c>
      <c r="M102" s="860" t="e">
        <f aca="true">IF($B102="","",INDIRECT(ADDRESS($B102,M$1,1,,"Score")))</f>
        <v>#REF!</v>
      </c>
      <c r="N102" s="858" t="e">
        <f aca="true">IF(ISNA(MATCH($A102,'Game Clock'!A$62:A$99,0)),"",INDIRECT(ADDRESS(MATCH($A102,'Game Clock'!A$62:A$99,0)+ROW('Game Clock'!A$61),N$1,1,,"Game Clock")))</f>
        <v>#REF!</v>
      </c>
      <c r="O102" s="859" t="e">
        <f aca="false">IF(OR(N102="",N102=0),"",60*E102/N102)</f>
        <v>#REF!</v>
      </c>
      <c r="Q102" s="859" t="n">
        <f aca="false">Q100+1</f>
        <v>8</v>
      </c>
      <c r="R102" s="860" t="n">
        <f aca="false">IF(ISNA(MATCH($Q102,Score!T$46:T$83,0)),"",MATCH($Q102,Score!T$46:T$83,0)+ROW(Score!T$45) )</f>
        <v>53</v>
      </c>
      <c r="S102" s="861" t="e">
        <f aca="true">IF($R102="","",INDIRECT(ADDRESS($R102,S$1,1,,"Score")))</f>
        <v>#REF!</v>
      </c>
      <c r="T102" s="860" t="e">
        <f aca="true">IF($R102="","",INDIRECT(ADDRESS($R102,T$1,1,,"Score")))</f>
        <v>#REF!</v>
      </c>
      <c r="U102" s="859" t="e">
        <f aca="false">IF(R102="","",SUM(T102,T103))</f>
        <v>#REF!</v>
      </c>
      <c r="V102" s="859" t="e">
        <f aca="false">IF(R102="","",U102-E102)</f>
        <v>#REF!</v>
      </c>
      <c r="W102" s="862" t="n">
        <f aca="true">IF($R102="","",IF(ISBLANK(INDIRECT(ADDRESS($R102,W$1,1,,"Score"))),"",1))</f>
        <v>1</v>
      </c>
      <c r="X102" s="862" t="n">
        <f aca="true">IF($R102="","",IF(ISBLANK(INDIRECT(ADDRESS($R102,X$1,1,,"Score"))),"",1))</f>
        <v>1</v>
      </c>
      <c r="Y102" s="863" t="e">
        <f aca="false">IF(X102=1,V102,"")</f>
        <v>#REF!</v>
      </c>
      <c r="Z102" s="862" t="n">
        <f aca="true">IF($R102="","",IF(ISBLANK(INDIRECT(ADDRESS($R102,Z$1,1,,"Score"))),"",1))</f>
        <v>1</v>
      </c>
      <c r="AA102" s="862" t="n">
        <f aca="true">IF($R102="","",IF(ISBLANK(INDIRECT(ADDRESS($R102,AA$1,1,,"Score"))),"",1))</f>
        <v>1</v>
      </c>
      <c r="AB102" s="862" t="n">
        <f aca="true">IF($R102="","",IF(ISBLANK(INDIRECT(ADDRESS($R102,AB$1,1,,"Score"))),"",1))</f>
        <v>1</v>
      </c>
      <c r="AC102" s="860" t="e">
        <f aca="true">IF($R102="","",INDIRECT(ADDRESS($R102,AC$1,1,,"Score")))</f>
        <v>#REF!</v>
      </c>
      <c r="AD102" s="859" t="e">
        <f aca="false">N102</f>
        <v>#REF!</v>
      </c>
      <c r="AE102" s="859" t="e">
        <f aca="false">IF(OR(AD102="",AD102=0),"",60*U102/AD102)</f>
        <v>#REF!</v>
      </c>
    </row>
    <row r="103" customFormat="false" ht="13" hidden="false" customHeight="false" outlineLevel="0" collapsed="false">
      <c r="A103" s="859"/>
      <c r="B103" s="860" t="e">
        <f aca="true">IF($B102="","",IF(INDIRECT(ADDRESS($B102+1,C$1-1,1,,"Score"))="SP",$B102+1,""))</f>
        <v>#REF!</v>
      </c>
      <c r="C103" s="861" t="e">
        <f aca="true">IF($B103="","",INDIRECT(ADDRESS($B103,C$1,1,,"Score")))</f>
        <v>#REF!</v>
      </c>
      <c r="D103" s="860" t="e">
        <f aca="true">IF($B103="","",INDIRECT(ADDRESS($B103,D$1,1,,"Score")))</f>
        <v>#REF!</v>
      </c>
      <c r="E103" s="859"/>
      <c r="F103" s="859"/>
      <c r="G103" s="862"/>
      <c r="H103" s="864"/>
      <c r="I103" s="863"/>
      <c r="J103" s="862" t="n">
        <f aca="true">IF($B103="","",IF(ISBLANK(INDIRECT(ADDRESS($B103,J$1,1,,"Score"))),"",1))</f>
        <v>1</v>
      </c>
      <c r="K103" s="862" t="n">
        <f aca="true">IF($B103="","",IF(ISBLANK(INDIRECT(ADDRESS($B103,K$1,1,,"Score"))),"",1))</f>
        <v>1</v>
      </c>
      <c r="L103" s="862" t="n">
        <f aca="true">IF($B103="","",IF(ISBLANK(INDIRECT(ADDRESS($B103,L$1,1,,"Score"))),"",1))</f>
        <v>1</v>
      </c>
      <c r="M103" s="860" t="e">
        <f aca="true">IF($B103="","",INDIRECT(ADDRESS($B103,M$1,1,,"Score")))</f>
        <v>#REF!</v>
      </c>
      <c r="N103" s="859"/>
      <c r="O103" s="859"/>
      <c r="Q103" s="859"/>
      <c r="R103" s="860" t="e">
        <f aca="true">IF($R102="","",IF(INDIRECT(ADDRESS($R102+1,S$1-1,1,,"Score"))="SP",$R102+1,""))</f>
        <v>#REF!</v>
      </c>
      <c r="S103" s="861" t="e">
        <f aca="true">IF($R103="","",INDIRECT(ADDRESS($R103,S$1,1,,"Score")))</f>
        <v>#REF!</v>
      </c>
      <c r="T103" s="860" t="e">
        <f aca="true">IF($R103="","",INDIRECT(ADDRESS($R103,T$1,1,,"Score")))</f>
        <v>#REF!</v>
      </c>
      <c r="U103" s="859"/>
      <c r="V103" s="859"/>
      <c r="W103" s="862"/>
      <c r="X103" s="864"/>
      <c r="Y103" s="863"/>
      <c r="Z103" s="862" t="n">
        <f aca="true">IF($R103="","",IF(ISBLANK(INDIRECT(ADDRESS($R103,Z$1,1,,"Score"))),"",1))</f>
        <v>1</v>
      </c>
      <c r="AA103" s="862" t="n">
        <f aca="true">IF($R103="","",IF(ISBLANK(INDIRECT(ADDRESS($R103,AA$1,1,,"Score"))),"",1))</f>
        <v>1</v>
      </c>
      <c r="AB103" s="862" t="n">
        <f aca="true">IF($R103="","",IF(ISBLANK(INDIRECT(ADDRESS($R103,AB$1,1,,"Score"))),"",1))</f>
        <v>1</v>
      </c>
      <c r="AC103" s="860" t="e">
        <f aca="true">IF($R103="","",INDIRECT(ADDRESS($R103,AC$1,1,,"Score")))</f>
        <v>#REF!</v>
      </c>
      <c r="AD103" s="859"/>
      <c r="AE103" s="859"/>
    </row>
    <row r="104" customFormat="false" ht="13" hidden="false" customHeight="false" outlineLevel="0" collapsed="false">
      <c r="A104" s="854" t="n">
        <f aca="false">A102+1</f>
        <v>9</v>
      </c>
      <c r="B104" s="704" t="n">
        <f aca="false">IF(ISNA(MATCH($A104,Score!A$46:A$83,0)),"",MATCH($A104,Score!A$46:A$83,0)+ROW(Score!A$45))</f>
        <v>54</v>
      </c>
      <c r="C104" s="855" t="e">
        <f aca="true">IF($B104="","",INDIRECT(ADDRESS($B104,C$1,1,,"Score")))</f>
        <v>#REF!</v>
      </c>
      <c r="D104" s="704" t="e">
        <f aca="true">IF($B104="","",INDIRECT(ADDRESS($B104,D$1,1,,"Score")))</f>
        <v>#REF!</v>
      </c>
      <c r="E104" s="854" t="e">
        <f aca="false">IF(B104="","",SUM(D104,D105))</f>
        <v>#REF!</v>
      </c>
      <c r="F104" s="854" t="e">
        <f aca="false">IF(B104="","",E104-U104)</f>
        <v>#REF!</v>
      </c>
      <c r="G104" s="856" t="n">
        <f aca="true">IF($B104="","",IF(ISBLANK(INDIRECT(ADDRESS($B104,G$1,1,,"Score"))),"",1))</f>
        <v>1</v>
      </c>
      <c r="H104" s="856" t="n">
        <f aca="true">IF($B104="","",IF(ISBLANK(INDIRECT(ADDRESS($B104,H$1,1,,"Score"))),"",1))</f>
        <v>1</v>
      </c>
      <c r="I104" s="857" t="e">
        <f aca="false">IF(H104=1,F104,"")</f>
        <v>#REF!</v>
      </c>
      <c r="J104" s="856" t="n">
        <f aca="true">IF($B104="","",IF(ISBLANK(INDIRECT(ADDRESS($B104,J$1,1,,"Score"))),"",1))</f>
        <v>1</v>
      </c>
      <c r="K104" s="856" t="n">
        <f aca="true">IF($B104="","",IF(ISBLANK(INDIRECT(ADDRESS($B104,K$1,1,,"Score"))),"",1))</f>
        <v>1</v>
      </c>
      <c r="L104" s="856" t="n">
        <f aca="true">IF($B104="","",IF(ISBLANK(INDIRECT(ADDRESS($B104,L$1,1,,"Score"))),"",1))</f>
        <v>1</v>
      </c>
      <c r="M104" s="704" t="e">
        <f aca="true">IF($B104="","",INDIRECT(ADDRESS($B104,M$1,1,,"Score")))</f>
        <v>#REF!</v>
      </c>
      <c r="N104" s="858" t="e">
        <f aca="true">IF(ISNA(MATCH($A104,'Game Clock'!A$62:A$99,0)),"",INDIRECT(ADDRESS(MATCH($A104,'Game Clock'!A$62:A$99,0)+ROW('Game Clock'!A$61),N$1,1,,"Game Clock")))</f>
        <v>#REF!</v>
      </c>
      <c r="O104" s="858" t="e">
        <f aca="false">IF(OR(N104="",N104=0),"",60*E104/N104)</f>
        <v>#REF!</v>
      </c>
      <c r="Q104" s="854" t="n">
        <f aca="false">Q102+1</f>
        <v>9</v>
      </c>
      <c r="R104" s="704" t="n">
        <f aca="false">IF(ISNA(MATCH($Q104,Score!T$46:T$83,0)),"",MATCH($Q104,Score!T$46:T$83,0)+ROW(Score!T$45) )</f>
        <v>54</v>
      </c>
      <c r="S104" s="855" t="e">
        <f aca="true">IF($R104="","",INDIRECT(ADDRESS($R104,S$1,1,,"Score")))</f>
        <v>#REF!</v>
      </c>
      <c r="T104" s="704" t="e">
        <f aca="true">IF($R104="","",INDIRECT(ADDRESS($R104,T$1,1,,"Score")))</f>
        <v>#REF!</v>
      </c>
      <c r="U104" s="854" t="e">
        <f aca="false">IF(R104="","",SUM(T104,T105))</f>
        <v>#REF!</v>
      </c>
      <c r="V104" s="854" t="e">
        <f aca="false">IF(R104="","",U104-E104)</f>
        <v>#REF!</v>
      </c>
      <c r="W104" s="856" t="n">
        <f aca="true">IF($R104="","",IF(ISBLANK(INDIRECT(ADDRESS($R104,W$1,1,,"Score"))),"",1))</f>
        <v>1</v>
      </c>
      <c r="X104" s="856" t="n">
        <f aca="true">IF($R104="","",IF(ISBLANK(INDIRECT(ADDRESS($R104,X$1,1,,"Score"))),"",1))</f>
        <v>1</v>
      </c>
      <c r="Y104" s="857" t="e">
        <f aca="false">IF(X104=1,V104,"")</f>
        <v>#REF!</v>
      </c>
      <c r="Z104" s="856" t="n">
        <f aca="true">IF($R104="","",IF(ISBLANK(INDIRECT(ADDRESS($R104,Z$1,1,,"Score"))),"",1))</f>
        <v>1</v>
      </c>
      <c r="AA104" s="856" t="n">
        <f aca="true">IF($R104="","",IF(ISBLANK(INDIRECT(ADDRESS($R104,AA$1,1,,"Score"))),"",1))</f>
        <v>1</v>
      </c>
      <c r="AB104" s="856" t="n">
        <f aca="true">IF($R104="","",IF(ISBLANK(INDIRECT(ADDRESS($R104,AB$1,1,,"Score"))),"",1))</f>
        <v>1</v>
      </c>
      <c r="AC104" s="704" t="e">
        <f aca="true">IF($R104="","",INDIRECT(ADDRESS($R104,AC$1,1,,"Score")))</f>
        <v>#REF!</v>
      </c>
      <c r="AD104" s="858" t="e">
        <f aca="false">N104</f>
        <v>#REF!</v>
      </c>
      <c r="AE104" s="858" t="e">
        <f aca="false">IF(OR(AD104="",AD104=0),"",60*U104/AD104)</f>
        <v>#REF!</v>
      </c>
    </row>
    <row r="105" customFormat="false" ht="13" hidden="false" customHeight="false" outlineLevel="0" collapsed="false">
      <c r="A105" s="854"/>
      <c r="B105" s="704" t="e">
        <f aca="true">IF($B104="","",IF(INDIRECT(ADDRESS($B104+1,C$1-1,1,,"Score"))="SP",$B104+1,""))</f>
        <v>#REF!</v>
      </c>
      <c r="C105" s="855" t="e">
        <f aca="true">IF($B105="","",INDIRECT(ADDRESS($B105,C$1,1,,"Score")))</f>
        <v>#REF!</v>
      </c>
      <c r="D105" s="704" t="e">
        <f aca="true">IF($B105="","",INDIRECT(ADDRESS($B105,D$1,1,,"Score")))</f>
        <v>#REF!</v>
      </c>
      <c r="E105" s="854"/>
      <c r="F105" s="854"/>
      <c r="G105" s="856"/>
      <c r="H105" s="856"/>
      <c r="I105" s="857"/>
      <c r="J105" s="856" t="n">
        <f aca="true">IF($B105="","",IF(ISBLANK(INDIRECT(ADDRESS($B105,J$1,1,,"Score"))),"",1))</f>
        <v>1</v>
      </c>
      <c r="K105" s="856" t="n">
        <f aca="true">IF($B105="","",IF(ISBLANK(INDIRECT(ADDRESS($B105,K$1,1,,"Score"))),"",1))</f>
        <v>1</v>
      </c>
      <c r="L105" s="856" t="n">
        <f aca="true">IF($B105="","",IF(ISBLANK(INDIRECT(ADDRESS($B105,L$1,1,,"Score"))),"",1))</f>
        <v>1</v>
      </c>
      <c r="M105" s="704" t="e">
        <f aca="true">IF($B105="","",INDIRECT(ADDRESS($B105,M$1,1,,"Score")))</f>
        <v>#REF!</v>
      </c>
      <c r="N105" s="858"/>
      <c r="O105" s="858"/>
      <c r="Q105" s="854"/>
      <c r="R105" s="704" t="e">
        <f aca="true">IF($R104="","",IF(INDIRECT(ADDRESS($R104+1,S$1-1,1,,"Score"))="SP",$R104+1,""))</f>
        <v>#REF!</v>
      </c>
      <c r="S105" s="855" t="e">
        <f aca="true">IF($R105="","",INDIRECT(ADDRESS($R105,S$1,1,,"Score")))</f>
        <v>#REF!</v>
      </c>
      <c r="T105" s="704" t="e">
        <f aca="true">IF($R105="","",INDIRECT(ADDRESS($R105,T$1,1,,"Score")))</f>
        <v>#REF!</v>
      </c>
      <c r="U105" s="854"/>
      <c r="V105" s="854"/>
      <c r="W105" s="856"/>
      <c r="X105" s="856"/>
      <c r="Y105" s="857"/>
      <c r="Z105" s="856" t="n">
        <f aca="true">IF($R105="","",IF(ISBLANK(INDIRECT(ADDRESS($R105,Z$1,1,,"Score"))),"",1))</f>
        <v>1</v>
      </c>
      <c r="AA105" s="856" t="n">
        <f aca="true">IF($R105="","",IF(ISBLANK(INDIRECT(ADDRESS($R105,AA$1,1,,"Score"))),"",1))</f>
        <v>1</v>
      </c>
      <c r="AB105" s="856" t="n">
        <f aca="true">IF($R105="","",IF(ISBLANK(INDIRECT(ADDRESS($R105,AB$1,1,,"Score"))),"",1))</f>
        <v>1</v>
      </c>
      <c r="AC105" s="704" t="e">
        <f aca="true">IF($R105="","",INDIRECT(ADDRESS($R105,AC$1,1,,"Score")))</f>
        <v>#REF!</v>
      </c>
      <c r="AD105" s="858"/>
      <c r="AE105" s="858"/>
    </row>
    <row r="106" customFormat="false" ht="13" hidden="false" customHeight="false" outlineLevel="0" collapsed="false">
      <c r="A106" s="859" t="n">
        <f aca="false">A104+1</f>
        <v>10</v>
      </c>
      <c r="B106" s="860" t="n">
        <f aca="false">IF(ISNA(MATCH($A106,Score!A$46:A$83,0)),"",MATCH($A106,Score!A$46:A$83,0)+ROW(Score!A$45))</f>
        <v>55</v>
      </c>
      <c r="C106" s="861" t="e">
        <f aca="true">IF($B106="","",INDIRECT(ADDRESS($B106,C$1,1,,"Score")))</f>
        <v>#REF!</v>
      </c>
      <c r="D106" s="860" t="e">
        <f aca="true">IF($B106="","",INDIRECT(ADDRESS($B106,D$1,1,,"Score")))</f>
        <v>#REF!</v>
      </c>
      <c r="E106" s="859" t="e">
        <f aca="false">IF(B106="","",SUM(D106,D107))</f>
        <v>#REF!</v>
      </c>
      <c r="F106" s="859" t="e">
        <f aca="false">IF(B106="","",E106-U106)</f>
        <v>#REF!</v>
      </c>
      <c r="G106" s="862" t="n">
        <f aca="true">IF($B106="","",IF(ISBLANK(INDIRECT(ADDRESS($B106,G$1,1,,"Score"))),"",1))</f>
        <v>1</v>
      </c>
      <c r="H106" s="862" t="n">
        <f aca="true">IF($B106="","",IF(ISBLANK(INDIRECT(ADDRESS($B106,H$1,1,,"Score"))),"",1))</f>
        <v>1</v>
      </c>
      <c r="I106" s="863" t="e">
        <f aca="false">IF(H106=1,F106,"")</f>
        <v>#REF!</v>
      </c>
      <c r="J106" s="862" t="n">
        <f aca="true">IF($B106="","",IF(ISBLANK(INDIRECT(ADDRESS($B106,J$1,1,,"Score"))),"",1))</f>
        <v>1</v>
      </c>
      <c r="K106" s="862" t="n">
        <f aca="true">IF($B106="","",IF(ISBLANK(INDIRECT(ADDRESS($B106,K$1,1,,"Score"))),"",1))</f>
        <v>1</v>
      </c>
      <c r="L106" s="862" t="n">
        <f aca="true">IF($B106="","",IF(ISBLANK(INDIRECT(ADDRESS($B106,L$1,1,,"Score"))),"",1))</f>
        <v>1</v>
      </c>
      <c r="M106" s="860" t="e">
        <f aca="true">IF($B106="","",INDIRECT(ADDRESS($B106,M$1,1,,"Score")))</f>
        <v>#REF!</v>
      </c>
      <c r="N106" s="858" t="e">
        <f aca="true">IF(ISNA(MATCH($A106,'Game Clock'!A$62:A$99,0)),"",INDIRECT(ADDRESS(MATCH($A106,'Game Clock'!A$62:A$99,0)+ROW('Game Clock'!A$61),N$1,1,,"Game Clock")))</f>
        <v>#REF!</v>
      </c>
      <c r="O106" s="859" t="e">
        <f aca="false">IF(OR(N106="",N106=0),"",60*E106/N106)</f>
        <v>#REF!</v>
      </c>
      <c r="Q106" s="859" t="n">
        <f aca="false">Q104+1</f>
        <v>10</v>
      </c>
      <c r="R106" s="860" t="n">
        <f aca="false">IF(ISNA(MATCH($Q106,Score!T$46:T$83,0)),"",MATCH($Q106,Score!T$46:T$83,0)+ROW(Score!T$45) )</f>
        <v>55</v>
      </c>
      <c r="S106" s="861" t="e">
        <f aca="true">IF($R106="","",INDIRECT(ADDRESS($R106,S$1,1,,"Score")))</f>
        <v>#REF!</v>
      </c>
      <c r="T106" s="860" t="e">
        <f aca="true">IF($R106="","",INDIRECT(ADDRESS($R106,T$1,1,,"Score")))</f>
        <v>#REF!</v>
      </c>
      <c r="U106" s="859" t="e">
        <f aca="false">IF(R106="","",SUM(T106,T107))</f>
        <v>#REF!</v>
      </c>
      <c r="V106" s="859" t="e">
        <f aca="false">IF(R106="","",U106-E106)</f>
        <v>#REF!</v>
      </c>
      <c r="W106" s="862" t="n">
        <f aca="true">IF($R106="","",IF(ISBLANK(INDIRECT(ADDRESS($R106,W$1,1,,"Score"))),"",1))</f>
        <v>1</v>
      </c>
      <c r="X106" s="862" t="n">
        <f aca="true">IF($R106="","",IF(ISBLANK(INDIRECT(ADDRESS($R106,X$1,1,,"Score"))),"",1))</f>
        <v>1</v>
      </c>
      <c r="Y106" s="863" t="e">
        <f aca="false">IF(X106=1,V106,"")</f>
        <v>#REF!</v>
      </c>
      <c r="Z106" s="862" t="n">
        <f aca="true">IF($R106="","",IF(ISBLANK(INDIRECT(ADDRESS($R106,Z$1,1,,"Score"))),"",1))</f>
        <v>1</v>
      </c>
      <c r="AA106" s="862" t="n">
        <f aca="true">IF($R106="","",IF(ISBLANK(INDIRECT(ADDRESS($R106,AA$1,1,,"Score"))),"",1))</f>
        <v>1</v>
      </c>
      <c r="AB106" s="862" t="n">
        <f aca="true">IF($R106="","",IF(ISBLANK(INDIRECT(ADDRESS($R106,AB$1,1,,"Score"))),"",1))</f>
        <v>1</v>
      </c>
      <c r="AC106" s="860" t="e">
        <f aca="true">IF($R106="","",INDIRECT(ADDRESS($R106,AC$1,1,,"Score")))</f>
        <v>#REF!</v>
      </c>
      <c r="AD106" s="859" t="e">
        <f aca="false">N106</f>
        <v>#REF!</v>
      </c>
      <c r="AE106" s="859" t="e">
        <f aca="false">IF(OR(AD106="",AD106=0),"",60*U106/AD106)</f>
        <v>#REF!</v>
      </c>
    </row>
    <row r="107" customFormat="false" ht="13" hidden="false" customHeight="false" outlineLevel="0" collapsed="false">
      <c r="A107" s="859"/>
      <c r="B107" s="860" t="e">
        <f aca="true">IF($B106="","",IF(INDIRECT(ADDRESS($B106+1,C$1-1,1,,"Score"))="SP",$B106+1,""))</f>
        <v>#REF!</v>
      </c>
      <c r="C107" s="861" t="e">
        <f aca="true">IF($B107="","",INDIRECT(ADDRESS($B107,C$1,1,,"Score")))</f>
        <v>#REF!</v>
      </c>
      <c r="D107" s="860" t="e">
        <f aca="true">IF($B107="","",INDIRECT(ADDRESS($B107,D$1,1,,"Score")))</f>
        <v>#REF!</v>
      </c>
      <c r="E107" s="859"/>
      <c r="F107" s="859"/>
      <c r="G107" s="862"/>
      <c r="H107" s="864"/>
      <c r="I107" s="863"/>
      <c r="J107" s="862" t="n">
        <f aca="true">IF($B107="","",IF(ISBLANK(INDIRECT(ADDRESS($B107,J$1,1,,"Score"))),"",1))</f>
        <v>1</v>
      </c>
      <c r="K107" s="862" t="n">
        <f aca="true">IF($B107="","",IF(ISBLANK(INDIRECT(ADDRESS($B107,K$1,1,,"Score"))),"",1))</f>
        <v>1</v>
      </c>
      <c r="L107" s="862" t="n">
        <f aca="true">IF($B107="","",IF(ISBLANK(INDIRECT(ADDRESS($B107,L$1,1,,"Score"))),"",1))</f>
        <v>1</v>
      </c>
      <c r="M107" s="860" t="e">
        <f aca="true">IF($B107="","",INDIRECT(ADDRESS($B107,M$1,1,,"Score")))</f>
        <v>#REF!</v>
      </c>
      <c r="N107" s="859"/>
      <c r="O107" s="859"/>
      <c r="Q107" s="859"/>
      <c r="R107" s="860" t="e">
        <f aca="true">IF($R106="","",IF(INDIRECT(ADDRESS($R106+1,S$1-1,1,,"Score"))="SP",$R106+1,""))</f>
        <v>#REF!</v>
      </c>
      <c r="S107" s="861" t="e">
        <f aca="true">IF($R107="","",INDIRECT(ADDRESS($R107,S$1,1,,"Score")))</f>
        <v>#REF!</v>
      </c>
      <c r="T107" s="860" t="e">
        <f aca="true">IF($R107="","",INDIRECT(ADDRESS($R107,T$1,1,,"Score")))</f>
        <v>#REF!</v>
      </c>
      <c r="U107" s="859"/>
      <c r="V107" s="859"/>
      <c r="W107" s="862"/>
      <c r="X107" s="864"/>
      <c r="Y107" s="863"/>
      <c r="Z107" s="862" t="n">
        <f aca="true">IF($R107="","",IF(ISBLANK(INDIRECT(ADDRESS($R107,Z$1,1,,"Score"))),"",1))</f>
        <v>1</v>
      </c>
      <c r="AA107" s="862" t="n">
        <f aca="true">IF($R107="","",IF(ISBLANK(INDIRECT(ADDRESS($R107,AA$1,1,,"Score"))),"",1))</f>
        <v>1</v>
      </c>
      <c r="AB107" s="862" t="n">
        <f aca="true">IF($R107="","",IF(ISBLANK(INDIRECT(ADDRESS($R107,AB$1,1,,"Score"))),"",1))</f>
        <v>1</v>
      </c>
      <c r="AC107" s="860" t="e">
        <f aca="true">IF($R107="","",INDIRECT(ADDRESS($R107,AC$1,1,,"Score")))</f>
        <v>#REF!</v>
      </c>
      <c r="AD107" s="859"/>
      <c r="AE107" s="859"/>
    </row>
    <row r="108" customFormat="false" ht="13" hidden="false" customHeight="false" outlineLevel="0" collapsed="false">
      <c r="A108" s="854" t="n">
        <f aca="false">A106+1</f>
        <v>11</v>
      </c>
      <c r="B108" s="704" t="n">
        <f aca="false">IF(ISNA(MATCH($A108,Score!A$46:A$83,0)),"",MATCH($A108,Score!A$46:A$83,0)+ROW(Score!A$45))</f>
        <v>56</v>
      </c>
      <c r="C108" s="855" t="e">
        <f aca="true">IF($B108="","",INDIRECT(ADDRESS($B108,C$1,1,,"Score")))</f>
        <v>#REF!</v>
      </c>
      <c r="D108" s="704" t="e">
        <f aca="true">IF($B108="","",INDIRECT(ADDRESS($B108,D$1,1,,"Score")))</f>
        <v>#REF!</v>
      </c>
      <c r="E108" s="854" t="e">
        <f aca="false">IF(B108="","",SUM(D108,D109))</f>
        <v>#REF!</v>
      </c>
      <c r="F108" s="854" t="e">
        <f aca="false">IF(B108="","",E108-U108)</f>
        <v>#REF!</v>
      </c>
      <c r="G108" s="856" t="n">
        <f aca="true">IF($B108="","",IF(ISBLANK(INDIRECT(ADDRESS($B108,G$1,1,,"Score"))),"",1))</f>
        <v>1</v>
      </c>
      <c r="H108" s="856" t="n">
        <f aca="true">IF($B108="","",IF(ISBLANK(INDIRECT(ADDRESS($B108,H$1,1,,"Score"))),"",1))</f>
        <v>1</v>
      </c>
      <c r="I108" s="857" t="e">
        <f aca="false">IF(H108=1,F108,"")</f>
        <v>#REF!</v>
      </c>
      <c r="J108" s="856" t="n">
        <f aca="true">IF($B108="","",IF(ISBLANK(INDIRECT(ADDRESS($B108,J$1,1,,"Score"))),"",1))</f>
        <v>1</v>
      </c>
      <c r="K108" s="856" t="n">
        <f aca="true">IF($B108="","",IF(ISBLANK(INDIRECT(ADDRESS($B108,K$1,1,,"Score"))),"",1))</f>
        <v>1</v>
      </c>
      <c r="L108" s="856" t="n">
        <f aca="true">IF($B108="","",IF(ISBLANK(INDIRECT(ADDRESS($B108,L$1,1,,"Score"))),"",1))</f>
        <v>1</v>
      </c>
      <c r="M108" s="704" t="e">
        <f aca="true">IF($B108="","",INDIRECT(ADDRESS($B108,M$1,1,,"Score")))</f>
        <v>#REF!</v>
      </c>
      <c r="N108" s="858" t="e">
        <f aca="true">IF(ISNA(MATCH($A108,'Game Clock'!A$62:A$99,0)),"",INDIRECT(ADDRESS(MATCH($A108,'Game Clock'!A$62:A$99,0)+ROW('Game Clock'!A$61),N$1,1,,"Game Clock")))</f>
        <v>#REF!</v>
      </c>
      <c r="O108" s="858" t="e">
        <f aca="false">IF(OR(N108="",N108=0),"",60*E108/N108)</f>
        <v>#REF!</v>
      </c>
      <c r="Q108" s="854" t="n">
        <f aca="false">Q106+1</f>
        <v>11</v>
      </c>
      <c r="R108" s="704" t="n">
        <f aca="false">IF(ISNA(MATCH($Q108,Score!T$46:T$83,0)),"",MATCH($Q108,Score!T$46:T$83,0)+ROW(Score!T$45) )</f>
        <v>56</v>
      </c>
      <c r="S108" s="855" t="e">
        <f aca="true">IF($R108="","",INDIRECT(ADDRESS($R108,S$1,1,,"Score")))</f>
        <v>#REF!</v>
      </c>
      <c r="T108" s="704" t="e">
        <f aca="true">IF($R108="","",INDIRECT(ADDRESS($R108,T$1,1,,"Score")))</f>
        <v>#REF!</v>
      </c>
      <c r="U108" s="854" t="e">
        <f aca="false">IF(R108="","",SUM(T108,T109))</f>
        <v>#REF!</v>
      </c>
      <c r="V108" s="854" t="e">
        <f aca="false">IF(R108="","",U108-E108)</f>
        <v>#REF!</v>
      </c>
      <c r="W108" s="856" t="n">
        <f aca="true">IF($R108="","",IF(ISBLANK(INDIRECT(ADDRESS($R108,W$1,1,,"Score"))),"",1))</f>
        <v>1</v>
      </c>
      <c r="X108" s="856" t="n">
        <f aca="true">IF($R108="","",IF(ISBLANK(INDIRECT(ADDRESS($R108,X$1,1,,"Score"))),"",1))</f>
        <v>1</v>
      </c>
      <c r="Y108" s="857" t="e">
        <f aca="false">IF(X108=1,V108,"")</f>
        <v>#REF!</v>
      </c>
      <c r="Z108" s="856" t="n">
        <f aca="true">IF($R108="","",IF(ISBLANK(INDIRECT(ADDRESS($R108,Z$1,1,,"Score"))),"",1))</f>
        <v>1</v>
      </c>
      <c r="AA108" s="856" t="n">
        <f aca="true">IF($R108="","",IF(ISBLANK(INDIRECT(ADDRESS($R108,AA$1,1,,"Score"))),"",1))</f>
        <v>1</v>
      </c>
      <c r="AB108" s="856" t="n">
        <f aca="true">IF($R108="","",IF(ISBLANK(INDIRECT(ADDRESS($R108,AB$1,1,,"Score"))),"",1))</f>
        <v>1</v>
      </c>
      <c r="AC108" s="704" t="e">
        <f aca="true">IF($R108="","",INDIRECT(ADDRESS($R108,AC$1,1,,"Score")))</f>
        <v>#REF!</v>
      </c>
      <c r="AD108" s="858" t="e">
        <f aca="false">N108</f>
        <v>#REF!</v>
      </c>
      <c r="AE108" s="858" t="e">
        <f aca="false">IF(OR(AD108="",AD108=0),"",60*U108/AD108)</f>
        <v>#REF!</v>
      </c>
    </row>
    <row r="109" customFormat="false" ht="13" hidden="false" customHeight="false" outlineLevel="0" collapsed="false">
      <c r="A109" s="854"/>
      <c r="B109" s="704" t="e">
        <f aca="true">IF($B108="","",IF(INDIRECT(ADDRESS($B108+1,C$1-1,1,,"Score"))="SP",$B108+1,""))</f>
        <v>#REF!</v>
      </c>
      <c r="C109" s="855" t="e">
        <f aca="true">IF($B109="","",INDIRECT(ADDRESS($B109,C$1,1,,"Score")))</f>
        <v>#REF!</v>
      </c>
      <c r="D109" s="704" t="e">
        <f aca="true">IF($B109="","",INDIRECT(ADDRESS($B109,D$1,1,,"Score")))</f>
        <v>#REF!</v>
      </c>
      <c r="E109" s="854"/>
      <c r="F109" s="854"/>
      <c r="G109" s="856"/>
      <c r="H109" s="856"/>
      <c r="I109" s="857"/>
      <c r="J109" s="856" t="n">
        <f aca="true">IF($B109="","",IF(ISBLANK(INDIRECT(ADDRESS($B109,J$1,1,,"Score"))),"",1))</f>
        <v>1</v>
      </c>
      <c r="K109" s="856" t="n">
        <f aca="true">IF($B109="","",IF(ISBLANK(INDIRECT(ADDRESS($B109,K$1,1,,"Score"))),"",1))</f>
        <v>1</v>
      </c>
      <c r="L109" s="856" t="n">
        <f aca="true">IF($B109="","",IF(ISBLANK(INDIRECT(ADDRESS($B109,L$1,1,,"Score"))),"",1))</f>
        <v>1</v>
      </c>
      <c r="M109" s="704" t="e">
        <f aca="true">IF($B109="","",INDIRECT(ADDRESS($B109,M$1,1,,"Score")))</f>
        <v>#REF!</v>
      </c>
      <c r="N109" s="858"/>
      <c r="O109" s="858"/>
      <c r="Q109" s="854"/>
      <c r="R109" s="704" t="e">
        <f aca="true">IF($R108="","",IF(INDIRECT(ADDRESS($R108+1,S$1-1,1,,"Score"))="SP",$R108+1,""))</f>
        <v>#REF!</v>
      </c>
      <c r="S109" s="855" t="e">
        <f aca="true">IF($R109="","",INDIRECT(ADDRESS($R109,S$1,1,,"Score")))</f>
        <v>#REF!</v>
      </c>
      <c r="T109" s="704" t="e">
        <f aca="true">IF($R109="","",INDIRECT(ADDRESS($R109,T$1,1,,"Score")))</f>
        <v>#REF!</v>
      </c>
      <c r="U109" s="854"/>
      <c r="V109" s="854"/>
      <c r="W109" s="856"/>
      <c r="X109" s="856"/>
      <c r="Y109" s="857"/>
      <c r="Z109" s="856" t="n">
        <f aca="true">IF($R109="","",IF(ISBLANK(INDIRECT(ADDRESS($R109,Z$1,1,,"Score"))),"",1))</f>
        <v>1</v>
      </c>
      <c r="AA109" s="856" t="n">
        <f aca="true">IF($R109="","",IF(ISBLANK(INDIRECT(ADDRESS($R109,AA$1,1,,"Score"))),"",1))</f>
        <v>1</v>
      </c>
      <c r="AB109" s="856" t="n">
        <f aca="true">IF($R109="","",IF(ISBLANK(INDIRECT(ADDRESS($R109,AB$1,1,,"Score"))),"",1))</f>
        <v>1</v>
      </c>
      <c r="AC109" s="704" t="e">
        <f aca="true">IF($R109="","",INDIRECT(ADDRESS($R109,AC$1,1,,"Score")))</f>
        <v>#REF!</v>
      </c>
      <c r="AD109" s="858"/>
      <c r="AE109" s="858"/>
    </row>
    <row r="110" customFormat="false" ht="13" hidden="false" customHeight="false" outlineLevel="0" collapsed="false">
      <c r="A110" s="859" t="n">
        <f aca="false">A108+1</f>
        <v>12</v>
      </c>
      <c r="B110" s="860" t="n">
        <f aca="false">IF(ISNA(MATCH($A110,Score!A$46:A$83,0)),"",MATCH($A110,Score!A$46:A$83,0)+ROW(Score!A$45))</f>
        <v>57</v>
      </c>
      <c r="C110" s="861" t="e">
        <f aca="true">IF($B110="","",INDIRECT(ADDRESS($B110,C$1,1,,"Score")))</f>
        <v>#REF!</v>
      </c>
      <c r="D110" s="860" t="e">
        <f aca="true">IF($B110="","",INDIRECT(ADDRESS($B110,D$1,1,,"Score")))</f>
        <v>#REF!</v>
      </c>
      <c r="E110" s="859" t="e">
        <f aca="false">IF(B110="","",SUM(D110,D111))</f>
        <v>#REF!</v>
      </c>
      <c r="F110" s="859" t="e">
        <f aca="false">IF(B110="","",E110-U110)</f>
        <v>#REF!</v>
      </c>
      <c r="G110" s="862" t="n">
        <f aca="true">IF($B110="","",IF(ISBLANK(INDIRECT(ADDRESS($B110,G$1,1,,"Score"))),"",1))</f>
        <v>1</v>
      </c>
      <c r="H110" s="862" t="n">
        <f aca="true">IF($B110="","",IF(ISBLANK(INDIRECT(ADDRESS($B110,H$1,1,,"Score"))),"",1))</f>
        <v>1</v>
      </c>
      <c r="I110" s="863" t="e">
        <f aca="false">IF(H110=1,F110,"")</f>
        <v>#REF!</v>
      </c>
      <c r="J110" s="862" t="n">
        <f aca="true">IF($B110="","",IF(ISBLANK(INDIRECT(ADDRESS($B110,J$1,1,,"Score"))),"",1))</f>
        <v>1</v>
      </c>
      <c r="K110" s="862" t="n">
        <f aca="true">IF($B110="","",IF(ISBLANK(INDIRECT(ADDRESS($B110,K$1,1,,"Score"))),"",1))</f>
        <v>1</v>
      </c>
      <c r="L110" s="862" t="n">
        <f aca="true">IF($B110="","",IF(ISBLANK(INDIRECT(ADDRESS($B110,L$1,1,,"Score"))),"",1))</f>
        <v>1</v>
      </c>
      <c r="M110" s="860" t="e">
        <f aca="true">IF($B110="","",INDIRECT(ADDRESS($B110,M$1,1,,"Score")))</f>
        <v>#REF!</v>
      </c>
      <c r="N110" s="858" t="e">
        <f aca="true">IF(ISNA(MATCH($A110,'Game Clock'!A$62:A$99,0)),"",INDIRECT(ADDRESS(MATCH($A110,'Game Clock'!A$62:A$99,0)+ROW('Game Clock'!A$61),N$1,1,,"Game Clock")))</f>
        <v>#REF!</v>
      </c>
      <c r="O110" s="859" t="e">
        <f aca="false">IF(OR(N110="",N110=0),"",60*E110/N110)</f>
        <v>#REF!</v>
      </c>
      <c r="Q110" s="859" t="n">
        <f aca="false">Q108+1</f>
        <v>12</v>
      </c>
      <c r="R110" s="860" t="n">
        <f aca="false">IF(ISNA(MATCH($Q110,Score!T$46:T$83,0)),"",MATCH($Q110,Score!T$46:T$83,0)+ROW(Score!T$45) )</f>
        <v>57</v>
      </c>
      <c r="S110" s="861" t="e">
        <f aca="true">IF($R110="","",INDIRECT(ADDRESS($R110,S$1,1,,"Score")))</f>
        <v>#REF!</v>
      </c>
      <c r="T110" s="860" t="e">
        <f aca="true">IF($R110="","",INDIRECT(ADDRESS($R110,T$1,1,,"Score")))</f>
        <v>#REF!</v>
      </c>
      <c r="U110" s="859" t="e">
        <f aca="false">IF(R110="","",SUM(T110,T111))</f>
        <v>#REF!</v>
      </c>
      <c r="V110" s="859" t="e">
        <f aca="false">IF(R110="","",U110-E110)</f>
        <v>#REF!</v>
      </c>
      <c r="W110" s="862" t="n">
        <f aca="true">IF($R110="","",IF(ISBLANK(INDIRECT(ADDRESS($R110,W$1,1,,"Score"))),"",1))</f>
        <v>1</v>
      </c>
      <c r="X110" s="862" t="n">
        <f aca="true">IF($R110="","",IF(ISBLANK(INDIRECT(ADDRESS($R110,X$1,1,,"Score"))),"",1))</f>
        <v>1</v>
      </c>
      <c r="Y110" s="863" t="e">
        <f aca="false">IF(X110=1,V110,"")</f>
        <v>#REF!</v>
      </c>
      <c r="Z110" s="862" t="n">
        <f aca="true">IF($R110="","",IF(ISBLANK(INDIRECT(ADDRESS($R110,Z$1,1,,"Score"))),"",1))</f>
        <v>1</v>
      </c>
      <c r="AA110" s="862" t="n">
        <f aca="true">IF($R110="","",IF(ISBLANK(INDIRECT(ADDRESS($R110,AA$1,1,,"Score"))),"",1))</f>
        <v>1</v>
      </c>
      <c r="AB110" s="862" t="n">
        <f aca="true">IF($R110="","",IF(ISBLANK(INDIRECT(ADDRESS($R110,AB$1,1,,"Score"))),"",1))</f>
        <v>1</v>
      </c>
      <c r="AC110" s="860" t="e">
        <f aca="true">IF($R110="","",INDIRECT(ADDRESS($R110,AC$1,1,,"Score")))</f>
        <v>#REF!</v>
      </c>
      <c r="AD110" s="859" t="e">
        <f aca="false">N110</f>
        <v>#REF!</v>
      </c>
      <c r="AE110" s="859" t="e">
        <f aca="false">IF(OR(AD110="",AD110=0),"",60*U110/AD110)</f>
        <v>#REF!</v>
      </c>
    </row>
    <row r="111" customFormat="false" ht="13" hidden="false" customHeight="false" outlineLevel="0" collapsed="false">
      <c r="A111" s="859"/>
      <c r="B111" s="860" t="e">
        <f aca="true">IF($B110="","",IF(INDIRECT(ADDRESS($B110+1,C$1-1,1,,"Score"))="SP",$B110+1,""))</f>
        <v>#REF!</v>
      </c>
      <c r="C111" s="861" t="e">
        <f aca="true">IF($B111="","",INDIRECT(ADDRESS($B111,C$1,1,,"Score")))</f>
        <v>#REF!</v>
      </c>
      <c r="D111" s="860" t="e">
        <f aca="true">IF($B111="","",INDIRECT(ADDRESS($B111,D$1,1,,"Score")))</f>
        <v>#REF!</v>
      </c>
      <c r="E111" s="859"/>
      <c r="F111" s="859"/>
      <c r="G111" s="862"/>
      <c r="H111" s="864"/>
      <c r="I111" s="863"/>
      <c r="J111" s="862" t="n">
        <f aca="true">IF($B111="","",IF(ISBLANK(INDIRECT(ADDRESS($B111,J$1,1,,"Score"))),"",1))</f>
        <v>1</v>
      </c>
      <c r="K111" s="862" t="n">
        <f aca="true">IF($B111="","",IF(ISBLANK(INDIRECT(ADDRESS($B111,K$1,1,,"Score"))),"",1))</f>
        <v>1</v>
      </c>
      <c r="L111" s="862" t="n">
        <f aca="true">IF($B111="","",IF(ISBLANK(INDIRECT(ADDRESS($B111,L$1,1,,"Score"))),"",1))</f>
        <v>1</v>
      </c>
      <c r="M111" s="860" t="e">
        <f aca="true">IF($B111="","",INDIRECT(ADDRESS($B111,M$1,1,,"Score")))</f>
        <v>#REF!</v>
      </c>
      <c r="N111" s="859"/>
      <c r="O111" s="859"/>
      <c r="Q111" s="859"/>
      <c r="R111" s="860" t="e">
        <f aca="true">IF($R110="","",IF(INDIRECT(ADDRESS($R110+1,S$1-1,1,,"Score"))="SP",$R110+1,""))</f>
        <v>#REF!</v>
      </c>
      <c r="S111" s="861" t="e">
        <f aca="true">IF($R111="","",INDIRECT(ADDRESS($R111,S$1,1,,"Score")))</f>
        <v>#REF!</v>
      </c>
      <c r="T111" s="860" t="e">
        <f aca="true">IF($R111="","",INDIRECT(ADDRESS($R111,T$1,1,,"Score")))</f>
        <v>#REF!</v>
      </c>
      <c r="U111" s="859"/>
      <c r="V111" s="859"/>
      <c r="W111" s="862"/>
      <c r="X111" s="864"/>
      <c r="Y111" s="863"/>
      <c r="Z111" s="862" t="n">
        <f aca="true">IF($R111="","",IF(ISBLANK(INDIRECT(ADDRESS($R111,Z$1,1,,"Score"))),"",1))</f>
        <v>1</v>
      </c>
      <c r="AA111" s="862" t="n">
        <f aca="true">IF($R111="","",IF(ISBLANK(INDIRECT(ADDRESS($R111,AA$1,1,,"Score"))),"",1))</f>
        <v>1</v>
      </c>
      <c r="AB111" s="862" t="n">
        <f aca="true">IF($R111="","",IF(ISBLANK(INDIRECT(ADDRESS($R111,AB$1,1,,"Score"))),"",1))</f>
        <v>1</v>
      </c>
      <c r="AC111" s="860" t="e">
        <f aca="true">IF($R111="","",INDIRECT(ADDRESS($R111,AC$1,1,,"Score")))</f>
        <v>#REF!</v>
      </c>
      <c r="AD111" s="859"/>
      <c r="AE111" s="859"/>
    </row>
    <row r="112" customFormat="false" ht="13" hidden="false" customHeight="false" outlineLevel="0" collapsed="false">
      <c r="A112" s="854" t="n">
        <f aca="false">A110+1</f>
        <v>13</v>
      </c>
      <c r="B112" s="704" t="n">
        <f aca="false">IF(ISNA(MATCH($A112,Score!A$46:A$83,0)),"",MATCH($A112,Score!A$46:A$83,0)+ROW(Score!A$45))</f>
        <v>58</v>
      </c>
      <c r="C112" s="855" t="e">
        <f aca="true">IF($B112="","",INDIRECT(ADDRESS($B112,C$1,1,,"Score")))</f>
        <v>#REF!</v>
      </c>
      <c r="D112" s="704" t="e">
        <f aca="true">IF($B112="","",INDIRECT(ADDRESS($B112,D$1,1,,"Score")))</f>
        <v>#REF!</v>
      </c>
      <c r="E112" s="854" t="e">
        <f aca="false">IF(B112="","",SUM(D112,D113))</f>
        <v>#REF!</v>
      </c>
      <c r="F112" s="854" t="e">
        <f aca="false">IF(B112="","",E112-U112)</f>
        <v>#REF!</v>
      </c>
      <c r="G112" s="856" t="n">
        <f aca="true">IF($B112="","",IF(ISBLANK(INDIRECT(ADDRESS($B112,G$1,1,,"Score"))),"",1))</f>
        <v>1</v>
      </c>
      <c r="H112" s="856" t="n">
        <f aca="true">IF($B112="","",IF(ISBLANK(INDIRECT(ADDRESS($B112,H$1,1,,"Score"))),"",1))</f>
        <v>1</v>
      </c>
      <c r="I112" s="857" t="e">
        <f aca="false">IF(H112=1,F112,"")</f>
        <v>#REF!</v>
      </c>
      <c r="J112" s="856" t="n">
        <f aca="true">IF($B112="","",IF(ISBLANK(INDIRECT(ADDRESS($B112,J$1,1,,"Score"))),"",1))</f>
        <v>1</v>
      </c>
      <c r="K112" s="856" t="n">
        <f aca="true">IF($B112="","",IF(ISBLANK(INDIRECT(ADDRESS($B112,K$1,1,,"Score"))),"",1))</f>
        <v>1</v>
      </c>
      <c r="L112" s="856" t="n">
        <f aca="true">IF($B112="","",IF(ISBLANK(INDIRECT(ADDRESS($B112,L$1,1,,"Score"))),"",1))</f>
        <v>1</v>
      </c>
      <c r="M112" s="704" t="e">
        <f aca="true">IF($B112="","",INDIRECT(ADDRESS($B112,M$1,1,,"Score")))</f>
        <v>#REF!</v>
      </c>
      <c r="N112" s="858" t="e">
        <f aca="true">IF(ISNA(MATCH($A112,'Game Clock'!A$62:A$99,0)),"",INDIRECT(ADDRESS(MATCH($A112,'Game Clock'!A$62:A$99,0)+ROW('Game Clock'!A$61),N$1,1,,"Game Clock")))</f>
        <v>#REF!</v>
      </c>
      <c r="O112" s="858" t="e">
        <f aca="false">IF(OR(N112="",N112=0),"",60*E112/N112)</f>
        <v>#REF!</v>
      </c>
      <c r="Q112" s="854" t="n">
        <f aca="false">Q110+1</f>
        <v>13</v>
      </c>
      <c r="R112" s="704" t="str">
        <f aca="false">IF(ISNA(MATCH($Q112,Score!T$46:T$83,0)),"",MATCH($Q112,Score!T$46:T$83,0)+ROW(Score!T$45) )</f>
        <v/>
      </c>
      <c r="S112" s="855" t="str">
        <f aca="true">IF($R112="","",INDIRECT(ADDRESS($R112,S$1,1,,"Score")))</f>
        <v/>
      </c>
      <c r="T112" s="704" t="str">
        <f aca="true">IF($R112="","",INDIRECT(ADDRESS($R112,T$1,1,,"Score")))</f>
        <v/>
      </c>
      <c r="U112" s="854" t="str">
        <f aca="false">IF(R112="","",SUM(T112,T113))</f>
        <v/>
      </c>
      <c r="V112" s="854" t="str">
        <f aca="false">IF(R112="","",U112-E112)</f>
        <v/>
      </c>
      <c r="W112" s="856" t="str">
        <f aca="true">IF($R112="","",IF(ISBLANK(INDIRECT(ADDRESS($R112,W$1,1,,"Score"))),"",1))</f>
        <v/>
      </c>
      <c r="X112" s="856" t="str">
        <f aca="true">IF($R112="","",IF(ISBLANK(INDIRECT(ADDRESS($R112,X$1,1,,"Score"))),"",1))</f>
        <v/>
      </c>
      <c r="Y112" s="857" t="str">
        <f aca="false">IF(X112=1,V112,"")</f>
        <v/>
      </c>
      <c r="Z112" s="856" t="str">
        <f aca="true">IF($R112="","",IF(ISBLANK(INDIRECT(ADDRESS($R112,Z$1,1,,"Score"))),"",1))</f>
        <v/>
      </c>
      <c r="AA112" s="856" t="str">
        <f aca="true">IF($R112="","",IF(ISBLANK(INDIRECT(ADDRESS($R112,AA$1,1,,"Score"))),"",1))</f>
        <v/>
      </c>
      <c r="AB112" s="856" t="str">
        <f aca="true">IF($R112="","",IF(ISBLANK(INDIRECT(ADDRESS($R112,AB$1,1,,"Score"))),"",1))</f>
        <v/>
      </c>
      <c r="AC112" s="704" t="str">
        <f aca="true">IF($R112="","",INDIRECT(ADDRESS($R112,AC$1,1,,"Score")))</f>
        <v/>
      </c>
      <c r="AD112" s="858" t="e">
        <f aca="false">N112</f>
        <v>#REF!</v>
      </c>
      <c r="AE112" s="858" t="e">
        <f aca="false">IF(OR(AD112="",AD112=0),"",60*U112/AD112)</f>
        <v>#REF!</v>
      </c>
    </row>
    <row r="113" customFormat="false" ht="13" hidden="false" customHeight="false" outlineLevel="0" collapsed="false">
      <c r="A113" s="854"/>
      <c r="B113" s="704" t="e">
        <f aca="true">IF($B112="","",IF(INDIRECT(ADDRESS($B112+1,C$1-1,1,,"Score"))="SP",$B112+1,""))</f>
        <v>#REF!</v>
      </c>
      <c r="C113" s="855" t="e">
        <f aca="true">IF($B113="","",INDIRECT(ADDRESS($B113,C$1,1,,"Score")))</f>
        <v>#REF!</v>
      </c>
      <c r="D113" s="704" t="e">
        <f aca="true">IF($B113="","",INDIRECT(ADDRESS($B113,D$1,1,,"Score")))</f>
        <v>#REF!</v>
      </c>
      <c r="E113" s="854"/>
      <c r="F113" s="854"/>
      <c r="G113" s="856"/>
      <c r="H113" s="856"/>
      <c r="I113" s="857"/>
      <c r="J113" s="856" t="n">
        <f aca="true">IF($B113="","",IF(ISBLANK(INDIRECT(ADDRESS($B113,J$1,1,,"Score"))),"",1))</f>
        <v>1</v>
      </c>
      <c r="K113" s="856" t="n">
        <f aca="true">IF($B113="","",IF(ISBLANK(INDIRECT(ADDRESS($B113,K$1,1,,"Score"))),"",1))</f>
        <v>1</v>
      </c>
      <c r="L113" s="856" t="n">
        <f aca="true">IF($B113="","",IF(ISBLANK(INDIRECT(ADDRESS($B113,L$1,1,,"Score"))),"",1))</f>
        <v>1</v>
      </c>
      <c r="M113" s="704" t="e">
        <f aca="true">IF($B113="","",INDIRECT(ADDRESS($B113,M$1,1,,"Score")))</f>
        <v>#REF!</v>
      </c>
      <c r="N113" s="858"/>
      <c r="O113" s="858"/>
      <c r="Q113" s="854"/>
      <c r="R113" s="704" t="str">
        <f aca="true">IF($R112="","",IF(INDIRECT(ADDRESS($R112+1,S$1-1,1,,"Score"))="SP",$R112+1,""))</f>
        <v/>
      </c>
      <c r="S113" s="855" t="str">
        <f aca="true">IF($R113="","",INDIRECT(ADDRESS($R113,S$1,1,,"Score")))</f>
        <v/>
      </c>
      <c r="T113" s="704" t="str">
        <f aca="true">IF($R113="","",INDIRECT(ADDRESS($R113,T$1,1,,"Score")))</f>
        <v/>
      </c>
      <c r="U113" s="854"/>
      <c r="V113" s="854"/>
      <c r="W113" s="856"/>
      <c r="X113" s="856"/>
      <c r="Y113" s="857"/>
      <c r="Z113" s="856" t="str">
        <f aca="true">IF($R113="","",IF(ISBLANK(INDIRECT(ADDRESS($R113,Z$1,1,,"Score"))),"",1))</f>
        <v/>
      </c>
      <c r="AA113" s="856" t="str">
        <f aca="true">IF($R113="","",IF(ISBLANK(INDIRECT(ADDRESS($R113,AA$1,1,,"Score"))),"",1))</f>
        <v/>
      </c>
      <c r="AB113" s="856" t="str">
        <f aca="true">IF($R113="","",IF(ISBLANK(INDIRECT(ADDRESS($R113,AB$1,1,,"Score"))),"",1))</f>
        <v/>
      </c>
      <c r="AC113" s="704" t="str">
        <f aca="true">IF($R113="","",INDIRECT(ADDRESS($R113,AC$1,1,,"Score")))</f>
        <v/>
      </c>
      <c r="AD113" s="858"/>
      <c r="AE113" s="858"/>
    </row>
    <row r="114" customFormat="false" ht="13" hidden="false" customHeight="false" outlineLevel="0" collapsed="false">
      <c r="A114" s="859" t="n">
        <f aca="false">A112+1</f>
        <v>14</v>
      </c>
      <c r="B114" s="860" t="n">
        <f aca="false">IF(ISNA(MATCH($A114,Score!A$46:A$83,0)),"",MATCH($A114,Score!A$46:A$83,0)+ROW(Score!A$45))</f>
        <v>59</v>
      </c>
      <c r="C114" s="861" t="e">
        <f aca="true">IF($B114="","",INDIRECT(ADDRESS($B114,C$1,1,,"Score")))</f>
        <v>#REF!</v>
      </c>
      <c r="D114" s="860" t="e">
        <f aca="true">IF($B114="","",INDIRECT(ADDRESS($B114,D$1,1,,"Score")))</f>
        <v>#REF!</v>
      </c>
      <c r="E114" s="859" t="e">
        <f aca="false">IF(B114="","",SUM(D114,D115))</f>
        <v>#REF!</v>
      </c>
      <c r="F114" s="859" t="e">
        <f aca="false">IF(B114="","",E114-U114)</f>
        <v>#REF!</v>
      </c>
      <c r="G114" s="862" t="n">
        <f aca="true">IF($B114="","",IF(ISBLANK(INDIRECT(ADDRESS($B114,G$1,1,,"Score"))),"",1))</f>
        <v>1</v>
      </c>
      <c r="H114" s="862" t="n">
        <f aca="true">IF($B114="","",IF(ISBLANK(INDIRECT(ADDRESS($B114,H$1,1,,"Score"))),"",1))</f>
        <v>1</v>
      </c>
      <c r="I114" s="863" t="e">
        <f aca="false">IF(H114=1,F114,"")</f>
        <v>#REF!</v>
      </c>
      <c r="J114" s="862" t="n">
        <f aca="true">IF($B114="","",IF(ISBLANK(INDIRECT(ADDRESS($B114,J$1,1,,"Score"))),"",1))</f>
        <v>1</v>
      </c>
      <c r="K114" s="862" t="n">
        <f aca="true">IF($B114="","",IF(ISBLANK(INDIRECT(ADDRESS($B114,K$1,1,,"Score"))),"",1))</f>
        <v>1</v>
      </c>
      <c r="L114" s="862" t="n">
        <f aca="true">IF($B114="","",IF(ISBLANK(INDIRECT(ADDRESS($B114,L$1,1,,"Score"))),"",1))</f>
        <v>1</v>
      </c>
      <c r="M114" s="860" t="e">
        <f aca="true">IF($B114="","",INDIRECT(ADDRESS($B114,M$1,1,,"Score")))</f>
        <v>#REF!</v>
      </c>
      <c r="N114" s="858" t="e">
        <f aca="true">IF(ISNA(MATCH($A114,'Game Clock'!A$62:A$99,0)),"",INDIRECT(ADDRESS(MATCH($A114,'Game Clock'!A$62:A$99,0)+ROW('Game Clock'!A$61),N$1,1,,"Game Clock")))</f>
        <v>#REF!</v>
      </c>
      <c r="O114" s="859" t="e">
        <f aca="false">IF(OR(N114="",N114=0),"",60*E114/N114)</f>
        <v>#REF!</v>
      </c>
      <c r="Q114" s="859" t="n">
        <f aca="false">Q112+1</f>
        <v>14</v>
      </c>
      <c r="R114" s="860" t="n">
        <f aca="false">IF(ISNA(MATCH($Q114,Score!T$46:T$83,0)),"",MATCH($Q114,Score!T$46:T$83,0)+ROW(Score!T$45) )</f>
        <v>59</v>
      </c>
      <c r="S114" s="861" t="e">
        <f aca="true">IF($R114="","",INDIRECT(ADDRESS($R114,S$1,1,,"Score")))</f>
        <v>#REF!</v>
      </c>
      <c r="T114" s="860" t="e">
        <f aca="true">IF($R114="","",INDIRECT(ADDRESS($R114,T$1,1,,"Score")))</f>
        <v>#REF!</v>
      </c>
      <c r="U114" s="859" t="e">
        <f aca="false">IF(R114="","",SUM(T114,T115))</f>
        <v>#REF!</v>
      </c>
      <c r="V114" s="859" t="e">
        <f aca="false">IF(R114="","",U114-E114)</f>
        <v>#REF!</v>
      </c>
      <c r="W114" s="862" t="n">
        <f aca="true">IF($R114="","",IF(ISBLANK(INDIRECT(ADDRESS($R114,W$1,1,,"Score"))),"",1))</f>
        <v>1</v>
      </c>
      <c r="X114" s="862" t="n">
        <f aca="true">IF($R114="","",IF(ISBLANK(INDIRECT(ADDRESS($R114,X$1,1,,"Score"))),"",1))</f>
        <v>1</v>
      </c>
      <c r="Y114" s="863" t="e">
        <f aca="false">IF(X114=1,V114,"")</f>
        <v>#REF!</v>
      </c>
      <c r="Z114" s="862" t="n">
        <f aca="true">IF($R114="","",IF(ISBLANK(INDIRECT(ADDRESS($R114,Z$1,1,,"Score"))),"",1))</f>
        <v>1</v>
      </c>
      <c r="AA114" s="862" t="n">
        <f aca="true">IF($R114="","",IF(ISBLANK(INDIRECT(ADDRESS($R114,AA$1,1,,"Score"))),"",1))</f>
        <v>1</v>
      </c>
      <c r="AB114" s="862" t="n">
        <f aca="true">IF($R114="","",IF(ISBLANK(INDIRECT(ADDRESS($R114,AB$1,1,,"Score"))),"",1))</f>
        <v>1</v>
      </c>
      <c r="AC114" s="860" t="e">
        <f aca="true">IF($R114="","",INDIRECT(ADDRESS($R114,AC$1,1,,"Score")))</f>
        <v>#REF!</v>
      </c>
      <c r="AD114" s="859" t="e">
        <f aca="false">N114</f>
        <v>#REF!</v>
      </c>
      <c r="AE114" s="859" t="e">
        <f aca="false">IF(OR(AD114="",AD114=0),"",60*U114/AD114)</f>
        <v>#REF!</v>
      </c>
    </row>
    <row r="115" customFormat="false" ht="13" hidden="false" customHeight="false" outlineLevel="0" collapsed="false">
      <c r="A115" s="859"/>
      <c r="B115" s="860" t="e">
        <f aca="true">IF($B114="","",IF(INDIRECT(ADDRESS($B114+1,C$1-1,1,,"Score"))="SP",$B114+1,""))</f>
        <v>#REF!</v>
      </c>
      <c r="C115" s="861" t="e">
        <f aca="true">IF($B115="","",INDIRECT(ADDRESS($B115,C$1,1,,"Score")))</f>
        <v>#REF!</v>
      </c>
      <c r="D115" s="860" t="e">
        <f aca="true">IF($B115="","",INDIRECT(ADDRESS($B115,D$1,1,,"Score")))</f>
        <v>#REF!</v>
      </c>
      <c r="E115" s="859"/>
      <c r="F115" s="859"/>
      <c r="G115" s="862"/>
      <c r="H115" s="864"/>
      <c r="I115" s="863"/>
      <c r="J115" s="862" t="n">
        <f aca="true">IF($B115="","",IF(ISBLANK(INDIRECT(ADDRESS($B115,J$1,1,,"Score"))),"",1))</f>
        <v>1</v>
      </c>
      <c r="K115" s="862" t="n">
        <f aca="true">IF($B115="","",IF(ISBLANK(INDIRECT(ADDRESS($B115,K$1,1,,"Score"))),"",1))</f>
        <v>1</v>
      </c>
      <c r="L115" s="862" t="n">
        <f aca="true">IF($B115="","",IF(ISBLANK(INDIRECT(ADDRESS($B115,L$1,1,,"Score"))),"",1))</f>
        <v>1</v>
      </c>
      <c r="M115" s="860" t="e">
        <f aca="true">IF($B115="","",INDIRECT(ADDRESS($B115,M$1,1,,"Score")))</f>
        <v>#REF!</v>
      </c>
      <c r="N115" s="859"/>
      <c r="O115" s="859"/>
      <c r="Q115" s="859"/>
      <c r="R115" s="860" t="e">
        <f aca="true">IF($R114="","",IF(INDIRECT(ADDRESS($R114+1,S$1-1,1,,"Score"))="SP",$R114+1,""))</f>
        <v>#REF!</v>
      </c>
      <c r="S115" s="861" t="e">
        <f aca="true">IF($R115="","",INDIRECT(ADDRESS($R115,S$1,1,,"Score")))</f>
        <v>#REF!</v>
      </c>
      <c r="T115" s="860" t="e">
        <f aca="true">IF($R115="","",INDIRECT(ADDRESS($R115,T$1,1,,"Score")))</f>
        <v>#REF!</v>
      </c>
      <c r="U115" s="859"/>
      <c r="V115" s="859"/>
      <c r="W115" s="862"/>
      <c r="X115" s="864"/>
      <c r="Y115" s="863"/>
      <c r="Z115" s="862" t="n">
        <f aca="true">IF($R115="","",IF(ISBLANK(INDIRECT(ADDRESS($R115,Z$1,1,,"Score"))),"",1))</f>
        <v>1</v>
      </c>
      <c r="AA115" s="862" t="n">
        <f aca="true">IF($R115="","",IF(ISBLANK(INDIRECT(ADDRESS($R115,AA$1,1,,"Score"))),"",1))</f>
        <v>1</v>
      </c>
      <c r="AB115" s="862" t="n">
        <f aca="true">IF($R115="","",IF(ISBLANK(INDIRECT(ADDRESS($R115,AB$1,1,,"Score"))),"",1))</f>
        <v>1</v>
      </c>
      <c r="AC115" s="860" t="e">
        <f aca="true">IF($R115="","",INDIRECT(ADDRESS($R115,AC$1,1,,"Score")))</f>
        <v>#REF!</v>
      </c>
      <c r="AD115" s="859"/>
      <c r="AE115" s="859"/>
    </row>
    <row r="116" customFormat="false" ht="13" hidden="false" customHeight="false" outlineLevel="0" collapsed="false">
      <c r="A116" s="854" t="n">
        <f aca="false">A114+1</f>
        <v>15</v>
      </c>
      <c r="B116" s="704" t="n">
        <f aca="false">IF(ISNA(MATCH($A116,Score!A$46:A$83,0)),"",MATCH($A116,Score!A$46:A$83,0)+ROW(Score!A$45))</f>
        <v>60</v>
      </c>
      <c r="C116" s="855" t="e">
        <f aca="true">IF($B116="","",INDIRECT(ADDRESS($B116,C$1,1,,"Score")))</f>
        <v>#REF!</v>
      </c>
      <c r="D116" s="704" t="e">
        <f aca="true">IF($B116="","",INDIRECT(ADDRESS($B116,D$1,1,,"Score")))</f>
        <v>#REF!</v>
      </c>
      <c r="E116" s="854" t="e">
        <f aca="false">IF(B116="","",SUM(D116,D117))</f>
        <v>#REF!</v>
      </c>
      <c r="F116" s="854" t="e">
        <f aca="false">IF(B116="","",E116-U116)</f>
        <v>#REF!</v>
      </c>
      <c r="G116" s="856" t="n">
        <f aca="true">IF($B116="","",IF(ISBLANK(INDIRECT(ADDRESS($B116,G$1,1,,"Score"))),"",1))</f>
        <v>1</v>
      </c>
      <c r="H116" s="856" t="n">
        <f aca="true">IF($B116="","",IF(ISBLANK(INDIRECT(ADDRESS($B116,H$1,1,,"Score"))),"",1))</f>
        <v>1</v>
      </c>
      <c r="I116" s="857" t="e">
        <f aca="false">IF(H116=1,F116,"")</f>
        <v>#REF!</v>
      </c>
      <c r="J116" s="856" t="n">
        <f aca="true">IF($B116="","",IF(ISBLANK(INDIRECT(ADDRESS($B116,J$1,1,,"Score"))),"",1))</f>
        <v>1</v>
      </c>
      <c r="K116" s="856" t="n">
        <f aca="true">IF($B116="","",IF(ISBLANK(INDIRECT(ADDRESS($B116,K$1,1,,"Score"))),"",1))</f>
        <v>1</v>
      </c>
      <c r="L116" s="856" t="n">
        <f aca="true">IF($B116="","",IF(ISBLANK(INDIRECT(ADDRESS($B116,L$1,1,,"Score"))),"",1))</f>
        <v>1</v>
      </c>
      <c r="M116" s="704" t="e">
        <f aca="true">IF($B116="","",INDIRECT(ADDRESS($B116,M$1,1,,"Score")))</f>
        <v>#REF!</v>
      </c>
      <c r="N116" s="858" t="e">
        <f aca="true">IF(ISNA(MATCH($A116,'Game Clock'!A$62:A$99,0)),"",INDIRECT(ADDRESS(MATCH($A116,'Game Clock'!A$62:A$99,0)+ROW('Game Clock'!A$61),N$1,1,,"Game Clock")))</f>
        <v>#REF!</v>
      </c>
      <c r="O116" s="858" t="e">
        <f aca="false">IF(OR(N116="",N116=0),"",60*E116/N116)</f>
        <v>#REF!</v>
      </c>
      <c r="Q116" s="854" t="n">
        <f aca="false">Q114+1</f>
        <v>15</v>
      </c>
      <c r="R116" s="704" t="n">
        <f aca="false">IF(ISNA(MATCH($Q116,Score!T$46:T$83,0)),"",MATCH($Q116,Score!T$46:T$83,0)+ROW(Score!T$45) )</f>
        <v>60</v>
      </c>
      <c r="S116" s="855" t="e">
        <f aca="true">IF($R116="","",INDIRECT(ADDRESS($R116,S$1,1,,"Score")))</f>
        <v>#REF!</v>
      </c>
      <c r="T116" s="704" t="e">
        <f aca="true">IF($R116="","",INDIRECT(ADDRESS($R116,T$1,1,,"Score")))</f>
        <v>#REF!</v>
      </c>
      <c r="U116" s="854" t="e">
        <f aca="false">IF(R116="","",SUM(T116,T117))</f>
        <v>#REF!</v>
      </c>
      <c r="V116" s="854" t="e">
        <f aca="false">IF(R116="","",U116-E116)</f>
        <v>#REF!</v>
      </c>
      <c r="W116" s="856" t="n">
        <f aca="true">IF($R116="","",IF(ISBLANK(INDIRECT(ADDRESS($R116,W$1,1,,"Score"))),"",1))</f>
        <v>1</v>
      </c>
      <c r="X116" s="856" t="n">
        <f aca="true">IF($R116="","",IF(ISBLANK(INDIRECT(ADDRESS($R116,X$1,1,,"Score"))),"",1))</f>
        <v>1</v>
      </c>
      <c r="Y116" s="857" t="e">
        <f aca="false">IF(X116=1,V116,"")</f>
        <v>#REF!</v>
      </c>
      <c r="Z116" s="856" t="n">
        <f aca="true">IF($R116="","",IF(ISBLANK(INDIRECT(ADDRESS($R116,Z$1,1,,"Score"))),"",1))</f>
        <v>1</v>
      </c>
      <c r="AA116" s="856" t="n">
        <f aca="true">IF($R116="","",IF(ISBLANK(INDIRECT(ADDRESS($R116,AA$1,1,,"Score"))),"",1))</f>
        <v>1</v>
      </c>
      <c r="AB116" s="856" t="n">
        <f aca="true">IF($R116="","",IF(ISBLANK(INDIRECT(ADDRESS($R116,AB$1,1,,"Score"))),"",1))</f>
        <v>1</v>
      </c>
      <c r="AC116" s="704" t="e">
        <f aca="true">IF($R116="","",INDIRECT(ADDRESS($R116,AC$1,1,,"Score")))</f>
        <v>#REF!</v>
      </c>
      <c r="AD116" s="858" t="e">
        <f aca="false">N116</f>
        <v>#REF!</v>
      </c>
      <c r="AE116" s="858" t="e">
        <f aca="false">IF(OR(AD116="",AD116=0),"",60*U116/AD116)</f>
        <v>#REF!</v>
      </c>
    </row>
    <row r="117" customFormat="false" ht="13" hidden="false" customHeight="false" outlineLevel="0" collapsed="false">
      <c r="A117" s="854"/>
      <c r="B117" s="704" t="e">
        <f aca="true">IF($B116="","",IF(INDIRECT(ADDRESS($B116+1,C$1-1,1,,"Score"))="SP",$B116+1,""))</f>
        <v>#REF!</v>
      </c>
      <c r="C117" s="855" t="e">
        <f aca="true">IF($B117="","",INDIRECT(ADDRESS($B117,C$1,1,,"Score")))</f>
        <v>#REF!</v>
      </c>
      <c r="D117" s="704" t="e">
        <f aca="true">IF($B117="","",INDIRECT(ADDRESS($B117,D$1,1,,"Score")))</f>
        <v>#REF!</v>
      </c>
      <c r="E117" s="854"/>
      <c r="F117" s="854"/>
      <c r="G117" s="856"/>
      <c r="H117" s="856"/>
      <c r="I117" s="857"/>
      <c r="J117" s="856" t="n">
        <f aca="true">IF($B117="","",IF(ISBLANK(INDIRECT(ADDRESS($B117,J$1,1,,"Score"))),"",1))</f>
        <v>1</v>
      </c>
      <c r="K117" s="856" t="n">
        <f aca="true">IF($B117="","",IF(ISBLANK(INDIRECT(ADDRESS($B117,K$1,1,,"Score"))),"",1))</f>
        <v>1</v>
      </c>
      <c r="L117" s="856" t="n">
        <f aca="true">IF($B117="","",IF(ISBLANK(INDIRECT(ADDRESS($B117,L$1,1,,"Score"))),"",1))</f>
        <v>1</v>
      </c>
      <c r="M117" s="704" t="e">
        <f aca="true">IF($B117="","",INDIRECT(ADDRESS($B117,M$1,1,,"Score")))</f>
        <v>#REF!</v>
      </c>
      <c r="N117" s="858"/>
      <c r="O117" s="858"/>
      <c r="Q117" s="854"/>
      <c r="R117" s="704" t="e">
        <f aca="true">IF($R116="","",IF(INDIRECT(ADDRESS($R116+1,S$1-1,1,,"Score"))="SP",$R116+1,""))</f>
        <v>#REF!</v>
      </c>
      <c r="S117" s="855" t="e">
        <f aca="true">IF($R117="","",INDIRECT(ADDRESS($R117,S$1,1,,"Score")))</f>
        <v>#REF!</v>
      </c>
      <c r="T117" s="704" t="e">
        <f aca="true">IF($R117="","",INDIRECT(ADDRESS($R117,T$1,1,,"Score")))</f>
        <v>#REF!</v>
      </c>
      <c r="U117" s="854"/>
      <c r="V117" s="854"/>
      <c r="W117" s="856"/>
      <c r="X117" s="856"/>
      <c r="Y117" s="857"/>
      <c r="Z117" s="856" t="n">
        <f aca="true">IF($R117="","",IF(ISBLANK(INDIRECT(ADDRESS($R117,Z$1,1,,"Score"))),"",1))</f>
        <v>1</v>
      </c>
      <c r="AA117" s="856" t="n">
        <f aca="true">IF($R117="","",IF(ISBLANK(INDIRECT(ADDRESS($R117,AA$1,1,,"Score"))),"",1))</f>
        <v>1</v>
      </c>
      <c r="AB117" s="856" t="n">
        <f aca="true">IF($R117="","",IF(ISBLANK(INDIRECT(ADDRESS($R117,AB$1,1,,"Score"))),"",1))</f>
        <v>1</v>
      </c>
      <c r="AC117" s="704" t="e">
        <f aca="true">IF($R117="","",INDIRECT(ADDRESS($R117,AC$1,1,,"Score")))</f>
        <v>#REF!</v>
      </c>
      <c r="AD117" s="858"/>
      <c r="AE117" s="858"/>
    </row>
    <row r="118" customFormat="false" ht="13" hidden="false" customHeight="false" outlineLevel="0" collapsed="false">
      <c r="A118" s="859" t="n">
        <f aca="false">A116+1</f>
        <v>16</v>
      </c>
      <c r="B118" s="860" t="n">
        <f aca="false">IF(ISNA(MATCH($A118,Score!A$46:A$83,0)),"",MATCH($A118,Score!A$46:A$83,0)+ROW(Score!A$45))</f>
        <v>61</v>
      </c>
      <c r="C118" s="861" t="e">
        <f aca="true">IF($B118="","",INDIRECT(ADDRESS($B118,C$1,1,,"Score")))</f>
        <v>#REF!</v>
      </c>
      <c r="D118" s="860" t="e">
        <f aca="true">IF($B118="","",INDIRECT(ADDRESS($B118,D$1,1,,"Score")))</f>
        <v>#REF!</v>
      </c>
      <c r="E118" s="859" t="e">
        <f aca="false">IF(B118="","",SUM(D118,D119))</f>
        <v>#REF!</v>
      </c>
      <c r="F118" s="859" t="e">
        <f aca="false">IF(B118="","",E118-U118)</f>
        <v>#REF!</v>
      </c>
      <c r="G118" s="862" t="n">
        <f aca="true">IF($B118="","",IF(ISBLANK(INDIRECT(ADDRESS($B118,G$1,1,,"Score"))),"",1))</f>
        <v>1</v>
      </c>
      <c r="H118" s="862" t="n">
        <f aca="true">IF($B118="","",IF(ISBLANK(INDIRECT(ADDRESS($B118,H$1,1,,"Score"))),"",1))</f>
        <v>1</v>
      </c>
      <c r="I118" s="863" t="e">
        <f aca="false">IF(H118=1,F118,"")</f>
        <v>#REF!</v>
      </c>
      <c r="J118" s="862" t="n">
        <f aca="true">IF($B118="","",IF(ISBLANK(INDIRECT(ADDRESS($B118,J$1,1,,"Score"))),"",1))</f>
        <v>1</v>
      </c>
      <c r="K118" s="862" t="n">
        <f aca="true">IF($B118="","",IF(ISBLANK(INDIRECT(ADDRESS($B118,K$1,1,,"Score"))),"",1))</f>
        <v>1</v>
      </c>
      <c r="L118" s="862" t="n">
        <f aca="true">IF($B118="","",IF(ISBLANK(INDIRECT(ADDRESS($B118,L$1,1,,"Score"))),"",1))</f>
        <v>1</v>
      </c>
      <c r="M118" s="860" t="e">
        <f aca="true">IF($B118="","",INDIRECT(ADDRESS($B118,M$1,1,,"Score")))</f>
        <v>#REF!</v>
      </c>
      <c r="N118" s="858" t="e">
        <f aca="true">IF(ISNA(MATCH($A118,'Game Clock'!A$62:A$99,0)),"",INDIRECT(ADDRESS(MATCH($A118,'Game Clock'!A$62:A$99,0)+ROW('Game Clock'!A$61),N$1,1,,"Game Clock")))</f>
        <v>#REF!</v>
      </c>
      <c r="O118" s="859" t="e">
        <f aca="false">IF(OR(N118="",N118=0),"",60*E118/N118)</f>
        <v>#REF!</v>
      </c>
      <c r="Q118" s="859" t="n">
        <f aca="false">Q116+1</f>
        <v>16</v>
      </c>
      <c r="R118" s="860" t="n">
        <f aca="false">IF(ISNA(MATCH($Q118,Score!T$46:T$83,0)),"",MATCH($Q118,Score!T$46:T$83,0)+ROW(Score!T$45) )</f>
        <v>61</v>
      </c>
      <c r="S118" s="861" t="e">
        <f aca="true">IF($R118="","",INDIRECT(ADDRESS($R118,S$1,1,,"Score")))</f>
        <v>#REF!</v>
      </c>
      <c r="T118" s="860" t="e">
        <f aca="true">IF($R118="","",INDIRECT(ADDRESS($R118,T$1,1,,"Score")))</f>
        <v>#REF!</v>
      </c>
      <c r="U118" s="859" t="e">
        <f aca="false">IF(R118="","",SUM(T118,T119))</f>
        <v>#REF!</v>
      </c>
      <c r="V118" s="859" t="e">
        <f aca="false">IF(R118="","",U118-E118)</f>
        <v>#REF!</v>
      </c>
      <c r="W118" s="862" t="n">
        <f aca="true">IF($R118="","",IF(ISBLANK(INDIRECT(ADDRESS($R118,W$1,1,,"Score"))),"",1))</f>
        <v>1</v>
      </c>
      <c r="X118" s="862" t="n">
        <f aca="true">IF($R118="","",IF(ISBLANK(INDIRECT(ADDRESS($R118,X$1,1,,"Score"))),"",1))</f>
        <v>1</v>
      </c>
      <c r="Y118" s="863" t="e">
        <f aca="false">IF(X118=1,V118,"")</f>
        <v>#REF!</v>
      </c>
      <c r="Z118" s="862" t="n">
        <f aca="true">IF($R118="","",IF(ISBLANK(INDIRECT(ADDRESS($R118,Z$1,1,,"Score"))),"",1))</f>
        <v>1</v>
      </c>
      <c r="AA118" s="862" t="n">
        <f aca="true">IF($R118="","",IF(ISBLANK(INDIRECT(ADDRESS($R118,AA$1,1,,"Score"))),"",1))</f>
        <v>1</v>
      </c>
      <c r="AB118" s="862" t="n">
        <f aca="true">IF($R118="","",IF(ISBLANK(INDIRECT(ADDRESS($R118,AB$1,1,,"Score"))),"",1))</f>
        <v>1</v>
      </c>
      <c r="AC118" s="860" t="e">
        <f aca="true">IF($R118="","",INDIRECT(ADDRESS($R118,AC$1,1,,"Score")))</f>
        <v>#REF!</v>
      </c>
      <c r="AD118" s="859" t="e">
        <f aca="false">N118</f>
        <v>#REF!</v>
      </c>
      <c r="AE118" s="859" t="e">
        <f aca="false">IF(OR(AD118="",AD118=0),"",60*U118/AD118)</f>
        <v>#REF!</v>
      </c>
    </row>
    <row r="119" customFormat="false" ht="13" hidden="false" customHeight="false" outlineLevel="0" collapsed="false">
      <c r="A119" s="859"/>
      <c r="B119" s="860" t="e">
        <f aca="true">IF($B118="","",IF(INDIRECT(ADDRESS($B118+1,C$1-1,1,,"Score"))="SP",$B118+1,""))</f>
        <v>#REF!</v>
      </c>
      <c r="C119" s="861" t="e">
        <f aca="true">IF($B119="","",INDIRECT(ADDRESS($B119,C$1,1,,"Score")))</f>
        <v>#REF!</v>
      </c>
      <c r="D119" s="860" t="e">
        <f aca="true">IF($B119="","",INDIRECT(ADDRESS($B119,D$1,1,,"Score")))</f>
        <v>#REF!</v>
      </c>
      <c r="E119" s="859"/>
      <c r="F119" s="859"/>
      <c r="G119" s="862"/>
      <c r="H119" s="864"/>
      <c r="I119" s="863"/>
      <c r="J119" s="862" t="n">
        <f aca="true">IF($B119="","",IF(ISBLANK(INDIRECT(ADDRESS($B119,J$1,1,,"Score"))),"",1))</f>
        <v>1</v>
      </c>
      <c r="K119" s="862" t="n">
        <f aca="true">IF($B119="","",IF(ISBLANK(INDIRECT(ADDRESS($B119,K$1,1,,"Score"))),"",1))</f>
        <v>1</v>
      </c>
      <c r="L119" s="862" t="n">
        <f aca="true">IF($B119="","",IF(ISBLANK(INDIRECT(ADDRESS($B119,L$1,1,,"Score"))),"",1))</f>
        <v>1</v>
      </c>
      <c r="M119" s="860" t="e">
        <f aca="true">IF($B119="","",INDIRECT(ADDRESS($B119,M$1,1,,"Score")))</f>
        <v>#REF!</v>
      </c>
      <c r="N119" s="859"/>
      <c r="O119" s="859"/>
      <c r="Q119" s="859"/>
      <c r="R119" s="860" t="e">
        <f aca="true">IF($R118="","",IF(INDIRECT(ADDRESS($R118+1,S$1-1,1,,"Score"))="SP",$R118+1,""))</f>
        <v>#REF!</v>
      </c>
      <c r="S119" s="861" t="e">
        <f aca="true">IF($R119="","",INDIRECT(ADDRESS($R119,S$1,1,,"Score")))</f>
        <v>#REF!</v>
      </c>
      <c r="T119" s="860" t="e">
        <f aca="true">IF($R119="","",INDIRECT(ADDRESS($R119,T$1,1,,"Score")))</f>
        <v>#REF!</v>
      </c>
      <c r="U119" s="859"/>
      <c r="V119" s="859"/>
      <c r="W119" s="862"/>
      <c r="X119" s="864"/>
      <c r="Y119" s="863"/>
      <c r="Z119" s="862" t="n">
        <f aca="true">IF($R119="","",IF(ISBLANK(INDIRECT(ADDRESS($R119,Z$1,1,,"Score"))),"",1))</f>
        <v>1</v>
      </c>
      <c r="AA119" s="862" t="n">
        <f aca="true">IF($R119="","",IF(ISBLANK(INDIRECT(ADDRESS($R119,AA$1,1,,"Score"))),"",1))</f>
        <v>1</v>
      </c>
      <c r="AB119" s="862" t="n">
        <f aca="true">IF($R119="","",IF(ISBLANK(INDIRECT(ADDRESS($R119,AB$1,1,,"Score"))),"",1))</f>
        <v>1</v>
      </c>
      <c r="AC119" s="860" t="e">
        <f aca="true">IF($R119="","",INDIRECT(ADDRESS($R119,AC$1,1,,"Score")))</f>
        <v>#REF!</v>
      </c>
      <c r="AD119" s="859"/>
      <c r="AE119" s="859"/>
    </row>
    <row r="120" customFormat="false" ht="13" hidden="false" customHeight="false" outlineLevel="0" collapsed="false">
      <c r="A120" s="854" t="n">
        <f aca="false">A118+1</f>
        <v>17</v>
      </c>
      <c r="B120" s="704" t="n">
        <f aca="false">IF(ISNA(MATCH($A120,Score!A$46:A$83,0)),"",MATCH($A120,Score!A$46:A$83,0)+ROW(Score!A$45))</f>
        <v>62</v>
      </c>
      <c r="C120" s="855" t="e">
        <f aca="true">IF($B120="","",INDIRECT(ADDRESS($B120,C$1,1,,"Score")))</f>
        <v>#REF!</v>
      </c>
      <c r="D120" s="704" t="e">
        <f aca="true">IF($B120="","",INDIRECT(ADDRESS($B120,D$1,1,,"Score")))</f>
        <v>#REF!</v>
      </c>
      <c r="E120" s="854" t="e">
        <f aca="false">IF(B120="","",SUM(D120,D121))</f>
        <v>#REF!</v>
      </c>
      <c r="F120" s="854" t="e">
        <f aca="false">IF(B120="","",E120-U120)</f>
        <v>#REF!</v>
      </c>
      <c r="G120" s="856" t="n">
        <f aca="true">IF($B120="","",IF(ISBLANK(INDIRECT(ADDRESS($B120,G$1,1,,"Score"))),"",1))</f>
        <v>1</v>
      </c>
      <c r="H120" s="856" t="n">
        <f aca="true">IF($B120="","",IF(ISBLANK(INDIRECT(ADDRESS($B120,H$1,1,,"Score"))),"",1))</f>
        <v>1</v>
      </c>
      <c r="I120" s="857" t="e">
        <f aca="false">IF(H120=1,F120,"")</f>
        <v>#REF!</v>
      </c>
      <c r="J120" s="856" t="n">
        <f aca="true">IF($B120="","",IF(ISBLANK(INDIRECT(ADDRESS($B120,J$1,1,,"Score"))),"",1))</f>
        <v>1</v>
      </c>
      <c r="K120" s="856" t="n">
        <f aca="true">IF($B120="","",IF(ISBLANK(INDIRECT(ADDRESS($B120,K$1,1,,"Score"))),"",1))</f>
        <v>1</v>
      </c>
      <c r="L120" s="856" t="n">
        <f aca="true">IF($B120="","",IF(ISBLANK(INDIRECT(ADDRESS($B120,L$1,1,,"Score"))),"",1))</f>
        <v>1</v>
      </c>
      <c r="M120" s="704" t="e">
        <f aca="true">IF($B120="","",INDIRECT(ADDRESS($B120,M$1,1,,"Score")))</f>
        <v>#REF!</v>
      </c>
      <c r="N120" s="858" t="e">
        <f aca="true">IF(ISNA(MATCH($A120,'Game Clock'!A$62:A$99,0)),"",INDIRECT(ADDRESS(MATCH($A120,'Game Clock'!A$62:A$99,0)+ROW('Game Clock'!A$61),N$1,1,,"Game Clock")))</f>
        <v>#REF!</v>
      </c>
      <c r="O120" s="858" t="e">
        <f aca="false">IF(OR(N120="",N120=0),"",60*E120/N120)</f>
        <v>#REF!</v>
      </c>
      <c r="Q120" s="854" t="n">
        <f aca="false">Q118+1</f>
        <v>17</v>
      </c>
      <c r="R120" s="704" t="n">
        <f aca="false">IF(ISNA(MATCH($Q120,Score!T$46:T$83,0)),"",MATCH($Q120,Score!T$46:T$83,0)+ROW(Score!T$45) )</f>
        <v>62</v>
      </c>
      <c r="S120" s="855" t="e">
        <f aca="true">IF($R120="","",INDIRECT(ADDRESS($R120,S$1,1,,"Score")))</f>
        <v>#REF!</v>
      </c>
      <c r="T120" s="704" t="e">
        <f aca="true">IF($R120="","",INDIRECT(ADDRESS($R120,T$1,1,,"Score")))</f>
        <v>#REF!</v>
      </c>
      <c r="U120" s="854" t="e">
        <f aca="false">IF(R120="","",SUM(T120,T121))</f>
        <v>#REF!</v>
      </c>
      <c r="V120" s="854" t="e">
        <f aca="false">IF(R120="","",U120-E120)</f>
        <v>#REF!</v>
      </c>
      <c r="W120" s="856" t="n">
        <f aca="true">IF($R120="","",IF(ISBLANK(INDIRECT(ADDRESS($R120,W$1,1,,"Score"))),"",1))</f>
        <v>1</v>
      </c>
      <c r="X120" s="856" t="n">
        <f aca="true">IF($R120="","",IF(ISBLANK(INDIRECT(ADDRESS($R120,X$1,1,,"Score"))),"",1))</f>
        <v>1</v>
      </c>
      <c r="Y120" s="857" t="e">
        <f aca="false">IF(X120=1,V120,"")</f>
        <v>#REF!</v>
      </c>
      <c r="Z120" s="856" t="n">
        <f aca="true">IF($R120="","",IF(ISBLANK(INDIRECT(ADDRESS($R120,Z$1,1,,"Score"))),"",1))</f>
        <v>1</v>
      </c>
      <c r="AA120" s="856" t="n">
        <f aca="true">IF($R120="","",IF(ISBLANK(INDIRECT(ADDRESS($R120,AA$1,1,,"Score"))),"",1))</f>
        <v>1</v>
      </c>
      <c r="AB120" s="856" t="n">
        <f aca="true">IF($R120="","",IF(ISBLANK(INDIRECT(ADDRESS($R120,AB$1,1,,"Score"))),"",1))</f>
        <v>1</v>
      </c>
      <c r="AC120" s="704" t="e">
        <f aca="true">IF($R120="","",INDIRECT(ADDRESS($R120,AC$1,1,,"Score")))</f>
        <v>#REF!</v>
      </c>
      <c r="AD120" s="858" t="e">
        <f aca="false">N120</f>
        <v>#REF!</v>
      </c>
      <c r="AE120" s="858" t="e">
        <f aca="false">IF(OR(AD120="",AD120=0),"",60*U120/AD120)</f>
        <v>#REF!</v>
      </c>
    </row>
    <row r="121" customFormat="false" ht="13" hidden="false" customHeight="false" outlineLevel="0" collapsed="false">
      <c r="A121" s="854"/>
      <c r="B121" s="704" t="e">
        <f aca="true">IF($B120="","",IF(INDIRECT(ADDRESS($B120+1,C$1-1,1,,"Score"))="SP",$B120+1,""))</f>
        <v>#REF!</v>
      </c>
      <c r="C121" s="855" t="e">
        <f aca="true">IF($B121="","",INDIRECT(ADDRESS($B121,C$1,1,,"Score")))</f>
        <v>#REF!</v>
      </c>
      <c r="D121" s="704" t="e">
        <f aca="true">IF($B121="","",INDIRECT(ADDRESS($B121,D$1,1,,"Score")))</f>
        <v>#REF!</v>
      </c>
      <c r="E121" s="854"/>
      <c r="F121" s="854"/>
      <c r="G121" s="856"/>
      <c r="H121" s="856"/>
      <c r="I121" s="857"/>
      <c r="J121" s="856" t="n">
        <f aca="true">IF($B121="","",IF(ISBLANK(INDIRECT(ADDRESS($B121,J$1,1,,"Score"))),"",1))</f>
        <v>1</v>
      </c>
      <c r="K121" s="856" t="n">
        <f aca="true">IF($B121="","",IF(ISBLANK(INDIRECT(ADDRESS($B121,K$1,1,,"Score"))),"",1))</f>
        <v>1</v>
      </c>
      <c r="L121" s="856" t="n">
        <f aca="true">IF($B121="","",IF(ISBLANK(INDIRECT(ADDRESS($B121,L$1,1,,"Score"))),"",1))</f>
        <v>1</v>
      </c>
      <c r="M121" s="704" t="e">
        <f aca="true">IF($B121="","",INDIRECT(ADDRESS($B121,M$1,1,,"Score")))</f>
        <v>#REF!</v>
      </c>
      <c r="N121" s="858"/>
      <c r="O121" s="858"/>
      <c r="Q121" s="854"/>
      <c r="R121" s="704" t="e">
        <f aca="true">IF($R120="","",IF(INDIRECT(ADDRESS($R120+1,S$1-1,1,,"Score"))="SP",$R120+1,""))</f>
        <v>#REF!</v>
      </c>
      <c r="S121" s="855" t="e">
        <f aca="true">IF($R121="","",INDIRECT(ADDRESS($R121,S$1,1,,"Score")))</f>
        <v>#REF!</v>
      </c>
      <c r="T121" s="704" t="e">
        <f aca="true">IF($R121="","",INDIRECT(ADDRESS($R121,T$1,1,,"Score")))</f>
        <v>#REF!</v>
      </c>
      <c r="U121" s="854"/>
      <c r="V121" s="854"/>
      <c r="W121" s="856"/>
      <c r="X121" s="856"/>
      <c r="Y121" s="857"/>
      <c r="Z121" s="856" t="n">
        <f aca="true">IF($R121="","",IF(ISBLANK(INDIRECT(ADDRESS($R121,Z$1,1,,"Score"))),"",1))</f>
        <v>1</v>
      </c>
      <c r="AA121" s="856" t="n">
        <f aca="true">IF($R121="","",IF(ISBLANK(INDIRECT(ADDRESS($R121,AA$1,1,,"Score"))),"",1))</f>
        <v>1</v>
      </c>
      <c r="AB121" s="856" t="n">
        <f aca="true">IF($R121="","",IF(ISBLANK(INDIRECT(ADDRESS($R121,AB$1,1,,"Score"))),"",1))</f>
        <v>1</v>
      </c>
      <c r="AC121" s="704" t="e">
        <f aca="true">IF($R121="","",INDIRECT(ADDRESS($R121,AC$1,1,,"Score")))</f>
        <v>#REF!</v>
      </c>
      <c r="AD121" s="858"/>
      <c r="AE121" s="858"/>
    </row>
    <row r="122" customFormat="false" ht="13" hidden="false" customHeight="false" outlineLevel="0" collapsed="false">
      <c r="A122" s="859" t="n">
        <f aca="false">A120+1</f>
        <v>18</v>
      </c>
      <c r="B122" s="860" t="n">
        <f aca="false">IF(ISNA(MATCH($A122,Score!A$46:A$83,0)),"",MATCH($A122,Score!A$46:A$83,0)+ROW(Score!A$45))</f>
        <v>63</v>
      </c>
      <c r="C122" s="861" t="e">
        <f aca="true">IF($B122="","",INDIRECT(ADDRESS($B122,C$1,1,,"Score")))</f>
        <v>#REF!</v>
      </c>
      <c r="D122" s="860" t="e">
        <f aca="true">IF($B122="","",INDIRECT(ADDRESS($B122,D$1,1,,"Score")))</f>
        <v>#REF!</v>
      </c>
      <c r="E122" s="859" t="e">
        <f aca="false">IF(B122="","",SUM(D122,D123))</f>
        <v>#REF!</v>
      </c>
      <c r="F122" s="859" t="e">
        <f aca="false">IF(B122="","",E122-U122)</f>
        <v>#REF!</v>
      </c>
      <c r="G122" s="862" t="n">
        <f aca="true">IF($B122="","",IF(ISBLANK(INDIRECT(ADDRESS($B122,G$1,1,,"Score"))),"",1))</f>
        <v>1</v>
      </c>
      <c r="H122" s="862" t="n">
        <f aca="true">IF($B122="","",IF(ISBLANK(INDIRECT(ADDRESS($B122,H$1,1,,"Score"))),"",1))</f>
        <v>1</v>
      </c>
      <c r="I122" s="863" t="e">
        <f aca="false">IF(H122=1,F122,"")</f>
        <v>#REF!</v>
      </c>
      <c r="J122" s="862" t="n">
        <f aca="true">IF($B122="","",IF(ISBLANK(INDIRECT(ADDRESS($B122,J$1,1,,"Score"))),"",1))</f>
        <v>1</v>
      </c>
      <c r="K122" s="862" t="n">
        <f aca="true">IF($B122="","",IF(ISBLANK(INDIRECT(ADDRESS($B122,K$1,1,,"Score"))),"",1))</f>
        <v>1</v>
      </c>
      <c r="L122" s="862" t="n">
        <f aca="true">IF($B122="","",IF(ISBLANK(INDIRECT(ADDRESS($B122,L$1,1,,"Score"))),"",1))</f>
        <v>1</v>
      </c>
      <c r="M122" s="860" t="e">
        <f aca="true">IF($B122="","",INDIRECT(ADDRESS($B122,M$1,1,,"Score")))</f>
        <v>#REF!</v>
      </c>
      <c r="N122" s="858" t="e">
        <f aca="true">IF(ISNA(MATCH($A122,'Game Clock'!A$62:A$99,0)),"",INDIRECT(ADDRESS(MATCH($A122,'Game Clock'!A$62:A$99,0)+ROW('Game Clock'!A$61),N$1,1,,"Game Clock")))</f>
        <v>#REF!</v>
      </c>
      <c r="O122" s="859" t="e">
        <f aca="false">IF(OR(N122="",N122=0),"",60*E122/N122)</f>
        <v>#REF!</v>
      </c>
      <c r="Q122" s="859" t="n">
        <f aca="false">Q120+1</f>
        <v>18</v>
      </c>
      <c r="R122" s="860" t="n">
        <f aca="false">IF(ISNA(MATCH($Q122,Score!T$46:T$83,0)),"",MATCH($Q122,Score!T$46:T$83,0)+ROW(Score!T$45) )</f>
        <v>63</v>
      </c>
      <c r="S122" s="861" t="e">
        <f aca="true">IF($R122="","",INDIRECT(ADDRESS($R122,S$1,1,,"Score")))</f>
        <v>#REF!</v>
      </c>
      <c r="T122" s="860" t="e">
        <f aca="true">IF($R122="","",INDIRECT(ADDRESS($R122,T$1,1,,"Score")))</f>
        <v>#REF!</v>
      </c>
      <c r="U122" s="859" t="e">
        <f aca="false">IF(R122="","",SUM(T122,T123))</f>
        <v>#REF!</v>
      </c>
      <c r="V122" s="859" t="e">
        <f aca="false">IF(R122="","",U122-E122)</f>
        <v>#REF!</v>
      </c>
      <c r="W122" s="862" t="n">
        <f aca="true">IF($R122="","",IF(ISBLANK(INDIRECT(ADDRESS($R122,W$1,1,,"Score"))),"",1))</f>
        <v>1</v>
      </c>
      <c r="X122" s="862" t="n">
        <f aca="true">IF($R122="","",IF(ISBLANK(INDIRECT(ADDRESS($R122,X$1,1,,"Score"))),"",1))</f>
        <v>1</v>
      </c>
      <c r="Y122" s="863" t="e">
        <f aca="false">IF(X122=1,V122,"")</f>
        <v>#REF!</v>
      </c>
      <c r="Z122" s="862" t="n">
        <f aca="true">IF($R122="","",IF(ISBLANK(INDIRECT(ADDRESS($R122,Z$1,1,,"Score"))),"",1))</f>
        <v>1</v>
      </c>
      <c r="AA122" s="862" t="n">
        <f aca="true">IF($R122="","",IF(ISBLANK(INDIRECT(ADDRESS($R122,AA$1,1,,"Score"))),"",1))</f>
        <v>1</v>
      </c>
      <c r="AB122" s="862" t="n">
        <f aca="true">IF($R122="","",IF(ISBLANK(INDIRECT(ADDRESS($R122,AB$1,1,,"Score"))),"",1))</f>
        <v>1</v>
      </c>
      <c r="AC122" s="860" t="e">
        <f aca="true">IF($R122="","",INDIRECT(ADDRESS($R122,AC$1,1,,"Score")))</f>
        <v>#REF!</v>
      </c>
      <c r="AD122" s="859" t="e">
        <f aca="false">N122</f>
        <v>#REF!</v>
      </c>
      <c r="AE122" s="859" t="e">
        <f aca="false">IF(OR(AD122="",AD122=0),"",60*U122/AD122)</f>
        <v>#REF!</v>
      </c>
    </row>
    <row r="123" customFormat="false" ht="13" hidden="false" customHeight="false" outlineLevel="0" collapsed="false">
      <c r="A123" s="859"/>
      <c r="B123" s="860" t="e">
        <f aca="true">IF($B122="","",IF(INDIRECT(ADDRESS($B122+1,C$1-1,1,,"Score"))="SP",$B122+1,""))</f>
        <v>#REF!</v>
      </c>
      <c r="C123" s="861" t="e">
        <f aca="true">IF($B123="","",INDIRECT(ADDRESS($B123,C$1,1,,"Score")))</f>
        <v>#REF!</v>
      </c>
      <c r="D123" s="860" t="e">
        <f aca="true">IF($B123="","",INDIRECT(ADDRESS($B123,D$1,1,,"Score")))</f>
        <v>#REF!</v>
      </c>
      <c r="E123" s="859"/>
      <c r="F123" s="859"/>
      <c r="G123" s="862"/>
      <c r="H123" s="864"/>
      <c r="I123" s="863"/>
      <c r="J123" s="862" t="n">
        <f aca="true">IF($B123="","",IF(ISBLANK(INDIRECT(ADDRESS($B123,J$1,1,,"Score"))),"",1))</f>
        <v>1</v>
      </c>
      <c r="K123" s="862" t="n">
        <f aca="true">IF($B123="","",IF(ISBLANK(INDIRECT(ADDRESS($B123,K$1,1,,"Score"))),"",1))</f>
        <v>1</v>
      </c>
      <c r="L123" s="862" t="n">
        <f aca="true">IF($B123="","",IF(ISBLANK(INDIRECT(ADDRESS($B123,L$1,1,,"Score"))),"",1))</f>
        <v>1</v>
      </c>
      <c r="M123" s="860" t="e">
        <f aca="true">IF($B123="","",INDIRECT(ADDRESS($B123,M$1,1,,"Score")))</f>
        <v>#REF!</v>
      </c>
      <c r="N123" s="859"/>
      <c r="O123" s="859"/>
      <c r="Q123" s="859"/>
      <c r="R123" s="860" t="e">
        <f aca="true">IF($R122="","",IF(INDIRECT(ADDRESS($R122+1,S$1-1,1,,"Score"))="SP",$R122+1,""))</f>
        <v>#REF!</v>
      </c>
      <c r="S123" s="861" t="e">
        <f aca="true">IF($R123="","",INDIRECT(ADDRESS($R123,S$1,1,,"Score")))</f>
        <v>#REF!</v>
      </c>
      <c r="T123" s="860" t="e">
        <f aca="true">IF($R123="","",INDIRECT(ADDRESS($R123,T$1,1,,"Score")))</f>
        <v>#REF!</v>
      </c>
      <c r="U123" s="859"/>
      <c r="V123" s="859"/>
      <c r="W123" s="862"/>
      <c r="X123" s="864"/>
      <c r="Y123" s="863"/>
      <c r="Z123" s="862" t="n">
        <f aca="true">IF($R123="","",IF(ISBLANK(INDIRECT(ADDRESS($R123,Z$1,1,,"Score"))),"",1))</f>
        <v>1</v>
      </c>
      <c r="AA123" s="862" t="n">
        <f aca="true">IF($R123="","",IF(ISBLANK(INDIRECT(ADDRESS($R123,AA$1,1,,"Score"))),"",1))</f>
        <v>1</v>
      </c>
      <c r="AB123" s="862" t="n">
        <f aca="true">IF($R123="","",IF(ISBLANK(INDIRECT(ADDRESS($R123,AB$1,1,,"Score"))),"",1))</f>
        <v>1</v>
      </c>
      <c r="AC123" s="860" t="e">
        <f aca="true">IF($R123="","",INDIRECT(ADDRESS($R123,AC$1,1,,"Score")))</f>
        <v>#REF!</v>
      </c>
      <c r="AD123" s="859"/>
      <c r="AE123" s="859"/>
    </row>
    <row r="124" customFormat="false" ht="13" hidden="false" customHeight="false" outlineLevel="0" collapsed="false">
      <c r="A124" s="854" t="n">
        <f aca="false">A122+1</f>
        <v>19</v>
      </c>
      <c r="B124" s="704" t="n">
        <f aca="false">IF(ISNA(MATCH($A124,Score!A$46:A$83,0)),"",MATCH($A124,Score!A$46:A$83,0)+ROW(Score!A$45))</f>
        <v>64</v>
      </c>
      <c r="C124" s="855" t="e">
        <f aca="true">IF($B124="","",INDIRECT(ADDRESS($B124,C$1,1,,"Score")))</f>
        <v>#REF!</v>
      </c>
      <c r="D124" s="704" t="e">
        <f aca="true">IF($B124="","",INDIRECT(ADDRESS($B124,D$1,1,,"Score")))</f>
        <v>#REF!</v>
      </c>
      <c r="E124" s="854" t="e">
        <f aca="false">IF(B124="","",SUM(D124,D125))</f>
        <v>#REF!</v>
      </c>
      <c r="F124" s="854" t="e">
        <f aca="false">IF(B124="","",E124-U124)</f>
        <v>#REF!</v>
      </c>
      <c r="G124" s="856" t="n">
        <f aca="true">IF($B124="","",IF(ISBLANK(INDIRECT(ADDRESS($B124,G$1,1,,"Score"))),"",1))</f>
        <v>1</v>
      </c>
      <c r="H124" s="856" t="n">
        <f aca="true">IF($B124="","",IF(ISBLANK(INDIRECT(ADDRESS($B124,H$1,1,,"Score"))),"",1))</f>
        <v>1</v>
      </c>
      <c r="I124" s="857" t="e">
        <f aca="false">IF(H124=1,F124,"")</f>
        <v>#REF!</v>
      </c>
      <c r="J124" s="856" t="n">
        <f aca="true">IF($B124="","",IF(ISBLANK(INDIRECT(ADDRESS($B124,J$1,1,,"Score"))),"",1))</f>
        <v>1</v>
      </c>
      <c r="K124" s="856" t="n">
        <f aca="true">IF($B124="","",IF(ISBLANK(INDIRECT(ADDRESS($B124,K$1,1,,"Score"))),"",1))</f>
        <v>1</v>
      </c>
      <c r="L124" s="856" t="n">
        <f aca="true">IF($B124="","",IF(ISBLANK(INDIRECT(ADDRESS($B124,L$1,1,,"Score"))),"",1))</f>
        <v>1</v>
      </c>
      <c r="M124" s="704" t="e">
        <f aca="true">IF($B124="","",INDIRECT(ADDRESS($B124,M$1,1,,"Score")))</f>
        <v>#REF!</v>
      </c>
      <c r="N124" s="858" t="e">
        <f aca="true">IF(ISNA(MATCH($A124,'Game Clock'!A$62:A$99,0)),"",INDIRECT(ADDRESS(MATCH($A124,'Game Clock'!A$62:A$99,0)+ROW('Game Clock'!A$61),N$1,1,,"Game Clock")))</f>
        <v>#REF!</v>
      </c>
      <c r="O124" s="858" t="e">
        <f aca="false">IF(OR(N124="",N124=0),"",60*E124/N124)</f>
        <v>#REF!</v>
      </c>
      <c r="Q124" s="854" t="n">
        <f aca="false">Q122+1</f>
        <v>19</v>
      </c>
      <c r="R124" s="704" t="n">
        <f aca="false">IF(ISNA(MATCH($Q124,Score!T$46:T$83,0)),"",MATCH($Q124,Score!T$46:T$83,0)+ROW(Score!T$45) )</f>
        <v>64</v>
      </c>
      <c r="S124" s="855" t="e">
        <f aca="true">IF($R124="","",INDIRECT(ADDRESS($R124,S$1,1,,"Score")))</f>
        <v>#REF!</v>
      </c>
      <c r="T124" s="704" t="e">
        <f aca="true">IF($R124="","",INDIRECT(ADDRESS($R124,T$1,1,,"Score")))</f>
        <v>#REF!</v>
      </c>
      <c r="U124" s="854" t="e">
        <f aca="false">IF(R124="","",SUM(T124,T125))</f>
        <v>#REF!</v>
      </c>
      <c r="V124" s="854" t="e">
        <f aca="false">IF(R124="","",U124-E124)</f>
        <v>#REF!</v>
      </c>
      <c r="W124" s="856" t="n">
        <f aca="true">IF($R124="","",IF(ISBLANK(INDIRECT(ADDRESS($R124,W$1,1,,"Score"))),"",1))</f>
        <v>1</v>
      </c>
      <c r="X124" s="856" t="n">
        <f aca="true">IF($R124="","",IF(ISBLANK(INDIRECT(ADDRESS($R124,X$1,1,,"Score"))),"",1))</f>
        <v>1</v>
      </c>
      <c r="Y124" s="857" t="e">
        <f aca="false">IF(X124=1,V124,"")</f>
        <v>#REF!</v>
      </c>
      <c r="Z124" s="856" t="n">
        <f aca="true">IF($R124="","",IF(ISBLANK(INDIRECT(ADDRESS($R124,Z$1,1,,"Score"))),"",1))</f>
        <v>1</v>
      </c>
      <c r="AA124" s="856" t="n">
        <f aca="true">IF($R124="","",IF(ISBLANK(INDIRECT(ADDRESS($R124,AA$1,1,,"Score"))),"",1))</f>
        <v>1</v>
      </c>
      <c r="AB124" s="856" t="n">
        <f aca="true">IF($R124="","",IF(ISBLANK(INDIRECT(ADDRESS($R124,AB$1,1,,"Score"))),"",1))</f>
        <v>1</v>
      </c>
      <c r="AC124" s="704" t="e">
        <f aca="true">IF($R124="","",INDIRECT(ADDRESS($R124,AC$1,1,,"Score")))</f>
        <v>#REF!</v>
      </c>
      <c r="AD124" s="858" t="e">
        <f aca="false">N124</f>
        <v>#REF!</v>
      </c>
      <c r="AE124" s="858" t="e">
        <f aca="false">IF(OR(AD124="",AD124=0),"",60*U124/AD124)</f>
        <v>#REF!</v>
      </c>
    </row>
    <row r="125" customFormat="false" ht="13" hidden="false" customHeight="false" outlineLevel="0" collapsed="false">
      <c r="A125" s="854"/>
      <c r="B125" s="704" t="e">
        <f aca="true">IF($B124="","",IF(INDIRECT(ADDRESS($B124+1,C$1-1,1,,"Score"))="SP",$B124+1,""))</f>
        <v>#REF!</v>
      </c>
      <c r="C125" s="855" t="e">
        <f aca="true">IF($B125="","",INDIRECT(ADDRESS($B125,C$1,1,,"Score")))</f>
        <v>#REF!</v>
      </c>
      <c r="D125" s="704" t="e">
        <f aca="true">IF($B125="","",INDIRECT(ADDRESS($B125,D$1,1,,"Score")))</f>
        <v>#REF!</v>
      </c>
      <c r="E125" s="854"/>
      <c r="F125" s="854"/>
      <c r="G125" s="856"/>
      <c r="H125" s="856"/>
      <c r="I125" s="857"/>
      <c r="J125" s="856" t="n">
        <f aca="true">IF($B125="","",IF(ISBLANK(INDIRECT(ADDRESS($B125,J$1,1,,"Score"))),"",1))</f>
        <v>1</v>
      </c>
      <c r="K125" s="856" t="n">
        <f aca="true">IF($B125="","",IF(ISBLANK(INDIRECT(ADDRESS($B125,K$1,1,,"Score"))),"",1))</f>
        <v>1</v>
      </c>
      <c r="L125" s="856" t="n">
        <f aca="true">IF($B125="","",IF(ISBLANK(INDIRECT(ADDRESS($B125,L$1,1,,"Score"))),"",1))</f>
        <v>1</v>
      </c>
      <c r="M125" s="704" t="e">
        <f aca="true">IF($B125="","",INDIRECT(ADDRESS($B125,M$1,1,,"Score")))</f>
        <v>#REF!</v>
      </c>
      <c r="N125" s="858"/>
      <c r="O125" s="858"/>
      <c r="Q125" s="854"/>
      <c r="R125" s="704" t="e">
        <f aca="true">IF($R124="","",IF(INDIRECT(ADDRESS($R124+1,S$1-1,1,,"Score"))="SP",$R124+1,""))</f>
        <v>#REF!</v>
      </c>
      <c r="S125" s="855" t="e">
        <f aca="true">IF($R125="","",INDIRECT(ADDRESS($R125,S$1,1,,"Score")))</f>
        <v>#REF!</v>
      </c>
      <c r="T125" s="704" t="e">
        <f aca="true">IF($R125="","",INDIRECT(ADDRESS($R125,T$1,1,,"Score")))</f>
        <v>#REF!</v>
      </c>
      <c r="U125" s="854"/>
      <c r="V125" s="854"/>
      <c r="W125" s="856"/>
      <c r="X125" s="856"/>
      <c r="Y125" s="857"/>
      <c r="Z125" s="856" t="n">
        <f aca="true">IF($R125="","",IF(ISBLANK(INDIRECT(ADDRESS($R125,Z$1,1,,"Score"))),"",1))</f>
        <v>1</v>
      </c>
      <c r="AA125" s="856" t="n">
        <f aca="true">IF($R125="","",IF(ISBLANK(INDIRECT(ADDRESS($R125,AA$1,1,,"Score"))),"",1))</f>
        <v>1</v>
      </c>
      <c r="AB125" s="856" t="n">
        <f aca="true">IF($R125="","",IF(ISBLANK(INDIRECT(ADDRESS($R125,AB$1,1,,"Score"))),"",1))</f>
        <v>1</v>
      </c>
      <c r="AC125" s="704" t="e">
        <f aca="true">IF($R125="","",INDIRECT(ADDRESS($R125,AC$1,1,,"Score")))</f>
        <v>#REF!</v>
      </c>
      <c r="AD125" s="858"/>
      <c r="AE125" s="858"/>
    </row>
    <row r="126" customFormat="false" ht="13" hidden="false" customHeight="false" outlineLevel="0" collapsed="false">
      <c r="A126" s="859" t="n">
        <f aca="false">A124+1</f>
        <v>20</v>
      </c>
      <c r="B126" s="860" t="n">
        <f aca="false">IF(ISNA(MATCH($A126,Score!A$46:A$83,0)),"",MATCH($A126,Score!A$46:A$83,0)+ROW(Score!A$45))</f>
        <v>65</v>
      </c>
      <c r="C126" s="861" t="e">
        <f aca="true">IF($B126="","",INDIRECT(ADDRESS($B126,C$1,1,,"Score")))</f>
        <v>#REF!</v>
      </c>
      <c r="D126" s="860" t="e">
        <f aca="true">IF($B126="","",INDIRECT(ADDRESS($B126,D$1,1,,"Score")))</f>
        <v>#REF!</v>
      </c>
      <c r="E126" s="859" t="e">
        <f aca="false">IF(B126="","",SUM(D126,D127))</f>
        <v>#REF!</v>
      </c>
      <c r="F126" s="859" t="e">
        <f aca="false">IF(B126="","",E126-U126)</f>
        <v>#REF!</v>
      </c>
      <c r="G126" s="862" t="n">
        <f aca="true">IF($B126="","",IF(ISBLANK(INDIRECT(ADDRESS($B126,G$1,1,,"Score"))),"",1))</f>
        <v>1</v>
      </c>
      <c r="H126" s="862" t="n">
        <f aca="true">IF($B126="","",IF(ISBLANK(INDIRECT(ADDRESS($B126,H$1,1,,"Score"))),"",1))</f>
        <v>1</v>
      </c>
      <c r="I126" s="863" t="e">
        <f aca="false">IF(H126=1,F126,"")</f>
        <v>#REF!</v>
      </c>
      <c r="J126" s="862" t="n">
        <f aca="true">IF($B126="","",IF(ISBLANK(INDIRECT(ADDRESS($B126,J$1,1,,"Score"))),"",1))</f>
        <v>1</v>
      </c>
      <c r="K126" s="862" t="n">
        <f aca="true">IF($B126="","",IF(ISBLANK(INDIRECT(ADDRESS($B126,K$1,1,,"Score"))),"",1))</f>
        <v>1</v>
      </c>
      <c r="L126" s="862" t="n">
        <f aca="true">IF($B126="","",IF(ISBLANK(INDIRECT(ADDRESS($B126,L$1,1,,"Score"))),"",1))</f>
        <v>1</v>
      </c>
      <c r="M126" s="860" t="e">
        <f aca="true">IF($B126="","",INDIRECT(ADDRESS($B126,M$1,1,,"Score")))</f>
        <v>#REF!</v>
      </c>
      <c r="N126" s="858" t="e">
        <f aca="true">IF(ISNA(MATCH($A126,'Game Clock'!A$62:A$99,0)),"",INDIRECT(ADDRESS(MATCH($A126,'Game Clock'!A$62:A$99,0)+ROW('Game Clock'!A$61),N$1,1,,"Game Clock")))</f>
        <v>#REF!</v>
      </c>
      <c r="O126" s="859" t="e">
        <f aca="false">IF(OR(N126="",N126=0),"",60*E126/N126)</f>
        <v>#REF!</v>
      </c>
      <c r="Q126" s="859" t="n">
        <f aca="false">Q124+1</f>
        <v>20</v>
      </c>
      <c r="R126" s="860" t="n">
        <f aca="false">IF(ISNA(MATCH($Q126,Score!T$46:T$83,0)),"",MATCH($Q126,Score!T$46:T$83,0)+ROW(Score!T$45) )</f>
        <v>65</v>
      </c>
      <c r="S126" s="861" t="e">
        <f aca="true">IF($R126="","",INDIRECT(ADDRESS($R126,S$1,1,,"Score")))</f>
        <v>#REF!</v>
      </c>
      <c r="T126" s="860" t="e">
        <f aca="true">IF($R126="","",INDIRECT(ADDRESS($R126,T$1,1,,"Score")))</f>
        <v>#REF!</v>
      </c>
      <c r="U126" s="859" t="e">
        <f aca="false">IF(R126="","",SUM(T126,T127))</f>
        <v>#REF!</v>
      </c>
      <c r="V126" s="859" t="e">
        <f aca="false">IF(R126="","",U126-E126)</f>
        <v>#REF!</v>
      </c>
      <c r="W126" s="862" t="n">
        <f aca="true">IF($R126="","",IF(ISBLANK(INDIRECT(ADDRESS($R126,W$1,1,,"Score"))),"",1))</f>
        <v>1</v>
      </c>
      <c r="X126" s="862" t="n">
        <f aca="true">IF($R126="","",IF(ISBLANK(INDIRECT(ADDRESS($R126,X$1,1,,"Score"))),"",1))</f>
        <v>1</v>
      </c>
      <c r="Y126" s="863" t="e">
        <f aca="false">IF(X126=1,V126,"")</f>
        <v>#REF!</v>
      </c>
      <c r="Z126" s="862" t="n">
        <f aca="true">IF($R126="","",IF(ISBLANK(INDIRECT(ADDRESS($R126,Z$1,1,,"Score"))),"",1))</f>
        <v>1</v>
      </c>
      <c r="AA126" s="862" t="n">
        <f aca="true">IF($R126="","",IF(ISBLANK(INDIRECT(ADDRESS($R126,AA$1,1,,"Score"))),"",1))</f>
        <v>1</v>
      </c>
      <c r="AB126" s="862" t="n">
        <f aca="true">IF($R126="","",IF(ISBLANK(INDIRECT(ADDRESS($R126,AB$1,1,,"Score"))),"",1))</f>
        <v>1</v>
      </c>
      <c r="AC126" s="860" t="e">
        <f aca="true">IF($R126="","",INDIRECT(ADDRESS($R126,AC$1,1,,"Score")))</f>
        <v>#REF!</v>
      </c>
      <c r="AD126" s="859" t="e">
        <f aca="false">N126</f>
        <v>#REF!</v>
      </c>
      <c r="AE126" s="859" t="e">
        <f aca="false">IF(OR(AD126="",AD126=0),"",60*U126/AD126)</f>
        <v>#REF!</v>
      </c>
    </row>
    <row r="127" customFormat="false" ht="13" hidden="false" customHeight="false" outlineLevel="0" collapsed="false">
      <c r="A127" s="859"/>
      <c r="B127" s="860" t="e">
        <f aca="true">IF($B126="","",IF(INDIRECT(ADDRESS($B126+1,C$1-1,1,,"Score"))="SP",$B126+1,""))</f>
        <v>#REF!</v>
      </c>
      <c r="C127" s="861" t="e">
        <f aca="true">IF($B127="","",INDIRECT(ADDRESS($B127,C$1,1,,"Score")))</f>
        <v>#REF!</v>
      </c>
      <c r="D127" s="860" t="e">
        <f aca="true">IF($B127="","",INDIRECT(ADDRESS($B127,D$1,1,,"Score")))</f>
        <v>#REF!</v>
      </c>
      <c r="E127" s="859"/>
      <c r="F127" s="859"/>
      <c r="G127" s="862"/>
      <c r="H127" s="864"/>
      <c r="I127" s="863"/>
      <c r="J127" s="862" t="n">
        <f aca="true">IF($B127="","",IF(ISBLANK(INDIRECT(ADDRESS($B127,J$1,1,,"Score"))),"",1))</f>
        <v>1</v>
      </c>
      <c r="K127" s="862" t="n">
        <f aca="true">IF($B127="","",IF(ISBLANK(INDIRECT(ADDRESS($B127,K$1,1,,"Score"))),"",1))</f>
        <v>1</v>
      </c>
      <c r="L127" s="862" t="n">
        <f aca="true">IF($B127="","",IF(ISBLANK(INDIRECT(ADDRESS($B127,L$1,1,,"Score"))),"",1))</f>
        <v>1</v>
      </c>
      <c r="M127" s="860" t="e">
        <f aca="true">IF($B127="","",INDIRECT(ADDRESS($B127,M$1,1,,"Score")))</f>
        <v>#REF!</v>
      </c>
      <c r="N127" s="859"/>
      <c r="O127" s="859"/>
      <c r="Q127" s="859"/>
      <c r="R127" s="860" t="e">
        <f aca="true">IF($R126="","",IF(INDIRECT(ADDRESS($R126+1,S$1-1,1,,"Score"))="SP",$R126+1,""))</f>
        <v>#REF!</v>
      </c>
      <c r="S127" s="861" t="e">
        <f aca="true">IF($R127="","",INDIRECT(ADDRESS($R127,S$1,1,,"Score")))</f>
        <v>#REF!</v>
      </c>
      <c r="T127" s="860" t="e">
        <f aca="true">IF($R127="","",INDIRECT(ADDRESS($R127,T$1,1,,"Score")))</f>
        <v>#REF!</v>
      </c>
      <c r="U127" s="859"/>
      <c r="V127" s="859"/>
      <c r="W127" s="862"/>
      <c r="X127" s="864"/>
      <c r="Y127" s="863"/>
      <c r="Z127" s="862" t="n">
        <f aca="true">IF($R127="","",IF(ISBLANK(INDIRECT(ADDRESS($R127,Z$1,1,,"Score"))),"",1))</f>
        <v>1</v>
      </c>
      <c r="AA127" s="862" t="n">
        <f aca="true">IF($R127="","",IF(ISBLANK(INDIRECT(ADDRESS($R127,AA$1,1,,"Score"))),"",1))</f>
        <v>1</v>
      </c>
      <c r="AB127" s="862" t="n">
        <f aca="true">IF($R127="","",IF(ISBLANK(INDIRECT(ADDRESS($R127,AB$1,1,,"Score"))),"",1))</f>
        <v>1</v>
      </c>
      <c r="AC127" s="860" t="e">
        <f aca="true">IF($R127="","",INDIRECT(ADDRESS($R127,AC$1,1,,"Score")))</f>
        <v>#REF!</v>
      </c>
      <c r="AD127" s="859"/>
      <c r="AE127" s="859"/>
    </row>
    <row r="128" customFormat="false" ht="13" hidden="false" customHeight="false" outlineLevel="0" collapsed="false">
      <c r="A128" s="854" t="n">
        <f aca="false">A126+1</f>
        <v>21</v>
      </c>
      <c r="B128" s="704" t="n">
        <f aca="false">IF(ISNA(MATCH($A128,Score!A$46:A$83,0)),"",MATCH($A128,Score!A$46:A$83,0)+ROW(Score!A$45))</f>
        <v>66</v>
      </c>
      <c r="C128" s="855" t="e">
        <f aca="true">IF($B128="","",INDIRECT(ADDRESS($B128,C$1,1,,"Score")))</f>
        <v>#REF!</v>
      </c>
      <c r="D128" s="704" t="e">
        <f aca="true">IF($B128="","",INDIRECT(ADDRESS($B128,D$1,1,,"Score")))</f>
        <v>#REF!</v>
      </c>
      <c r="E128" s="854" t="e">
        <f aca="false">IF(B128="","",SUM(D128,D129))</f>
        <v>#REF!</v>
      </c>
      <c r="F128" s="854" t="e">
        <f aca="false">IF(B128="","",E128-U128)</f>
        <v>#REF!</v>
      </c>
      <c r="G128" s="856" t="n">
        <f aca="true">IF($B128="","",IF(ISBLANK(INDIRECT(ADDRESS($B128,G$1,1,,"Score"))),"",1))</f>
        <v>1</v>
      </c>
      <c r="H128" s="856" t="n">
        <f aca="true">IF($B128="","",IF(ISBLANK(INDIRECT(ADDRESS($B128,H$1,1,,"Score"))),"",1))</f>
        <v>1</v>
      </c>
      <c r="I128" s="857" t="e">
        <f aca="false">IF(H128=1,F128,"")</f>
        <v>#REF!</v>
      </c>
      <c r="J128" s="856" t="n">
        <f aca="true">IF($B128="","",IF(ISBLANK(INDIRECT(ADDRESS($B128,J$1,1,,"Score"))),"",1))</f>
        <v>1</v>
      </c>
      <c r="K128" s="856" t="n">
        <f aca="true">IF($B128="","",IF(ISBLANK(INDIRECT(ADDRESS($B128,K$1,1,,"Score"))),"",1))</f>
        <v>1</v>
      </c>
      <c r="L128" s="856" t="n">
        <f aca="true">IF($B128="","",IF(ISBLANK(INDIRECT(ADDRESS($B128,L$1,1,,"Score"))),"",1))</f>
        <v>1</v>
      </c>
      <c r="M128" s="704" t="e">
        <f aca="true">IF($B128="","",INDIRECT(ADDRESS($B128,M$1,1,,"Score")))</f>
        <v>#REF!</v>
      </c>
      <c r="N128" s="858" t="e">
        <f aca="true">IF(ISNA(MATCH($A128,'Game Clock'!A$62:A$99,0)),"",INDIRECT(ADDRESS(MATCH($A128,'Game Clock'!A$62:A$99,0)+ROW('Game Clock'!A$61),N$1,1,,"Game Clock")))</f>
        <v>#REF!</v>
      </c>
      <c r="O128" s="858" t="e">
        <f aca="false">IF(OR(N128="",N128=0),"",60*E128/N128)</f>
        <v>#REF!</v>
      </c>
      <c r="Q128" s="854" t="n">
        <f aca="false">Q126+1</f>
        <v>21</v>
      </c>
      <c r="R128" s="704" t="n">
        <f aca="false">IF(ISNA(MATCH($Q128,Score!T$46:T$83,0)),"",MATCH($Q128,Score!T$46:T$83,0)+ROW(Score!T$45) )</f>
        <v>66</v>
      </c>
      <c r="S128" s="855" t="e">
        <f aca="true">IF($R128="","",INDIRECT(ADDRESS($R128,S$1,1,,"Score")))</f>
        <v>#REF!</v>
      </c>
      <c r="T128" s="704" t="e">
        <f aca="true">IF($R128="","",INDIRECT(ADDRESS($R128,T$1,1,,"Score")))</f>
        <v>#REF!</v>
      </c>
      <c r="U128" s="854" t="e">
        <f aca="false">IF(R128="","",SUM(T128,T129))</f>
        <v>#REF!</v>
      </c>
      <c r="V128" s="854" t="e">
        <f aca="false">IF(R128="","",U128-E128)</f>
        <v>#REF!</v>
      </c>
      <c r="W128" s="856" t="n">
        <f aca="true">IF($R128="","",IF(ISBLANK(INDIRECT(ADDRESS($R128,W$1,1,,"Score"))),"",1))</f>
        <v>1</v>
      </c>
      <c r="X128" s="856" t="n">
        <f aca="true">IF($R128="","",IF(ISBLANK(INDIRECT(ADDRESS($R128,X$1,1,,"Score"))),"",1))</f>
        <v>1</v>
      </c>
      <c r="Y128" s="857" t="e">
        <f aca="false">IF(X128=1,V128,"")</f>
        <v>#REF!</v>
      </c>
      <c r="Z128" s="856" t="n">
        <f aca="true">IF($R128="","",IF(ISBLANK(INDIRECT(ADDRESS($R128,Z$1,1,,"Score"))),"",1))</f>
        <v>1</v>
      </c>
      <c r="AA128" s="856" t="n">
        <f aca="true">IF($R128="","",IF(ISBLANK(INDIRECT(ADDRESS($R128,AA$1,1,,"Score"))),"",1))</f>
        <v>1</v>
      </c>
      <c r="AB128" s="856" t="n">
        <f aca="true">IF($R128="","",IF(ISBLANK(INDIRECT(ADDRESS($R128,AB$1,1,,"Score"))),"",1))</f>
        <v>1</v>
      </c>
      <c r="AC128" s="704" t="e">
        <f aca="true">IF($R128="","",INDIRECT(ADDRESS($R128,AC$1,1,,"Score")))</f>
        <v>#REF!</v>
      </c>
      <c r="AD128" s="858" t="e">
        <f aca="false">N128</f>
        <v>#REF!</v>
      </c>
      <c r="AE128" s="858" t="e">
        <f aca="false">IF(OR(AD128="",AD128=0),"",60*U128/AD128)</f>
        <v>#REF!</v>
      </c>
    </row>
    <row r="129" customFormat="false" ht="13" hidden="false" customHeight="false" outlineLevel="0" collapsed="false">
      <c r="A129" s="854"/>
      <c r="B129" s="704" t="e">
        <f aca="true">IF($B128="","",IF(INDIRECT(ADDRESS($B128+1,C$1-1,1,,"Score"))="SP",$B128+1,""))</f>
        <v>#REF!</v>
      </c>
      <c r="C129" s="855" t="e">
        <f aca="true">IF($B129="","",INDIRECT(ADDRESS($B129,C$1,1,,"Score")))</f>
        <v>#REF!</v>
      </c>
      <c r="D129" s="704" t="e">
        <f aca="true">IF($B129="","",INDIRECT(ADDRESS($B129,D$1,1,,"Score")))</f>
        <v>#REF!</v>
      </c>
      <c r="E129" s="854"/>
      <c r="F129" s="854"/>
      <c r="G129" s="856"/>
      <c r="H129" s="856"/>
      <c r="I129" s="857"/>
      <c r="J129" s="856" t="n">
        <f aca="true">IF($B129="","",IF(ISBLANK(INDIRECT(ADDRESS($B129,J$1,1,,"Score"))),"",1))</f>
        <v>1</v>
      </c>
      <c r="K129" s="856" t="n">
        <f aca="true">IF($B129="","",IF(ISBLANK(INDIRECT(ADDRESS($B129,K$1,1,,"Score"))),"",1))</f>
        <v>1</v>
      </c>
      <c r="L129" s="856" t="n">
        <f aca="true">IF($B129="","",IF(ISBLANK(INDIRECT(ADDRESS($B129,L$1,1,,"Score"))),"",1))</f>
        <v>1</v>
      </c>
      <c r="M129" s="704" t="e">
        <f aca="true">IF($B129="","",INDIRECT(ADDRESS($B129,M$1,1,,"Score")))</f>
        <v>#REF!</v>
      </c>
      <c r="N129" s="858"/>
      <c r="O129" s="858"/>
      <c r="Q129" s="854"/>
      <c r="R129" s="704" t="e">
        <f aca="true">IF($R128="","",IF(INDIRECT(ADDRESS($R128+1,S$1-1,1,,"Score"))="SP",$R128+1,""))</f>
        <v>#REF!</v>
      </c>
      <c r="S129" s="855" t="e">
        <f aca="true">IF($R129="","",INDIRECT(ADDRESS($R129,S$1,1,,"Score")))</f>
        <v>#REF!</v>
      </c>
      <c r="T129" s="704" t="e">
        <f aca="true">IF($R129="","",INDIRECT(ADDRESS($R129,T$1,1,,"Score")))</f>
        <v>#REF!</v>
      </c>
      <c r="U129" s="854"/>
      <c r="V129" s="854"/>
      <c r="W129" s="856"/>
      <c r="X129" s="856"/>
      <c r="Y129" s="857"/>
      <c r="Z129" s="856" t="n">
        <f aca="true">IF($R129="","",IF(ISBLANK(INDIRECT(ADDRESS($R129,Z$1,1,,"Score"))),"",1))</f>
        <v>1</v>
      </c>
      <c r="AA129" s="856" t="n">
        <f aca="true">IF($R129="","",IF(ISBLANK(INDIRECT(ADDRESS($R129,AA$1,1,,"Score"))),"",1))</f>
        <v>1</v>
      </c>
      <c r="AB129" s="856" t="n">
        <f aca="true">IF($R129="","",IF(ISBLANK(INDIRECT(ADDRESS($R129,AB$1,1,,"Score"))),"",1))</f>
        <v>1</v>
      </c>
      <c r="AC129" s="704" t="e">
        <f aca="true">IF($R129="","",INDIRECT(ADDRESS($R129,AC$1,1,,"Score")))</f>
        <v>#REF!</v>
      </c>
      <c r="AD129" s="858"/>
      <c r="AE129" s="858"/>
    </row>
    <row r="130" customFormat="false" ht="13" hidden="false" customHeight="false" outlineLevel="0" collapsed="false">
      <c r="A130" s="859" t="n">
        <f aca="false">A128+1</f>
        <v>22</v>
      </c>
      <c r="B130" s="860" t="n">
        <f aca="false">IF(ISNA(MATCH($A130,Score!A$46:A$83,0)),"",MATCH($A130,Score!A$46:A$83,0)+ROW(Score!A$45))</f>
        <v>67</v>
      </c>
      <c r="C130" s="861" t="e">
        <f aca="true">IF($B130="","",INDIRECT(ADDRESS($B130,C$1,1,,"Score")))</f>
        <v>#REF!</v>
      </c>
      <c r="D130" s="860" t="e">
        <f aca="true">IF($B130="","",INDIRECT(ADDRESS($B130,D$1,1,,"Score")))</f>
        <v>#REF!</v>
      </c>
      <c r="E130" s="859" t="e">
        <f aca="false">IF(B130="","",SUM(D130,D131))</f>
        <v>#REF!</v>
      </c>
      <c r="F130" s="859" t="e">
        <f aca="false">IF(B130="","",E130-U130)</f>
        <v>#REF!</v>
      </c>
      <c r="G130" s="862" t="n">
        <f aca="true">IF($B130="","",IF(ISBLANK(INDIRECT(ADDRESS($B130,G$1,1,,"Score"))),"",1))</f>
        <v>1</v>
      </c>
      <c r="H130" s="862" t="n">
        <f aca="true">IF($B130="","",IF(ISBLANK(INDIRECT(ADDRESS($B130,H$1,1,,"Score"))),"",1))</f>
        <v>1</v>
      </c>
      <c r="I130" s="863" t="e">
        <f aca="false">IF(H130=1,F130,"")</f>
        <v>#REF!</v>
      </c>
      <c r="J130" s="862" t="n">
        <f aca="true">IF($B130="","",IF(ISBLANK(INDIRECT(ADDRESS($B130,J$1,1,,"Score"))),"",1))</f>
        <v>1</v>
      </c>
      <c r="K130" s="862" t="n">
        <f aca="true">IF($B130="","",IF(ISBLANK(INDIRECT(ADDRESS($B130,K$1,1,,"Score"))),"",1))</f>
        <v>1</v>
      </c>
      <c r="L130" s="862" t="n">
        <f aca="true">IF($B130="","",IF(ISBLANK(INDIRECT(ADDRESS($B130,L$1,1,,"Score"))),"",1))</f>
        <v>1</v>
      </c>
      <c r="M130" s="860" t="e">
        <f aca="true">IF($B130="","",INDIRECT(ADDRESS($B130,M$1,1,,"Score")))</f>
        <v>#REF!</v>
      </c>
      <c r="N130" s="858" t="e">
        <f aca="true">IF(ISNA(MATCH($A130,'Game Clock'!A$62:A$99,0)),"",INDIRECT(ADDRESS(MATCH($A130,'Game Clock'!A$62:A$99,0)+ROW('Game Clock'!A$61),N$1,1,,"Game Clock")))</f>
        <v>#REF!</v>
      </c>
      <c r="O130" s="859" t="e">
        <f aca="false">IF(OR(N130="",N130=0),"",60*E130/N130)</f>
        <v>#REF!</v>
      </c>
      <c r="Q130" s="859" t="n">
        <f aca="false">Q128+1</f>
        <v>22</v>
      </c>
      <c r="R130" s="860" t="n">
        <f aca="false">IF(ISNA(MATCH($Q130,Score!T$46:T$83,0)),"",MATCH($Q130,Score!T$46:T$83,0)+ROW(Score!T$45) )</f>
        <v>67</v>
      </c>
      <c r="S130" s="861" t="e">
        <f aca="true">IF($R130="","",INDIRECT(ADDRESS($R130,S$1,1,,"Score")))</f>
        <v>#REF!</v>
      </c>
      <c r="T130" s="860" t="e">
        <f aca="true">IF($R130="","",INDIRECT(ADDRESS($R130,T$1,1,,"Score")))</f>
        <v>#REF!</v>
      </c>
      <c r="U130" s="859" t="e">
        <f aca="false">IF(R130="","",SUM(T130,T131))</f>
        <v>#REF!</v>
      </c>
      <c r="V130" s="859" t="e">
        <f aca="false">IF(R130="","",U130-E130)</f>
        <v>#REF!</v>
      </c>
      <c r="W130" s="862" t="n">
        <f aca="true">IF($R130="","",IF(ISBLANK(INDIRECT(ADDRESS($R130,W$1,1,,"Score"))),"",1))</f>
        <v>1</v>
      </c>
      <c r="X130" s="862" t="n">
        <f aca="true">IF($R130="","",IF(ISBLANK(INDIRECT(ADDRESS($R130,X$1,1,,"Score"))),"",1))</f>
        <v>1</v>
      </c>
      <c r="Y130" s="863" t="e">
        <f aca="false">IF(X130=1,V130,"")</f>
        <v>#REF!</v>
      </c>
      <c r="Z130" s="862" t="n">
        <f aca="true">IF($R130="","",IF(ISBLANK(INDIRECT(ADDRESS($R130,Z$1,1,,"Score"))),"",1))</f>
        <v>1</v>
      </c>
      <c r="AA130" s="862" t="n">
        <f aca="true">IF($R130="","",IF(ISBLANK(INDIRECT(ADDRESS($R130,AA$1,1,,"Score"))),"",1))</f>
        <v>1</v>
      </c>
      <c r="AB130" s="862" t="n">
        <f aca="true">IF($R130="","",IF(ISBLANK(INDIRECT(ADDRESS($R130,AB$1,1,,"Score"))),"",1))</f>
        <v>1</v>
      </c>
      <c r="AC130" s="860" t="e">
        <f aca="true">IF($R130="","",INDIRECT(ADDRESS($R130,AC$1,1,,"Score")))</f>
        <v>#REF!</v>
      </c>
      <c r="AD130" s="859" t="e">
        <f aca="false">N130</f>
        <v>#REF!</v>
      </c>
      <c r="AE130" s="859" t="e">
        <f aca="false">IF(OR(AD130="",AD130=0),"",60*U130/AD130)</f>
        <v>#REF!</v>
      </c>
    </row>
    <row r="131" customFormat="false" ht="13" hidden="false" customHeight="false" outlineLevel="0" collapsed="false">
      <c r="A131" s="859"/>
      <c r="B131" s="860" t="e">
        <f aca="true">IF($B130="","",IF(INDIRECT(ADDRESS($B130+1,C$1-1,1,,"Score"))="SP",$B130+1,""))</f>
        <v>#REF!</v>
      </c>
      <c r="C131" s="861" t="e">
        <f aca="true">IF($B131="","",INDIRECT(ADDRESS($B131,C$1,1,,"Score")))</f>
        <v>#REF!</v>
      </c>
      <c r="D131" s="860" t="e">
        <f aca="true">IF($B131="","",INDIRECT(ADDRESS($B131,D$1,1,,"Score")))</f>
        <v>#REF!</v>
      </c>
      <c r="E131" s="859"/>
      <c r="F131" s="859"/>
      <c r="G131" s="862"/>
      <c r="H131" s="864"/>
      <c r="I131" s="863"/>
      <c r="J131" s="862" t="n">
        <f aca="true">IF($B131="","",IF(ISBLANK(INDIRECT(ADDRESS($B131,J$1,1,,"Score"))),"",1))</f>
        <v>1</v>
      </c>
      <c r="K131" s="862" t="n">
        <f aca="true">IF($B131="","",IF(ISBLANK(INDIRECT(ADDRESS($B131,K$1,1,,"Score"))),"",1))</f>
        <v>1</v>
      </c>
      <c r="L131" s="862" t="n">
        <f aca="true">IF($B131="","",IF(ISBLANK(INDIRECT(ADDRESS($B131,L$1,1,,"Score"))),"",1))</f>
        <v>1</v>
      </c>
      <c r="M131" s="860" t="e">
        <f aca="true">IF($B131="","",INDIRECT(ADDRESS($B131,M$1,1,,"Score")))</f>
        <v>#REF!</v>
      </c>
      <c r="N131" s="859"/>
      <c r="O131" s="859"/>
      <c r="Q131" s="859"/>
      <c r="R131" s="860" t="e">
        <f aca="true">IF($R130="","",IF(INDIRECT(ADDRESS($R130+1,S$1-1,1,,"Score"))="SP",$R130+1,""))</f>
        <v>#REF!</v>
      </c>
      <c r="S131" s="861" t="e">
        <f aca="true">IF($R131="","",INDIRECT(ADDRESS($R131,S$1,1,,"Score")))</f>
        <v>#REF!</v>
      </c>
      <c r="T131" s="860" t="e">
        <f aca="true">IF($R131="","",INDIRECT(ADDRESS($R131,T$1,1,,"Score")))</f>
        <v>#REF!</v>
      </c>
      <c r="U131" s="859"/>
      <c r="V131" s="859"/>
      <c r="W131" s="862"/>
      <c r="X131" s="864"/>
      <c r="Y131" s="863"/>
      <c r="Z131" s="862" t="n">
        <f aca="true">IF($R131="","",IF(ISBLANK(INDIRECT(ADDRESS($R131,Z$1,1,,"Score"))),"",1))</f>
        <v>1</v>
      </c>
      <c r="AA131" s="862" t="n">
        <f aca="true">IF($R131="","",IF(ISBLANK(INDIRECT(ADDRESS($R131,AA$1,1,,"Score"))),"",1))</f>
        <v>1</v>
      </c>
      <c r="AB131" s="862" t="n">
        <f aca="true">IF($R131="","",IF(ISBLANK(INDIRECT(ADDRESS($R131,AB$1,1,,"Score"))),"",1))</f>
        <v>1</v>
      </c>
      <c r="AC131" s="860" t="e">
        <f aca="true">IF($R131="","",INDIRECT(ADDRESS($R131,AC$1,1,,"Score")))</f>
        <v>#REF!</v>
      </c>
      <c r="AD131" s="859"/>
      <c r="AE131" s="859"/>
    </row>
    <row r="132" customFormat="false" ht="13" hidden="false" customHeight="false" outlineLevel="0" collapsed="false">
      <c r="A132" s="854" t="n">
        <f aca="false">A130+1</f>
        <v>23</v>
      </c>
      <c r="B132" s="704" t="n">
        <f aca="false">IF(ISNA(MATCH($A132,Score!A$46:A$83,0)),"",MATCH($A132,Score!A$46:A$83,0)+ROW(Score!A$45))</f>
        <v>68</v>
      </c>
      <c r="C132" s="855" t="e">
        <f aca="true">IF($B132="","",INDIRECT(ADDRESS($B132,C$1,1,,"Score")))</f>
        <v>#REF!</v>
      </c>
      <c r="D132" s="704" t="e">
        <f aca="true">IF($B132="","",INDIRECT(ADDRESS($B132,D$1,1,,"Score")))</f>
        <v>#REF!</v>
      </c>
      <c r="E132" s="854" t="e">
        <f aca="false">IF(B132="","",SUM(D132,D133))</f>
        <v>#REF!</v>
      </c>
      <c r="F132" s="854" t="e">
        <f aca="false">IF(B132="","",E132-U132)</f>
        <v>#REF!</v>
      </c>
      <c r="G132" s="856" t="n">
        <f aca="true">IF($B132="","",IF(ISBLANK(INDIRECT(ADDRESS($B132,G$1,1,,"Score"))),"",1))</f>
        <v>1</v>
      </c>
      <c r="H132" s="856" t="n">
        <f aca="true">IF($B132="","",IF(ISBLANK(INDIRECT(ADDRESS($B132,H$1,1,,"Score"))),"",1))</f>
        <v>1</v>
      </c>
      <c r="I132" s="857" t="e">
        <f aca="false">IF(H132=1,F132,"")</f>
        <v>#REF!</v>
      </c>
      <c r="J132" s="856" t="n">
        <f aca="true">IF($B132="","",IF(ISBLANK(INDIRECT(ADDRESS($B132,J$1,1,,"Score"))),"",1))</f>
        <v>1</v>
      </c>
      <c r="K132" s="856" t="n">
        <f aca="true">IF($B132="","",IF(ISBLANK(INDIRECT(ADDRESS($B132,K$1,1,,"Score"))),"",1))</f>
        <v>1</v>
      </c>
      <c r="L132" s="856" t="n">
        <f aca="true">IF($B132="","",IF(ISBLANK(INDIRECT(ADDRESS($B132,L$1,1,,"Score"))),"",1))</f>
        <v>1</v>
      </c>
      <c r="M132" s="704" t="e">
        <f aca="true">IF($B132="","",INDIRECT(ADDRESS($B132,M$1,1,,"Score")))</f>
        <v>#REF!</v>
      </c>
      <c r="N132" s="858" t="e">
        <f aca="true">IF(ISNA(MATCH($A132,'Game Clock'!A$62:A$99,0)),"",INDIRECT(ADDRESS(MATCH($A132,'Game Clock'!A$62:A$99,0)+ROW('Game Clock'!A$61),N$1,1,,"Game Clock")))</f>
        <v>#REF!</v>
      </c>
      <c r="O132" s="858" t="e">
        <f aca="false">IF(OR(N132="",N132=0),"",60*E132/N132)</f>
        <v>#REF!</v>
      </c>
      <c r="Q132" s="854" t="n">
        <f aca="false">Q130+1</f>
        <v>23</v>
      </c>
      <c r="R132" s="704" t="n">
        <f aca="false">IF(ISNA(MATCH($Q132,Score!T$46:T$83,0)),"",MATCH($Q132,Score!T$46:T$83,0)+ROW(Score!T$45) )</f>
        <v>68</v>
      </c>
      <c r="S132" s="855" t="e">
        <f aca="true">IF($R132="","",INDIRECT(ADDRESS($R132,S$1,1,,"Score")))</f>
        <v>#REF!</v>
      </c>
      <c r="T132" s="704" t="e">
        <f aca="true">IF($R132="","",INDIRECT(ADDRESS($R132,T$1,1,,"Score")))</f>
        <v>#REF!</v>
      </c>
      <c r="U132" s="854" t="e">
        <f aca="false">IF(R132="","",SUM(T132,T133))</f>
        <v>#REF!</v>
      </c>
      <c r="V132" s="854" t="e">
        <f aca="false">IF(R132="","",U132-E132)</f>
        <v>#REF!</v>
      </c>
      <c r="W132" s="856" t="n">
        <f aca="true">IF($R132="","",IF(ISBLANK(INDIRECT(ADDRESS($R132,W$1,1,,"Score"))),"",1))</f>
        <v>1</v>
      </c>
      <c r="X132" s="856" t="n">
        <f aca="true">IF($R132="","",IF(ISBLANK(INDIRECT(ADDRESS($R132,X$1,1,,"Score"))),"",1))</f>
        <v>1</v>
      </c>
      <c r="Y132" s="857" t="e">
        <f aca="false">IF(X132=1,V132,"")</f>
        <v>#REF!</v>
      </c>
      <c r="Z132" s="856" t="n">
        <f aca="true">IF($R132="","",IF(ISBLANK(INDIRECT(ADDRESS($R132,Z$1,1,,"Score"))),"",1))</f>
        <v>1</v>
      </c>
      <c r="AA132" s="856" t="n">
        <f aca="true">IF($R132="","",IF(ISBLANK(INDIRECT(ADDRESS($R132,AA$1,1,,"Score"))),"",1))</f>
        <v>1</v>
      </c>
      <c r="AB132" s="856" t="n">
        <f aca="true">IF($R132="","",IF(ISBLANK(INDIRECT(ADDRESS($R132,AB$1,1,,"Score"))),"",1))</f>
        <v>1</v>
      </c>
      <c r="AC132" s="704" t="e">
        <f aca="true">IF($R132="","",INDIRECT(ADDRESS($R132,AC$1,1,,"Score")))</f>
        <v>#REF!</v>
      </c>
      <c r="AD132" s="858" t="e">
        <f aca="false">N132</f>
        <v>#REF!</v>
      </c>
      <c r="AE132" s="858" t="e">
        <f aca="false">IF(OR(AD132="",AD132=0),"",60*U132/AD132)</f>
        <v>#REF!</v>
      </c>
    </row>
    <row r="133" customFormat="false" ht="13" hidden="false" customHeight="false" outlineLevel="0" collapsed="false">
      <c r="A133" s="854"/>
      <c r="B133" s="704" t="e">
        <f aca="true">IF($B132="","",IF(INDIRECT(ADDRESS($B132+1,C$1-1,1,,"Score"))="SP",$B132+1,""))</f>
        <v>#REF!</v>
      </c>
      <c r="C133" s="855" t="e">
        <f aca="true">IF($B133="","",INDIRECT(ADDRESS($B133,C$1,1,,"Score")))</f>
        <v>#REF!</v>
      </c>
      <c r="D133" s="704" t="e">
        <f aca="true">IF($B133="","",INDIRECT(ADDRESS($B133,D$1,1,,"Score")))</f>
        <v>#REF!</v>
      </c>
      <c r="E133" s="854"/>
      <c r="F133" s="854"/>
      <c r="G133" s="856"/>
      <c r="H133" s="856"/>
      <c r="I133" s="857"/>
      <c r="J133" s="856" t="n">
        <f aca="true">IF($B133="","",IF(ISBLANK(INDIRECT(ADDRESS($B133,J$1,1,,"Score"))),"",1))</f>
        <v>1</v>
      </c>
      <c r="K133" s="856" t="n">
        <f aca="true">IF($B133="","",IF(ISBLANK(INDIRECT(ADDRESS($B133,K$1,1,,"Score"))),"",1))</f>
        <v>1</v>
      </c>
      <c r="L133" s="856" t="n">
        <f aca="true">IF($B133="","",IF(ISBLANK(INDIRECT(ADDRESS($B133,L$1,1,,"Score"))),"",1))</f>
        <v>1</v>
      </c>
      <c r="M133" s="704" t="e">
        <f aca="true">IF($B133="","",INDIRECT(ADDRESS($B133,M$1,1,,"Score")))</f>
        <v>#REF!</v>
      </c>
      <c r="N133" s="858"/>
      <c r="O133" s="858"/>
      <c r="Q133" s="854"/>
      <c r="R133" s="704" t="e">
        <f aca="true">IF($R132="","",IF(INDIRECT(ADDRESS($R132+1,S$1-1,1,,"Score"))="SP",$R132+1,""))</f>
        <v>#REF!</v>
      </c>
      <c r="S133" s="855" t="e">
        <f aca="true">IF($R133="","",INDIRECT(ADDRESS($R133,S$1,1,,"Score")))</f>
        <v>#REF!</v>
      </c>
      <c r="T133" s="704" t="e">
        <f aca="true">IF($R133="","",INDIRECT(ADDRESS($R133,T$1,1,,"Score")))</f>
        <v>#REF!</v>
      </c>
      <c r="U133" s="854"/>
      <c r="V133" s="854"/>
      <c r="W133" s="856"/>
      <c r="X133" s="856"/>
      <c r="Y133" s="857"/>
      <c r="Z133" s="856" t="n">
        <f aca="true">IF($R133="","",IF(ISBLANK(INDIRECT(ADDRESS($R133,Z$1,1,,"Score"))),"",1))</f>
        <v>1</v>
      </c>
      <c r="AA133" s="856" t="n">
        <f aca="true">IF($R133="","",IF(ISBLANK(INDIRECT(ADDRESS($R133,AA$1,1,,"Score"))),"",1))</f>
        <v>1</v>
      </c>
      <c r="AB133" s="856" t="n">
        <f aca="true">IF($R133="","",IF(ISBLANK(INDIRECT(ADDRESS($R133,AB$1,1,,"Score"))),"",1))</f>
        <v>1</v>
      </c>
      <c r="AC133" s="704" t="e">
        <f aca="true">IF($R133="","",INDIRECT(ADDRESS($R133,AC$1,1,,"Score")))</f>
        <v>#REF!</v>
      </c>
      <c r="AD133" s="858"/>
      <c r="AE133" s="858"/>
    </row>
    <row r="134" customFormat="false" ht="13" hidden="false" customHeight="false" outlineLevel="0" collapsed="false">
      <c r="A134" s="859" t="n">
        <f aca="false">A132+1</f>
        <v>24</v>
      </c>
      <c r="B134" s="860" t="n">
        <f aca="false">IF(ISNA(MATCH($A134,Score!A$46:A$83,0)),"",MATCH($A134,Score!A$46:A$83,0)+ROW(Score!A$45))</f>
        <v>69</v>
      </c>
      <c r="C134" s="861" t="e">
        <f aca="true">IF($B134="","",INDIRECT(ADDRESS($B134,C$1,1,,"Score")))</f>
        <v>#REF!</v>
      </c>
      <c r="D134" s="860" t="e">
        <f aca="true">IF($B134="","",INDIRECT(ADDRESS($B134,D$1,1,,"Score")))</f>
        <v>#REF!</v>
      </c>
      <c r="E134" s="859" t="e">
        <f aca="false">IF(B134="","",SUM(D134,D135))</f>
        <v>#REF!</v>
      </c>
      <c r="F134" s="859" t="e">
        <f aca="false">IF(B134="","",E134-U134)</f>
        <v>#REF!</v>
      </c>
      <c r="G134" s="862" t="n">
        <f aca="true">IF($B134="","",IF(ISBLANK(INDIRECT(ADDRESS($B134,G$1,1,,"Score"))),"",1))</f>
        <v>1</v>
      </c>
      <c r="H134" s="862" t="n">
        <f aca="true">IF($B134="","",IF(ISBLANK(INDIRECT(ADDRESS($B134,H$1,1,,"Score"))),"",1))</f>
        <v>1</v>
      </c>
      <c r="I134" s="863" t="e">
        <f aca="false">IF(H134=1,F134,"")</f>
        <v>#REF!</v>
      </c>
      <c r="J134" s="862" t="n">
        <f aca="true">IF($B134="","",IF(ISBLANK(INDIRECT(ADDRESS($B134,J$1,1,,"Score"))),"",1))</f>
        <v>1</v>
      </c>
      <c r="K134" s="862" t="n">
        <f aca="true">IF($B134="","",IF(ISBLANK(INDIRECT(ADDRESS($B134,K$1,1,,"Score"))),"",1))</f>
        <v>1</v>
      </c>
      <c r="L134" s="862" t="n">
        <f aca="true">IF($B134="","",IF(ISBLANK(INDIRECT(ADDRESS($B134,L$1,1,,"Score"))),"",1))</f>
        <v>1</v>
      </c>
      <c r="M134" s="860" t="e">
        <f aca="true">IF($B134="","",INDIRECT(ADDRESS($B134,M$1,1,,"Score")))</f>
        <v>#REF!</v>
      </c>
      <c r="N134" s="858" t="e">
        <f aca="true">IF(ISNA(MATCH($A134,'Game Clock'!A$62:A$99,0)),"",INDIRECT(ADDRESS(MATCH($A134,'Game Clock'!A$62:A$99,0)+ROW('Game Clock'!A$61),N$1,1,,"Game Clock")))</f>
        <v>#REF!</v>
      </c>
      <c r="O134" s="859" t="e">
        <f aca="false">IF(OR(N134="",N134=0),"",60*E134/N134)</f>
        <v>#REF!</v>
      </c>
      <c r="Q134" s="859" t="n">
        <f aca="false">Q132+1</f>
        <v>24</v>
      </c>
      <c r="R134" s="860" t="n">
        <f aca="false">IF(ISNA(MATCH($Q134,Score!T$46:T$83,0)),"",MATCH($Q134,Score!T$46:T$83,0)+ROW(Score!T$45) )</f>
        <v>69</v>
      </c>
      <c r="S134" s="861" t="e">
        <f aca="true">IF($R134="","",INDIRECT(ADDRESS($R134,S$1,1,,"Score")))</f>
        <v>#REF!</v>
      </c>
      <c r="T134" s="860" t="e">
        <f aca="true">IF($R134="","",INDIRECT(ADDRESS($R134,T$1,1,,"Score")))</f>
        <v>#REF!</v>
      </c>
      <c r="U134" s="859" t="e">
        <f aca="false">IF(R134="","",SUM(T134,T135))</f>
        <v>#REF!</v>
      </c>
      <c r="V134" s="859" t="e">
        <f aca="false">IF(R134="","",U134-E134)</f>
        <v>#REF!</v>
      </c>
      <c r="W134" s="862" t="n">
        <f aca="true">IF($R134="","",IF(ISBLANK(INDIRECT(ADDRESS($R134,W$1,1,,"Score"))),"",1))</f>
        <v>1</v>
      </c>
      <c r="X134" s="862" t="n">
        <f aca="true">IF($R134="","",IF(ISBLANK(INDIRECT(ADDRESS($R134,X$1,1,,"Score"))),"",1))</f>
        <v>1</v>
      </c>
      <c r="Y134" s="863" t="e">
        <f aca="false">IF(X134=1,V134,"")</f>
        <v>#REF!</v>
      </c>
      <c r="Z134" s="862" t="n">
        <f aca="true">IF($R134="","",IF(ISBLANK(INDIRECT(ADDRESS($R134,Z$1,1,,"Score"))),"",1))</f>
        <v>1</v>
      </c>
      <c r="AA134" s="862" t="n">
        <f aca="true">IF($R134="","",IF(ISBLANK(INDIRECT(ADDRESS($R134,AA$1,1,,"Score"))),"",1))</f>
        <v>1</v>
      </c>
      <c r="AB134" s="862" t="n">
        <f aca="true">IF($R134="","",IF(ISBLANK(INDIRECT(ADDRESS($R134,AB$1,1,,"Score"))),"",1))</f>
        <v>1</v>
      </c>
      <c r="AC134" s="860" t="e">
        <f aca="true">IF($R134="","",INDIRECT(ADDRESS($R134,AC$1,1,,"Score")))</f>
        <v>#REF!</v>
      </c>
      <c r="AD134" s="859" t="e">
        <f aca="false">N134</f>
        <v>#REF!</v>
      </c>
      <c r="AE134" s="859" t="e">
        <f aca="false">IF(OR(AD134="",AD134=0),"",60*U134/AD134)</f>
        <v>#REF!</v>
      </c>
    </row>
    <row r="135" customFormat="false" ht="13" hidden="false" customHeight="false" outlineLevel="0" collapsed="false">
      <c r="A135" s="859"/>
      <c r="B135" s="860" t="e">
        <f aca="true">IF($B134="","",IF(INDIRECT(ADDRESS($B134+1,C$1-1,1,,"Score"))="SP",$B134+1,""))</f>
        <v>#REF!</v>
      </c>
      <c r="C135" s="861" t="e">
        <f aca="true">IF($B135="","",INDIRECT(ADDRESS($B135,C$1,1,,"Score")))</f>
        <v>#REF!</v>
      </c>
      <c r="D135" s="860" t="e">
        <f aca="true">IF($B135="","",INDIRECT(ADDRESS($B135,D$1,1,,"Score")))</f>
        <v>#REF!</v>
      </c>
      <c r="E135" s="859"/>
      <c r="F135" s="859"/>
      <c r="G135" s="862"/>
      <c r="H135" s="864"/>
      <c r="I135" s="863"/>
      <c r="J135" s="862" t="n">
        <f aca="true">IF($B135="","",IF(ISBLANK(INDIRECT(ADDRESS($B135,J$1,1,,"Score"))),"",1))</f>
        <v>1</v>
      </c>
      <c r="K135" s="862" t="n">
        <f aca="true">IF($B135="","",IF(ISBLANK(INDIRECT(ADDRESS($B135,K$1,1,,"Score"))),"",1))</f>
        <v>1</v>
      </c>
      <c r="L135" s="862" t="n">
        <f aca="true">IF($B135="","",IF(ISBLANK(INDIRECT(ADDRESS($B135,L$1,1,,"Score"))),"",1))</f>
        <v>1</v>
      </c>
      <c r="M135" s="860" t="e">
        <f aca="true">IF($B135="","",INDIRECT(ADDRESS($B135,M$1,1,,"Score")))</f>
        <v>#REF!</v>
      </c>
      <c r="N135" s="859"/>
      <c r="O135" s="859"/>
      <c r="Q135" s="859"/>
      <c r="R135" s="860" t="e">
        <f aca="true">IF($R134="","",IF(INDIRECT(ADDRESS($R134+1,S$1-1,1,,"Score"))="SP",$R134+1,""))</f>
        <v>#REF!</v>
      </c>
      <c r="S135" s="861" t="e">
        <f aca="true">IF($R135="","",INDIRECT(ADDRESS($R135,S$1,1,,"Score")))</f>
        <v>#REF!</v>
      </c>
      <c r="T135" s="860" t="e">
        <f aca="true">IF($R135="","",INDIRECT(ADDRESS($R135,T$1,1,,"Score")))</f>
        <v>#REF!</v>
      </c>
      <c r="U135" s="859"/>
      <c r="V135" s="859"/>
      <c r="W135" s="862"/>
      <c r="X135" s="864"/>
      <c r="Y135" s="863"/>
      <c r="Z135" s="862" t="n">
        <f aca="true">IF($R135="","",IF(ISBLANK(INDIRECT(ADDRESS($R135,Z$1,1,,"Score"))),"",1))</f>
        <v>1</v>
      </c>
      <c r="AA135" s="862" t="n">
        <f aca="true">IF($R135="","",IF(ISBLANK(INDIRECT(ADDRESS($R135,AA$1,1,,"Score"))),"",1))</f>
        <v>1</v>
      </c>
      <c r="AB135" s="862" t="n">
        <f aca="true">IF($R135="","",IF(ISBLANK(INDIRECT(ADDRESS($R135,AB$1,1,,"Score"))),"",1))</f>
        <v>1</v>
      </c>
      <c r="AC135" s="860" t="e">
        <f aca="true">IF($R135="","",INDIRECT(ADDRESS($R135,AC$1,1,,"Score")))</f>
        <v>#REF!</v>
      </c>
      <c r="AD135" s="859"/>
      <c r="AE135" s="859"/>
    </row>
    <row r="136" customFormat="false" ht="13" hidden="false" customHeight="false" outlineLevel="0" collapsed="false">
      <c r="A136" s="854" t="n">
        <f aca="false">A134+1</f>
        <v>25</v>
      </c>
      <c r="B136" s="704" t="n">
        <f aca="false">IF(ISNA(MATCH($A136,Score!A$46:A$83,0)),"",MATCH($A136,Score!A$46:A$83,0)+ROW(Score!A$45))</f>
        <v>70</v>
      </c>
      <c r="C136" s="855" t="e">
        <f aca="true">IF($B136="","",INDIRECT(ADDRESS($B136,C$1,1,,"Score")))</f>
        <v>#REF!</v>
      </c>
      <c r="D136" s="704" t="e">
        <f aca="true">IF($B136="","",INDIRECT(ADDRESS($B136,D$1,1,,"Score")))</f>
        <v>#REF!</v>
      </c>
      <c r="E136" s="854" t="e">
        <f aca="false">IF(B136="","",SUM(D136,D137))</f>
        <v>#REF!</v>
      </c>
      <c r="F136" s="854" t="e">
        <f aca="false">IF(B136="","",E136-U136)</f>
        <v>#REF!</v>
      </c>
      <c r="G136" s="856" t="n">
        <f aca="true">IF($B136="","",IF(ISBLANK(INDIRECT(ADDRESS($B136,G$1,1,,"Score"))),"",1))</f>
        <v>1</v>
      </c>
      <c r="H136" s="856" t="n">
        <f aca="true">IF($B136="","",IF(ISBLANK(INDIRECT(ADDRESS($B136,H$1,1,,"Score"))),"",1))</f>
        <v>1</v>
      </c>
      <c r="I136" s="857" t="e">
        <f aca="false">IF(H136=1,F136,"")</f>
        <v>#REF!</v>
      </c>
      <c r="J136" s="856" t="n">
        <f aca="true">IF($B136="","",IF(ISBLANK(INDIRECT(ADDRESS($B136,J$1,1,,"Score"))),"",1))</f>
        <v>1</v>
      </c>
      <c r="K136" s="856" t="n">
        <f aca="true">IF($B136="","",IF(ISBLANK(INDIRECT(ADDRESS($B136,K$1,1,,"Score"))),"",1))</f>
        <v>1</v>
      </c>
      <c r="L136" s="856" t="n">
        <f aca="true">IF($B136="","",IF(ISBLANK(INDIRECT(ADDRESS($B136,L$1,1,,"Score"))),"",1))</f>
        <v>1</v>
      </c>
      <c r="M136" s="704" t="e">
        <f aca="true">IF($B136="","",INDIRECT(ADDRESS($B136,M$1,1,,"Score")))</f>
        <v>#REF!</v>
      </c>
      <c r="N136" s="858" t="e">
        <f aca="true">IF(ISNA(MATCH($A136,'Game Clock'!A$62:A$99,0)),"",INDIRECT(ADDRESS(MATCH($A136,'Game Clock'!A$62:A$99,0)+ROW('Game Clock'!A$61),N$1,1,,"Game Clock")))</f>
        <v>#REF!</v>
      </c>
      <c r="O136" s="858" t="e">
        <f aca="false">IF(OR(N136="",N136=0),"",60*E136/N136)</f>
        <v>#REF!</v>
      </c>
      <c r="Q136" s="854" t="n">
        <f aca="false">Q134+1</f>
        <v>25</v>
      </c>
      <c r="R136" s="704" t="n">
        <f aca="false">IF(ISNA(MATCH($Q136,Score!T$46:T$83,0)),"",MATCH($Q136,Score!T$46:T$83,0)+ROW(Score!T$45) )</f>
        <v>70</v>
      </c>
      <c r="S136" s="855" t="e">
        <f aca="true">IF($R136="","",INDIRECT(ADDRESS($R136,S$1,1,,"Score")))</f>
        <v>#REF!</v>
      </c>
      <c r="T136" s="704" t="e">
        <f aca="true">IF($R136="","",INDIRECT(ADDRESS($R136,T$1,1,,"Score")))</f>
        <v>#REF!</v>
      </c>
      <c r="U136" s="854" t="e">
        <f aca="false">IF(R136="","",SUM(T136,T137))</f>
        <v>#REF!</v>
      </c>
      <c r="V136" s="854" t="e">
        <f aca="false">IF(R136="","",U136-E136)</f>
        <v>#REF!</v>
      </c>
      <c r="W136" s="856" t="n">
        <f aca="true">IF($R136="","",IF(ISBLANK(INDIRECT(ADDRESS($R136,W$1,1,,"Score"))),"",1))</f>
        <v>1</v>
      </c>
      <c r="X136" s="856" t="n">
        <f aca="true">IF($R136="","",IF(ISBLANK(INDIRECT(ADDRESS($R136,X$1,1,,"Score"))),"",1))</f>
        <v>1</v>
      </c>
      <c r="Y136" s="857" t="e">
        <f aca="false">IF(X136=1,V136,"")</f>
        <v>#REF!</v>
      </c>
      <c r="Z136" s="856" t="n">
        <f aca="true">IF($R136="","",IF(ISBLANK(INDIRECT(ADDRESS($R136,Z$1,1,,"Score"))),"",1))</f>
        <v>1</v>
      </c>
      <c r="AA136" s="856" t="n">
        <f aca="true">IF($R136="","",IF(ISBLANK(INDIRECT(ADDRESS($R136,AA$1,1,,"Score"))),"",1))</f>
        <v>1</v>
      </c>
      <c r="AB136" s="856" t="n">
        <f aca="true">IF($R136="","",IF(ISBLANK(INDIRECT(ADDRESS($R136,AB$1,1,,"Score"))),"",1))</f>
        <v>1</v>
      </c>
      <c r="AC136" s="704" t="e">
        <f aca="true">IF($R136="","",INDIRECT(ADDRESS($R136,AC$1,1,,"Score")))</f>
        <v>#REF!</v>
      </c>
      <c r="AD136" s="858" t="e">
        <f aca="false">N136</f>
        <v>#REF!</v>
      </c>
      <c r="AE136" s="858" t="e">
        <f aca="false">IF(OR(AD136="",AD136=0),"",60*U136/AD136)</f>
        <v>#REF!</v>
      </c>
    </row>
    <row r="137" customFormat="false" ht="13" hidden="false" customHeight="false" outlineLevel="0" collapsed="false">
      <c r="A137" s="854"/>
      <c r="B137" s="704" t="e">
        <f aca="true">IF($B136="","",IF(INDIRECT(ADDRESS($B136+1,C$1-1,1,,"Score"))="SP",$B136+1,""))</f>
        <v>#REF!</v>
      </c>
      <c r="C137" s="855" t="e">
        <f aca="true">IF($B137="","",INDIRECT(ADDRESS($B137,C$1,1,,"Score")))</f>
        <v>#REF!</v>
      </c>
      <c r="D137" s="704" t="e">
        <f aca="true">IF($B137="","",INDIRECT(ADDRESS($B137,D$1,1,,"Score")))</f>
        <v>#REF!</v>
      </c>
      <c r="E137" s="854"/>
      <c r="F137" s="854"/>
      <c r="G137" s="856"/>
      <c r="H137" s="856"/>
      <c r="I137" s="857"/>
      <c r="J137" s="856" t="n">
        <f aca="true">IF($B137="","",IF(ISBLANK(INDIRECT(ADDRESS($B137,J$1,1,,"Score"))),"",1))</f>
        <v>1</v>
      </c>
      <c r="K137" s="856" t="n">
        <f aca="true">IF($B137="","",IF(ISBLANK(INDIRECT(ADDRESS($B137,K$1,1,,"Score"))),"",1))</f>
        <v>1</v>
      </c>
      <c r="L137" s="856" t="n">
        <f aca="true">IF($B137="","",IF(ISBLANK(INDIRECT(ADDRESS($B137,L$1,1,,"Score"))),"",1))</f>
        <v>1</v>
      </c>
      <c r="M137" s="704" t="e">
        <f aca="true">IF($B137="","",INDIRECT(ADDRESS($B137,M$1,1,,"Score")))</f>
        <v>#REF!</v>
      </c>
      <c r="N137" s="858"/>
      <c r="O137" s="858"/>
      <c r="Q137" s="854"/>
      <c r="R137" s="704" t="e">
        <f aca="true">IF($R136="","",IF(INDIRECT(ADDRESS($R136+1,S$1-1,1,,"Score"))="SP",$R136+1,""))</f>
        <v>#REF!</v>
      </c>
      <c r="S137" s="855" t="e">
        <f aca="true">IF($R137="","",INDIRECT(ADDRESS($R137,S$1,1,,"Score")))</f>
        <v>#REF!</v>
      </c>
      <c r="T137" s="704" t="e">
        <f aca="true">IF($R137="","",INDIRECT(ADDRESS($R137,T$1,1,,"Score")))</f>
        <v>#REF!</v>
      </c>
      <c r="U137" s="854"/>
      <c r="V137" s="854"/>
      <c r="W137" s="856"/>
      <c r="X137" s="856"/>
      <c r="Y137" s="857"/>
      <c r="Z137" s="856" t="n">
        <f aca="true">IF($R137="","",IF(ISBLANK(INDIRECT(ADDRESS($R137,Z$1,1,,"Score"))),"",1))</f>
        <v>1</v>
      </c>
      <c r="AA137" s="856" t="n">
        <f aca="true">IF($R137="","",IF(ISBLANK(INDIRECT(ADDRESS($R137,AA$1,1,,"Score"))),"",1))</f>
        <v>1</v>
      </c>
      <c r="AB137" s="856" t="n">
        <f aca="true">IF($R137="","",IF(ISBLANK(INDIRECT(ADDRESS($R137,AB$1,1,,"Score"))),"",1))</f>
        <v>1</v>
      </c>
      <c r="AC137" s="704" t="e">
        <f aca="true">IF($R137="","",INDIRECT(ADDRESS($R137,AC$1,1,,"Score")))</f>
        <v>#REF!</v>
      </c>
      <c r="AD137" s="858"/>
      <c r="AE137" s="858"/>
    </row>
    <row r="138" customFormat="false" ht="13" hidden="false" customHeight="false" outlineLevel="0" collapsed="false">
      <c r="A138" s="859" t="n">
        <f aca="false">A136+1</f>
        <v>26</v>
      </c>
      <c r="B138" s="860" t="n">
        <f aca="false">IF(ISNA(MATCH($A138,Score!A$46:A$83,0)),"",MATCH($A138,Score!A$46:A$83,0)+ROW(Score!A$45))</f>
        <v>71</v>
      </c>
      <c r="C138" s="861" t="e">
        <f aca="true">IF($B138="","",INDIRECT(ADDRESS($B138,C$1,1,,"Score")))</f>
        <v>#REF!</v>
      </c>
      <c r="D138" s="860" t="e">
        <f aca="true">IF($B138="","",INDIRECT(ADDRESS($B138,D$1,1,,"Score")))</f>
        <v>#REF!</v>
      </c>
      <c r="E138" s="859" t="e">
        <f aca="false">IF(B138="","",SUM(D138,D139))</f>
        <v>#REF!</v>
      </c>
      <c r="F138" s="859" t="e">
        <f aca="false">IF(B138="","",E138-U138)</f>
        <v>#REF!</v>
      </c>
      <c r="G138" s="862" t="n">
        <f aca="true">IF($B138="","",IF(ISBLANK(INDIRECT(ADDRESS($B138,G$1,1,,"Score"))),"",1))</f>
        <v>1</v>
      </c>
      <c r="H138" s="862" t="n">
        <f aca="true">IF($B138="","",IF(ISBLANK(INDIRECT(ADDRESS($B138,H$1,1,,"Score"))),"",1))</f>
        <v>1</v>
      </c>
      <c r="I138" s="863" t="e">
        <f aca="false">IF(H138=1,F138,"")</f>
        <v>#REF!</v>
      </c>
      <c r="J138" s="862" t="n">
        <f aca="true">IF($B138="","",IF(ISBLANK(INDIRECT(ADDRESS($B138,J$1,1,,"Score"))),"",1))</f>
        <v>1</v>
      </c>
      <c r="K138" s="862" t="n">
        <f aca="true">IF($B138="","",IF(ISBLANK(INDIRECT(ADDRESS($B138,K$1,1,,"Score"))),"",1))</f>
        <v>1</v>
      </c>
      <c r="L138" s="862" t="n">
        <f aca="true">IF($B138="","",IF(ISBLANK(INDIRECT(ADDRESS($B138,L$1,1,,"Score"))),"",1))</f>
        <v>1</v>
      </c>
      <c r="M138" s="860" t="e">
        <f aca="true">IF($B138="","",INDIRECT(ADDRESS($B138,M$1,1,,"Score")))</f>
        <v>#REF!</v>
      </c>
      <c r="N138" s="858" t="e">
        <f aca="true">IF(ISNA(MATCH($A138,'Game Clock'!A$62:A$99,0)),"",INDIRECT(ADDRESS(MATCH($A138,'Game Clock'!A$62:A$99,0)+ROW('Game Clock'!A$61),N$1,1,,"Game Clock")))</f>
        <v>#REF!</v>
      </c>
      <c r="O138" s="859" t="e">
        <f aca="false">IF(OR(N138="",N138=0),"",60*E138/N138)</f>
        <v>#REF!</v>
      </c>
      <c r="Q138" s="859" t="n">
        <f aca="false">Q136+1</f>
        <v>26</v>
      </c>
      <c r="R138" s="860" t="n">
        <f aca="false">IF(ISNA(MATCH($Q138,Score!T$46:T$83,0)),"",MATCH($Q138,Score!T$46:T$83,0)+ROW(Score!T$45) )</f>
        <v>71</v>
      </c>
      <c r="S138" s="861" t="e">
        <f aca="true">IF($R138="","",INDIRECT(ADDRESS($R138,S$1,1,,"Score")))</f>
        <v>#REF!</v>
      </c>
      <c r="T138" s="860" t="e">
        <f aca="true">IF($R138="","",INDIRECT(ADDRESS($R138,T$1,1,,"Score")))</f>
        <v>#REF!</v>
      </c>
      <c r="U138" s="859" t="e">
        <f aca="false">IF(R138="","",SUM(T138,T139))</f>
        <v>#REF!</v>
      </c>
      <c r="V138" s="859" t="e">
        <f aca="false">IF(R138="","",U138-E138)</f>
        <v>#REF!</v>
      </c>
      <c r="W138" s="862" t="n">
        <f aca="true">IF($R138="","",IF(ISBLANK(INDIRECT(ADDRESS($R138,W$1,1,,"Score"))),"",1))</f>
        <v>1</v>
      </c>
      <c r="X138" s="862" t="n">
        <f aca="true">IF($R138="","",IF(ISBLANK(INDIRECT(ADDRESS($R138,X$1,1,,"Score"))),"",1))</f>
        <v>1</v>
      </c>
      <c r="Y138" s="863" t="e">
        <f aca="false">IF(X138=1,V138,"")</f>
        <v>#REF!</v>
      </c>
      <c r="Z138" s="862" t="n">
        <f aca="true">IF($R138="","",IF(ISBLANK(INDIRECT(ADDRESS($R138,Z$1,1,,"Score"))),"",1))</f>
        <v>1</v>
      </c>
      <c r="AA138" s="862" t="n">
        <f aca="true">IF($R138="","",IF(ISBLANK(INDIRECT(ADDRESS($R138,AA$1,1,,"Score"))),"",1))</f>
        <v>1</v>
      </c>
      <c r="AB138" s="862" t="n">
        <f aca="true">IF($R138="","",IF(ISBLANK(INDIRECT(ADDRESS($R138,AB$1,1,,"Score"))),"",1))</f>
        <v>1</v>
      </c>
      <c r="AC138" s="860" t="e">
        <f aca="true">IF($R138="","",INDIRECT(ADDRESS($R138,AC$1,1,,"Score")))</f>
        <v>#REF!</v>
      </c>
      <c r="AD138" s="859" t="e">
        <f aca="false">N138</f>
        <v>#REF!</v>
      </c>
      <c r="AE138" s="859" t="e">
        <f aca="false">IF(OR(AD138="",AD138=0),"",60*U138/AD138)</f>
        <v>#REF!</v>
      </c>
    </row>
    <row r="139" customFormat="false" ht="13" hidden="false" customHeight="false" outlineLevel="0" collapsed="false">
      <c r="A139" s="859"/>
      <c r="B139" s="860" t="e">
        <f aca="true">IF($B138="","",IF(INDIRECT(ADDRESS($B138+1,C$1-1,1,,"Score"))="SP",$B138+1,""))</f>
        <v>#REF!</v>
      </c>
      <c r="C139" s="861" t="e">
        <f aca="true">IF($B139="","",INDIRECT(ADDRESS($B139,C$1,1,,"Score")))</f>
        <v>#REF!</v>
      </c>
      <c r="D139" s="860" t="e">
        <f aca="true">IF($B139="","",INDIRECT(ADDRESS($B139,D$1,1,,"Score")))</f>
        <v>#REF!</v>
      </c>
      <c r="E139" s="859"/>
      <c r="F139" s="859"/>
      <c r="G139" s="862"/>
      <c r="H139" s="864"/>
      <c r="I139" s="863"/>
      <c r="J139" s="862" t="n">
        <f aca="true">IF($B139="","",IF(ISBLANK(INDIRECT(ADDRESS($B139,J$1,1,,"Score"))),"",1))</f>
        <v>1</v>
      </c>
      <c r="K139" s="862" t="n">
        <f aca="true">IF($B139="","",IF(ISBLANK(INDIRECT(ADDRESS($B139,K$1,1,,"Score"))),"",1))</f>
        <v>1</v>
      </c>
      <c r="L139" s="862" t="n">
        <f aca="true">IF($B139="","",IF(ISBLANK(INDIRECT(ADDRESS($B139,L$1,1,,"Score"))),"",1))</f>
        <v>1</v>
      </c>
      <c r="M139" s="860" t="e">
        <f aca="true">IF($B139="","",INDIRECT(ADDRESS($B139,M$1,1,,"Score")))</f>
        <v>#REF!</v>
      </c>
      <c r="N139" s="859"/>
      <c r="O139" s="859"/>
      <c r="Q139" s="859"/>
      <c r="R139" s="860" t="e">
        <f aca="true">IF($R138="","",IF(INDIRECT(ADDRESS($R138+1,S$1-1,1,,"Score"))="SP",$R138+1,""))</f>
        <v>#REF!</v>
      </c>
      <c r="S139" s="861" t="e">
        <f aca="true">IF($R139="","",INDIRECT(ADDRESS($R139,S$1,1,,"Score")))</f>
        <v>#REF!</v>
      </c>
      <c r="T139" s="860" t="e">
        <f aca="true">IF($R139="","",INDIRECT(ADDRESS($R139,T$1,1,,"Score")))</f>
        <v>#REF!</v>
      </c>
      <c r="U139" s="859"/>
      <c r="V139" s="859"/>
      <c r="W139" s="862"/>
      <c r="X139" s="864"/>
      <c r="Y139" s="863"/>
      <c r="Z139" s="862" t="n">
        <f aca="true">IF($R139="","",IF(ISBLANK(INDIRECT(ADDRESS($R139,Z$1,1,,"Score"))),"",1))</f>
        <v>1</v>
      </c>
      <c r="AA139" s="862" t="n">
        <f aca="true">IF($R139="","",IF(ISBLANK(INDIRECT(ADDRESS($R139,AA$1,1,,"Score"))),"",1))</f>
        <v>1</v>
      </c>
      <c r="AB139" s="862" t="n">
        <f aca="true">IF($R139="","",IF(ISBLANK(INDIRECT(ADDRESS($R139,AB$1,1,,"Score"))),"",1))</f>
        <v>1</v>
      </c>
      <c r="AC139" s="860" t="e">
        <f aca="true">IF($R139="","",INDIRECT(ADDRESS($R139,AC$1,1,,"Score")))</f>
        <v>#REF!</v>
      </c>
      <c r="AD139" s="859"/>
      <c r="AE139" s="859"/>
    </row>
    <row r="140" customFormat="false" ht="13" hidden="false" customHeight="false" outlineLevel="0" collapsed="false">
      <c r="A140" s="854" t="n">
        <f aca="false">A138+1</f>
        <v>27</v>
      </c>
      <c r="B140" s="704" t="n">
        <f aca="false">IF(ISNA(MATCH($A140,Score!A$46:A$83,0)),"",MATCH($A140,Score!A$46:A$83,0)+ROW(Score!A$45))</f>
        <v>72</v>
      </c>
      <c r="C140" s="855" t="e">
        <f aca="true">IF($B140="","",INDIRECT(ADDRESS($B140,C$1,1,,"Score")))</f>
        <v>#REF!</v>
      </c>
      <c r="D140" s="704" t="e">
        <f aca="true">IF($B140="","",INDIRECT(ADDRESS($B140,D$1,1,,"Score")))</f>
        <v>#REF!</v>
      </c>
      <c r="E140" s="854" t="e">
        <f aca="false">IF(B140="","",SUM(D140,D141))</f>
        <v>#REF!</v>
      </c>
      <c r="F140" s="854" t="e">
        <f aca="false">IF(B140="","",E140-U140)</f>
        <v>#REF!</v>
      </c>
      <c r="G140" s="856" t="n">
        <f aca="true">IF($B140="","",IF(ISBLANK(INDIRECT(ADDRESS($B140,G$1,1,,"Score"))),"",1))</f>
        <v>1</v>
      </c>
      <c r="H140" s="856" t="n">
        <f aca="true">IF($B140="","",IF(ISBLANK(INDIRECT(ADDRESS($B140,H$1,1,,"Score"))),"",1))</f>
        <v>1</v>
      </c>
      <c r="I140" s="857" t="e">
        <f aca="false">IF(H140=1,F140,"")</f>
        <v>#REF!</v>
      </c>
      <c r="J140" s="856" t="n">
        <f aca="true">IF($B140="","",IF(ISBLANK(INDIRECT(ADDRESS($B140,J$1,1,,"Score"))),"",1))</f>
        <v>1</v>
      </c>
      <c r="K140" s="856" t="n">
        <f aca="true">IF($B140="","",IF(ISBLANK(INDIRECT(ADDRESS($B140,K$1,1,,"Score"))),"",1))</f>
        <v>1</v>
      </c>
      <c r="L140" s="856" t="n">
        <f aca="true">IF($B140="","",IF(ISBLANK(INDIRECT(ADDRESS($B140,L$1,1,,"Score"))),"",1))</f>
        <v>1</v>
      </c>
      <c r="M140" s="704" t="e">
        <f aca="true">IF($B140="","",INDIRECT(ADDRESS($B140,M$1,1,,"Score")))</f>
        <v>#REF!</v>
      </c>
      <c r="N140" s="858" t="e">
        <f aca="true">IF(ISNA(MATCH($A140,'Game Clock'!A$62:A$99,0)),"",INDIRECT(ADDRESS(MATCH($A140,'Game Clock'!A$62:A$99,0)+ROW('Game Clock'!A$61),N$1,1,,"Game Clock")))</f>
        <v>#REF!</v>
      </c>
      <c r="O140" s="858" t="e">
        <f aca="false">IF(OR(N140="",N140=0),"",60*E140/N140)</f>
        <v>#REF!</v>
      </c>
      <c r="Q140" s="854" t="n">
        <f aca="false">Q138+1</f>
        <v>27</v>
      </c>
      <c r="R140" s="704" t="n">
        <f aca="false">IF(ISNA(MATCH($Q140,Score!T$46:T$83,0)),"",MATCH($Q140,Score!T$46:T$83,0)+ROW(Score!T$45) )</f>
        <v>72</v>
      </c>
      <c r="S140" s="855" t="e">
        <f aca="true">IF($R140="","",INDIRECT(ADDRESS($R140,S$1,1,,"Score")))</f>
        <v>#REF!</v>
      </c>
      <c r="T140" s="704" t="e">
        <f aca="true">IF($R140="","",INDIRECT(ADDRESS($R140,T$1,1,,"Score")))</f>
        <v>#REF!</v>
      </c>
      <c r="U140" s="854" t="e">
        <f aca="false">IF(R140="","",SUM(T140,T141))</f>
        <v>#REF!</v>
      </c>
      <c r="V140" s="854" t="e">
        <f aca="false">IF(R140="","",U140-E140)</f>
        <v>#REF!</v>
      </c>
      <c r="W140" s="856" t="n">
        <f aca="true">IF($R140="","",IF(ISBLANK(INDIRECT(ADDRESS($R140,W$1,1,,"Score"))),"",1))</f>
        <v>1</v>
      </c>
      <c r="X140" s="856" t="n">
        <f aca="true">IF($R140="","",IF(ISBLANK(INDIRECT(ADDRESS($R140,X$1,1,,"Score"))),"",1))</f>
        <v>1</v>
      </c>
      <c r="Y140" s="857" t="e">
        <f aca="false">IF(X140=1,V140,"")</f>
        <v>#REF!</v>
      </c>
      <c r="Z140" s="856" t="n">
        <f aca="true">IF($R140="","",IF(ISBLANK(INDIRECT(ADDRESS($R140,Z$1,1,,"Score"))),"",1))</f>
        <v>1</v>
      </c>
      <c r="AA140" s="856" t="n">
        <f aca="true">IF($R140="","",IF(ISBLANK(INDIRECT(ADDRESS($R140,AA$1,1,,"Score"))),"",1))</f>
        <v>1</v>
      </c>
      <c r="AB140" s="856" t="n">
        <f aca="true">IF($R140="","",IF(ISBLANK(INDIRECT(ADDRESS($R140,AB$1,1,,"Score"))),"",1))</f>
        <v>1</v>
      </c>
      <c r="AC140" s="704" t="e">
        <f aca="true">IF($R140="","",INDIRECT(ADDRESS($R140,AC$1,1,,"Score")))</f>
        <v>#REF!</v>
      </c>
      <c r="AD140" s="858" t="e">
        <f aca="false">N140</f>
        <v>#REF!</v>
      </c>
      <c r="AE140" s="858" t="e">
        <f aca="false">IF(OR(AD140="",AD140=0),"",60*U140/AD140)</f>
        <v>#REF!</v>
      </c>
    </row>
    <row r="141" customFormat="false" ht="13" hidden="false" customHeight="false" outlineLevel="0" collapsed="false">
      <c r="A141" s="854"/>
      <c r="B141" s="704" t="e">
        <f aca="true">IF($B140="","",IF(INDIRECT(ADDRESS($B140+1,C$1-1,1,,"Score"))="SP",$B140+1,""))</f>
        <v>#REF!</v>
      </c>
      <c r="C141" s="855" t="e">
        <f aca="true">IF($B141="","",INDIRECT(ADDRESS($B141,C$1,1,,"Score")))</f>
        <v>#REF!</v>
      </c>
      <c r="D141" s="704" t="e">
        <f aca="true">IF($B141="","",INDIRECT(ADDRESS($B141,D$1,1,,"Score")))</f>
        <v>#REF!</v>
      </c>
      <c r="E141" s="854"/>
      <c r="F141" s="854"/>
      <c r="G141" s="856"/>
      <c r="H141" s="856"/>
      <c r="I141" s="857"/>
      <c r="J141" s="856" t="n">
        <f aca="true">IF($B141="","",IF(ISBLANK(INDIRECT(ADDRESS($B141,J$1,1,,"Score"))),"",1))</f>
        <v>1</v>
      </c>
      <c r="K141" s="856" t="n">
        <f aca="true">IF($B141="","",IF(ISBLANK(INDIRECT(ADDRESS($B141,K$1,1,,"Score"))),"",1))</f>
        <v>1</v>
      </c>
      <c r="L141" s="856" t="n">
        <f aca="true">IF($B141="","",IF(ISBLANK(INDIRECT(ADDRESS($B141,L$1,1,,"Score"))),"",1))</f>
        <v>1</v>
      </c>
      <c r="M141" s="704" t="e">
        <f aca="true">IF($B141="","",INDIRECT(ADDRESS($B141,M$1,1,,"Score")))</f>
        <v>#REF!</v>
      </c>
      <c r="N141" s="858"/>
      <c r="O141" s="858"/>
      <c r="Q141" s="854"/>
      <c r="R141" s="704" t="e">
        <f aca="true">IF($R140="","",IF(INDIRECT(ADDRESS($R140+1,S$1-1,1,,"Score"))="SP",$R140+1,""))</f>
        <v>#REF!</v>
      </c>
      <c r="S141" s="855" t="e">
        <f aca="true">IF($R141="","",INDIRECT(ADDRESS($R141,S$1,1,,"Score")))</f>
        <v>#REF!</v>
      </c>
      <c r="T141" s="704" t="e">
        <f aca="true">IF($R141="","",INDIRECT(ADDRESS($R141,T$1,1,,"Score")))</f>
        <v>#REF!</v>
      </c>
      <c r="U141" s="854"/>
      <c r="V141" s="854"/>
      <c r="W141" s="856"/>
      <c r="X141" s="856"/>
      <c r="Y141" s="857"/>
      <c r="Z141" s="856" t="n">
        <f aca="true">IF($R141="","",IF(ISBLANK(INDIRECT(ADDRESS($R141,Z$1,1,,"Score"))),"",1))</f>
        <v>1</v>
      </c>
      <c r="AA141" s="856" t="n">
        <f aca="true">IF($R141="","",IF(ISBLANK(INDIRECT(ADDRESS($R141,AA$1,1,,"Score"))),"",1))</f>
        <v>1</v>
      </c>
      <c r="AB141" s="856" t="n">
        <f aca="true">IF($R141="","",IF(ISBLANK(INDIRECT(ADDRESS($R141,AB$1,1,,"Score"))),"",1))</f>
        <v>1</v>
      </c>
      <c r="AC141" s="704" t="e">
        <f aca="true">IF($R141="","",INDIRECT(ADDRESS($R141,AC$1,1,,"Score")))</f>
        <v>#REF!</v>
      </c>
      <c r="AD141" s="858"/>
      <c r="AE141" s="858"/>
    </row>
    <row r="142" customFormat="false" ht="13" hidden="false" customHeight="false" outlineLevel="0" collapsed="false">
      <c r="A142" s="859" t="n">
        <f aca="false">A140+1</f>
        <v>28</v>
      </c>
      <c r="B142" s="860" t="n">
        <f aca="false">IF(ISNA(MATCH($A142,Score!A$46:A$83,0)),"",MATCH($A142,Score!A$46:A$83,0)+ROW(Score!A$45))</f>
        <v>73</v>
      </c>
      <c r="C142" s="861" t="e">
        <f aca="true">IF($B142="","",INDIRECT(ADDRESS($B142,C$1,1,,"Score")))</f>
        <v>#REF!</v>
      </c>
      <c r="D142" s="860" t="e">
        <f aca="true">IF($B142="","",INDIRECT(ADDRESS($B142,D$1,1,,"Score")))</f>
        <v>#REF!</v>
      </c>
      <c r="E142" s="859" t="e">
        <f aca="false">IF(B142="","",SUM(D142,D143))</f>
        <v>#REF!</v>
      </c>
      <c r="F142" s="859" t="e">
        <f aca="false">IF(B142="","",E142-U142)</f>
        <v>#REF!</v>
      </c>
      <c r="G142" s="862" t="n">
        <f aca="true">IF($B142="","",IF(ISBLANK(INDIRECT(ADDRESS($B142,G$1,1,,"Score"))),"",1))</f>
        <v>1</v>
      </c>
      <c r="H142" s="862" t="n">
        <f aca="true">IF($B142="","",IF(ISBLANK(INDIRECT(ADDRESS($B142,H$1,1,,"Score"))),"",1))</f>
        <v>1</v>
      </c>
      <c r="I142" s="863" t="e">
        <f aca="false">IF(H142=1,F142,"")</f>
        <v>#REF!</v>
      </c>
      <c r="J142" s="862" t="n">
        <f aca="true">IF($B142="","",IF(ISBLANK(INDIRECT(ADDRESS($B142,J$1,1,,"Score"))),"",1))</f>
        <v>1</v>
      </c>
      <c r="K142" s="862" t="n">
        <f aca="true">IF($B142="","",IF(ISBLANK(INDIRECT(ADDRESS($B142,K$1,1,,"Score"))),"",1))</f>
        <v>1</v>
      </c>
      <c r="L142" s="862" t="n">
        <f aca="true">IF($B142="","",IF(ISBLANK(INDIRECT(ADDRESS($B142,L$1,1,,"Score"))),"",1))</f>
        <v>1</v>
      </c>
      <c r="M142" s="860" t="e">
        <f aca="true">IF($B142="","",INDIRECT(ADDRESS($B142,M$1,1,,"Score")))</f>
        <v>#REF!</v>
      </c>
      <c r="N142" s="858" t="e">
        <f aca="true">IF(ISNA(MATCH($A142,'Game Clock'!A$62:A$99,0)),"",INDIRECT(ADDRESS(MATCH($A142,'Game Clock'!A$62:A$99,0)+ROW('Game Clock'!A$61),N$1,1,,"Game Clock")))</f>
        <v>#REF!</v>
      </c>
      <c r="O142" s="859" t="e">
        <f aca="false">IF(OR(N142="",N142=0),"",60*E142/N142)</f>
        <v>#REF!</v>
      </c>
      <c r="Q142" s="859" t="n">
        <f aca="false">Q140+1</f>
        <v>28</v>
      </c>
      <c r="R142" s="860" t="n">
        <f aca="false">IF(ISNA(MATCH($Q142,Score!T$46:T$83,0)),"",MATCH($Q142,Score!T$46:T$83,0)+ROW(Score!T$45) )</f>
        <v>73</v>
      </c>
      <c r="S142" s="861" t="e">
        <f aca="true">IF($R142="","",INDIRECT(ADDRESS($R142,S$1,1,,"Score")))</f>
        <v>#REF!</v>
      </c>
      <c r="T142" s="860" t="e">
        <f aca="true">IF($R142="","",INDIRECT(ADDRESS($R142,T$1,1,,"Score")))</f>
        <v>#REF!</v>
      </c>
      <c r="U142" s="859" t="e">
        <f aca="false">IF(R142="","",SUM(T142,T143))</f>
        <v>#REF!</v>
      </c>
      <c r="V142" s="859" t="e">
        <f aca="false">IF(R142="","",U142-E142)</f>
        <v>#REF!</v>
      </c>
      <c r="W142" s="862" t="n">
        <f aca="true">IF($R142="","",IF(ISBLANK(INDIRECT(ADDRESS($R142,W$1,1,,"Score"))),"",1))</f>
        <v>1</v>
      </c>
      <c r="X142" s="862" t="n">
        <f aca="true">IF($R142="","",IF(ISBLANK(INDIRECT(ADDRESS($R142,X$1,1,,"Score"))),"",1))</f>
        <v>1</v>
      </c>
      <c r="Y142" s="863" t="e">
        <f aca="false">IF(X142=1,V142,"")</f>
        <v>#REF!</v>
      </c>
      <c r="Z142" s="862" t="n">
        <f aca="true">IF($R142="","",IF(ISBLANK(INDIRECT(ADDRESS($R142,Z$1,1,,"Score"))),"",1))</f>
        <v>1</v>
      </c>
      <c r="AA142" s="862" t="n">
        <f aca="true">IF($R142="","",IF(ISBLANK(INDIRECT(ADDRESS($R142,AA$1,1,,"Score"))),"",1))</f>
        <v>1</v>
      </c>
      <c r="AB142" s="862" t="n">
        <f aca="true">IF($R142="","",IF(ISBLANK(INDIRECT(ADDRESS($R142,AB$1,1,,"Score"))),"",1))</f>
        <v>1</v>
      </c>
      <c r="AC142" s="860" t="e">
        <f aca="true">IF($R142="","",INDIRECT(ADDRESS($R142,AC$1,1,,"Score")))</f>
        <v>#REF!</v>
      </c>
      <c r="AD142" s="859" t="e">
        <f aca="false">N142</f>
        <v>#REF!</v>
      </c>
      <c r="AE142" s="859" t="e">
        <f aca="false">IF(OR(AD142="",AD142=0),"",60*U142/AD142)</f>
        <v>#REF!</v>
      </c>
    </row>
    <row r="143" customFormat="false" ht="13" hidden="false" customHeight="false" outlineLevel="0" collapsed="false">
      <c r="A143" s="859"/>
      <c r="B143" s="860" t="e">
        <f aca="true">IF($B142="","",IF(INDIRECT(ADDRESS($B142+1,C$1-1,1,,"Score"))="SP",$B142+1,""))</f>
        <v>#REF!</v>
      </c>
      <c r="C143" s="861" t="e">
        <f aca="true">IF($B143="","",INDIRECT(ADDRESS($B143,C$1,1,,"Score")))</f>
        <v>#REF!</v>
      </c>
      <c r="D143" s="860" t="e">
        <f aca="true">IF($B143="","",INDIRECT(ADDRESS($B143,D$1,1,,"Score")))</f>
        <v>#REF!</v>
      </c>
      <c r="E143" s="859"/>
      <c r="F143" s="859"/>
      <c r="G143" s="862"/>
      <c r="H143" s="864"/>
      <c r="I143" s="863"/>
      <c r="J143" s="862" t="n">
        <f aca="true">IF($B143="","",IF(ISBLANK(INDIRECT(ADDRESS($B143,J$1,1,,"Score"))),"",1))</f>
        <v>1</v>
      </c>
      <c r="K143" s="862" t="n">
        <f aca="true">IF($B143="","",IF(ISBLANK(INDIRECT(ADDRESS($B143,K$1,1,,"Score"))),"",1))</f>
        <v>1</v>
      </c>
      <c r="L143" s="862" t="n">
        <f aca="true">IF($B143="","",IF(ISBLANK(INDIRECT(ADDRESS($B143,L$1,1,,"Score"))),"",1))</f>
        <v>1</v>
      </c>
      <c r="M143" s="860" t="e">
        <f aca="true">IF($B143="","",INDIRECT(ADDRESS($B143,M$1,1,,"Score")))</f>
        <v>#REF!</v>
      </c>
      <c r="N143" s="859"/>
      <c r="O143" s="859"/>
      <c r="Q143" s="859"/>
      <c r="R143" s="860" t="e">
        <f aca="true">IF($R142="","",IF(INDIRECT(ADDRESS($R142+1,S$1-1,1,,"Score"))="SP",$R142+1,""))</f>
        <v>#REF!</v>
      </c>
      <c r="S143" s="861" t="e">
        <f aca="true">IF($R143="","",INDIRECT(ADDRESS($R143,S$1,1,,"Score")))</f>
        <v>#REF!</v>
      </c>
      <c r="T143" s="860" t="e">
        <f aca="true">IF($R143="","",INDIRECT(ADDRESS($R143,T$1,1,,"Score")))</f>
        <v>#REF!</v>
      </c>
      <c r="U143" s="859"/>
      <c r="V143" s="859"/>
      <c r="W143" s="862"/>
      <c r="X143" s="864"/>
      <c r="Y143" s="863"/>
      <c r="Z143" s="862" t="n">
        <f aca="true">IF($R143="","",IF(ISBLANK(INDIRECT(ADDRESS($R143,Z$1,1,,"Score"))),"",1))</f>
        <v>1</v>
      </c>
      <c r="AA143" s="862" t="n">
        <f aca="true">IF($R143="","",IF(ISBLANK(INDIRECT(ADDRESS($R143,AA$1,1,,"Score"))),"",1))</f>
        <v>1</v>
      </c>
      <c r="AB143" s="862" t="n">
        <f aca="true">IF($R143="","",IF(ISBLANK(INDIRECT(ADDRESS($R143,AB$1,1,,"Score"))),"",1))</f>
        <v>1</v>
      </c>
      <c r="AC143" s="860" t="e">
        <f aca="true">IF($R143="","",INDIRECT(ADDRESS($R143,AC$1,1,,"Score")))</f>
        <v>#REF!</v>
      </c>
      <c r="AD143" s="859"/>
      <c r="AE143" s="859"/>
    </row>
    <row r="144" customFormat="false" ht="13" hidden="false" customHeight="false" outlineLevel="0" collapsed="false">
      <c r="A144" s="854" t="n">
        <f aca="false">A142+1</f>
        <v>29</v>
      </c>
      <c r="B144" s="704" t="n">
        <f aca="false">IF(ISNA(MATCH($A144,Score!A$46:A$83,0)),"",MATCH($A144,Score!A$46:A$83,0)+ROW(Score!A$45))</f>
        <v>74</v>
      </c>
      <c r="C144" s="855" t="e">
        <f aca="true">IF($B144="","",INDIRECT(ADDRESS($B144,C$1,1,,"Score")))</f>
        <v>#REF!</v>
      </c>
      <c r="D144" s="704" t="e">
        <f aca="true">IF($B144="","",INDIRECT(ADDRESS($B144,D$1,1,,"Score")))</f>
        <v>#REF!</v>
      </c>
      <c r="E144" s="854" t="e">
        <f aca="false">IF(B144="","",SUM(D144,D145))</f>
        <v>#REF!</v>
      </c>
      <c r="F144" s="854" t="e">
        <f aca="false">IF(B144="","",E144-U144)</f>
        <v>#REF!</v>
      </c>
      <c r="G144" s="856" t="n">
        <f aca="true">IF($B144="","",IF(ISBLANK(INDIRECT(ADDRESS($B144,G$1,1,,"Score"))),"",1))</f>
        <v>1</v>
      </c>
      <c r="H144" s="856" t="n">
        <f aca="true">IF($B144="","",IF(ISBLANK(INDIRECT(ADDRESS($B144,H$1,1,,"Score"))),"",1))</f>
        <v>1</v>
      </c>
      <c r="I144" s="857" t="e">
        <f aca="false">IF(H144=1,F144,"")</f>
        <v>#REF!</v>
      </c>
      <c r="J144" s="856" t="n">
        <f aca="true">IF($B144="","",IF(ISBLANK(INDIRECT(ADDRESS($B144,J$1,1,,"Score"))),"",1))</f>
        <v>1</v>
      </c>
      <c r="K144" s="856" t="n">
        <f aca="true">IF($B144="","",IF(ISBLANK(INDIRECT(ADDRESS($B144,K$1,1,,"Score"))),"",1))</f>
        <v>1</v>
      </c>
      <c r="L144" s="856" t="n">
        <f aca="true">IF($B144="","",IF(ISBLANK(INDIRECT(ADDRESS($B144,L$1,1,,"Score"))),"",1))</f>
        <v>1</v>
      </c>
      <c r="M144" s="704" t="e">
        <f aca="true">IF($B144="","",INDIRECT(ADDRESS($B144,M$1,1,,"Score")))</f>
        <v>#REF!</v>
      </c>
      <c r="N144" s="858" t="e">
        <f aca="true">IF(ISNA(MATCH($A144,'Game Clock'!A$62:A$99,0)),"",INDIRECT(ADDRESS(MATCH($A144,'Game Clock'!A$62:A$99,0)+ROW('Game Clock'!A$61),N$1,1,,"Game Clock")))</f>
        <v>#REF!</v>
      </c>
      <c r="O144" s="858" t="e">
        <f aca="false">IF(OR(N144="",N144=0),"",60*E144/N144)</f>
        <v>#REF!</v>
      </c>
      <c r="Q144" s="854" t="n">
        <f aca="false">Q142+1</f>
        <v>29</v>
      </c>
      <c r="R144" s="704" t="n">
        <f aca="false">IF(ISNA(MATCH($Q144,Score!T$46:T$83,0)),"",MATCH($Q144,Score!T$46:T$83,0)+ROW(Score!T$45) )</f>
        <v>74</v>
      </c>
      <c r="S144" s="855" t="e">
        <f aca="true">IF($R144="","",INDIRECT(ADDRESS($R144,S$1,1,,"Score")))</f>
        <v>#REF!</v>
      </c>
      <c r="T144" s="704" t="e">
        <f aca="true">IF($R144="","",INDIRECT(ADDRESS($R144,T$1,1,,"Score")))</f>
        <v>#REF!</v>
      </c>
      <c r="U144" s="854" t="e">
        <f aca="false">IF(R144="","",SUM(T144,T145))</f>
        <v>#REF!</v>
      </c>
      <c r="V144" s="854" t="e">
        <f aca="false">IF(R144="","",U144-E144)</f>
        <v>#REF!</v>
      </c>
      <c r="W144" s="856" t="n">
        <f aca="true">IF($R144="","",IF(ISBLANK(INDIRECT(ADDRESS($R144,W$1,1,,"Score"))),"",1))</f>
        <v>1</v>
      </c>
      <c r="X144" s="856" t="n">
        <f aca="true">IF($R144="","",IF(ISBLANK(INDIRECT(ADDRESS($R144,X$1,1,,"Score"))),"",1))</f>
        <v>1</v>
      </c>
      <c r="Y144" s="857" t="e">
        <f aca="false">IF(X144=1,V144,"")</f>
        <v>#REF!</v>
      </c>
      <c r="Z144" s="856" t="n">
        <f aca="true">IF($R144="","",IF(ISBLANK(INDIRECT(ADDRESS($R144,Z$1,1,,"Score"))),"",1))</f>
        <v>1</v>
      </c>
      <c r="AA144" s="856" t="n">
        <f aca="true">IF($R144="","",IF(ISBLANK(INDIRECT(ADDRESS($R144,AA$1,1,,"Score"))),"",1))</f>
        <v>1</v>
      </c>
      <c r="AB144" s="856" t="n">
        <f aca="true">IF($R144="","",IF(ISBLANK(INDIRECT(ADDRESS($R144,AB$1,1,,"Score"))),"",1))</f>
        <v>1</v>
      </c>
      <c r="AC144" s="704" t="e">
        <f aca="true">IF($R144="","",INDIRECT(ADDRESS($R144,AC$1,1,,"Score")))</f>
        <v>#REF!</v>
      </c>
      <c r="AD144" s="858" t="e">
        <f aca="false">N144</f>
        <v>#REF!</v>
      </c>
      <c r="AE144" s="858" t="e">
        <f aca="false">IF(OR(AD144="",AD144=0),"",60*U144/AD144)</f>
        <v>#REF!</v>
      </c>
    </row>
    <row r="145" customFormat="false" ht="13" hidden="false" customHeight="false" outlineLevel="0" collapsed="false">
      <c r="A145" s="854"/>
      <c r="B145" s="704" t="e">
        <f aca="true">IF($B144="","",IF(INDIRECT(ADDRESS($B144+1,C$1-1,1,,"Score"))="SP",$B144+1,""))</f>
        <v>#REF!</v>
      </c>
      <c r="C145" s="855" t="e">
        <f aca="true">IF($B145="","",INDIRECT(ADDRESS($B145,C$1,1,,"Score")))</f>
        <v>#REF!</v>
      </c>
      <c r="D145" s="704" t="e">
        <f aca="true">IF($B145="","",INDIRECT(ADDRESS($B145,D$1,1,,"Score")))</f>
        <v>#REF!</v>
      </c>
      <c r="E145" s="854"/>
      <c r="F145" s="854"/>
      <c r="G145" s="856"/>
      <c r="H145" s="856"/>
      <c r="I145" s="857"/>
      <c r="J145" s="856" t="n">
        <f aca="true">IF($B145="","",IF(ISBLANK(INDIRECT(ADDRESS($B145,J$1,1,,"Score"))),"",1))</f>
        <v>1</v>
      </c>
      <c r="K145" s="856" t="n">
        <f aca="true">IF($B145="","",IF(ISBLANK(INDIRECT(ADDRESS($B145,K$1,1,,"Score"))),"",1))</f>
        <v>1</v>
      </c>
      <c r="L145" s="856" t="n">
        <f aca="true">IF($B145="","",IF(ISBLANK(INDIRECT(ADDRESS($B145,L$1,1,,"Score"))),"",1))</f>
        <v>1</v>
      </c>
      <c r="M145" s="704" t="e">
        <f aca="true">IF($B145="","",INDIRECT(ADDRESS($B145,M$1,1,,"Score")))</f>
        <v>#REF!</v>
      </c>
      <c r="N145" s="858"/>
      <c r="O145" s="858"/>
      <c r="Q145" s="854"/>
      <c r="R145" s="704" t="e">
        <f aca="true">IF($R144="","",IF(INDIRECT(ADDRESS($R144+1,S$1-1,1,,"Score"))="SP",$R144+1,""))</f>
        <v>#REF!</v>
      </c>
      <c r="S145" s="855" t="e">
        <f aca="true">IF($R145="","",INDIRECT(ADDRESS($R145,S$1,1,,"Score")))</f>
        <v>#REF!</v>
      </c>
      <c r="T145" s="704" t="e">
        <f aca="true">IF($R145="","",INDIRECT(ADDRESS($R145,T$1,1,,"Score")))</f>
        <v>#REF!</v>
      </c>
      <c r="U145" s="854"/>
      <c r="V145" s="854"/>
      <c r="W145" s="856"/>
      <c r="X145" s="856"/>
      <c r="Y145" s="857"/>
      <c r="Z145" s="856" t="n">
        <f aca="true">IF($R145="","",IF(ISBLANK(INDIRECT(ADDRESS($R145,Z$1,1,,"Score"))),"",1))</f>
        <v>1</v>
      </c>
      <c r="AA145" s="856" t="n">
        <f aca="true">IF($R145="","",IF(ISBLANK(INDIRECT(ADDRESS($R145,AA$1,1,,"Score"))),"",1))</f>
        <v>1</v>
      </c>
      <c r="AB145" s="856" t="n">
        <f aca="true">IF($R145="","",IF(ISBLANK(INDIRECT(ADDRESS($R145,AB$1,1,,"Score"))),"",1))</f>
        <v>1</v>
      </c>
      <c r="AC145" s="704" t="e">
        <f aca="true">IF($R145="","",INDIRECT(ADDRESS($R145,AC$1,1,,"Score")))</f>
        <v>#REF!</v>
      </c>
      <c r="AD145" s="858"/>
      <c r="AE145" s="858"/>
    </row>
    <row r="146" customFormat="false" ht="13" hidden="false" customHeight="false" outlineLevel="0" collapsed="false">
      <c r="A146" s="859" t="n">
        <f aca="false">A144+1</f>
        <v>30</v>
      </c>
      <c r="B146" s="860" t="n">
        <f aca="false">IF(ISNA(MATCH($A146,Score!A$46:A$83,0)),"",MATCH($A146,Score!A$46:A$83,0)+ROW(Score!A$45))</f>
        <v>75</v>
      </c>
      <c r="C146" s="861" t="e">
        <f aca="true">IF($B146="","",INDIRECT(ADDRESS($B146,C$1,1,,"Score")))</f>
        <v>#REF!</v>
      </c>
      <c r="D146" s="860" t="e">
        <f aca="true">IF($B146="","",INDIRECT(ADDRESS($B146,D$1,1,,"Score")))</f>
        <v>#REF!</v>
      </c>
      <c r="E146" s="859" t="e">
        <f aca="false">IF(B146="","",SUM(D146,D147))</f>
        <v>#REF!</v>
      </c>
      <c r="F146" s="859" t="e">
        <f aca="false">IF(B146="","",E146-U146)</f>
        <v>#REF!</v>
      </c>
      <c r="G146" s="862" t="n">
        <f aca="true">IF($B146="","",IF(ISBLANK(INDIRECT(ADDRESS($B146,G$1,1,,"Score"))),"",1))</f>
        <v>1</v>
      </c>
      <c r="H146" s="862" t="n">
        <f aca="true">IF($B146="","",IF(ISBLANK(INDIRECT(ADDRESS($B146,H$1,1,,"Score"))),"",1))</f>
        <v>1</v>
      </c>
      <c r="I146" s="863" t="e">
        <f aca="false">IF(H146=1,F146,"")</f>
        <v>#REF!</v>
      </c>
      <c r="J146" s="862" t="n">
        <f aca="true">IF($B146="","",IF(ISBLANK(INDIRECT(ADDRESS($B146,J$1,1,,"Score"))),"",1))</f>
        <v>1</v>
      </c>
      <c r="K146" s="862" t="n">
        <f aca="true">IF($B146="","",IF(ISBLANK(INDIRECT(ADDRESS($B146,K$1,1,,"Score"))),"",1))</f>
        <v>1</v>
      </c>
      <c r="L146" s="862" t="n">
        <f aca="true">IF($B146="","",IF(ISBLANK(INDIRECT(ADDRESS($B146,L$1,1,,"Score"))),"",1))</f>
        <v>1</v>
      </c>
      <c r="M146" s="860" t="e">
        <f aca="true">IF($B146="","",INDIRECT(ADDRESS($B146,M$1,1,,"Score")))</f>
        <v>#REF!</v>
      </c>
      <c r="N146" s="858" t="e">
        <f aca="true">IF(ISNA(MATCH($A146,'Game Clock'!A$62:A$99,0)),"",INDIRECT(ADDRESS(MATCH($A146,'Game Clock'!A$62:A$99,0)+ROW('Game Clock'!A$61),N$1,1,,"Game Clock")))</f>
        <v>#REF!</v>
      </c>
      <c r="O146" s="859" t="e">
        <f aca="false">IF(OR(N146="",N146=0),"",60*E146/N146)</f>
        <v>#REF!</v>
      </c>
      <c r="Q146" s="859" t="n">
        <f aca="false">Q144+1</f>
        <v>30</v>
      </c>
      <c r="R146" s="860" t="n">
        <f aca="false">IF(ISNA(MATCH($Q146,Score!T$46:T$83,0)),"",MATCH($Q146,Score!T$46:T$83,0)+ROW(Score!T$45) )</f>
        <v>75</v>
      </c>
      <c r="S146" s="861" t="e">
        <f aca="true">IF($R146="","",INDIRECT(ADDRESS($R146,S$1,1,,"Score")))</f>
        <v>#REF!</v>
      </c>
      <c r="T146" s="860" t="e">
        <f aca="true">IF($R146="","",INDIRECT(ADDRESS($R146,T$1,1,,"Score")))</f>
        <v>#REF!</v>
      </c>
      <c r="U146" s="859" t="e">
        <f aca="false">IF(R146="","",SUM(T146,T147))</f>
        <v>#REF!</v>
      </c>
      <c r="V146" s="859" t="e">
        <f aca="false">IF(R146="","",U146-E146)</f>
        <v>#REF!</v>
      </c>
      <c r="W146" s="862" t="n">
        <f aca="true">IF($R146="","",IF(ISBLANK(INDIRECT(ADDRESS($R146,W$1,1,,"Score"))),"",1))</f>
        <v>1</v>
      </c>
      <c r="X146" s="862" t="n">
        <f aca="true">IF($R146="","",IF(ISBLANK(INDIRECT(ADDRESS($R146,X$1,1,,"Score"))),"",1))</f>
        <v>1</v>
      </c>
      <c r="Y146" s="863" t="e">
        <f aca="false">IF(X146=1,V146,"")</f>
        <v>#REF!</v>
      </c>
      <c r="Z146" s="862" t="n">
        <f aca="true">IF($R146="","",IF(ISBLANK(INDIRECT(ADDRESS($R146,Z$1,1,,"Score"))),"",1))</f>
        <v>1</v>
      </c>
      <c r="AA146" s="862" t="n">
        <f aca="true">IF($R146="","",IF(ISBLANK(INDIRECT(ADDRESS($R146,AA$1,1,,"Score"))),"",1))</f>
        <v>1</v>
      </c>
      <c r="AB146" s="862" t="n">
        <f aca="true">IF($R146="","",IF(ISBLANK(INDIRECT(ADDRESS($R146,AB$1,1,,"Score"))),"",1))</f>
        <v>1</v>
      </c>
      <c r="AC146" s="860" t="e">
        <f aca="true">IF($R146="","",INDIRECT(ADDRESS($R146,AC$1,1,,"Score")))</f>
        <v>#REF!</v>
      </c>
      <c r="AD146" s="859" t="e">
        <f aca="false">N146</f>
        <v>#REF!</v>
      </c>
      <c r="AE146" s="859" t="e">
        <f aca="false">IF(OR(AD146="",AD146=0),"",60*U146/AD146)</f>
        <v>#REF!</v>
      </c>
    </row>
    <row r="147" customFormat="false" ht="13" hidden="false" customHeight="false" outlineLevel="0" collapsed="false">
      <c r="A147" s="859"/>
      <c r="B147" s="860" t="e">
        <f aca="true">IF($B146="","",IF(INDIRECT(ADDRESS($B146+1,C$1-1,1,,"Score"))="SP",$B146+1,""))</f>
        <v>#REF!</v>
      </c>
      <c r="C147" s="861" t="e">
        <f aca="true">IF($B147="","",INDIRECT(ADDRESS($B147,C$1,1,,"Score")))</f>
        <v>#REF!</v>
      </c>
      <c r="D147" s="860" t="e">
        <f aca="true">IF($B147="","",INDIRECT(ADDRESS($B147,D$1,1,,"Score")))</f>
        <v>#REF!</v>
      </c>
      <c r="E147" s="859"/>
      <c r="F147" s="859"/>
      <c r="G147" s="862"/>
      <c r="H147" s="864"/>
      <c r="I147" s="863"/>
      <c r="J147" s="862" t="n">
        <f aca="true">IF($B147="","",IF(ISBLANK(INDIRECT(ADDRESS($B147,J$1,1,,"Score"))),"",1))</f>
        <v>1</v>
      </c>
      <c r="K147" s="862" t="n">
        <f aca="true">IF($B147="","",IF(ISBLANK(INDIRECT(ADDRESS($B147,K$1,1,,"Score"))),"",1))</f>
        <v>1</v>
      </c>
      <c r="L147" s="862" t="n">
        <f aca="true">IF($B147="","",IF(ISBLANK(INDIRECT(ADDRESS($B147,L$1,1,,"Score"))),"",1))</f>
        <v>1</v>
      </c>
      <c r="M147" s="860" t="e">
        <f aca="true">IF($B147="","",INDIRECT(ADDRESS($B147,M$1,1,,"Score")))</f>
        <v>#REF!</v>
      </c>
      <c r="N147" s="859"/>
      <c r="O147" s="859"/>
      <c r="Q147" s="859"/>
      <c r="R147" s="860" t="e">
        <f aca="true">IF($R146="","",IF(INDIRECT(ADDRESS($R146+1,S$1-1,1,,"Score"))="SP",$R146+1,""))</f>
        <v>#REF!</v>
      </c>
      <c r="S147" s="861" t="e">
        <f aca="true">IF($R147="","",INDIRECT(ADDRESS($R147,S$1,1,,"Score")))</f>
        <v>#REF!</v>
      </c>
      <c r="T147" s="860" t="e">
        <f aca="true">IF($R147="","",INDIRECT(ADDRESS($R147,T$1,1,,"Score")))</f>
        <v>#REF!</v>
      </c>
      <c r="U147" s="859"/>
      <c r="V147" s="859"/>
      <c r="W147" s="862"/>
      <c r="X147" s="864"/>
      <c r="Y147" s="863"/>
      <c r="Z147" s="862" t="n">
        <f aca="true">IF($R147="","",IF(ISBLANK(INDIRECT(ADDRESS($R147,Z$1,1,,"Score"))),"",1))</f>
        <v>1</v>
      </c>
      <c r="AA147" s="862" t="n">
        <f aca="true">IF($R147="","",IF(ISBLANK(INDIRECT(ADDRESS($R147,AA$1,1,,"Score"))),"",1))</f>
        <v>1</v>
      </c>
      <c r="AB147" s="862" t="n">
        <f aca="true">IF($R147="","",IF(ISBLANK(INDIRECT(ADDRESS($R147,AB$1,1,,"Score"))),"",1))</f>
        <v>1</v>
      </c>
      <c r="AC147" s="860" t="e">
        <f aca="true">IF($R147="","",INDIRECT(ADDRESS($R147,AC$1,1,,"Score")))</f>
        <v>#REF!</v>
      </c>
      <c r="AD147" s="859"/>
      <c r="AE147" s="859"/>
    </row>
    <row r="148" customFormat="false" ht="13" hidden="false" customHeight="false" outlineLevel="0" collapsed="false">
      <c r="A148" s="854" t="n">
        <f aca="false">A146+1</f>
        <v>31</v>
      </c>
      <c r="B148" s="704" t="str">
        <f aca="false">IF(ISNA(MATCH($A148,Score!A$46:A$83,0)),"",MATCH($A148,Score!A$46:A$83,0)+ROW(Score!A$45))</f>
        <v/>
      </c>
      <c r="C148" s="855" t="str">
        <f aca="true">IF($B148="","",INDIRECT(ADDRESS($B148,C$1,1,,"Score")))</f>
        <v/>
      </c>
      <c r="D148" s="704" t="str">
        <f aca="true">IF($B148="","",INDIRECT(ADDRESS($B148,D$1,1,,"Score")))</f>
        <v/>
      </c>
      <c r="E148" s="854" t="str">
        <f aca="false">IF(B148="","",SUM(D148,D149))</f>
        <v/>
      </c>
      <c r="F148" s="854" t="str">
        <f aca="false">IF(B148="","",E148-U148)</f>
        <v/>
      </c>
      <c r="G148" s="856" t="str">
        <f aca="true">IF($B148="","",IF(ISBLANK(INDIRECT(ADDRESS($B148,G$1,1,,"Score"))),"",1))</f>
        <v/>
      </c>
      <c r="H148" s="856" t="str">
        <f aca="true">IF($B148="","",IF(ISBLANK(INDIRECT(ADDRESS($B148,H$1,1,,"Score"))),"",1))</f>
        <v/>
      </c>
      <c r="I148" s="857" t="str">
        <f aca="false">IF(H148=1,F148,"")</f>
        <v/>
      </c>
      <c r="J148" s="856" t="str">
        <f aca="true">IF($B148="","",IF(ISBLANK(INDIRECT(ADDRESS($B148,J$1,1,,"Score"))),"",1))</f>
        <v/>
      </c>
      <c r="K148" s="856" t="str">
        <f aca="true">IF($B148="","",IF(ISBLANK(INDIRECT(ADDRESS($B148,K$1,1,,"Score"))),"",1))</f>
        <v/>
      </c>
      <c r="L148" s="856" t="str">
        <f aca="true">IF($B148="","",IF(ISBLANK(INDIRECT(ADDRESS($B148,L$1,1,,"Score"))),"",1))</f>
        <v/>
      </c>
      <c r="M148" s="704" t="str">
        <f aca="true">IF($B148="","",INDIRECT(ADDRESS($B148,M$1,1,,"Score")))</f>
        <v/>
      </c>
      <c r="N148" s="858" t="str">
        <f aca="true">IF(ISNA(MATCH($A148,'Game Clock'!A$62:A$99,0)),"",INDIRECT(ADDRESS(MATCH($A148,'Game Clock'!A$62:A$99,0)+ROW('Game Clock'!A$61),N$1,1,,"Game Clock")))</f>
        <v/>
      </c>
      <c r="O148" s="858" t="str">
        <f aca="false">IF(OR(N148="",N148=0),"",60*E148/N148)</f>
        <v/>
      </c>
      <c r="Q148" s="854" t="n">
        <f aca="false">Q146+1</f>
        <v>31</v>
      </c>
      <c r="R148" s="704" t="str">
        <f aca="false">IF(ISNA(MATCH($Q148,Score!T$46:T$83,0)),"",MATCH($Q148,Score!T$46:T$83,0)+ROW(Score!T$45) )</f>
        <v/>
      </c>
      <c r="S148" s="855" t="str">
        <f aca="true">IF($R148="","",INDIRECT(ADDRESS($R148,S$1,1,,"Score")))</f>
        <v/>
      </c>
      <c r="T148" s="704" t="str">
        <f aca="true">IF($R148="","",INDIRECT(ADDRESS($R148,T$1,1,,"Score")))</f>
        <v/>
      </c>
      <c r="U148" s="854" t="str">
        <f aca="false">IF(R148="","",SUM(T148,T149))</f>
        <v/>
      </c>
      <c r="V148" s="854" t="str">
        <f aca="false">IF(R148="","",U148-E148)</f>
        <v/>
      </c>
      <c r="W148" s="856" t="str">
        <f aca="true">IF($R148="","",IF(ISBLANK(INDIRECT(ADDRESS($R148,W$1,1,,"Score"))),"",1))</f>
        <v/>
      </c>
      <c r="X148" s="856" t="str">
        <f aca="true">IF($R148="","",IF(ISBLANK(INDIRECT(ADDRESS($R148,X$1,1,,"Score"))),"",1))</f>
        <v/>
      </c>
      <c r="Y148" s="857" t="str">
        <f aca="false">IF(X148=1,V148,"")</f>
        <v/>
      </c>
      <c r="Z148" s="856" t="str">
        <f aca="true">IF($R148="","",IF(ISBLANK(INDIRECT(ADDRESS($R148,Z$1,1,,"Score"))),"",1))</f>
        <v/>
      </c>
      <c r="AA148" s="856" t="str">
        <f aca="true">IF($R148="","",IF(ISBLANK(INDIRECT(ADDRESS($R148,AA$1,1,,"Score"))),"",1))</f>
        <v/>
      </c>
      <c r="AB148" s="856" t="str">
        <f aca="true">IF($R148="","",IF(ISBLANK(INDIRECT(ADDRESS($R148,AB$1,1,,"Score"))),"",1))</f>
        <v/>
      </c>
      <c r="AC148" s="704" t="str">
        <f aca="true">IF($R148="","",INDIRECT(ADDRESS($R148,AC$1,1,,"Score")))</f>
        <v/>
      </c>
      <c r="AD148" s="858" t="str">
        <f aca="false">N148</f>
        <v/>
      </c>
      <c r="AE148" s="858" t="str">
        <f aca="false">IF(OR(AD148="",AD148=0),"",60*U148/AD148)</f>
        <v/>
      </c>
    </row>
    <row r="149" customFormat="false" ht="13" hidden="false" customHeight="false" outlineLevel="0" collapsed="false">
      <c r="A149" s="854"/>
      <c r="B149" s="704" t="str">
        <f aca="true">IF($B148="","",IF(INDIRECT(ADDRESS($B148+1,C$1-1,1,,"Score"))="SP",$B148+1,""))</f>
        <v/>
      </c>
      <c r="C149" s="855" t="str">
        <f aca="true">IF($B149="","",INDIRECT(ADDRESS($B149,C$1,1,,"Score")))</f>
        <v/>
      </c>
      <c r="D149" s="704" t="str">
        <f aca="true">IF($B149="","",INDIRECT(ADDRESS($B149,D$1,1,,"Score")))</f>
        <v/>
      </c>
      <c r="E149" s="854"/>
      <c r="F149" s="854"/>
      <c r="G149" s="856"/>
      <c r="H149" s="856"/>
      <c r="I149" s="857"/>
      <c r="J149" s="856" t="str">
        <f aca="true">IF($B149="","",IF(ISBLANK(INDIRECT(ADDRESS($B149,J$1,1,,"Score"))),"",1))</f>
        <v/>
      </c>
      <c r="K149" s="856" t="str">
        <f aca="true">IF($B149="","",IF(ISBLANK(INDIRECT(ADDRESS($B149,K$1,1,,"Score"))),"",1))</f>
        <v/>
      </c>
      <c r="L149" s="856" t="str">
        <f aca="true">IF($B149="","",IF(ISBLANK(INDIRECT(ADDRESS($B149,L$1,1,,"Score"))),"",1))</f>
        <v/>
      </c>
      <c r="M149" s="704" t="str">
        <f aca="true">IF($B149="","",INDIRECT(ADDRESS($B149,M$1,1,,"Score")))</f>
        <v/>
      </c>
      <c r="N149" s="858"/>
      <c r="O149" s="858"/>
      <c r="Q149" s="854"/>
      <c r="R149" s="704" t="str">
        <f aca="true">IF($R148="","",IF(INDIRECT(ADDRESS($R148+1,S$1-1,1,,"Score"))="SP",$R148+1,""))</f>
        <v/>
      </c>
      <c r="S149" s="855" t="str">
        <f aca="true">IF($R149="","",INDIRECT(ADDRESS($R149,S$1,1,,"Score")))</f>
        <v/>
      </c>
      <c r="T149" s="704" t="str">
        <f aca="true">IF($R149="","",INDIRECT(ADDRESS($R149,T$1,1,,"Score")))</f>
        <v/>
      </c>
      <c r="U149" s="854"/>
      <c r="V149" s="854"/>
      <c r="W149" s="856"/>
      <c r="X149" s="856"/>
      <c r="Y149" s="857"/>
      <c r="Z149" s="856" t="str">
        <f aca="true">IF($R149="","",IF(ISBLANK(INDIRECT(ADDRESS($R149,Z$1,1,,"Score"))),"",1))</f>
        <v/>
      </c>
      <c r="AA149" s="856" t="str">
        <f aca="true">IF($R149="","",IF(ISBLANK(INDIRECT(ADDRESS($R149,AA$1,1,,"Score"))),"",1))</f>
        <v/>
      </c>
      <c r="AB149" s="856" t="str">
        <f aca="true">IF($R149="","",IF(ISBLANK(INDIRECT(ADDRESS($R149,AB$1,1,,"Score"))),"",1))</f>
        <v/>
      </c>
      <c r="AC149" s="704" t="str">
        <f aca="true">IF($R149="","",INDIRECT(ADDRESS($R149,AC$1,1,,"Score")))</f>
        <v/>
      </c>
      <c r="AD149" s="858"/>
      <c r="AE149" s="858"/>
    </row>
    <row r="150" customFormat="false" ht="13" hidden="false" customHeight="false" outlineLevel="0" collapsed="false">
      <c r="A150" s="859" t="n">
        <f aca="false">A148+1</f>
        <v>32</v>
      </c>
      <c r="B150" s="860" t="str">
        <f aca="false">IF(ISNA(MATCH($A150,Score!A$46:A$83,0)),"",MATCH($A150,Score!A$46:A$83,0)+ROW(Score!A$45))</f>
        <v/>
      </c>
      <c r="C150" s="861" t="str">
        <f aca="true">IF($B150="","",INDIRECT(ADDRESS($B150,C$1,1,,"Score")))</f>
        <v/>
      </c>
      <c r="D150" s="860" t="str">
        <f aca="true">IF($B150="","",INDIRECT(ADDRESS($B150,D$1,1,,"Score")))</f>
        <v/>
      </c>
      <c r="E150" s="859" t="str">
        <f aca="false">IF(B150="","",SUM(D150,D151))</f>
        <v/>
      </c>
      <c r="F150" s="859" t="str">
        <f aca="false">IF(B150="","",E150-U150)</f>
        <v/>
      </c>
      <c r="G150" s="862" t="str">
        <f aca="true">IF($B150="","",IF(ISBLANK(INDIRECT(ADDRESS($B150,G$1,1,,"Score"))),"",1))</f>
        <v/>
      </c>
      <c r="H150" s="862" t="str">
        <f aca="true">IF($B150="","",IF(ISBLANK(INDIRECT(ADDRESS($B150,H$1,1,,"Score"))),"",1))</f>
        <v/>
      </c>
      <c r="I150" s="863" t="str">
        <f aca="false">IF(H150=1,F150,"")</f>
        <v/>
      </c>
      <c r="J150" s="862" t="str">
        <f aca="true">IF($B150="","",IF(ISBLANK(INDIRECT(ADDRESS($B150,J$1,1,,"Score"))),"",1))</f>
        <v/>
      </c>
      <c r="K150" s="862" t="str">
        <f aca="true">IF($B150="","",IF(ISBLANK(INDIRECT(ADDRESS($B150,K$1,1,,"Score"))),"",1))</f>
        <v/>
      </c>
      <c r="L150" s="862" t="str">
        <f aca="true">IF($B150="","",IF(ISBLANK(INDIRECT(ADDRESS($B150,L$1,1,,"Score"))),"",1))</f>
        <v/>
      </c>
      <c r="M150" s="860" t="str">
        <f aca="true">IF($B150="","",INDIRECT(ADDRESS($B150,M$1,1,,"Score")))</f>
        <v/>
      </c>
      <c r="N150" s="858" t="str">
        <f aca="true">IF(ISNA(MATCH($A150,'Game Clock'!A$62:A$99,0)),"",INDIRECT(ADDRESS(MATCH($A150,'Game Clock'!A$62:A$99,0)+ROW('Game Clock'!A$61),N$1,1,,"Game Clock")))</f>
        <v/>
      </c>
      <c r="O150" s="859" t="str">
        <f aca="false">IF(OR(N150="",N150=0),"",60*E150/N150)</f>
        <v/>
      </c>
      <c r="Q150" s="859" t="n">
        <f aca="false">Q148+1</f>
        <v>32</v>
      </c>
      <c r="R150" s="860" t="str">
        <f aca="false">IF(ISNA(MATCH($Q150,Score!T$46:T$83,0)),"",MATCH($Q150,Score!T$46:T$83,0)+ROW(Score!T$45) )</f>
        <v/>
      </c>
      <c r="S150" s="861" t="str">
        <f aca="true">IF($R150="","",INDIRECT(ADDRESS($R150,S$1,1,,"Score")))</f>
        <v/>
      </c>
      <c r="T150" s="860" t="str">
        <f aca="true">IF($R150="","",INDIRECT(ADDRESS($R150,T$1,1,,"Score")))</f>
        <v/>
      </c>
      <c r="U150" s="859" t="str">
        <f aca="false">IF(R150="","",SUM(T150,T151))</f>
        <v/>
      </c>
      <c r="V150" s="859" t="str">
        <f aca="false">IF(R150="","",U150-E150)</f>
        <v/>
      </c>
      <c r="W150" s="862" t="str">
        <f aca="true">IF($R150="","",IF(ISBLANK(INDIRECT(ADDRESS($R150,W$1,1,,"Score"))),"",1))</f>
        <v/>
      </c>
      <c r="X150" s="862" t="str">
        <f aca="true">IF($R150="","",IF(ISBLANK(INDIRECT(ADDRESS($R150,X$1,1,,"Score"))),"",1))</f>
        <v/>
      </c>
      <c r="Y150" s="863" t="str">
        <f aca="false">IF(X150=1,V150,"")</f>
        <v/>
      </c>
      <c r="Z150" s="862" t="str">
        <f aca="true">IF($R150="","",IF(ISBLANK(INDIRECT(ADDRESS($R150,Z$1,1,,"Score"))),"",1))</f>
        <v/>
      </c>
      <c r="AA150" s="862" t="str">
        <f aca="true">IF($R150="","",IF(ISBLANK(INDIRECT(ADDRESS($R150,AA$1,1,,"Score"))),"",1))</f>
        <v/>
      </c>
      <c r="AB150" s="862" t="str">
        <f aca="true">IF($R150="","",IF(ISBLANK(INDIRECT(ADDRESS($R150,AB$1,1,,"Score"))),"",1))</f>
        <v/>
      </c>
      <c r="AC150" s="860" t="str">
        <f aca="true">IF($R150="","",INDIRECT(ADDRESS($R150,AC$1,1,,"Score")))</f>
        <v/>
      </c>
      <c r="AD150" s="859" t="str">
        <f aca="false">N150</f>
        <v/>
      </c>
      <c r="AE150" s="859" t="str">
        <f aca="false">IF(OR(AD150="",AD150=0),"",60*U150/AD150)</f>
        <v/>
      </c>
    </row>
    <row r="151" customFormat="false" ht="13" hidden="false" customHeight="false" outlineLevel="0" collapsed="false">
      <c r="A151" s="859"/>
      <c r="B151" s="860" t="str">
        <f aca="true">IF($B150="","",IF(INDIRECT(ADDRESS($B150+1,C$1-1,1,,"Score"))="SP",$B150+1,""))</f>
        <v/>
      </c>
      <c r="C151" s="861" t="str">
        <f aca="true">IF($B151="","",INDIRECT(ADDRESS($B151,C$1,1,,"Score")))</f>
        <v/>
      </c>
      <c r="D151" s="860" t="str">
        <f aca="true">IF($B151="","",INDIRECT(ADDRESS($B151,D$1,1,,"Score")))</f>
        <v/>
      </c>
      <c r="E151" s="859"/>
      <c r="F151" s="859"/>
      <c r="G151" s="862"/>
      <c r="H151" s="864"/>
      <c r="I151" s="863"/>
      <c r="J151" s="862" t="str">
        <f aca="true">IF($B151="","",IF(ISBLANK(INDIRECT(ADDRESS($B151,J$1,1,,"Score"))),"",1))</f>
        <v/>
      </c>
      <c r="K151" s="862" t="str">
        <f aca="true">IF($B151="","",IF(ISBLANK(INDIRECT(ADDRESS($B151,K$1,1,,"Score"))),"",1))</f>
        <v/>
      </c>
      <c r="L151" s="862" t="str">
        <f aca="true">IF($B151="","",IF(ISBLANK(INDIRECT(ADDRESS($B151,L$1,1,,"Score"))),"",1))</f>
        <v/>
      </c>
      <c r="M151" s="860" t="str">
        <f aca="true">IF($B151="","",INDIRECT(ADDRESS($B151,M$1,1,,"Score")))</f>
        <v/>
      </c>
      <c r="N151" s="859"/>
      <c r="O151" s="859"/>
      <c r="Q151" s="859"/>
      <c r="R151" s="860" t="str">
        <f aca="true">IF($R150="","",IF(INDIRECT(ADDRESS($R150+1,S$1-1,1,,"Score"))="SP",$R150+1,""))</f>
        <v/>
      </c>
      <c r="S151" s="861" t="str">
        <f aca="true">IF($R151="","",INDIRECT(ADDRESS($R151,S$1,1,,"Score")))</f>
        <v/>
      </c>
      <c r="T151" s="860" t="str">
        <f aca="true">IF($R151="","",INDIRECT(ADDRESS($R151,T$1,1,,"Score")))</f>
        <v/>
      </c>
      <c r="U151" s="859"/>
      <c r="V151" s="859"/>
      <c r="W151" s="862"/>
      <c r="X151" s="864"/>
      <c r="Y151" s="863"/>
      <c r="Z151" s="862" t="str">
        <f aca="true">IF($R151="","",IF(ISBLANK(INDIRECT(ADDRESS($R151,Z$1,1,,"Score"))),"",1))</f>
        <v/>
      </c>
      <c r="AA151" s="862" t="str">
        <f aca="true">IF($R151="","",IF(ISBLANK(INDIRECT(ADDRESS($R151,AA$1,1,,"Score"))),"",1))</f>
        <v/>
      </c>
      <c r="AB151" s="862" t="str">
        <f aca="true">IF($R151="","",IF(ISBLANK(INDIRECT(ADDRESS($R151,AB$1,1,,"Score"))),"",1))</f>
        <v/>
      </c>
      <c r="AC151" s="860" t="str">
        <f aca="true">IF($R151="","",INDIRECT(ADDRESS($R151,AC$1,1,,"Score")))</f>
        <v/>
      </c>
      <c r="AD151" s="859"/>
      <c r="AE151" s="859"/>
    </row>
    <row r="152" customFormat="false" ht="13" hidden="false" customHeight="false" outlineLevel="0" collapsed="false">
      <c r="A152" s="854" t="n">
        <f aca="false">A150+1</f>
        <v>33</v>
      </c>
      <c r="B152" s="704" t="str">
        <f aca="false">IF(ISNA(MATCH($A152,Score!A$46:A$83,0)),"",MATCH($A152,Score!A$46:A$83,0)+ROW(Score!A$45))</f>
        <v/>
      </c>
      <c r="C152" s="855" t="str">
        <f aca="true">IF($B152="","",INDIRECT(ADDRESS($B152,C$1,1,,"Score")))</f>
        <v/>
      </c>
      <c r="D152" s="704" t="str">
        <f aca="true">IF($B152="","",INDIRECT(ADDRESS($B152,D$1,1,,"Score")))</f>
        <v/>
      </c>
      <c r="E152" s="854" t="str">
        <f aca="false">IF(B152="","",SUM(D152,D153))</f>
        <v/>
      </c>
      <c r="F152" s="854" t="str">
        <f aca="false">IF(B152="","",E152-U152)</f>
        <v/>
      </c>
      <c r="G152" s="856" t="str">
        <f aca="true">IF($B152="","",IF(ISBLANK(INDIRECT(ADDRESS($B152,G$1,1,,"Score"))),"",1))</f>
        <v/>
      </c>
      <c r="H152" s="856" t="str">
        <f aca="true">IF($B152="","",IF(ISBLANK(INDIRECT(ADDRESS($B152,H$1,1,,"Score"))),"",1))</f>
        <v/>
      </c>
      <c r="I152" s="857" t="str">
        <f aca="false">IF(H152=1,F152,"")</f>
        <v/>
      </c>
      <c r="J152" s="856" t="str">
        <f aca="true">IF($B152="","",IF(ISBLANK(INDIRECT(ADDRESS($B152,J$1,1,,"Score"))),"",1))</f>
        <v/>
      </c>
      <c r="K152" s="856" t="str">
        <f aca="true">IF($B152="","",IF(ISBLANK(INDIRECT(ADDRESS($B152,K$1,1,,"Score"))),"",1))</f>
        <v/>
      </c>
      <c r="L152" s="856" t="str">
        <f aca="true">IF($B152="","",IF(ISBLANK(INDIRECT(ADDRESS($B152,L$1,1,,"Score"))),"",1))</f>
        <v/>
      </c>
      <c r="M152" s="704" t="str">
        <f aca="true">IF($B152="","",INDIRECT(ADDRESS($B152,M$1,1,,"Score")))</f>
        <v/>
      </c>
      <c r="N152" s="858" t="str">
        <f aca="true">IF(ISNA(MATCH($A152,'Game Clock'!A$62:A$99,0)),"",INDIRECT(ADDRESS(MATCH($A152,'Game Clock'!A$62:A$99,0)+ROW('Game Clock'!A$61),N$1,1,,"Game Clock")))</f>
        <v/>
      </c>
      <c r="O152" s="858" t="str">
        <f aca="false">IF(OR(N152="",N152=0),"",60*E152/N152)</f>
        <v/>
      </c>
      <c r="Q152" s="854" t="n">
        <f aca="false">Q150+1</f>
        <v>33</v>
      </c>
      <c r="R152" s="704" t="str">
        <f aca="false">IF(ISNA(MATCH($Q152,Score!T$46:T$83,0)),"",MATCH($Q152,Score!T$46:T$83,0)+ROW(Score!T$45) )</f>
        <v/>
      </c>
      <c r="S152" s="855" t="str">
        <f aca="true">IF($R152="","",INDIRECT(ADDRESS($R152,S$1,1,,"Score")))</f>
        <v/>
      </c>
      <c r="T152" s="704" t="str">
        <f aca="true">IF($R152="","",INDIRECT(ADDRESS($R152,T$1,1,,"Score")))</f>
        <v/>
      </c>
      <c r="U152" s="854" t="str">
        <f aca="false">IF(R152="","",SUM(T152,T153))</f>
        <v/>
      </c>
      <c r="V152" s="854" t="str">
        <f aca="false">IF(R152="","",U152-E152)</f>
        <v/>
      </c>
      <c r="W152" s="856" t="str">
        <f aca="true">IF($R152="","",IF(ISBLANK(INDIRECT(ADDRESS($R152,W$1,1,,"Score"))),"",1))</f>
        <v/>
      </c>
      <c r="X152" s="856" t="str">
        <f aca="true">IF($R152="","",IF(ISBLANK(INDIRECT(ADDRESS($R152,X$1,1,,"Score"))),"",1))</f>
        <v/>
      </c>
      <c r="Y152" s="857" t="str">
        <f aca="false">IF(X152=1,V152,"")</f>
        <v/>
      </c>
      <c r="Z152" s="856" t="str">
        <f aca="true">IF($R152="","",IF(ISBLANK(INDIRECT(ADDRESS($R152,Z$1,1,,"Score"))),"",1))</f>
        <v/>
      </c>
      <c r="AA152" s="856" t="str">
        <f aca="true">IF($R152="","",IF(ISBLANK(INDIRECT(ADDRESS($R152,AA$1,1,,"Score"))),"",1))</f>
        <v/>
      </c>
      <c r="AB152" s="856" t="str">
        <f aca="true">IF($R152="","",IF(ISBLANK(INDIRECT(ADDRESS($R152,AB$1,1,,"Score"))),"",1))</f>
        <v/>
      </c>
      <c r="AC152" s="704" t="str">
        <f aca="true">IF($R152="","",INDIRECT(ADDRESS($R152,AC$1,1,,"Score")))</f>
        <v/>
      </c>
      <c r="AD152" s="858" t="str">
        <f aca="false">N152</f>
        <v/>
      </c>
      <c r="AE152" s="858" t="str">
        <f aca="false">IF(OR(AD152="",AD152=0),"",60*U152/AD152)</f>
        <v/>
      </c>
    </row>
    <row r="153" customFormat="false" ht="13" hidden="false" customHeight="false" outlineLevel="0" collapsed="false">
      <c r="A153" s="854"/>
      <c r="B153" s="704" t="str">
        <f aca="true">IF($B152="","",IF(INDIRECT(ADDRESS($B152+1,C$1-1,1,,"Score"))="SP",$B152+1,""))</f>
        <v/>
      </c>
      <c r="C153" s="855" t="str">
        <f aca="true">IF($B153="","",INDIRECT(ADDRESS($B153,C$1,1,,"Score")))</f>
        <v/>
      </c>
      <c r="D153" s="704" t="str">
        <f aca="true">IF($B153="","",INDIRECT(ADDRESS($B153,D$1,1,,"Score")))</f>
        <v/>
      </c>
      <c r="E153" s="854"/>
      <c r="F153" s="854"/>
      <c r="G153" s="856"/>
      <c r="H153" s="856"/>
      <c r="I153" s="857"/>
      <c r="J153" s="856" t="str">
        <f aca="true">IF($B153="","",IF(ISBLANK(INDIRECT(ADDRESS($B153,J$1,1,,"Score"))),"",1))</f>
        <v/>
      </c>
      <c r="K153" s="856" t="str">
        <f aca="true">IF($B153="","",IF(ISBLANK(INDIRECT(ADDRESS($B153,K$1,1,,"Score"))),"",1))</f>
        <v/>
      </c>
      <c r="L153" s="856" t="str">
        <f aca="true">IF($B153="","",IF(ISBLANK(INDIRECT(ADDRESS($B153,L$1,1,,"Score"))),"",1))</f>
        <v/>
      </c>
      <c r="M153" s="704" t="str">
        <f aca="true">IF($B153="","",INDIRECT(ADDRESS($B153,M$1,1,,"Score")))</f>
        <v/>
      </c>
      <c r="N153" s="858"/>
      <c r="O153" s="858"/>
      <c r="Q153" s="854"/>
      <c r="R153" s="704" t="str">
        <f aca="true">IF($R152="","",IF(INDIRECT(ADDRESS($R152+1,S$1-1,1,,"Score"))="SP",$R152+1,""))</f>
        <v/>
      </c>
      <c r="S153" s="855" t="str">
        <f aca="true">IF($R153="","",INDIRECT(ADDRESS($R153,S$1,1,,"Score")))</f>
        <v/>
      </c>
      <c r="T153" s="704" t="str">
        <f aca="true">IF($R153="","",INDIRECT(ADDRESS($R153,T$1,1,,"Score")))</f>
        <v/>
      </c>
      <c r="U153" s="854"/>
      <c r="V153" s="854"/>
      <c r="W153" s="856"/>
      <c r="X153" s="856"/>
      <c r="Y153" s="857"/>
      <c r="Z153" s="856" t="str">
        <f aca="true">IF($R153="","",IF(ISBLANK(INDIRECT(ADDRESS($R153,Z$1,1,,"Score"))),"",1))</f>
        <v/>
      </c>
      <c r="AA153" s="856" t="str">
        <f aca="true">IF($R153="","",IF(ISBLANK(INDIRECT(ADDRESS($R153,AA$1,1,,"Score"))),"",1))</f>
        <v/>
      </c>
      <c r="AB153" s="856" t="str">
        <f aca="true">IF($R153="","",IF(ISBLANK(INDIRECT(ADDRESS($R153,AB$1,1,,"Score"))),"",1))</f>
        <v/>
      </c>
      <c r="AC153" s="704" t="str">
        <f aca="true">IF($R153="","",INDIRECT(ADDRESS($R153,AC$1,1,,"Score")))</f>
        <v/>
      </c>
      <c r="AD153" s="858"/>
      <c r="AE153" s="858"/>
    </row>
    <row r="154" customFormat="false" ht="13" hidden="false" customHeight="false" outlineLevel="0" collapsed="false">
      <c r="A154" s="859" t="n">
        <f aca="false">A152+1</f>
        <v>34</v>
      </c>
      <c r="B154" s="860" t="str">
        <f aca="false">IF(ISNA(MATCH($A154,Score!A$46:A$83,0)),"",MATCH($A154,Score!A$46:A$83,0)+ROW(Score!A$45))</f>
        <v/>
      </c>
      <c r="C154" s="861" t="str">
        <f aca="true">IF($B154="","",INDIRECT(ADDRESS($B154,C$1,1,,"Score")))</f>
        <v/>
      </c>
      <c r="D154" s="860" t="str">
        <f aca="true">IF($B154="","",INDIRECT(ADDRESS($B154,D$1,1,,"Score")))</f>
        <v/>
      </c>
      <c r="E154" s="859" t="str">
        <f aca="false">IF(B154="","",SUM(D154,D155))</f>
        <v/>
      </c>
      <c r="F154" s="859" t="str">
        <f aca="false">IF(B154="","",E154-U154)</f>
        <v/>
      </c>
      <c r="G154" s="862" t="str">
        <f aca="true">IF($B154="","",IF(ISBLANK(INDIRECT(ADDRESS($B154,G$1,1,,"Score"))),"",1))</f>
        <v/>
      </c>
      <c r="H154" s="862" t="str">
        <f aca="true">IF($B154="","",IF(ISBLANK(INDIRECT(ADDRESS($B154,H$1,1,,"Score"))),"",1))</f>
        <v/>
      </c>
      <c r="I154" s="863" t="str">
        <f aca="false">IF(H154=1,F154,"")</f>
        <v/>
      </c>
      <c r="J154" s="862" t="str">
        <f aca="true">IF($B154="","",IF(ISBLANK(INDIRECT(ADDRESS($B154,J$1,1,,"Score"))),"",1))</f>
        <v/>
      </c>
      <c r="K154" s="862" t="str">
        <f aca="true">IF($B154="","",IF(ISBLANK(INDIRECT(ADDRESS($B154,K$1,1,,"Score"))),"",1))</f>
        <v/>
      </c>
      <c r="L154" s="862" t="str">
        <f aca="true">IF($B154="","",IF(ISBLANK(INDIRECT(ADDRESS($B154,L$1,1,,"Score"))),"",1))</f>
        <v/>
      </c>
      <c r="M154" s="860" t="str">
        <f aca="true">IF($B154="","",INDIRECT(ADDRESS($B154,M$1,1,,"Score")))</f>
        <v/>
      </c>
      <c r="N154" s="858" t="str">
        <f aca="true">IF(ISNA(MATCH($A154,'Game Clock'!A$62:A$99,0)),"",INDIRECT(ADDRESS(MATCH($A154,'Game Clock'!A$62:A$99,0)+ROW('Game Clock'!A$61),N$1,1,,"Game Clock")))</f>
        <v/>
      </c>
      <c r="O154" s="859" t="str">
        <f aca="false">IF(OR(N154="",N154=0),"",60*E154/N154)</f>
        <v/>
      </c>
      <c r="Q154" s="859" t="n">
        <f aca="false">Q152+1</f>
        <v>34</v>
      </c>
      <c r="R154" s="860" t="str">
        <f aca="false">IF(ISNA(MATCH($Q154,Score!T$46:T$83,0)),"",MATCH($Q154,Score!T$46:T$83,0)+ROW(Score!T$45) )</f>
        <v/>
      </c>
      <c r="S154" s="861" t="str">
        <f aca="true">IF($R154="","",INDIRECT(ADDRESS($R154,S$1,1,,"Score")))</f>
        <v/>
      </c>
      <c r="T154" s="860" t="str">
        <f aca="true">IF($R154="","",INDIRECT(ADDRESS($R154,T$1,1,,"Score")))</f>
        <v/>
      </c>
      <c r="U154" s="859" t="str">
        <f aca="false">IF(R154="","",SUM(T154,T155))</f>
        <v/>
      </c>
      <c r="V154" s="859" t="str">
        <f aca="false">IF(R154="","",U154-E154)</f>
        <v/>
      </c>
      <c r="W154" s="862" t="str">
        <f aca="true">IF($R154="","",IF(ISBLANK(INDIRECT(ADDRESS($R154,W$1,1,,"Score"))),"",1))</f>
        <v/>
      </c>
      <c r="X154" s="862" t="str">
        <f aca="true">IF($R154="","",IF(ISBLANK(INDIRECT(ADDRESS($R154,X$1,1,,"Score"))),"",1))</f>
        <v/>
      </c>
      <c r="Y154" s="863" t="str">
        <f aca="false">IF(X154=1,V154,"")</f>
        <v/>
      </c>
      <c r="Z154" s="862" t="str">
        <f aca="true">IF($R154="","",IF(ISBLANK(INDIRECT(ADDRESS($R154,Z$1,1,,"Score"))),"",1))</f>
        <v/>
      </c>
      <c r="AA154" s="862" t="str">
        <f aca="true">IF($R154="","",IF(ISBLANK(INDIRECT(ADDRESS($R154,AA$1,1,,"Score"))),"",1))</f>
        <v/>
      </c>
      <c r="AB154" s="862" t="str">
        <f aca="true">IF($R154="","",IF(ISBLANK(INDIRECT(ADDRESS($R154,AB$1,1,,"Score"))),"",1))</f>
        <v/>
      </c>
      <c r="AC154" s="860" t="str">
        <f aca="true">IF($R154="","",INDIRECT(ADDRESS($R154,AC$1,1,,"Score")))</f>
        <v/>
      </c>
      <c r="AD154" s="859" t="str">
        <f aca="false">N154</f>
        <v/>
      </c>
      <c r="AE154" s="859" t="str">
        <f aca="false">IF(OR(AD154="",AD154=0),"",60*U154/AD154)</f>
        <v/>
      </c>
    </row>
    <row r="155" customFormat="false" ht="13" hidden="false" customHeight="false" outlineLevel="0" collapsed="false">
      <c r="A155" s="859"/>
      <c r="B155" s="860" t="str">
        <f aca="true">IF($B154="","",IF(INDIRECT(ADDRESS($B154+1,C$1-1,1,,"Score"))="SP",$B154+1,""))</f>
        <v/>
      </c>
      <c r="C155" s="861" t="str">
        <f aca="true">IF($B155="","",INDIRECT(ADDRESS($B155,C$1,1,,"Score")))</f>
        <v/>
      </c>
      <c r="D155" s="860" t="str">
        <f aca="true">IF($B155="","",INDIRECT(ADDRESS($B155,D$1,1,,"Score")))</f>
        <v/>
      </c>
      <c r="E155" s="859"/>
      <c r="F155" s="859"/>
      <c r="G155" s="862"/>
      <c r="H155" s="864"/>
      <c r="I155" s="863"/>
      <c r="J155" s="862" t="str">
        <f aca="true">IF($B155="","",IF(ISBLANK(INDIRECT(ADDRESS($B155,J$1,1,,"Score"))),"",1))</f>
        <v/>
      </c>
      <c r="K155" s="862" t="str">
        <f aca="true">IF($B155="","",IF(ISBLANK(INDIRECT(ADDRESS($B155,K$1,1,,"Score"))),"",1))</f>
        <v/>
      </c>
      <c r="L155" s="862" t="str">
        <f aca="true">IF($B155="","",IF(ISBLANK(INDIRECT(ADDRESS($B155,L$1,1,,"Score"))),"",1))</f>
        <v/>
      </c>
      <c r="M155" s="860" t="str">
        <f aca="true">IF($B155="","",INDIRECT(ADDRESS($B155,M$1,1,,"Score")))</f>
        <v/>
      </c>
      <c r="N155" s="859"/>
      <c r="O155" s="859"/>
      <c r="Q155" s="859"/>
      <c r="R155" s="860" t="str">
        <f aca="true">IF($R154="","",IF(INDIRECT(ADDRESS($R154+1,S$1-1,1,,"Score"))="SP",$R154+1,""))</f>
        <v/>
      </c>
      <c r="S155" s="861" t="str">
        <f aca="true">IF($R155="","",INDIRECT(ADDRESS($R155,S$1,1,,"Score")))</f>
        <v/>
      </c>
      <c r="T155" s="860" t="str">
        <f aca="true">IF($R155="","",INDIRECT(ADDRESS($R155,T$1,1,,"Score")))</f>
        <v/>
      </c>
      <c r="U155" s="859"/>
      <c r="V155" s="859"/>
      <c r="W155" s="862"/>
      <c r="X155" s="864"/>
      <c r="Y155" s="863"/>
      <c r="Z155" s="862" t="str">
        <f aca="true">IF($R155="","",IF(ISBLANK(INDIRECT(ADDRESS($R155,Z$1,1,,"Score"))),"",1))</f>
        <v/>
      </c>
      <c r="AA155" s="862" t="str">
        <f aca="true">IF($R155="","",IF(ISBLANK(INDIRECT(ADDRESS($R155,AA$1,1,,"Score"))),"",1))</f>
        <v/>
      </c>
      <c r="AB155" s="862" t="str">
        <f aca="true">IF($R155="","",IF(ISBLANK(INDIRECT(ADDRESS($R155,AB$1,1,,"Score"))),"",1))</f>
        <v/>
      </c>
      <c r="AC155" s="860" t="str">
        <f aca="true">IF($R155="","",INDIRECT(ADDRESS($R155,AC$1,1,,"Score")))</f>
        <v/>
      </c>
      <c r="AD155" s="859"/>
      <c r="AE155" s="859"/>
    </row>
    <row r="156" customFormat="false" ht="13" hidden="false" customHeight="false" outlineLevel="0" collapsed="false">
      <c r="A156" s="854" t="n">
        <f aca="false">A154+1</f>
        <v>35</v>
      </c>
      <c r="B156" s="704" t="str">
        <f aca="false">IF(ISNA(MATCH($A156,Score!A$46:A$83,0)),"",MATCH($A156,Score!A$46:A$83,0)+ROW(Score!A$45))</f>
        <v/>
      </c>
      <c r="C156" s="855" t="str">
        <f aca="true">IF($B156="","",INDIRECT(ADDRESS($B156,C$1,1,,"Score")))</f>
        <v/>
      </c>
      <c r="D156" s="704" t="str">
        <f aca="true">IF($B156="","",INDIRECT(ADDRESS($B156,D$1,1,,"Score")))</f>
        <v/>
      </c>
      <c r="E156" s="854" t="str">
        <f aca="false">IF(B156="","",SUM(D156,D157))</f>
        <v/>
      </c>
      <c r="F156" s="854" t="str">
        <f aca="false">IF(B156="","",E156-U156)</f>
        <v/>
      </c>
      <c r="G156" s="856" t="str">
        <f aca="true">IF($B156="","",IF(ISBLANK(INDIRECT(ADDRESS($B156,G$1,1,,"Score"))),"",1))</f>
        <v/>
      </c>
      <c r="H156" s="856" t="str">
        <f aca="true">IF($B156="","",IF(ISBLANK(INDIRECT(ADDRESS($B156,H$1,1,,"Score"))),"",1))</f>
        <v/>
      </c>
      <c r="I156" s="857" t="str">
        <f aca="false">IF(H156=1,F156,"")</f>
        <v/>
      </c>
      <c r="J156" s="856" t="str">
        <f aca="true">IF($B156="","",IF(ISBLANK(INDIRECT(ADDRESS($B156,J$1,1,,"Score"))),"",1))</f>
        <v/>
      </c>
      <c r="K156" s="856" t="str">
        <f aca="true">IF($B156="","",IF(ISBLANK(INDIRECT(ADDRESS($B156,K$1,1,,"Score"))),"",1))</f>
        <v/>
      </c>
      <c r="L156" s="856" t="str">
        <f aca="true">IF($B156="","",IF(ISBLANK(INDIRECT(ADDRESS($B156,L$1,1,,"Score"))),"",1))</f>
        <v/>
      </c>
      <c r="M156" s="704" t="str">
        <f aca="true">IF($B156="","",INDIRECT(ADDRESS($B156,M$1,1,,"Score")))</f>
        <v/>
      </c>
      <c r="N156" s="858" t="str">
        <f aca="true">IF(ISNA(MATCH($A156,'Game Clock'!A$62:A$99,0)),"",INDIRECT(ADDRESS(MATCH($A156,'Game Clock'!A$62:A$99,0)+ROW('Game Clock'!A$61),N$1,1,,"Game Clock")))</f>
        <v/>
      </c>
      <c r="O156" s="858" t="str">
        <f aca="false">IF(OR(N156="",N156=0),"",60*E156/N156)</f>
        <v/>
      </c>
      <c r="Q156" s="854" t="n">
        <f aca="false">Q154+1</f>
        <v>35</v>
      </c>
      <c r="R156" s="704" t="str">
        <f aca="false">IF(ISNA(MATCH($Q156,Score!T$46:T$83,0)),"",MATCH($Q156,Score!T$46:T$83,0)+ROW(Score!T$45) )</f>
        <v/>
      </c>
      <c r="S156" s="855" t="str">
        <f aca="true">IF($R156="","",INDIRECT(ADDRESS($R156,S$1,1,,"Score")))</f>
        <v/>
      </c>
      <c r="T156" s="704" t="str">
        <f aca="true">IF($R156="","",INDIRECT(ADDRESS($R156,T$1,1,,"Score")))</f>
        <v/>
      </c>
      <c r="U156" s="854" t="str">
        <f aca="false">IF(R156="","",SUM(T156,T157))</f>
        <v/>
      </c>
      <c r="V156" s="854" t="str">
        <f aca="false">IF(R156="","",U156-E156)</f>
        <v/>
      </c>
      <c r="W156" s="856" t="str">
        <f aca="true">IF($R156="","",IF(ISBLANK(INDIRECT(ADDRESS($R156,W$1,1,,"Score"))),"",1))</f>
        <v/>
      </c>
      <c r="X156" s="856" t="str">
        <f aca="true">IF($R156="","",IF(ISBLANK(INDIRECT(ADDRESS($R156,X$1,1,,"Score"))),"",1))</f>
        <v/>
      </c>
      <c r="Y156" s="857" t="str">
        <f aca="false">IF(X156=1,V156,"")</f>
        <v/>
      </c>
      <c r="Z156" s="856" t="str">
        <f aca="true">IF($R156="","",IF(ISBLANK(INDIRECT(ADDRESS($R156,Z$1,1,,"Score"))),"",1))</f>
        <v/>
      </c>
      <c r="AA156" s="856" t="str">
        <f aca="true">IF($R156="","",IF(ISBLANK(INDIRECT(ADDRESS($R156,AA$1,1,,"Score"))),"",1))</f>
        <v/>
      </c>
      <c r="AB156" s="856" t="str">
        <f aca="true">IF($R156="","",IF(ISBLANK(INDIRECT(ADDRESS($R156,AB$1,1,,"Score"))),"",1))</f>
        <v/>
      </c>
      <c r="AC156" s="704" t="str">
        <f aca="true">IF($R156="","",INDIRECT(ADDRESS($R156,AC$1,1,,"Score")))</f>
        <v/>
      </c>
      <c r="AD156" s="858" t="str">
        <f aca="false">N156</f>
        <v/>
      </c>
      <c r="AE156" s="858" t="str">
        <f aca="false">IF(OR(AD156="",AD156=0),"",60*U156/AD156)</f>
        <v/>
      </c>
    </row>
    <row r="157" customFormat="false" ht="13" hidden="false" customHeight="false" outlineLevel="0" collapsed="false">
      <c r="A157" s="854"/>
      <c r="B157" s="704" t="str">
        <f aca="true">IF($B156="","",IF(INDIRECT(ADDRESS($B156+1,C$1-1,1,,"Score"))="SP",$B156+1,""))</f>
        <v/>
      </c>
      <c r="C157" s="855" t="str">
        <f aca="true">IF($B157="","",INDIRECT(ADDRESS($B157,C$1,1,,"Score")))</f>
        <v/>
      </c>
      <c r="D157" s="704" t="str">
        <f aca="true">IF($B157="","",INDIRECT(ADDRESS($B157,D$1,1,,"Score")))</f>
        <v/>
      </c>
      <c r="E157" s="854"/>
      <c r="F157" s="854"/>
      <c r="G157" s="856"/>
      <c r="H157" s="856"/>
      <c r="I157" s="857"/>
      <c r="J157" s="856" t="str">
        <f aca="true">IF($B157="","",IF(ISBLANK(INDIRECT(ADDRESS($B157,J$1,1,,"Score"))),"",1))</f>
        <v/>
      </c>
      <c r="K157" s="856" t="str">
        <f aca="true">IF($B157="","",IF(ISBLANK(INDIRECT(ADDRESS($B157,K$1,1,,"Score"))),"",1))</f>
        <v/>
      </c>
      <c r="L157" s="856" t="str">
        <f aca="true">IF($B157="","",IF(ISBLANK(INDIRECT(ADDRESS($B157,L$1,1,,"Score"))),"",1))</f>
        <v/>
      </c>
      <c r="M157" s="704" t="str">
        <f aca="true">IF($B157="","",INDIRECT(ADDRESS($B157,M$1,1,,"Score")))</f>
        <v/>
      </c>
      <c r="N157" s="858"/>
      <c r="O157" s="858"/>
      <c r="Q157" s="854"/>
      <c r="R157" s="704" t="str">
        <f aca="true">IF($R156="","",IF(INDIRECT(ADDRESS($R156+1,S$1-1,1,,"Score"))="SP",$R156+1,""))</f>
        <v/>
      </c>
      <c r="S157" s="855" t="str">
        <f aca="true">IF($R157="","",INDIRECT(ADDRESS($R157,S$1,1,,"Score")))</f>
        <v/>
      </c>
      <c r="T157" s="704" t="str">
        <f aca="true">IF($R157="","",INDIRECT(ADDRESS($R157,T$1,1,,"Score")))</f>
        <v/>
      </c>
      <c r="U157" s="854"/>
      <c r="V157" s="854"/>
      <c r="W157" s="856"/>
      <c r="X157" s="856"/>
      <c r="Y157" s="857"/>
      <c r="Z157" s="856" t="str">
        <f aca="true">IF($R157="","",IF(ISBLANK(INDIRECT(ADDRESS($R157,Z$1,1,,"Score"))),"",1))</f>
        <v/>
      </c>
      <c r="AA157" s="856" t="str">
        <f aca="true">IF($R157="","",IF(ISBLANK(INDIRECT(ADDRESS($R157,AA$1,1,,"Score"))),"",1))</f>
        <v/>
      </c>
      <c r="AB157" s="856" t="str">
        <f aca="true">IF($R157="","",IF(ISBLANK(INDIRECT(ADDRESS($R157,AB$1,1,,"Score"))),"",1))</f>
        <v/>
      </c>
      <c r="AC157" s="704" t="str">
        <f aca="true">IF($R157="","",INDIRECT(ADDRESS($R157,AC$1,1,,"Score")))</f>
        <v/>
      </c>
      <c r="AD157" s="858"/>
      <c r="AE157" s="858"/>
    </row>
    <row r="158" customFormat="false" ht="13" hidden="false" customHeight="false" outlineLevel="0" collapsed="false">
      <c r="A158" s="859" t="n">
        <f aca="false">A156+1</f>
        <v>36</v>
      </c>
      <c r="B158" s="860" t="str">
        <f aca="false">IF(ISNA(MATCH($A158,Score!A$46:A$83,0)),"",MATCH($A158,Score!A$46:A$83,0)+ROW(Score!A$45))</f>
        <v/>
      </c>
      <c r="C158" s="861" t="str">
        <f aca="true">IF($B158="","",INDIRECT(ADDRESS($B158,C$1,1,,"Score")))</f>
        <v/>
      </c>
      <c r="D158" s="860" t="str">
        <f aca="true">IF($B158="","",INDIRECT(ADDRESS($B158,D$1,1,,"Score")))</f>
        <v/>
      </c>
      <c r="E158" s="859" t="str">
        <f aca="false">IF(B158="","",SUM(D158,D159))</f>
        <v/>
      </c>
      <c r="F158" s="859" t="str">
        <f aca="false">IF(B158="","",E158-U158)</f>
        <v/>
      </c>
      <c r="G158" s="862" t="str">
        <f aca="true">IF($B158="","",IF(ISBLANK(INDIRECT(ADDRESS($B158,G$1,1,,"Score"))),"",1))</f>
        <v/>
      </c>
      <c r="H158" s="862" t="str">
        <f aca="true">IF($B158="","",IF(ISBLANK(INDIRECT(ADDRESS($B158,H$1,1,,"Score"))),"",1))</f>
        <v/>
      </c>
      <c r="I158" s="863" t="str">
        <f aca="false">IF(H158=1,F158,"")</f>
        <v/>
      </c>
      <c r="J158" s="862" t="str">
        <f aca="true">IF($B158="","",IF(ISBLANK(INDIRECT(ADDRESS($B158,J$1,1,,"Score"))),"",1))</f>
        <v/>
      </c>
      <c r="K158" s="862" t="str">
        <f aca="true">IF($B158="","",IF(ISBLANK(INDIRECT(ADDRESS($B158,K$1,1,,"Score"))),"",1))</f>
        <v/>
      </c>
      <c r="L158" s="862" t="str">
        <f aca="true">IF($B158="","",IF(ISBLANK(INDIRECT(ADDRESS($B158,L$1,1,,"Score"))),"",1))</f>
        <v/>
      </c>
      <c r="M158" s="860" t="str">
        <f aca="true">IF($B158="","",INDIRECT(ADDRESS($B158,M$1,1,,"Score")))</f>
        <v/>
      </c>
      <c r="N158" s="858" t="str">
        <f aca="true">IF(ISNA(MATCH($A158,'Game Clock'!A$62:A$99,0)),"",INDIRECT(ADDRESS(MATCH($A158,'Game Clock'!A$62:A$99,0)+ROW('Game Clock'!A$61),N$1,1,,"Game Clock")))</f>
        <v/>
      </c>
      <c r="O158" s="859" t="str">
        <f aca="false">IF(OR(N158="",N158=0),"",60*E158/N158)</f>
        <v/>
      </c>
      <c r="Q158" s="859" t="n">
        <f aca="false">Q156+1</f>
        <v>36</v>
      </c>
      <c r="R158" s="860" t="str">
        <f aca="false">IF(ISNA(MATCH($Q158,Score!T$46:T$83,0)),"",MATCH($Q158,Score!T$46:T$83,0)+ROW(Score!T$45) )</f>
        <v/>
      </c>
      <c r="S158" s="861" t="str">
        <f aca="true">IF($R158="","",INDIRECT(ADDRESS($R158,S$1,1,,"Score")))</f>
        <v/>
      </c>
      <c r="T158" s="860" t="str">
        <f aca="true">IF($R158="","",INDIRECT(ADDRESS($R158,T$1,1,,"Score")))</f>
        <v/>
      </c>
      <c r="U158" s="859" t="str">
        <f aca="false">IF(R158="","",SUM(T158,T159))</f>
        <v/>
      </c>
      <c r="V158" s="859" t="str">
        <f aca="false">IF(R158="","",U158-E158)</f>
        <v/>
      </c>
      <c r="W158" s="862" t="str">
        <f aca="true">IF($R158="","",IF(ISBLANK(INDIRECT(ADDRESS($R158,W$1,1,,"Score"))),"",1))</f>
        <v/>
      </c>
      <c r="X158" s="862" t="str">
        <f aca="true">IF($R158="","",IF(ISBLANK(INDIRECT(ADDRESS($R158,X$1,1,,"Score"))),"",1))</f>
        <v/>
      </c>
      <c r="Y158" s="863" t="str">
        <f aca="false">IF(X158=1,V158,"")</f>
        <v/>
      </c>
      <c r="Z158" s="862" t="str">
        <f aca="true">IF($R158="","",IF(ISBLANK(INDIRECT(ADDRESS($R158,Z$1,1,,"Score"))),"",1))</f>
        <v/>
      </c>
      <c r="AA158" s="862" t="str">
        <f aca="true">IF($R158="","",IF(ISBLANK(INDIRECT(ADDRESS($R158,AA$1,1,,"Score"))),"",1))</f>
        <v/>
      </c>
      <c r="AB158" s="862" t="str">
        <f aca="true">IF($R158="","",IF(ISBLANK(INDIRECT(ADDRESS($R158,AB$1,1,,"Score"))),"",1))</f>
        <v/>
      </c>
      <c r="AC158" s="860" t="str">
        <f aca="true">IF($R158="","",INDIRECT(ADDRESS($R158,AC$1,1,,"Score")))</f>
        <v/>
      </c>
      <c r="AD158" s="859" t="str">
        <f aca="false">N158</f>
        <v/>
      </c>
      <c r="AE158" s="859" t="str">
        <f aca="false">IF(OR(AD158="",AD158=0),"",60*U158/AD158)</f>
        <v/>
      </c>
    </row>
    <row r="159" customFormat="false" ht="13" hidden="false" customHeight="false" outlineLevel="0" collapsed="false">
      <c r="A159" s="859"/>
      <c r="B159" s="860" t="str">
        <f aca="true">IF($B158="","",IF(INDIRECT(ADDRESS($B158+1,C$1-1,1,,"Score"))="SP",$B158+1,""))</f>
        <v/>
      </c>
      <c r="C159" s="861" t="str">
        <f aca="true">IF($B159="","",INDIRECT(ADDRESS($B159,C$1,1,,"Score")))</f>
        <v/>
      </c>
      <c r="D159" s="860" t="str">
        <f aca="true">IF($B159="","",INDIRECT(ADDRESS($B159,D$1,1,,"Score")))</f>
        <v/>
      </c>
      <c r="E159" s="859"/>
      <c r="F159" s="859"/>
      <c r="G159" s="862"/>
      <c r="H159" s="864"/>
      <c r="I159" s="863"/>
      <c r="J159" s="862" t="str">
        <f aca="true">IF($B159="","",IF(ISBLANK(INDIRECT(ADDRESS($B159,J$1,1,,"Score"))),"",1))</f>
        <v/>
      </c>
      <c r="K159" s="862" t="str">
        <f aca="true">IF($B159="","",IF(ISBLANK(INDIRECT(ADDRESS($B159,K$1,1,,"Score"))),"",1))</f>
        <v/>
      </c>
      <c r="L159" s="862" t="str">
        <f aca="true">IF($B159="","",IF(ISBLANK(INDIRECT(ADDRESS($B159,L$1,1,,"Score"))),"",1))</f>
        <v/>
      </c>
      <c r="M159" s="860" t="str">
        <f aca="true">IF($B159="","",INDIRECT(ADDRESS($B159,M$1,1,,"Score")))</f>
        <v/>
      </c>
      <c r="N159" s="859"/>
      <c r="O159" s="859"/>
      <c r="Q159" s="859"/>
      <c r="R159" s="860" t="str">
        <f aca="true">IF($R158="","",IF(INDIRECT(ADDRESS($R158+1,S$1-1,1,,"Score"))="SP",$R158+1,""))</f>
        <v/>
      </c>
      <c r="S159" s="861" t="str">
        <f aca="true">IF($R159="","",INDIRECT(ADDRESS($R159,S$1,1,,"Score")))</f>
        <v/>
      </c>
      <c r="T159" s="860" t="str">
        <f aca="true">IF($R159="","",INDIRECT(ADDRESS($R159,T$1,1,,"Score")))</f>
        <v/>
      </c>
      <c r="U159" s="859"/>
      <c r="V159" s="859"/>
      <c r="W159" s="862"/>
      <c r="X159" s="864"/>
      <c r="Y159" s="863"/>
      <c r="Z159" s="862" t="str">
        <f aca="true">IF($R159="","",IF(ISBLANK(INDIRECT(ADDRESS($R159,Z$1,1,,"Score"))),"",1))</f>
        <v/>
      </c>
      <c r="AA159" s="862" t="str">
        <f aca="true">IF($R159="","",IF(ISBLANK(INDIRECT(ADDRESS($R159,AA$1,1,,"Score"))),"",1))</f>
        <v/>
      </c>
      <c r="AB159" s="862" t="str">
        <f aca="true">IF($R159="","",IF(ISBLANK(INDIRECT(ADDRESS($R159,AB$1,1,,"Score"))),"",1))</f>
        <v/>
      </c>
      <c r="AC159" s="860" t="str">
        <f aca="true">IF($R159="","",INDIRECT(ADDRESS($R159,AC$1,1,,"Score")))</f>
        <v/>
      </c>
      <c r="AD159" s="859"/>
      <c r="AE159" s="859"/>
    </row>
    <row r="160" customFormat="false" ht="13" hidden="false" customHeight="false" outlineLevel="0" collapsed="false">
      <c r="A160" s="854" t="n">
        <f aca="false">A158+1</f>
        <v>37</v>
      </c>
      <c r="B160" s="704" t="str">
        <f aca="false">IF(ISNA(MATCH($A160,Score!A$46:A$83,0)),"",MATCH($A160,Score!A$46:A$83,0)+ROW(Score!A$45))</f>
        <v/>
      </c>
      <c r="C160" s="855" t="str">
        <f aca="true">IF($B160="","",INDIRECT(ADDRESS($B160,C$1,1,,"Score")))</f>
        <v/>
      </c>
      <c r="D160" s="704" t="str">
        <f aca="true">IF($B160="","",INDIRECT(ADDRESS($B160,D$1,1,,"Score")))</f>
        <v/>
      </c>
      <c r="E160" s="854" t="str">
        <f aca="false">IF(B160="","",SUM(D160,D161))</f>
        <v/>
      </c>
      <c r="F160" s="854" t="str">
        <f aca="false">IF(B160="","",E160-U160)</f>
        <v/>
      </c>
      <c r="G160" s="856" t="str">
        <f aca="true">IF($B160="","",IF(ISBLANK(INDIRECT(ADDRESS($B160,G$1,1,,"Score"))),"",1))</f>
        <v/>
      </c>
      <c r="H160" s="856" t="str">
        <f aca="true">IF($B160="","",IF(ISBLANK(INDIRECT(ADDRESS($B160,H$1,1,,"Score"))),"",1))</f>
        <v/>
      </c>
      <c r="I160" s="857" t="str">
        <f aca="false">IF(H160=1,F160,"")</f>
        <v/>
      </c>
      <c r="J160" s="856" t="str">
        <f aca="true">IF($B160="","",IF(ISBLANK(INDIRECT(ADDRESS($B160,J$1,1,,"Score"))),"",1))</f>
        <v/>
      </c>
      <c r="K160" s="856" t="str">
        <f aca="true">IF($B160="","",IF(ISBLANK(INDIRECT(ADDRESS($B160,K$1,1,,"Score"))),"",1))</f>
        <v/>
      </c>
      <c r="L160" s="856" t="str">
        <f aca="true">IF($B160="","",IF(ISBLANK(INDIRECT(ADDRESS($B160,L$1,1,,"Score"))),"",1))</f>
        <v/>
      </c>
      <c r="M160" s="704" t="str">
        <f aca="true">IF($B160="","",INDIRECT(ADDRESS($B160,M$1,1,,"Score")))</f>
        <v/>
      </c>
      <c r="N160" s="858" t="str">
        <f aca="true">IF(ISNA(MATCH($A160,'Game Clock'!A$62:A$99,0)),"",INDIRECT(ADDRESS(MATCH($A160,'Game Clock'!A$62:A$99,0)+ROW('Game Clock'!A$61),N$1,1,,"Game Clock")))</f>
        <v/>
      </c>
      <c r="O160" s="858" t="str">
        <f aca="false">IF(OR(N160="",N160=0),"",60*E160/N160)</f>
        <v/>
      </c>
      <c r="Q160" s="854" t="n">
        <f aca="false">Q158+1</f>
        <v>37</v>
      </c>
      <c r="R160" s="704" t="str">
        <f aca="false">IF(ISNA(MATCH($Q160,Score!T$46:T$83,0)),"",MATCH($Q160,Score!T$46:T$83,0)+ROW(Score!T$45) )</f>
        <v/>
      </c>
      <c r="S160" s="855" t="str">
        <f aca="true">IF($R160="","",INDIRECT(ADDRESS($R160,S$1,1,,"Score")))</f>
        <v/>
      </c>
      <c r="T160" s="704" t="str">
        <f aca="true">IF($R160="","",INDIRECT(ADDRESS($R160,T$1,1,,"Score")))</f>
        <v/>
      </c>
      <c r="U160" s="854" t="str">
        <f aca="false">IF(R160="","",SUM(T160,T161))</f>
        <v/>
      </c>
      <c r="V160" s="854" t="str">
        <f aca="false">IF(R160="","",U160-E160)</f>
        <v/>
      </c>
      <c r="W160" s="856" t="str">
        <f aca="true">IF($R160="","",IF(ISBLANK(INDIRECT(ADDRESS($R160,W$1,1,,"Score"))),"",1))</f>
        <v/>
      </c>
      <c r="X160" s="856" t="str">
        <f aca="true">IF($R160="","",IF(ISBLANK(INDIRECT(ADDRESS($R160,X$1,1,,"Score"))),"",1))</f>
        <v/>
      </c>
      <c r="Y160" s="857" t="str">
        <f aca="false">IF(X160=1,V160,"")</f>
        <v/>
      </c>
      <c r="Z160" s="856" t="str">
        <f aca="true">IF($R160="","",IF(ISBLANK(INDIRECT(ADDRESS($R160,Z$1,1,,"Score"))),"",1))</f>
        <v/>
      </c>
      <c r="AA160" s="856" t="str">
        <f aca="true">IF($R160="","",IF(ISBLANK(INDIRECT(ADDRESS($R160,AA$1,1,,"Score"))),"",1))</f>
        <v/>
      </c>
      <c r="AB160" s="856" t="str">
        <f aca="true">IF($R160="","",IF(ISBLANK(INDIRECT(ADDRESS($R160,AB$1,1,,"Score"))),"",1))</f>
        <v/>
      </c>
      <c r="AC160" s="704" t="str">
        <f aca="true">IF($R160="","",INDIRECT(ADDRESS($R160,AC$1,1,,"Score")))</f>
        <v/>
      </c>
      <c r="AD160" s="858" t="str">
        <f aca="false">N160</f>
        <v/>
      </c>
      <c r="AE160" s="858" t="str">
        <f aca="false">IF(OR(AD160="",AD160=0),"",60*U160/AD160)</f>
        <v/>
      </c>
    </row>
    <row r="161" customFormat="false" ht="13" hidden="false" customHeight="false" outlineLevel="0" collapsed="false">
      <c r="A161" s="854"/>
      <c r="B161" s="704" t="str">
        <f aca="true">IF($B160="","",IF(INDIRECT(ADDRESS($B160+1,C$1-1,1,,"Score"))="SP",$B160+1,""))</f>
        <v/>
      </c>
      <c r="C161" s="855" t="str">
        <f aca="true">IF($B161="","",INDIRECT(ADDRESS($B161,C$1,1,,"Score")))</f>
        <v/>
      </c>
      <c r="D161" s="704" t="str">
        <f aca="true">IF($B161="","",INDIRECT(ADDRESS($B161,D$1,1,,"Score")))</f>
        <v/>
      </c>
      <c r="E161" s="854"/>
      <c r="F161" s="854"/>
      <c r="G161" s="856"/>
      <c r="H161" s="856"/>
      <c r="I161" s="857"/>
      <c r="J161" s="856" t="str">
        <f aca="true">IF($B161="","",IF(ISBLANK(INDIRECT(ADDRESS($B161,J$1,1,,"Score"))),"",1))</f>
        <v/>
      </c>
      <c r="K161" s="856" t="str">
        <f aca="true">IF($B161="","",IF(ISBLANK(INDIRECT(ADDRESS($B161,K$1,1,,"Score"))),"",1))</f>
        <v/>
      </c>
      <c r="L161" s="856" t="str">
        <f aca="true">IF($B161="","",IF(ISBLANK(INDIRECT(ADDRESS($B161,L$1,1,,"Score"))),"",1))</f>
        <v/>
      </c>
      <c r="M161" s="704" t="str">
        <f aca="true">IF($B161="","",INDIRECT(ADDRESS($B161,M$1,1,,"Score")))</f>
        <v/>
      </c>
      <c r="N161" s="858"/>
      <c r="O161" s="858"/>
      <c r="Q161" s="854"/>
      <c r="R161" s="704" t="str">
        <f aca="true">IF($R160="","",IF(INDIRECT(ADDRESS($R160+1,S$1-1,1,,"Score"))="SP",$R160+1,""))</f>
        <v/>
      </c>
      <c r="S161" s="855" t="str">
        <f aca="true">IF($R161="","",INDIRECT(ADDRESS($R161,S$1,1,,"Score")))</f>
        <v/>
      </c>
      <c r="T161" s="704" t="str">
        <f aca="true">IF($R161="","",INDIRECT(ADDRESS($R161,T$1,1,,"Score")))</f>
        <v/>
      </c>
      <c r="U161" s="854"/>
      <c r="V161" s="854"/>
      <c r="W161" s="856"/>
      <c r="X161" s="856"/>
      <c r="Y161" s="857"/>
      <c r="Z161" s="856" t="str">
        <f aca="true">IF($R161="","",IF(ISBLANK(INDIRECT(ADDRESS($R161,Z$1,1,,"Score"))),"",1))</f>
        <v/>
      </c>
      <c r="AA161" s="856" t="str">
        <f aca="true">IF($R161="","",IF(ISBLANK(INDIRECT(ADDRESS($R161,AA$1,1,,"Score"))),"",1))</f>
        <v/>
      </c>
      <c r="AB161" s="856" t="str">
        <f aca="true">IF($R161="","",IF(ISBLANK(INDIRECT(ADDRESS($R161,AB$1,1,,"Score"))),"",1))</f>
        <v/>
      </c>
      <c r="AC161" s="704" t="str">
        <f aca="true">IF($R161="","",INDIRECT(ADDRESS($R161,AC$1,1,,"Score")))</f>
        <v/>
      </c>
      <c r="AD161" s="858"/>
      <c r="AE161" s="858"/>
    </row>
    <row r="162" customFormat="false" ht="13" hidden="false" customHeight="false" outlineLevel="0" collapsed="false">
      <c r="A162" s="859" t="n">
        <f aca="false">A160+1</f>
        <v>38</v>
      </c>
      <c r="B162" s="860" t="str">
        <f aca="false">IF(ISNA(MATCH($A162,Score!A$46:A$83,0)),"",MATCH($A162,Score!A$46:A$83,0)+ROW(Score!A$45))</f>
        <v/>
      </c>
      <c r="C162" s="861" t="str">
        <f aca="true">IF($B162="","",INDIRECT(ADDRESS($B162,C$1,1,,"Score")))</f>
        <v/>
      </c>
      <c r="D162" s="860" t="str">
        <f aca="true">IF($B162="","",INDIRECT(ADDRESS($B162,D$1,1,,"Score")))</f>
        <v/>
      </c>
      <c r="E162" s="859" t="str">
        <f aca="false">IF(B162="","",SUM(D162,D163))</f>
        <v/>
      </c>
      <c r="F162" s="859" t="str">
        <f aca="false">IF(B162="","",E162-U162)</f>
        <v/>
      </c>
      <c r="G162" s="862" t="str">
        <f aca="true">IF($B162="","",IF(ISBLANK(INDIRECT(ADDRESS($B162,G$1,1,,"Score"))),"",1))</f>
        <v/>
      </c>
      <c r="H162" s="862" t="str">
        <f aca="true">IF($B162="","",IF(ISBLANK(INDIRECT(ADDRESS($B162,H$1,1,,"Score"))),"",1))</f>
        <v/>
      </c>
      <c r="I162" s="863" t="str">
        <f aca="false">IF(H162=1,F162,"")</f>
        <v/>
      </c>
      <c r="J162" s="862" t="str">
        <f aca="true">IF($B162="","",IF(ISBLANK(INDIRECT(ADDRESS($B162,J$1,1,,"Score"))),"",1))</f>
        <v/>
      </c>
      <c r="K162" s="862" t="str">
        <f aca="true">IF($B162="","",IF(ISBLANK(INDIRECT(ADDRESS($B162,K$1,1,,"Score"))),"",1))</f>
        <v/>
      </c>
      <c r="L162" s="862" t="str">
        <f aca="true">IF($B162="","",IF(ISBLANK(INDIRECT(ADDRESS($B162,L$1,1,,"Score"))),"",1))</f>
        <v/>
      </c>
      <c r="M162" s="860" t="str">
        <f aca="true">IF($B162="","",INDIRECT(ADDRESS($B162,M$1,1,,"Score")))</f>
        <v/>
      </c>
      <c r="N162" s="858" t="str">
        <f aca="true">IF(ISNA(MATCH($A162,'Game Clock'!A$62:A$99,0)),"",INDIRECT(ADDRESS(MATCH($A162,'Game Clock'!A$62:A$99,0)+ROW('Game Clock'!A$61),N$1,1,,"Game Clock")))</f>
        <v/>
      </c>
      <c r="O162" s="859" t="str">
        <f aca="false">IF(OR(N162="",N162=0),"",60*E162/N162)</f>
        <v/>
      </c>
      <c r="Q162" s="859" t="n">
        <f aca="false">Q160+1</f>
        <v>38</v>
      </c>
      <c r="R162" s="860" t="str">
        <f aca="false">IF(ISNA(MATCH($Q162,Score!T$46:T$83,0)),"",MATCH($Q162,Score!T$46:T$83,0)+ROW(Score!T$45) )</f>
        <v/>
      </c>
      <c r="S162" s="861" t="str">
        <f aca="true">IF($R162="","",INDIRECT(ADDRESS($R162,S$1,1,,"Score")))</f>
        <v/>
      </c>
      <c r="T162" s="860" t="str">
        <f aca="true">IF($R162="","",INDIRECT(ADDRESS($R162,T$1,1,,"Score")))</f>
        <v/>
      </c>
      <c r="U162" s="859" t="str">
        <f aca="false">IF(R162="","",SUM(T162,T163))</f>
        <v/>
      </c>
      <c r="V162" s="859" t="str">
        <f aca="false">IF(R162="","",U162-E162)</f>
        <v/>
      </c>
      <c r="W162" s="862" t="str">
        <f aca="true">IF($R162="","",IF(ISBLANK(INDIRECT(ADDRESS($R162,W$1,1,,"Score"))),"",1))</f>
        <v/>
      </c>
      <c r="X162" s="862" t="str">
        <f aca="true">IF($R162="","",IF(ISBLANK(INDIRECT(ADDRESS($R162,X$1,1,,"Score"))),"",1))</f>
        <v/>
      </c>
      <c r="Y162" s="863" t="str">
        <f aca="false">IF(X162=1,V162,"")</f>
        <v/>
      </c>
      <c r="Z162" s="862" t="str">
        <f aca="true">IF($R162="","",IF(ISBLANK(INDIRECT(ADDRESS($R162,Z$1,1,,"Score"))),"",1))</f>
        <v/>
      </c>
      <c r="AA162" s="862" t="str">
        <f aca="true">IF($R162="","",IF(ISBLANK(INDIRECT(ADDRESS($R162,AA$1,1,,"Score"))),"",1))</f>
        <v/>
      </c>
      <c r="AB162" s="862" t="str">
        <f aca="true">IF($R162="","",IF(ISBLANK(INDIRECT(ADDRESS($R162,AB$1,1,,"Score"))),"",1))</f>
        <v/>
      </c>
      <c r="AC162" s="860" t="str">
        <f aca="true">IF($R162="","",INDIRECT(ADDRESS($R162,AC$1,1,,"Score")))</f>
        <v/>
      </c>
      <c r="AD162" s="859" t="str">
        <f aca="false">N162</f>
        <v/>
      </c>
      <c r="AE162" s="859" t="str">
        <f aca="false">IF(OR(AD162="",AD162=0),"",60*U162/AD162)</f>
        <v/>
      </c>
    </row>
    <row r="163" customFormat="false" ht="13" hidden="false" customHeight="false" outlineLevel="0" collapsed="false">
      <c r="A163" s="859"/>
      <c r="B163" s="860" t="str">
        <f aca="true">IF($B162="","",IF(INDIRECT(ADDRESS($B162+1,C$1-1,1,,"Score"))="SP",$B162+1,""))</f>
        <v/>
      </c>
      <c r="C163" s="861" t="str">
        <f aca="true">IF($B163="","",INDIRECT(ADDRESS($B163,C$1,1,,"Score")))</f>
        <v/>
      </c>
      <c r="D163" s="860" t="str">
        <f aca="true">IF($B163="","",INDIRECT(ADDRESS($B163,D$1,1,,"Score")))</f>
        <v/>
      </c>
      <c r="E163" s="859"/>
      <c r="F163" s="859"/>
      <c r="G163" s="862"/>
      <c r="H163" s="864"/>
      <c r="I163" s="863"/>
      <c r="J163" s="862" t="str">
        <f aca="true">IF($B163="","",IF(ISBLANK(INDIRECT(ADDRESS($B163,J$1,1,,"Score"))),"",1))</f>
        <v/>
      </c>
      <c r="K163" s="862" t="str">
        <f aca="true">IF($B163="","",IF(ISBLANK(INDIRECT(ADDRESS($B163,K$1,1,,"Score"))),"",1))</f>
        <v/>
      </c>
      <c r="L163" s="862" t="str">
        <f aca="true">IF($B163="","",IF(ISBLANK(INDIRECT(ADDRESS($B163,L$1,1,,"Score"))),"",1))</f>
        <v/>
      </c>
      <c r="M163" s="860" t="str">
        <f aca="true">IF($B163="","",INDIRECT(ADDRESS($B163,M$1,1,,"Score")))</f>
        <v/>
      </c>
      <c r="N163" s="859"/>
      <c r="O163" s="859"/>
      <c r="Q163" s="859"/>
      <c r="R163" s="860" t="str">
        <f aca="true">IF($R162="","",IF(INDIRECT(ADDRESS($R162+1,S$1-1,1,,"Score"))="SP",$R162+1,""))</f>
        <v/>
      </c>
      <c r="S163" s="861" t="str">
        <f aca="true">IF($R163="","",INDIRECT(ADDRESS($R163,S$1,1,,"Score")))</f>
        <v/>
      </c>
      <c r="T163" s="860" t="str">
        <f aca="true">IF($R163="","",INDIRECT(ADDRESS($R163,T$1,1,,"Score")))</f>
        <v/>
      </c>
      <c r="U163" s="859"/>
      <c r="V163" s="859"/>
      <c r="W163" s="862"/>
      <c r="X163" s="864"/>
      <c r="Y163" s="863"/>
      <c r="Z163" s="862" t="str">
        <f aca="true">IF($R163="","",IF(ISBLANK(INDIRECT(ADDRESS($R163,Z$1,1,,"Score"))),"",1))</f>
        <v/>
      </c>
      <c r="AA163" s="862" t="str">
        <f aca="true">IF($R163="","",IF(ISBLANK(INDIRECT(ADDRESS($R163,AA$1,1,,"Score"))),"",1))</f>
        <v/>
      </c>
      <c r="AB163" s="862" t="str">
        <f aca="true">IF($R163="","",IF(ISBLANK(INDIRECT(ADDRESS($R163,AB$1,1,,"Score"))),"",1))</f>
        <v/>
      </c>
      <c r="AC163" s="860" t="str">
        <f aca="true">IF($R163="","",INDIRECT(ADDRESS($R163,AC$1,1,,"Score")))</f>
        <v/>
      </c>
      <c r="AD163" s="859"/>
      <c r="AE163" s="859"/>
    </row>
    <row r="164" customFormat="false" ht="12.75" hidden="false" customHeight="true" outlineLevel="0" collapsed="false">
      <c r="A164" s="865" t="s">
        <v>480</v>
      </c>
      <c r="B164" s="866"/>
      <c r="C164" s="866"/>
      <c r="D164" s="866"/>
      <c r="E164" s="867" t="e">
        <f aca="false">SUM(E88:E163)</f>
        <v>#REF!</v>
      </c>
      <c r="F164" s="868"/>
      <c r="G164" s="853" t="n">
        <f aca="false">SUM(G88:G163)</f>
        <v>30</v>
      </c>
      <c r="H164" s="853" t="n">
        <f aca="false">SUM(H88:H163)</f>
        <v>30</v>
      </c>
      <c r="I164" s="852"/>
      <c r="J164" s="853" t="n">
        <f aca="false">SUM(J88:J163)</f>
        <v>60</v>
      </c>
      <c r="K164" s="853" t="n">
        <f aca="false">SUM(K88:K163)</f>
        <v>60</v>
      </c>
      <c r="L164" s="853" t="n">
        <f aca="false">SUM(L88,L90,L92,L94,L96,L98,L100,L102,L104,L106,L108,L110,L112,L114,L116,L118,L120,L122,L124,L126,L128,L130,L132,L134,L136,L138,L140,L142,L144,L146, L148, L150, L152, L154, L156,L158,L160,L162)</f>
        <v>30</v>
      </c>
      <c r="M164" s="866"/>
      <c r="N164" s="868" t="s">
        <v>479</v>
      </c>
      <c r="O164" s="867" t="str">
        <f aca="false">IF(COUNT(O88:O163),AVERAGE(O88:O163),"")</f>
        <v/>
      </c>
      <c r="Q164" s="865" t="s">
        <v>480</v>
      </c>
      <c r="R164" s="866"/>
      <c r="S164" s="866"/>
      <c r="T164" s="866"/>
      <c r="U164" s="867" t="e">
        <f aca="false">SUM(U88:U163)</f>
        <v>#REF!</v>
      </c>
      <c r="V164" s="868"/>
      <c r="W164" s="853" t="n">
        <f aca="false">SUM(W88:W163)</f>
        <v>29</v>
      </c>
      <c r="X164" s="853" t="n">
        <f aca="false">SUM(X88:X163)</f>
        <v>29</v>
      </c>
      <c r="Y164" s="852"/>
      <c r="Z164" s="853" t="n">
        <f aca="false">SUM(Z88:Z163)</f>
        <v>58</v>
      </c>
      <c r="AA164" s="853" t="n">
        <f aca="false">SUM(AA88:AA163)</f>
        <v>58</v>
      </c>
      <c r="AB164" s="853" t="n">
        <f aca="false">SUM(AB88,AB90,AB92,AB94,AB96,AB98,AB100,AB102,AB104,AB106,AB108,AB110,AB112,AB114,AB116,AB118,AB120,AB122,AB124,AB126,AB128,AB130,AB132,AB134,AB136,AB138,AB140,AB142,AB144,AB146, AB148, AB150, AB152, AB154, AB156, AB158, AB160, AB162)</f>
        <v>29</v>
      </c>
      <c r="AC164" s="866"/>
      <c r="AD164" s="868" t="s">
        <v>479</v>
      </c>
      <c r="AE164" s="867" t="str">
        <f aca="false">IF(COUNT(AE88:AE163),AVERAGE(AE88:AE163),"")</f>
        <v/>
      </c>
    </row>
    <row r="165" customFormat="false" ht="13" hidden="false" customHeight="false" outlineLevel="0" collapsed="false">
      <c r="A165" s="865"/>
      <c r="B165" s="866"/>
      <c r="C165" s="866"/>
      <c r="D165" s="866"/>
      <c r="E165" s="867"/>
      <c r="F165" s="868"/>
      <c r="G165" s="853"/>
      <c r="H165" s="869"/>
      <c r="I165" s="852"/>
      <c r="J165" s="853"/>
      <c r="K165" s="853"/>
      <c r="L165" s="853" t="n">
        <f aca="false">SUM(L89,L91,L93,L95,L97,L99,L101,L103,L105,L107,L109,L111,L113,L115,L117,L119,L121,L123,L125,L127,L129,L131,L133,L135,L137,L139,L141,L143,L145,L147, L149, L151, L153, L155, L157,L159,L161,L163)</f>
        <v>30</v>
      </c>
      <c r="M165" s="866"/>
      <c r="N165" s="868"/>
      <c r="O165" s="867"/>
      <c r="Q165" s="865"/>
      <c r="R165" s="866"/>
      <c r="S165" s="866"/>
      <c r="T165" s="866"/>
      <c r="U165" s="867"/>
      <c r="V165" s="868"/>
      <c r="W165" s="853"/>
      <c r="X165" s="869"/>
      <c r="Y165" s="852"/>
      <c r="Z165" s="853"/>
      <c r="AA165" s="853"/>
      <c r="AB165" s="853" t="n">
        <f aca="false">SUM(AB89,AB91,AB93,AB95,AB97,AB99,AB101,AB103,AB105,AB107,AB109,AB111,AB113,AB115,AB117,AB119,AB121,AB123,AB125,AB127,AB129,AB131,AB133,AB135,AB137,AB139,AB141,AB143,AB145,AB147, AB149, AB151, AB153, AB155, AB157, AB159, AB161, AB163)</f>
        <v>29</v>
      </c>
      <c r="AC165" s="866"/>
      <c r="AD165" s="868"/>
      <c r="AE165" s="867"/>
    </row>
    <row r="171" customFormat="false" ht="13" hidden="false" customHeight="false" outlineLevel="0" collapsed="false">
      <c r="A171" s="870" t="s">
        <v>461</v>
      </c>
      <c r="B171" s="870" t="s">
        <v>292</v>
      </c>
      <c r="D171" s="870" t="s">
        <v>469</v>
      </c>
      <c r="E171" s="870" t="s">
        <v>481</v>
      </c>
      <c r="F171" s="870" t="s">
        <v>471</v>
      </c>
      <c r="G171" s="870" t="s">
        <v>472</v>
      </c>
      <c r="H171" s="870" t="s">
        <v>452</v>
      </c>
      <c r="I171" s="870" t="s">
        <v>473</v>
      </c>
      <c r="J171" s="870" t="s">
        <v>474</v>
      </c>
      <c r="K171" s="870" t="s">
        <v>475</v>
      </c>
      <c r="L171" s="870" t="s">
        <v>221</v>
      </c>
      <c r="M171" s="870" t="s">
        <v>233</v>
      </c>
      <c r="N171" s="870"/>
      <c r="O171" s="870"/>
      <c r="Q171" s="870" t="s">
        <v>467</v>
      </c>
      <c r="R171" s="870" t="s">
        <v>292</v>
      </c>
      <c r="T171" s="870" t="s">
        <v>469</v>
      </c>
      <c r="U171" s="870" t="s">
        <v>481</v>
      </c>
      <c r="V171" s="870" t="s">
        <v>471</v>
      </c>
      <c r="W171" s="870" t="s">
        <v>472</v>
      </c>
      <c r="X171" s="870" t="s">
        <v>452</v>
      </c>
      <c r="Y171" s="870" t="s">
        <v>473</v>
      </c>
      <c r="Z171" s="870" t="s">
        <v>474</v>
      </c>
      <c r="AA171" s="870" t="s">
        <v>475</v>
      </c>
      <c r="AB171" s="870" t="s">
        <v>221</v>
      </c>
      <c r="AC171" s="870" t="s">
        <v>233</v>
      </c>
    </row>
    <row r="172" customFormat="false" ht="13" hidden="false" customHeight="false" outlineLevel="0" collapsed="false">
      <c r="A172" s="854" t="n">
        <v>1</v>
      </c>
      <c r="B172" s="871" t="str">
        <f aca="false">IF(IGRF!B14="","",IGRF!B14)</f>
        <v>02</v>
      </c>
      <c r="C172" s="704" t="s">
        <v>463</v>
      </c>
      <c r="D172" s="704" t="e">
        <f aca="false">IF(OR($E172="",$E172=0),"",SUMPRODUCT(--($C$3:$C$78=$B172),D$3:D$78))</f>
        <v>#REF!</v>
      </c>
      <c r="E172" s="704" t="e">
        <f aca="false">IF($B172="","",SUMPRODUCT(--(C$3:C$78=$B172)))</f>
        <v>#REF!</v>
      </c>
      <c r="F172" s="704" t="e">
        <f aca="false">IF(OR($E172="",$E172=0),"",SUMIF($C$3:$C$62,$B172,F$3:F$62))</f>
        <v>#REF!</v>
      </c>
      <c r="G172" s="860" t="e">
        <f aca="false">IF(OR($E172="",$E172=0),"",SUMPRODUCT(--($C$3:$C$78=$B172),G$3:G$78))</f>
        <v>#REF!</v>
      </c>
      <c r="H172" s="860" t="e">
        <f aca="false">IF(OR($E172="",$E172=0),"",SUMPRODUCT(--($C$3:$C$78=$B172),H$3:H$78))</f>
        <v>#REF!</v>
      </c>
      <c r="I172" s="857" t="e">
        <f aca="false">IF(OR($E172="",$E172=0),"",SUMPRODUCT(--($C$3:$C$78=$B172),I$3:I$78))</f>
        <v>#REF!</v>
      </c>
      <c r="J172" s="860" t="e">
        <f aca="false">IF(OR($E172="",$E172=0),"",SUMPRODUCT(--($C$3:$C$78=$B172),J$3:J$78))</f>
        <v>#REF!</v>
      </c>
      <c r="K172" s="860" t="e">
        <f aca="false">IF(OR($E172="",$E172=0),"",SUMPRODUCT(--($C$3:$C$78=$B172),K$3:K$78))</f>
        <v>#REF!</v>
      </c>
      <c r="L172" s="860" t="e">
        <f aca="false">IF(OR($E172="",$E172=0),"",SUMPRODUCT(--($C$3:$C$78=$B172),L$3:L$78))</f>
        <v>#REF!</v>
      </c>
      <c r="M172" s="704" t="e">
        <f aca="false">IF(OR($E172="",$E172=0),"",SUMPRODUCT(--($C$3:$C$78=$B172),M$3:M$78))</f>
        <v>#REF!</v>
      </c>
      <c r="Q172" s="854" t="n">
        <v>1</v>
      </c>
      <c r="R172" s="854" t="str">
        <f aca="false">IF(IGRF!H14="","",IGRF!H14)</f>
        <v>18</v>
      </c>
      <c r="S172" s="704" t="s">
        <v>463</v>
      </c>
      <c r="T172" s="704" t="e">
        <f aca="false">IF(OR($U172="",$U172=0),"",SUMPRODUCT(--($S$3:$S$78=$R172),T$3:T$78))</f>
        <v>#REF!</v>
      </c>
      <c r="U172" s="704" t="e">
        <f aca="false">IF($R172="","",SUMPRODUCT(--(S$3:S$78=$R172)))</f>
        <v>#REF!</v>
      </c>
      <c r="V172" s="704" t="e">
        <f aca="false">IF(OR($U172="",$U172=0),"",SUMPRODUCT(--($S$3:$S$78=$R172),V$3:V$78))</f>
        <v>#REF!</v>
      </c>
      <c r="W172" s="860" t="e">
        <f aca="false">IF(OR($U172="",$U172=0),"",SUMPRODUCT(--($S$3:$S$78=$R172),W$3:W$78))</f>
        <v>#REF!</v>
      </c>
      <c r="X172" s="860" t="e">
        <f aca="false">IF(OR($U172="",$U172=0),"",SUMPRODUCT(--($S$3:$S$78=$R172),X$3:X$78))</f>
        <v>#REF!</v>
      </c>
      <c r="Y172" s="857" t="e">
        <f aca="false">IF(OR($U172="",$U172=0),"",SUMPRODUCT(--($S$3:$S$78=$R172),Y$3:Y$78))</f>
        <v>#REF!</v>
      </c>
      <c r="Z172" s="860" t="e">
        <f aca="false">IF(OR($U172="",$U172=0),"",SUMPRODUCT(--($S$3:$S$78=$R172),Z$3:Z$78))</f>
        <v>#REF!</v>
      </c>
      <c r="AA172" s="860" t="e">
        <f aca="false">IF(OR($U172="",$U172=0),"",SUMPRODUCT(--($S$3:$S$78=$R172),AA$3:AA$78))</f>
        <v>#REF!</v>
      </c>
      <c r="AB172" s="860" t="e">
        <f aca="false">IF(OR($U172="",$U172=0),"",SUMPRODUCT(--($S$3:$S$78=$R172),AB$3:AB$78))</f>
        <v>#REF!</v>
      </c>
      <c r="AC172" s="704" t="e">
        <f aca="false">IF(OR($U172="",$U172=0),"",SUMPRODUCT(--($S$3:$S$78=$R172),AC$3:AC$78))</f>
        <v>#REF!</v>
      </c>
    </row>
    <row r="173" customFormat="false" ht="13" hidden="false" customHeight="false" outlineLevel="0" collapsed="false">
      <c r="A173" s="854"/>
      <c r="B173" s="871"/>
      <c r="C173" s="704" t="s">
        <v>464</v>
      </c>
      <c r="D173" s="704" t="e">
        <f aca="false">IF(OR($E173="",$E173=0),"",SUMPRODUCT(--($C$88:$C$163=$B172),D$88:D$163))</f>
        <v>#REF!</v>
      </c>
      <c r="E173" s="704" t="e">
        <f aca="false">IF($B172="","",SUMPRODUCT(--(C$88:C$163=$B172)))</f>
        <v>#REF!</v>
      </c>
      <c r="F173" s="704" t="e">
        <f aca="false">IF(OR($E173="",$E173=0),"",SUMIF($C$88:$C$147,$B172,F$88:F$147))</f>
        <v>#REF!</v>
      </c>
      <c r="G173" s="860" t="e">
        <f aca="false">IF(OR($E173="",$E173=0),"",SUMPRODUCT(--($C$88:$C$163=$B172),G$88:G$163))</f>
        <v>#REF!</v>
      </c>
      <c r="H173" s="860" t="e">
        <f aca="false">IF(OR($E173="",$E173=0),"",SUMPRODUCT(--($C$88:$C$163=$B172),H$88:H$163))</f>
        <v>#REF!</v>
      </c>
      <c r="I173" s="857" t="e">
        <f aca="false">IF(OR($E173="",$E173=0),"",SUMPRODUCT(--($C$88:$C$163=$B172),I$88:I$163))</f>
        <v>#REF!</v>
      </c>
      <c r="J173" s="860" t="e">
        <f aca="false">IF(OR($E173="",$E173=0),"",SUMPRODUCT(--($C$88:$C$163=$B172),J$88:J$163))</f>
        <v>#REF!</v>
      </c>
      <c r="K173" s="860" t="e">
        <f aca="false">IF(OR($E173="",$E173=0),"",SUMPRODUCT(--($C$88:$C$163=$B172),K$88:K$163))</f>
        <v>#REF!</v>
      </c>
      <c r="L173" s="860" t="e">
        <f aca="false">IF(OR($E173="",$E173=0),"",SUMPRODUCT(--($C$88:$C$163=$B172),L$88:L$163))</f>
        <v>#REF!</v>
      </c>
      <c r="M173" s="704" t="e">
        <f aca="false">IF(OR($E173="",$E173=0),"",SUMPRODUCT(--($C$88:$C$163=$B172),M$88:M$163))</f>
        <v>#REF!</v>
      </c>
      <c r="Q173" s="854"/>
      <c r="R173" s="854"/>
      <c r="S173" s="704" t="s">
        <v>464</v>
      </c>
      <c r="T173" s="704" t="e">
        <f aca="false">IF(OR($U173="",$U173=0),"",SUMPRODUCT(--($S$88:$S$163=$R172),T$88:T$163))</f>
        <v>#REF!</v>
      </c>
      <c r="U173" s="704" t="e">
        <f aca="false">IF($R172="","",SUMPRODUCT(--(S$88:S$163=$R172)))</f>
        <v>#REF!</v>
      </c>
      <c r="V173" s="704" t="e">
        <f aca="false">IF(OR($U173="",$U173=0),"",SUMPRODUCT(--($S$88:$S$163=$R172),V$88:V$163))</f>
        <v>#REF!</v>
      </c>
      <c r="W173" s="860" t="e">
        <f aca="false">IF(OR($U173="",$U173=0),"",SUMPRODUCT(--($S$88:$S$163=$R172),W$88:W$163))</f>
        <v>#REF!</v>
      </c>
      <c r="X173" s="860" t="e">
        <f aca="false">IF(OR($U173="",$U173=0),"",SUMPRODUCT(--($S$88:$S$163=$R172),X$88:X$163))</f>
        <v>#REF!</v>
      </c>
      <c r="Y173" s="857" t="e">
        <f aca="false">IF(OR($U173="",$U173=0),"",SUMPRODUCT(--($S$88:$S$163=$R172),Y$88:Y$163))</f>
        <v>#REF!</v>
      </c>
      <c r="Z173" s="860" t="e">
        <f aca="false">IF(OR($U173="",$U173=0),"",SUMPRODUCT(--($S$88:$S$163=$R172),Z$88:Z$163))</f>
        <v>#REF!</v>
      </c>
      <c r="AA173" s="860" t="e">
        <f aca="false">IF(OR($U173="",$U173=0),"",SUMPRODUCT(--($S$88:$S$163=$R172),AA$88:AA$163))</f>
        <v>#REF!</v>
      </c>
      <c r="AB173" s="860" t="e">
        <f aca="false">IF(OR($U173="",$U173=0),"",SUMPRODUCT(--($S$88:$S$163=$R172),AB$88:AB$163))</f>
        <v>#REF!</v>
      </c>
      <c r="AC173" s="704" t="e">
        <f aca="false">IF(OR($U173="",$U173=0),"",SUMPRODUCT(--($S$88:$S$163=$R172),AC$88:AC$163))</f>
        <v>#REF!</v>
      </c>
    </row>
    <row r="174" customFormat="false" ht="13" hidden="false" customHeight="false" outlineLevel="0" collapsed="false">
      <c r="A174" s="854"/>
      <c r="B174" s="871"/>
      <c r="C174" s="872" t="s">
        <v>454</v>
      </c>
      <c r="D174" s="872" t="e">
        <f aca="false">IF($B172="","",SUM(D172:D173))</f>
        <v>#REF!</v>
      </c>
      <c r="E174" s="872" t="e">
        <f aca="false">IF($B172="","",SUM(E172:E173))</f>
        <v>#REF!</v>
      </c>
      <c r="F174" s="872" t="e">
        <f aca="false">IF($B172="","",SUM(F172:F173))</f>
        <v>#REF!</v>
      </c>
      <c r="G174" s="862" t="e">
        <f aca="false">IF($B172="","",SUM(G172,G173))</f>
        <v>#REF!</v>
      </c>
      <c r="H174" s="862" t="e">
        <f aca="false">IF($B172="","",SUM(H172,H173))</f>
        <v>#REF!</v>
      </c>
      <c r="I174" s="873" t="e">
        <f aca="false">IF($B172="","",SUM(I172,I173))</f>
        <v>#REF!</v>
      </c>
      <c r="J174" s="862" t="e">
        <f aca="false">IF($B172="","",SUM(J172,J173))</f>
        <v>#REF!</v>
      </c>
      <c r="K174" s="862" t="e">
        <f aca="false">IF($B172="","",SUM(K172,K173))</f>
        <v>#REF!</v>
      </c>
      <c r="L174" s="862" t="e">
        <f aca="false">IF($B172="","",SUM(L172,L173))</f>
        <v>#REF!</v>
      </c>
      <c r="M174" s="872" t="e">
        <f aca="false">IF($B172="","",SUM(M172:M173))</f>
        <v>#REF!</v>
      </c>
      <c r="N174" s="753"/>
      <c r="O174" s="753"/>
      <c r="Q174" s="854"/>
      <c r="R174" s="854"/>
      <c r="S174" s="872" t="s">
        <v>454</v>
      </c>
      <c r="T174" s="872" t="e">
        <f aca="false">IF($R172="","",SUM(T172:T173))</f>
        <v>#REF!</v>
      </c>
      <c r="U174" s="872" t="e">
        <f aca="false">IF($R172="","",SUM(U172,U173))</f>
        <v>#REF!</v>
      </c>
      <c r="V174" s="872" t="e">
        <f aca="false">IF($R172="","",SUM(V172,V173))</f>
        <v>#REF!</v>
      </c>
      <c r="W174" s="862" t="e">
        <f aca="false">IF($R172="","",SUM(W172,W173))</f>
        <v>#REF!</v>
      </c>
      <c r="X174" s="862" t="e">
        <f aca="false">IF($R172="","",SUM(X172,X173))</f>
        <v>#REF!</v>
      </c>
      <c r="Y174" s="873" t="e">
        <f aca="false">IF($R172="","",SUM(Y172,Y173))</f>
        <v>#REF!</v>
      </c>
      <c r="Z174" s="862" t="e">
        <f aca="false">IF($R172="","",SUM(Z172,Z173))</f>
        <v>#REF!</v>
      </c>
      <c r="AA174" s="862" t="e">
        <f aca="false">IF($R172="","",SUM(AA172,AA173))</f>
        <v>#REF!</v>
      </c>
      <c r="AB174" s="862" t="e">
        <f aca="false">IF($R172="","",SUM(AB172,AB173))</f>
        <v>#REF!</v>
      </c>
      <c r="AC174" s="872" t="e">
        <f aca="false">IF($R172="","",SUM(AC172,AC173))</f>
        <v>#REF!</v>
      </c>
    </row>
    <row r="175" customFormat="false" ht="13" hidden="false" customHeight="false" outlineLevel="0" collapsed="false">
      <c r="A175" s="854" t="n">
        <f aca="false">A172+1</f>
        <v>2</v>
      </c>
      <c r="B175" s="871" t="str">
        <f aca="false">IF(IGRF!B15="","",IGRF!B15)</f>
        <v>1</v>
      </c>
      <c r="C175" s="704" t="s">
        <v>463</v>
      </c>
      <c r="D175" s="704" t="e">
        <f aca="false">IF(OR($E175="",$E175=0),"",SUMPRODUCT(--($C$3:$C$78=$B175),D$3:D$78))</f>
        <v>#REF!</v>
      </c>
      <c r="E175" s="704" t="e">
        <f aca="false">IF($B175="","",SUMPRODUCT(--(C$3:C$78=$B175)))</f>
        <v>#REF!</v>
      </c>
      <c r="F175" s="704" t="e">
        <f aca="false">IF(OR($E175="",$E175=0),"",SUMIF($C$3:$C$62,$B175,F$3:F$62))</f>
        <v>#REF!</v>
      </c>
      <c r="G175" s="860" t="e">
        <f aca="false">IF(OR($E175="",$E175=0),"",SUMPRODUCT(--($C$3:$C$78=$B175),G$3:G$78))</f>
        <v>#REF!</v>
      </c>
      <c r="H175" s="860" t="e">
        <f aca="false">IF(OR($E175="",$E175=0),"",SUMPRODUCT(--($C$3:$C$78=$B175),H$3:H$78))</f>
        <v>#REF!</v>
      </c>
      <c r="I175" s="857" t="e">
        <f aca="false">IF(OR($E175="",$E175=0),"",SUMPRODUCT(--($C$3:$C$78=$B175),I$3:I$78))</f>
        <v>#REF!</v>
      </c>
      <c r="J175" s="860" t="e">
        <f aca="false">IF(OR($E175="",$E175=0),"",SUMPRODUCT(--($C$3:$C$78=$B175),J$3:J$78))</f>
        <v>#REF!</v>
      </c>
      <c r="K175" s="860" t="e">
        <f aca="false">IF(OR($E175="",$E175=0),"",SUMPRODUCT(--($C$3:$C$78=$B175),K$3:K$78))</f>
        <v>#REF!</v>
      </c>
      <c r="L175" s="860" t="e">
        <f aca="false">IF(OR($E175="",$E175=0),"",SUMPRODUCT(--($C$3:$C$78=$B175),L$3:L$78))</f>
        <v>#REF!</v>
      </c>
      <c r="M175" s="704" t="e">
        <f aca="false">IF(OR($E175="",$E175=0),"",SUMPRODUCT(--($C$3:$C$78=$B175),M$3:M$78))</f>
        <v>#REF!</v>
      </c>
      <c r="Q175" s="854" t="n">
        <f aca="false">Q172+1</f>
        <v>2</v>
      </c>
      <c r="R175" s="854" t="str">
        <f aca="false">IF(IGRF!H15="","",IGRF!H15)</f>
        <v>191</v>
      </c>
      <c r="S175" s="704" t="s">
        <v>463</v>
      </c>
      <c r="T175" s="704" t="e">
        <f aca="false">IF(OR($U175="",$U175=0),"",SUMPRODUCT(--($S$3:$S$78=$R175),T$3:T$78))</f>
        <v>#REF!</v>
      </c>
      <c r="U175" s="704" t="e">
        <f aca="false">IF($R175="","",SUMPRODUCT(--(S$3:S$78=$R175)))</f>
        <v>#REF!</v>
      </c>
      <c r="V175" s="704" t="e">
        <f aca="false">IF(OR($U175="",$U175=0),"",SUMPRODUCT(--($S$3:$S$78=$R175),V$3:V$78))</f>
        <v>#REF!</v>
      </c>
      <c r="W175" s="860" t="e">
        <f aca="false">IF(OR($U175="",$U175=0),"",SUMPRODUCT(--($S$3:$S$78=$R175),W$3:W$78))</f>
        <v>#REF!</v>
      </c>
      <c r="X175" s="860" t="e">
        <f aca="false">IF(OR($U175="",$U175=0),"",SUMPRODUCT(--($S$3:$S$78=$R175),X$3:X$78))</f>
        <v>#REF!</v>
      </c>
      <c r="Y175" s="857" t="e">
        <f aca="false">IF(OR($U175="",$U175=0),"",SUMPRODUCT(--($S$3:$S$78=$R175),Y$3:Y$78))</f>
        <v>#REF!</v>
      </c>
      <c r="Z175" s="860" t="e">
        <f aca="false">IF(OR($U175="",$U175=0),"",SUMPRODUCT(--($S$3:$S$78=$R175),Z$3:Z$78))</f>
        <v>#REF!</v>
      </c>
      <c r="AA175" s="860" t="e">
        <f aca="false">IF(OR($U175="",$U175=0),"",SUMPRODUCT(--($S$3:$S$78=$R175),AA$3:AA$78))</f>
        <v>#REF!</v>
      </c>
      <c r="AB175" s="860" t="e">
        <f aca="false">IF(OR($U175="",$U175=0),"",SUMPRODUCT(--($S$3:$S$78=$R175),AB$3:AB$78))</f>
        <v>#REF!</v>
      </c>
      <c r="AC175" s="704" t="e">
        <f aca="false">IF(OR($U175="",$U175=0),"",SUMPRODUCT(--($S$3:$S$78=$R175),AC$3:AC$78))</f>
        <v>#REF!</v>
      </c>
    </row>
    <row r="176" customFormat="false" ht="13" hidden="false" customHeight="false" outlineLevel="0" collapsed="false">
      <c r="A176" s="854"/>
      <c r="B176" s="871"/>
      <c r="C176" s="704" t="s">
        <v>464</v>
      </c>
      <c r="D176" s="704" t="e">
        <f aca="false">IF(OR($E176="",$E176=0),"",SUMPRODUCT(--($C$88:$C$163=$B175),D$88:D$163))</f>
        <v>#REF!</v>
      </c>
      <c r="E176" s="704" t="e">
        <f aca="false">IF($B175="","",SUMPRODUCT(--(C$88:C$163=$B175)))</f>
        <v>#REF!</v>
      </c>
      <c r="F176" s="704" t="e">
        <f aca="false">IF(OR($E176="",$E176=0),"",SUMIF($C$88:$C$147,$B175,F$88:F$147))</f>
        <v>#REF!</v>
      </c>
      <c r="G176" s="860" t="e">
        <f aca="false">IF(OR($E176="",$E176=0),"",SUMPRODUCT(--($C$88:$C$163=$B175),G$88:G$163))</f>
        <v>#REF!</v>
      </c>
      <c r="H176" s="860" t="e">
        <f aca="false">IF(OR($E176="",$E176=0),"",SUMPRODUCT(--($C$88:$C$163=$B175),H$88:H$163))</f>
        <v>#REF!</v>
      </c>
      <c r="I176" s="857" t="e">
        <f aca="false">IF(OR($E176="",$E176=0),"",SUMPRODUCT(--($C$88:$C$163=$B175),I$88:I$163))</f>
        <v>#REF!</v>
      </c>
      <c r="J176" s="860" t="e">
        <f aca="false">IF(OR($E176="",$E176=0),"",SUMPRODUCT(--($C$88:$C$163=$B175),J$88:J$163))</f>
        <v>#REF!</v>
      </c>
      <c r="K176" s="860" t="e">
        <f aca="false">IF(OR($E176="",$E176=0),"",SUMPRODUCT(--($C$88:$C$163=$B175),K$88:K$163))</f>
        <v>#REF!</v>
      </c>
      <c r="L176" s="860" t="e">
        <f aca="false">IF(OR($E176="",$E176=0),"",SUMPRODUCT(--($C$88:$C$163=$B175),L$88:L$163))</f>
        <v>#REF!</v>
      </c>
      <c r="M176" s="704" t="e">
        <f aca="false">IF(OR($E176="",$E176=0),"",SUMPRODUCT(--($C$88:$C$163=$B175),M$88:M$163))</f>
        <v>#REF!</v>
      </c>
      <c r="Q176" s="854"/>
      <c r="R176" s="854"/>
      <c r="S176" s="704" t="s">
        <v>464</v>
      </c>
      <c r="T176" s="704" t="e">
        <f aca="false">IF(OR($U176="",$U176=0),"",SUMPRODUCT(--($S$88:$S$163=$R175),T$88:T$163))</f>
        <v>#REF!</v>
      </c>
      <c r="U176" s="704" t="e">
        <f aca="false">IF($R175="","",SUMPRODUCT(--(S$88:S$163=$R175)))</f>
        <v>#REF!</v>
      </c>
      <c r="V176" s="704" t="e">
        <f aca="false">IF(OR($U176="",$U176=0),"",SUMPRODUCT(--($S$88:$S$163=$R175),V$88:V$163))</f>
        <v>#REF!</v>
      </c>
      <c r="W176" s="860" t="e">
        <f aca="false">IF(OR($U176="",$U176=0),"",SUMPRODUCT(--($S$88:$S$163=$R175),W$88:W$163))</f>
        <v>#REF!</v>
      </c>
      <c r="X176" s="860" t="e">
        <f aca="false">IF(OR($U176="",$U176=0),"",SUMPRODUCT(--($S$88:$S$163=$R175),X$88:X$163))</f>
        <v>#REF!</v>
      </c>
      <c r="Y176" s="857" t="e">
        <f aca="false">IF(OR($U176="",$U176=0),"",SUMPRODUCT(--($S$88:$S$163=$R175),Y$88:Y$163))</f>
        <v>#REF!</v>
      </c>
      <c r="Z176" s="860" t="e">
        <f aca="false">IF(OR($U176="",$U176=0),"",SUMPRODUCT(--($S$88:$S$163=$R175),Z$88:Z$163))</f>
        <v>#REF!</v>
      </c>
      <c r="AA176" s="860" t="e">
        <f aca="false">IF(OR($U176="",$U176=0),"",SUMPRODUCT(--($S$88:$S$163=$R175),AA$88:AA$163))</f>
        <v>#REF!</v>
      </c>
      <c r="AB176" s="860" t="e">
        <f aca="false">IF(OR($U176="",$U176=0),"",SUMPRODUCT(--($S$88:$S$163=$R175),AB$88:AB$163))</f>
        <v>#REF!</v>
      </c>
      <c r="AC176" s="704" t="e">
        <f aca="false">IF(OR($U176="",$U176=0),"",SUMPRODUCT(--($S$88:$S$163=$R175),AC$88:AC$163))</f>
        <v>#REF!</v>
      </c>
    </row>
    <row r="177" customFormat="false" ht="13" hidden="false" customHeight="false" outlineLevel="0" collapsed="false">
      <c r="A177" s="854"/>
      <c r="B177" s="871"/>
      <c r="C177" s="872" t="s">
        <v>454</v>
      </c>
      <c r="D177" s="872" t="e">
        <f aca="false">IF($B175="","",SUM(D175:D176))</f>
        <v>#REF!</v>
      </c>
      <c r="E177" s="872" t="e">
        <f aca="false">IF($B175="","",SUM(E175:E176))</f>
        <v>#REF!</v>
      </c>
      <c r="F177" s="872" t="e">
        <f aca="false">IF($B175="","",SUM(F175:F176))</f>
        <v>#REF!</v>
      </c>
      <c r="G177" s="862" t="e">
        <f aca="false">IF($B175="","",SUM(G175,G176))</f>
        <v>#REF!</v>
      </c>
      <c r="H177" s="862" t="e">
        <f aca="false">IF($B175="","",SUM(H175,H176))</f>
        <v>#REF!</v>
      </c>
      <c r="I177" s="873" t="e">
        <f aca="false">IF($B175="","",SUM(I175,I176))</f>
        <v>#REF!</v>
      </c>
      <c r="J177" s="862" t="e">
        <f aca="false">IF($B175="","",SUM(J175,J176))</f>
        <v>#REF!</v>
      </c>
      <c r="K177" s="862" t="e">
        <f aca="false">IF($B175="","",SUM(K175,K176))</f>
        <v>#REF!</v>
      </c>
      <c r="L177" s="862" t="e">
        <f aca="false">IF($B175="","",SUM(L175,L176))</f>
        <v>#REF!</v>
      </c>
      <c r="M177" s="872" t="e">
        <f aca="false">IF($B175="","",SUM(M175:M176))</f>
        <v>#REF!</v>
      </c>
      <c r="Q177" s="854"/>
      <c r="R177" s="854"/>
      <c r="S177" s="872" t="s">
        <v>454</v>
      </c>
      <c r="T177" s="872" t="e">
        <f aca="false">IF($R175="","",SUM(T175:T176))</f>
        <v>#REF!</v>
      </c>
      <c r="U177" s="872" t="e">
        <f aca="false">IF($R175="","",SUM(U175,U176))</f>
        <v>#REF!</v>
      </c>
      <c r="V177" s="872" t="e">
        <f aca="false">IF($R175="","",SUM(V175,V176))</f>
        <v>#REF!</v>
      </c>
      <c r="W177" s="862" t="e">
        <f aca="false">IF($R175="","",SUM(W175,W176))</f>
        <v>#REF!</v>
      </c>
      <c r="X177" s="862" t="e">
        <f aca="false">IF($R175="","",SUM(X175,X176))</f>
        <v>#REF!</v>
      </c>
      <c r="Y177" s="873" t="e">
        <f aca="false">IF($R175="","",SUM(Y175,Y176))</f>
        <v>#REF!</v>
      </c>
      <c r="Z177" s="862" t="e">
        <f aca="false">IF($R175="","",SUM(Z175,Z176))</f>
        <v>#REF!</v>
      </c>
      <c r="AA177" s="862" t="e">
        <f aca="false">IF($R175="","",SUM(AA175,AA176))</f>
        <v>#REF!</v>
      </c>
      <c r="AB177" s="862" t="e">
        <f aca="false">IF($R175="","",SUM(AB175,AB176))</f>
        <v>#REF!</v>
      </c>
      <c r="AC177" s="872" t="e">
        <f aca="false">IF($R175="","",SUM(AC175,AC176))</f>
        <v>#REF!</v>
      </c>
    </row>
    <row r="178" customFormat="false" ht="13" hidden="false" customHeight="false" outlineLevel="0" collapsed="false">
      <c r="A178" s="854" t="n">
        <f aca="false">A175+1</f>
        <v>3</v>
      </c>
      <c r="B178" s="871" t="str">
        <f aca="false">IF(IGRF!B16="","",IGRF!B16)</f>
        <v>10</v>
      </c>
      <c r="C178" s="704" t="s">
        <v>463</v>
      </c>
      <c r="D178" s="704" t="e">
        <f aca="false">IF(OR($E178="",$E178=0),"",SUMPRODUCT(--($C$3:$C$78=$B178),D$3:D$78))</f>
        <v>#REF!</v>
      </c>
      <c r="E178" s="704" t="e">
        <f aca="false">IF($B178="","",SUMPRODUCT(--(C$3:C$78=$B178)))</f>
        <v>#REF!</v>
      </c>
      <c r="F178" s="704" t="e">
        <f aca="false">IF(OR($E178="",$E178=0),"",SUMIF($C$3:$C$62,$B178,F$3:F$62))</f>
        <v>#REF!</v>
      </c>
      <c r="G178" s="860" t="e">
        <f aca="false">IF(OR($E178="",$E178=0),"",SUMPRODUCT(--($C$3:$C$78=$B178),G$3:G$78))</f>
        <v>#REF!</v>
      </c>
      <c r="H178" s="860" t="e">
        <f aca="false">IF(OR($E178="",$E178=0),"",SUMPRODUCT(--($C$3:$C$78=$B178),H$3:H$78))</f>
        <v>#REF!</v>
      </c>
      <c r="I178" s="857" t="e">
        <f aca="false">IF(OR($E178="",$E178=0),"",SUMPRODUCT(--($C$3:$C$78=$B178),I$3:I$78))</f>
        <v>#REF!</v>
      </c>
      <c r="J178" s="860" t="e">
        <f aca="false">IF(OR($E178="",$E178=0),"",SUMPRODUCT(--($C$3:$C$78=$B178),J$3:J$78))</f>
        <v>#REF!</v>
      </c>
      <c r="K178" s="860" t="e">
        <f aca="false">IF(OR($E178="",$E178=0),"",SUMPRODUCT(--($C$3:$C$78=$B178),K$3:K$78))</f>
        <v>#REF!</v>
      </c>
      <c r="L178" s="860" t="e">
        <f aca="false">IF(OR($E178="",$E178=0),"",SUMPRODUCT(--($C$3:$C$78=$B178),L$3:L$78))</f>
        <v>#REF!</v>
      </c>
      <c r="M178" s="704" t="e">
        <f aca="false">IF(OR($E178="",$E178=0),"",SUMPRODUCT(--($C$3:$C$78=$B178),M$3:M$78))</f>
        <v>#REF!</v>
      </c>
      <c r="Q178" s="854" t="n">
        <f aca="false">Q175+1</f>
        <v>3</v>
      </c>
      <c r="R178" s="854" t="str">
        <f aca="false">IF(IGRF!H16="","",IGRF!H16)</f>
        <v>222</v>
      </c>
      <c r="S178" s="704" t="s">
        <v>463</v>
      </c>
      <c r="T178" s="704" t="e">
        <f aca="false">IF(OR($U178="",$U178=0),"",SUMPRODUCT(--($S$3:$S$78=$R178),T$3:T$78))</f>
        <v>#REF!</v>
      </c>
      <c r="U178" s="704" t="e">
        <f aca="false">IF($R178="","",SUMPRODUCT(--(S$3:S$78=$R178)))</f>
        <v>#REF!</v>
      </c>
      <c r="V178" s="704" t="e">
        <f aca="false">IF(OR($U178="",$U178=0),"",SUMPRODUCT(--($S$3:$S$78=$R178),V$3:V$78))</f>
        <v>#REF!</v>
      </c>
      <c r="W178" s="860" t="e">
        <f aca="false">IF(OR($U178="",$U178=0),"",SUMPRODUCT(--($S$3:$S$78=$R178),W$3:W$78))</f>
        <v>#REF!</v>
      </c>
      <c r="X178" s="860" t="e">
        <f aca="false">IF(OR($U178="",$U178=0),"",SUMPRODUCT(--($S$3:$S$78=$R178),X$3:X$78))</f>
        <v>#REF!</v>
      </c>
      <c r="Y178" s="857" t="e">
        <f aca="false">IF(OR($U178="",$U178=0),"",SUMPRODUCT(--($S$3:$S$78=$R178),Y$3:Y$78))</f>
        <v>#REF!</v>
      </c>
      <c r="Z178" s="860" t="e">
        <f aca="false">IF(OR($U178="",$U178=0),"",SUMPRODUCT(--($S$3:$S$78=$R178),Z$3:Z$78))</f>
        <v>#REF!</v>
      </c>
      <c r="AA178" s="860" t="e">
        <f aca="false">IF(OR($U178="",$U178=0),"",SUMPRODUCT(--($S$3:$S$78=$R178),AA$3:AA$78))</f>
        <v>#REF!</v>
      </c>
      <c r="AB178" s="860" t="e">
        <f aca="false">IF(OR($U178="",$U178=0),"",SUMPRODUCT(--($S$3:$S$78=$R178),AB$3:AB$78))</f>
        <v>#REF!</v>
      </c>
      <c r="AC178" s="704" t="e">
        <f aca="false">IF(OR($U178="",$U178=0),"",SUMPRODUCT(--($S$3:$S$78=$R178),AC$3:AC$78))</f>
        <v>#REF!</v>
      </c>
    </row>
    <row r="179" customFormat="false" ht="13" hidden="false" customHeight="false" outlineLevel="0" collapsed="false">
      <c r="A179" s="854"/>
      <c r="B179" s="871"/>
      <c r="C179" s="704" t="s">
        <v>464</v>
      </c>
      <c r="D179" s="704" t="e">
        <f aca="false">IF(OR($E179="",$E179=0),"",SUMPRODUCT(--($C$88:$C$163=$B178),D$88:D$163))</f>
        <v>#REF!</v>
      </c>
      <c r="E179" s="704" t="e">
        <f aca="false">IF($B178="","",SUMPRODUCT(--(C$88:C$163=$B178)))</f>
        <v>#REF!</v>
      </c>
      <c r="F179" s="704" t="e">
        <f aca="false">IF(OR($E179="",$E179=0),"",SUMIF($C$88:$C$147,$B178,F$88:F$147))</f>
        <v>#REF!</v>
      </c>
      <c r="G179" s="860" t="e">
        <f aca="false">IF(OR($E179="",$E179=0),"",SUMPRODUCT(--($C$88:$C$163=$B178),G$88:G$163))</f>
        <v>#REF!</v>
      </c>
      <c r="H179" s="860" t="e">
        <f aca="false">IF(OR($E179="",$E179=0),"",SUMPRODUCT(--($C$88:$C$163=$B178),H$88:H$163))</f>
        <v>#REF!</v>
      </c>
      <c r="I179" s="857" t="e">
        <f aca="false">IF(OR($E179="",$E179=0),"",SUMPRODUCT(--($C$88:$C$163=$B178),I$88:I$163))</f>
        <v>#REF!</v>
      </c>
      <c r="J179" s="860" t="e">
        <f aca="false">IF(OR($E179="",$E179=0),"",SUMPRODUCT(--($C$88:$C$163=$B178),J$88:J$163))</f>
        <v>#REF!</v>
      </c>
      <c r="K179" s="860" t="e">
        <f aca="false">IF(OR($E179="",$E179=0),"",SUMPRODUCT(--($C$88:$C$163=$B178),K$88:K$163))</f>
        <v>#REF!</v>
      </c>
      <c r="L179" s="860" t="e">
        <f aca="false">IF(OR($E179="",$E179=0),"",SUMPRODUCT(--($C$88:$C$163=$B178),L$88:L$163))</f>
        <v>#REF!</v>
      </c>
      <c r="M179" s="704" t="e">
        <f aca="false">IF(OR($E179="",$E179=0),"",SUMPRODUCT(--($C$88:$C$163=$B178),M$88:M$163))</f>
        <v>#REF!</v>
      </c>
      <c r="Q179" s="854"/>
      <c r="R179" s="854"/>
      <c r="S179" s="704" t="s">
        <v>464</v>
      </c>
      <c r="T179" s="704" t="e">
        <f aca="false">IF(OR($U179="",$U179=0),"",SUMPRODUCT(--($S$88:$S$163=$R178),T$88:T$163))</f>
        <v>#REF!</v>
      </c>
      <c r="U179" s="704" t="e">
        <f aca="false">IF($R178="","",SUMPRODUCT(--(S$88:S$163=$R178)))</f>
        <v>#REF!</v>
      </c>
      <c r="V179" s="704" t="e">
        <f aca="false">IF(OR($U179="",$U179=0),"",SUMPRODUCT(--($S$88:$S$163=$R178),V$88:V$163))</f>
        <v>#REF!</v>
      </c>
      <c r="W179" s="860" t="e">
        <f aca="false">IF(OR($U179="",$U179=0),"",SUMPRODUCT(--($S$88:$S$163=$R178),W$88:W$163))</f>
        <v>#REF!</v>
      </c>
      <c r="X179" s="860" t="e">
        <f aca="false">IF(OR($U179="",$U179=0),"",SUMPRODUCT(--($S$88:$S$163=$R178),X$88:X$163))</f>
        <v>#REF!</v>
      </c>
      <c r="Y179" s="857" t="e">
        <f aca="false">IF(OR($U179="",$U179=0),"",SUMPRODUCT(--($S$88:$S$163=$R178),Y$88:Y$163))</f>
        <v>#REF!</v>
      </c>
      <c r="Z179" s="860" t="e">
        <f aca="false">IF(OR($U179="",$U179=0),"",SUMPRODUCT(--($S$88:$S$163=$R178),Z$88:Z$163))</f>
        <v>#REF!</v>
      </c>
      <c r="AA179" s="860" t="e">
        <f aca="false">IF(OR($U179="",$U179=0),"",SUMPRODUCT(--($S$88:$S$163=$R178),AA$88:AA$163))</f>
        <v>#REF!</v>
      </c>
      <c r="AB179" s="860" t="e">
        <f aca="false">IF(OR($U179="",$U179=0),"",SUMPRODUCT(--($S$88:$S$163=$R178),AB$88:AB$163))</f>
        <v>#REF!</v>
      </c>
      <c r="AC179" s="704" t="e">
        <f aca="false">IF(OR($U179="",$U179=0),"",SUMPRODUCT(--($S$88:$S$163=$R178),AC$88:AC$163))</f>
        <v>#REF!</v>
      </c>
    </row>
    <row r="180" customFormat="false" ht="13" hidden="false" customHeight="false" outlineLevel="0" collapsed="false">
      <c r="A180" s="854"/>
      <c r="B180" s="871"/>
      <c r="C180" s="872" t="s">
        <v>454</v>
      </c>
      <c r="D180" s="872" t="e">
        <f aca="false">IF($B178="","",SUM(D178:D179))</f>
        <v>#REF!</v>
      </c>
      <c r="E180" s="872" t="e">
        <f aca="false">IF($B178="","",SUM(E178:E179))</f>
        <v>#REF!</v>
      </c>
      <c r="F180" s="872" t="e">
        <f aca="false">IF($B178="","",SUM(F178:F179))</f>
        <v>#REF!</v>
      </c>
      <c r="G180" s="862" t="e">
        <f aca="false">IF($B178="","",SUM(G178,G179))</f>
        <v>#REF!</v>
      </c>
      <c r="H180" s="862" t="e">
        <f aca="false">IF($B178="","",SUM(H178,H179))</f>
        <v>#REF!</v>
      </c>
      <c r="I180" s="873" t="e">
        <f aca="false">IF($B178="","",SUM(I178,I179))</f>
        <v>#REF!</v>
      </c>
      <c r="J180" s="862" t="e">
        <f aca="false">IF($B178="","",SUM(J178,J179))</f>
        <v>#REF!</v>
      </c>
      <c r="K180" s="862" t="e">
        <f aca="false">IF($B178="","",SUM(K178,K179))</f>
        <v>#REF!</v>
      </c>
      <c r="L180" s="862" t="e">
        <f aca="false">IF($B178="","",SUM(L178,L179))</f>
        <v>#REF!</v>
      </c>
      <c r="M180" s="872" t="e">
        <f aca="false">IF($B178="","",SUM(M178:M179))</f>
        <v>#REF!</v>
      </c>
      <c r="Q180" s="854"/>
      <c r="R180" s="854"/>
      <c r="S180" s="872" t="s">
        <v>454</v>
      </c>
      <c r="T180" s="872" t="e">
        <f aca="false">IF($R178="","",SUM(T178:T179))</f>
        <v>#REF!</v>
      </c>
      <c r="U180" s="872" t="e">
        <f aca="false">IF($R178="","",SUM(U178,U179))</f>
        <v>#REF!</v>
      </c>
      <c r="V180" s="872" t="e">
        <f aca="false">IF($R178="","",SUM(V178,V179))</f>
        <v>#REF!</v>
      </c>
      <c r="W180" s="862" t="e">
        <f aca="false">IF($R178="","",SUM(W178,W179))</f>
        <v>#REF!</v>
      </c>
      <c r="X180" s="862" t="e">
        <f aca="false">IF($R178="","",SUM(X178,X179))</f>
        <v>#REF!</v>
      </c>
      <c r="Y180" s="873" t="e">
        <f aca="false">IF($R178="","",SUM(Y178,Y179))</f>
        <v>#REF!</v>
      </c>
      <c r="Z180" s="862" t="e">
        <f aca="false">IF($R178="","",SUM(Z178,Z179))</f>
        <v>#REF!</v>
      </c>
      <c r="AA180" s="862" t="e">
        <f aca="false">IF($R178="","",SUM(AA178,AA179))</f>
        <v>#REF!</v>
      </c>
      <c r="AB180" s="862" t="e">
        <f aca="false">IF($R178="","",SUM(AB178,AB179))</f>
        <v>#REF!</v>
      </c>
      <c r="AC180" s="872" t="e">
        <f aca="false">IF($R178="","",SUM(AC178,AC179))</f>
        <v>#REF!</v>
      </c>
    </row>
    <row r="181" customFormat="false" ht="13" hidden="false" customHeight="false" outlineLevel="0" collapsed="false">
      <c r="A181" s="854" t="n">
        <f aca="false">A178+1</f>
        <v>4</v>
      </c>
      <c r="B181" s="871" t="str">
        <f aca="false">IF(IGRF!B17="","",IGRF!B17)</f>
        <v>115</v>
      </c>
      <c r="C181" s="704" t="s">
        <v>463</v>
      </c>
      <c r="D181" s="704" t="e">
        <f aca="false">IF(OR($E181="",$E181=0),"",SUMPRODUCT(--($C$3:$C$78=$B181),D$3:D$78))</f>
        <v>#REF!</v>
      </c>
      <c r="E181" s="704" t="e">
        <f aca="false">IF($B181="","",SUMPRODUCT(--(C$3:C$78=$B181)))</f>
        <v>#REF!</v>
      </c>
      <c r="F181" s="704" t="e">
        <f aca="false">IF(OR($E181="",$E181=0),"",SUMIF($C$3:$C$62,$B181,F$3:F$62))</f>
        <v>#REF!</v>
      </c>
      <c r="G181" s="860" t="e">
        <f aca="false">IF(OR($E181="",$E181=0),"",SUMPRODUCT(--($C$3:$C$78=$B181),G$3:G$78))</f>
        <v>#REF!</v>
      </c>
      <c r="H181" s="860" t="e">
        <f aca="false">IF(OR($E181="",$E181=0),"",SUMPRODUCT(--($C$3:$C$78=$B181),H$3:H$78))</f>
        <v>#REF!</v>
      </c>
      <c r="I181" s="857" t="e">
        <f aca="false">IF(OR($E181="",$E181=0),"",SUMPRODUCT(--($C$3:$C$78=$B181),I$3:I$78))</f>
        <v>#REF!</v>
      </c>
      <c r="J181" s="860" t="e">
        <f aca="false">IF(OR($E181="",$E181=0),"",SUMPRODUCT(--($C$3:$C$78=$B181),J$3:J$78))</f>
        <v>#REF!</v>
      </c>
      <c r="K181" s="860" t="e">
        <f aca="false">IF(OR($E181="",$E181=0),"",SUMPRODUCT(--($C$3:$C$78=$B181),K$3:K$78))</f>
        <v>#REF!</v>
      </c>
      <c r="L181" s="860" t="e">
        <f aca="false">IF(OR($E181="",$E181=0),"",SUMPRODUCT(--($C$3:$C$78=$B181),L$3:L$78))</f>
        <v>#REF!</v>
      </c>
      <c r="M181" s="704" t="e">
        <f aca="false">IF(OR($E181="",$E181=0),"",SUMPRODUCT(--($C$3:$C$78=$B181),M$3:M$78))</f>
        <v>#REF!</v>
      </c>
      <c r="Q181" s="854" t="n">
        <f aca="false">Q178+1</f>
        <v>4</v>
      </c>
      <c r="R181" s="854" t="str">
        <f aca="false">IF(IGRF!H17="","",IGRF!H17)</f>
        <v>24</v>
      </c>
      <c r="S181" s="704" t="s">
        <v>463</v>
      </c>
      <c r="T181" s="704" t="e">
        <f aca="false">IF(OR($U181="",$U181=0),"",SUMPRODUCT(--($S$3:$S$78=$R181),T$3:T$78))</f>
        <v>#REF!</v>
      </c>
      <c r="U181" s="704" t="e">
        <f aca="false">IF($R181="","",SUMPRODUCT(--(S$3:S$78=$R181)))</f>
        <v>#REF!</v>
      </c>
      <c r="V181" s="704" t="e">
        <f aca="false">IF(OR($U181="",$U181=0),"",SUMPRODUCT(--($S$3:$S$78=$R181),V$3:V$78))</f>
        <v>#REF!</v>
      </c>
      <c r="W181" s="860" t="e">
        <f aca="false">IF(OR($U181="",$U181=0),"",SUMPRODUCT(--($S$3:$S$78=$R181),W$3:W$78))</f>
        <v>#REF!</v>
      </c>
      <c r="X181" s="860" t="e">
        <f aca="false">IF(OR($U181="",$U181=0),"",SUMPRODUCT(--($S$3:$S$78=$R181),X$3:X$78))</f>
        <v>#REF!</v>
      </c>
      <c r="Y181" s="857" t="e">
        <f aca="false">IF(OR($U181="",$U181=0),"",SUMPRODUCT(--($S$3:$S$78=$R181),Y$3:Y$78))</f>
        <v>#REF!</v>
      </c>
      <c r="Z181" s="860" t="e">
        <f aca="false">IF(OR($U181="",$U181=0),"",SUMPRODUCT(--($S$3:$S$78=$R181),Z$3:Z$78))</f>
        <v>#REF!</v>
      </c>
      <c r="AA181" s="860" t="e">
        <f aca="false">IF(OR($U181="",$U181=0),"",SUMPRODUCT(--($S$3:$S$78=$R181),AA$3:AA$78))</f>
        <v>#REF!</v>
      </c>
      <c r="AB181" s="860" t="e">
        <f aca="false">IF(OR($U181="",$U181=0),"",SUMPRODUCT(--($S$3:$S$78=$R181),AB$3:AB$78))</f>
        <v>#REF!</v>
      </c>
      <c r="AC181" s="704" t="e">
        <f aca="false">IF(OR($U181="",$U181=0),"",SUMPRODUCT(--($S$3:$S$78=$R181),AC$3:AC$78))</f>
        <v>#REF!</v>
      </c>
    </row>
    <row r="182" customFormat="false" ht="13" hidden="false" customHeight="false" outlineLevel="0" collapsed="false">
      <c r="A182" s="854"/>
      <c r="B182" s="871"/>
      <c r="C182" s="704" t="s">
        <v>464</v>
      </c>
      <c r="D182" s="704" t="e">
        <f aca="false">IF(OR($E182="",$E182=0),"",SUMPRODUCT(--($C$88:$C$163=$B181),D$88:D$163))</f>
        <v>#REF!</v>
      </c>
      <c r="E182" s="704" t="e">
        <f aca="false">IF($B181="","",SUMPRODUCT(--(C$88:C$163=$B181)))</f>
        <v>#REF!</v>
      </c>
      <c r="F182" s="704" t="e">
        <f aca="false">IF(OR($E182="",$E182=0),"",SUMIF($C$88:$C$147,$B181,F$88:F$147))</f>
        <v>#REF!</v>
      </c>
      <c r="G182" s="860" t="e">
        <f aca="false">IF(OR($E182="",$E182=0),"",SUMPRODUCT(--($C$88:$C$163=$B181),G$88:G$163))</f>
        <v>#REF!</v>
      </c>
      <c r="H182" s="860" t="e">
        <f aca="false">IF(OR($E182="",$E182=0),"",SUMPRODUCT(--($C$88:$C$163=$B181),H$88:H$163))</f>
        <v>#REF!</v>
      </c>
      <c r="I182" s="857" t="e">
        <f aca="false">IF(OR($E182="",$E182=0),"",SUMPRODUCT(--($C$88:$C$163=$B181),I$88:I$163))</f>
        <v>#REF!</v>
      </c>
      <c r="J182" s="860" t="e">
        <f aca="false">IF(OR($E182="",$E182=0),"",SUMPRODUCT(--($C$88:$C$163=$B181),J$88:J$163))</f>
        <v>#REF!</v>
      </c>
      <c r="K182" s="860" t="e">
        <f aca="false">IF(OR($E182="",$E182=0),"",SUMPRODUCT(--($C$88:$C$163=$B181),K$88:K$163))</f>
        <v>#REF!</v>
      </c>
      <c r="L182" s="860" t="e">
        <f aca="false">IF(OR($E182="",$E182=0),"",SUMPRODUCT(--($C$88:$C$163=$B181),L$88:L$163))</f>
        <v>#REF!</v>
      </c>
      <c r="M182" s="704" t="e">
        <f aca="false">IF(OR($E182="",$E182=0),"",SUMPRODUCT(--($C$88:$C$163=$B181),M$88:M$163))</f>
        <v>#REF!</v>
      </c>
      <c r="Q182" s="854"/>
      <c r="R182" s="854"/>
      <c r="S182" s="704" t="s">
        <v>464</v>
      </c>
      <c r="T182" s="704" t="e">
        <f aca="false">IF(OR($U182="",$U182=0),"",SUMPRODUCT(--($S$88:$S$163=$R181),T$88:T$163))</f>
        <v>#REF!</v>
      </c>
      <c r="U182" s="704" t="e">
        <f aca="false">IF($R181="","",SUMPRODUCT(--(S$88:S$163=$R181)))</f>
        <v>#REF!</v>
      </c>
      <c r="V182" s="704" t="e">
        <f aca="false">IF(OR($U182="",$U182=0),"",SUMPRODUCT(--($S$88:$S$163=$R181),V$88:V$163))</f>
        <v>#REF!</v>
      </c>
      <c r="W182" s="860" t="e">
        <f aca="false">IF(OR($U182="",$U182=0),"",SUMPRODUCT(--($S$88:$S$163=$R181),W$88:W$163))</f>
        <v>#REF!</v>
      </c>
      <c r="X182" s="860" t="e">
        <f aca="false">IF(OR($U182="",$U182=0),"",SUMPRODUCT(--($S$88:$S$163=$R181),X$88:X$163))</f>
        <v>#REF!</v>
      </c>
      <c r="Y182" s="857" t="e">
        <f aca="false">IF(OR($U182="",$U182=0),"",SUMPRODUCT(--($S$88:$S$163=$R181),Y$88:Y$163))</f>
        <v>#REF!</v>
      </c>
      <c r="Z182" s="860" t="e">
        <f aca="false">IF(OR($U182="",$U182=0),"",SUMPRODUCT(--($S$88:$S$163=$R181),Z$88:Z$163))</f>
        <v>#REF!</v>
      </c>
      <c r="AA182" s="860" t="e">
        <f aca="false">IF(OR($U182="",$U182=0),"",SUMPRODUCT(--($S$88:$S$163=$R181),AA$88:AA$163))</f>
        <v>#REF!</v>
      </c>
      <c r="AB182" s="860" t="e">
        <f aca="false">IF(OR($U182="",$U182=0),"",SUMPRODUCT(--($S$88:$S$163=$R181),AB$88:AB$163))</f>
        <v>#REF!</v>
      </c>
      <c r="AC182" s="704" t="e">
        <f aca="false">IF(OR($U182="",$U182=0),"",SUMPRODUCT(--($S$88:$S$163=$R181),AC$88:AC$163))</f>
        <v>#REF!</v>
      </c>
    </row>
    <row r="183" customFormat="false" ht="13" hidden="false" customHeight="false" outlineLevel="0" collapsed="false">
      <c r="A183" s="854"/>
      <c r="B183" s="871"/>
      <c r="C183" s="872" t="s">
        <v>454</v>
      </c>
      <c r="D183" s="872" t="e">
        <f aca="false">IF($B181="","",SUM(D181:D182))</f>
        <v>#REF!</v>
      </c>
      <c r="E183" s="872" t="e">
        <f aca="false">IF($B181="","",SUM(E181:E182))</f>
        <v>#REF!</v>
      </c>
      <c r="F183" s="872" t="e">
        <f aca="false">IF($B181="","",SUM(F181:F182))</f>
        <v>#REF!</v>
      </c>
      <c r="G183" s="862" t="e">
        <f aca="false">IF($B181="","",SUM(G181,G182))</f>
        <v>#REF!</v>
      </c>
      <c r="H183" s="862" t="e">
        <f aca="false">IF($B181="","",SUM(H181,H182))</f>
        <v>#REF!</v>
      </c>
      <c r="I183" s="873" t="e">
        <f aca="false">IF($B181="","",SUM(I181,I182))</f>
        <v>#REF!</v>
      </c>
      <c r="J183" s="862" t="e">
        <f aca="false">IF($B181="","",SUM(J181,J182))</f>
        <v>#REF!</v>
      </c>
      <c r="K183" s="862" t="e">
        <f aca="false">IF($B181="","",SUM(K181,K182))</f>
        <v>#REF!</v>
      </c>
      <c r="L183" s="862" t="e">
        <f aca="false">IF($B181="","",SUM(L181,L182))</f>
        <v>#REF!</v>
      </c>
      <c r="M183" s="872" t="e">
        <f aca="false">IF($B181="","",SUM(M181:M182))</f>
        <v>#REF!</v>
      </c>
      <c r="Q183" s="854"/>
      <c r="R183" s="854"/>
      <c r="S183" s="872" t="s">
        <v>454</v>
      </c>
      <c r="T183" s="872" t="e">
        <f aca="false">IF($R181="","",SUM(T181:T182))</f>
        <v>#REF!</v>
      </c>
      <c r="U183" s="872" t="e">
        <f aca="false">IF($R181="","",SUM(U181,U182))</f>
        <v>#REF!</v>
      </c>
      <c r="V183" s="872" t="e">
        <f aca="false">IF($R181="","",SUM(V181,V182))</f>
        <v>#REF!</v>
      </c>
      <c r="W183" s="862" t="e">
        <f aca="false">IF($R181="","",SUM(W181,W182))</f>
        <v>#REF!</v>
      </c>
      <c r="X183" s="862" t="e">
        <f aca="false">IF($R181="","",SUM(X181,X182))</f>
        <v>#REF!</v>
      </c>
      <c r="Y183" s="873" t="e">
        <f aca="false">IF($R181="","",SUM(Y181,Y182))</f>
        <v>#REF!</v>
      </c>
      <c r="Z183" s="862" t="e">
        <f aca="false">IF($R181="","",SUM(Z181,Z182))</f>
        <v>#REF!</v>
      </c>
      <c r="AA183" s="862" t="e">
        <f aca="false">IF($R181="","",SUM(AA181,AA182))</f>
        <v>#REF!</v>
      </c>
      <c r="AB183" s="862" t="e">
        <f aca="false">IF($R181="","",SUM(AB181,AB182))</f>
        <v>#REF!</v>
      </c>
      <c r="AC183" s="872" t="e">
        <f aca="false">IF($R181="","",SUM(AC181,AC182))</f>
        <v>#REF!</v>
      </c>
    </row>
    <row r="184" customFormat="false" ht="13" hidden="false" customHeight="false" outlineLevel="0" collapsed="false">
      <c r="A184" s="854" t="n">
        <f aca="false">A181+1</f>
        <v>5</v>
      </c>
      <c r="B184" s="871" t="str">
        <f aca="false">IF(IGRF!B18="","",IGRF!B18)</f>
        <v>151</v>
      </c>
      <c r="C184" s="704" t="s">
        <v>463</v>
      </c>
      <c r="D184" s="704" t="e">
        <f aca="false">IF(OR($E184="",$E184=0),"",SUMPRODUCT(--($C$3:$C$78=$B184),D$3:D$78))</f>
        <v>#REF!</v>
      </c>
      <c r="E184" s="704" t="e">
        <f aca="false">IF($B184="","",SUMPRODUCT(--(C$3:C$78=$B184)))</f>
        <v>#REF!</v>
      </c>
      <c r="F184" s="704" t="e">
        <f aca="false">IF(OR($E184="",$E184=0),"",SUMIF($C$3:$C$62,$B184,F$3:F$62))</f>
        <v>#REF!</v>
      </c>
      <c r="G184" s="860" t="e">
        <f aca="false">IF(OR($E184="",$E184=0),"",SUMPRODUCT(--($C$3:$C$78=$B184),G$3:G$78))</f>
        <v>#REF!</v>
      </c>
      <c r="H184" s="860" t="e">
        <f aca="false">IF(OR($E184="",$E184=0),"",SUMPRODUCT(--($C$3:$C$78=$B184),H$3:H$78))</f>
        <v>#REF!</v>
      </c>
      <c r="I184" s="857" t="e">
        <f aca="false">IF(OR($E184="",$E184=0),"",SUMPRODUCT(--($C$3:$C$78=$B184),I$3:I$78))</f>
        <v>#REF!</v>
      </c>
      <c r="J184" s="860" t="e">
        <f aca="false">IF(OR($E184="",$E184=0),"",SUMPRODUCT(--($C$3:$C$78=$B184),J$3:J$78))</f>
        <v>#REF!</v>
      </c>
      <c r="K184" s="860" t="e">
        <f aca="false">IF(OR($E184="",$E184=0),"",SUMPRODUCT(--($C$3:$C$78=$B184),K$3:K$78))</f>
        <v>#REF!</v>
      </c>
      <c r="L184" s="860" t="e">
        <f aca="false">IF(OR($E184="",$E184=0),"",SUMPRODUCT(--($C$3:$C$78=$B184),L$3:L$78))</f>
        <v>#REF!</v>
      </c>
      <c r="M184" s="704" t="e">
        <f aca="false">IF(OR($E184="",$E184=0),"",SUMPRODUCT(--($C$3:$C$78=$B184),M$3:M$78))</f>
        <v>#REF!</v>
      </c>
      <c r="Q184" s="854" t="n">
        <f aca="false">Q181+1</f>
        <v>5</v>
      </c>
      <c r="R184" s="854" t="str">
        <f aca="false">IF(IGRF!H18="","",IGRF!H18)</f>
        <v>28</v>
      </c>
      <c r="S184" s="704" t="s">
        <v>463</v>
      </c>
      <c r="T184" s="704" t="e">
        <f aca="false">IF(OR($U184="",$U184=0),"",SUMPRODUCT(--($S$3:$S$78=$R184),T$3:T$78))</f>
        <v>#REF!</v>
      </c>
      <c r="U184" s="704" t="e">
        <f aca="false">IF($R184="","",SUMPRODUCT(--(S$3:S$78=$R184)))</f>
        <v>#REF!</v>
      </c>
      <c r="V184" s="704" t="e">
        <f aca="false">IF(OR($U184="",$U184=0),"",SUMPRODUCT(--($S$3:$S$78=$R184),V$3:V$78))</f>
        <v>#REF!</v>
      </c>
      <c r="W184" s="860" t="e">
        <f aca="false">IF(OR($U184="",$U184=0),"",SUMPRODUCT(--($S$3:$S$78=$R184),W$3:W$78))</f>
        <v>#REF!</v>
      </c>
      <c r="X184" s="860" t="e">
        <f aca="false">IF(OR($U184="",$U184=0),"",SUMPRODUCT(--($S$3:$S$78=$R184),X$3:X$78))</f>
        <v>#REF!</v>
      </c>
      <c r="Y184" s="857" t="e">
        <f aca="false">IF(OR($U184="",$U184=0),"",SUMPRODUCT(--($S$3:$S$78=$R184),Y$3:Y$78))</f>
        <v>#REF!</v>
      </c>
      <c r="Z184" s="860" t="e">
        <f aca="false">IF(OR($U184="",$U184=0),"",SUMPRODUCT(--($S$3:$S$78=$R184),Z$3:Z$78))</f>
        <v>#REF!</v>
      </c>
      <c r="AA184" s="860" t="e">
        <f aca="false">IF(OR($U184="",$U184=0),"",SUMPRODUCT(--($S$3:$S$78=$R184),AA$3:AA$78))</f>
        <v>#REF!</v>
      </c>
      <c r="AB184" s="860" t="e">
        <f aca="false">IF(OR($U184="",$U184=0),"",SUMPRODUCT(--($S$3:$S$78=$R184),AB$3:AB$78))</f>
        <v>#REF!</v>
      </c>
      <c r="AC184" s="704" t="e">
        <f aca="false">IF(OR($U184="",$U184=0),"",SUMPRODUCT(--($S$3:$S$78=$R184),AC$3:AC$78))</f>
        <v>#REF!</v>
      </c>
    </row>
    <row r="185" customFormat="false" ht="13" hidden="false" customHeight="false" outlineLevel="0" collapsed="false">
      <c r="A185" s="854"/>
      <c r="B185" s="871"/>
      <c r="C185" s="704" t="s">
        <v>464</v>
      </c>
      <c r="D185" s="704" t="e">
        <f aca="false">IF(OR($E185="",$E185=0),"",SUMPRODUCT(--($C$88:$C$163=$B184),D$88:D$163))</f>
        <v>#REF!</v>
      </c>
      <c r="E185" s="704" t="e">
        <f aca="false">IF($B184="","",SUMPRODUCT(--(C$88:C$163=$B184)))</f>
        <v>#REF!</v>
      </c>
      <c r="F185" s="704" t="e">
        <f aca="false">IF(OR($E185="",$E185=0),"",SUMIF($C$88:$C$147,$B184,F$88:F$147))</f>
        <v>#REF!</v>
      </c>
      <c r="G185" s="860" t="e">
        <f aca="false">IF(OR($E185="",$E185=0),"",SUMPRODUCT(--($C$88:$C$163=$B184),G$88:G$163))</f>
        <v>#REF!</v>
      </c>
      <c r="H185" s="860" t="e">
        <f aca="false">IF(OR($E185="",$E185=0),"",SUMPRODUCT(--($C$88:$C$163=$B184),H$88:H$163))</f>
        <v>#REF!</v>
      </c>
      <c r="I185" s="857" t="e">
        <f aca="false">IF(OR($E185="",$E185=0),"",SUMPRODUCT(--($C$88:$C$163=$B184),I$88:I$163))</f>
        <v>#REF!</v>
      </c>
      <c r="J185" s="860" t="e">
        <f aca="false">IF(OR($E185="",$E185=0),"",SUMPRODUCT(--($C$88:$C$163=$B184),J$88:J$163))</f>
        <v>#REF!</v>
      </c>
      <c r="K185" s="860" t="e">
        <f aca="false">IF(OR($E185="",$E185=0),"",SUMPRODUCT(--($C$88:$C$163=$B184),K$88:K$163))</f>
        <v>#REF!</v>
      </c>
      <c r="L185" s="860" t="e">
        <f aca="false">IF(OR($E185="",$E185=0),"",SUMPRODUCT(--($C$88:$C$163=$B184),L$88:L$163))</f>
        <v>#REF!</v>
      </c>
      <c r="M185" s="704" t="e">
        <f aca="false">IF(OR($E185="",$E185=0),"",SUMPRODUCT(--($C$88:$C$163=$B184),M$88:M$163))</f>
        <v>#REF!</v>
      </c>
      <c r="Q185" s="854"/>
      <c r="R185" s="854"/>
      <c r="S185" s="704" t="s">
        <v>464</v>
      </c>
      <c r="T185" s="704" t="e">
        <f aca="false">IF(OR($U185="",$U185=0),"",SUMPRODUCT(--($S$88:$S$163=$R184),T$88:T$163))</f>
        <v>#REF!</v>
      </c>
      <c r="U185" s="704" t="e">
        <f aca="false">IF($R184="","",SUMPRODUCT(--(S$88:S$163=$R184)))</f>
        <v>#REF!</v>
      </c>
      <c r="V185" s="704" t="e">
        <f aca="false">IF(OR($U185="",$U185=0),"",SUMPRODUCT(--($S$88:$S$163=$R184),V$88:V$163))</f>
        <v>#REF!</v>
      </c>
      <c r="W185" s="860" t="e">
        <f aca="false">IF(OR($U185="",$U185=0),"",SUMPRODUCT(--($S$88:$S$163=$R184),W$88:W$163))</f>
        <v>#REF!</v>
      </c>
      <c r="X185" s="860" t="e">
        <f aca="false">IF(OR($U185="",$U185=0),"",SUMPRODUCT(--($S$88:$S$163=$R184),X$88:X$163))</f>
        <v>#REF!</v>
      </c>
      <c r="Y185" s="857" t="e">
        <f aca="false">IF(OR($U185="",$U185=0),"",SUMPRODUCT(--($S$88:$S$163=$R184),Y$88:Y$163))</f>
        <v>#REF!</v>
      </c>
      <c r="Z185" s="860" t="e">
        <f aca="false">IF(OR($U185="",$U185=0),"",SUMPRODUCT(--($S$88:$S$163=$R184),Z$88:Z$163))</f>
        <v>#REF!</v>
      </c>
      <c r="AA185" s="860" t="e">
        <f aca="false">IF(OR($U185="",$U185=0),"",SUMPRODUCT(--($S$88:$S$163=$R184),AA$88:AA$163))</f>
        <v>#REF!</v>
      </c>
      <c r="AB185" s="860" t="e">
        <f aca="false">IF(OR($U185="",$U185=0),"",SUMPRODUCT(--($S$88:$S$163=$R184),AB$88:AB$163))</f>
        <v>#REF!</v>
      </c>
      <c r="AC185" s="704" t="e">
        <f aca="false">IF(OR($U185="",$U185=0),"",SUMPRODUCT(--($S$88:$S$163=$R184),AC$88:AC$163))</f>
        <v>#REF!</v>
      </c>
    </row>
    <row r="186" customFormat="false" ht="13" hidden="false" customHeight="false" outlineLevel="0" collapsed="false">
      <c r="A186" s="854"/>
      <c r="B186" s="871"/>
      <c r="C186" s="872" t="s">
        <v>454</v>
      </c>
      <c r="D186" s="872" t="e">
        <f aca="false">IF($B184="","",SUM(D184:D185))</f>
        <v>#REF!</v>
      </c>
      <c r="E186" s="872" t="e">
        <f aca="false">IF($B184="","",SUM(E184:E185))</f>
        <v>#REF!</v>
      </c>
      <c r="F186" s="872" t="e">
        <f aca="false">IF($B184="","",SUM(F184:F185))</f>
        <v>#REF!</v>
      </c>
      <c r="G186" s="862" t="e">
        <f aca="false">IF($B184="","",SUM(G184,G185))</f>
        <v>#REF!</v>
      </c>
      <c r="H186" s="862" t="e">
        <f aca="false">IF($B184="","",SUM(H184,H185))</f>
        <v>#REF!</v>
      </c>
      <c r="I186" s="873" t="e">
        <f aca="false">IF($B184="","",SUM(I184,I185))</f>
        <v>#REF!</v>
      </c>
      <c r="J186" s="862" t="e">
        <f aca="false">IF($B184="","",SUM(J184,J185))</f>
        <v>#REF!</v>
      </c>
      <c r="K186" s="862" t="e">
        <f aca="false">IF($B184="","",SUM(K184,K185))</f>
        <v>#REF!</v>
      </c>
      <c r="L186" s="862" t="e">
        <f aca="false">IF($B184="","",SUM(L184,L185))</f>
        <v>#REF!</v>
      </c>
      <c r="M186" s="872" t="e">
        <f aca="false">IF($B184="","",SUM(M184:M185))</f>
        <v>#REF!</v>
      </c>
      <c r="Q186" s="854"/>
      <c r="R186" s="854"/>
      <c r="S186" s="872" t="s">
        <v>454</v>
      </c>
      <c r="T186" s="872" t="e">
        <f aca="false">IF($R184="","",SUM(T184:T185))</f>
        <v>#REF!</v>
      </c>
      <c r="U186" s="872" t="e">
        <f aca="false">IF($R184="","",SUM(U184,U185))</f>
        <v>#REF!</v>
      </c>
      <c r="V186" s="872" t="e">
        <f aca="false">IF($R184="","",SUM(V184,V185))</f>
        <v>#REF!</v>
      </c>
      <c r="W186" s="862" t="e">
        <f aca="false">IF($R184="","",SUM(W184,W185))</f>
        <v>#REF!</v>
      </c>
      <c r="X186" s="862" t="e">
        <f aca="false">IF($R184="","",SUM(X184,X185))</f>
        <v>#REF!</v>
      </c>
      <c r="Y186" s="873" t="e">
        <f aca="false">IF($R184="","",SUM(Y184,Y185))</f>
        <v>#REF!</v>
      </c>
      <c r="Z186" s="862" t="e">
        <f aca="false">IF($R184="","",SUM(Z184,Z185))</f>
        <v>#REF!</v>
      </c>
      <c r="AA186" s="862" t="e">
        <f aca="false">IF($R184="","",SUM(AA184,AA185))</f>
        <v>#REF!</v>
      </c>
      <c r="AB186" s="862" t="e">
        <f aca="false">IF($R184="","",SUM(AB184,AB185))</f>
        <v>#REF!</v>
      </c>
      <c r="AC186" s="872" t="e">
        <f aca="false">IF($R184="","",SUM(AC184,AC185))</f>
        <v>#REF!</v>
      </c>
    </row>
    <row r="187" customFormat="false" ht="13" hidden="false" customHeight="false" outlineLevel="0" collapsed="false">
      <c r="A187" s="854" t="n">
        <f aca="false">A184+1</f>
        <v>6</v>
      </c>
      <c r="B187" s="871" t="str">
        <f aca="false">IF(IGRF!B19="","",IGRF!B19)</f>
        <v>198</v>
      </c>
      <c r="C187" s="704" t="s">
        <v>463</v>
      </c>
      <c r="D187" s="704" t="e">
        <f aca="false">IF(OR($E187="",$E187=0),"",SUMPRODUCT(--($C$3:$C$78=$B187),D$3:D$78))</f>
        <v>#REF!</v>
      </c>
      <c r="E187" s="704" t="e">
        <f aca="false">IF($B187="","",SUMPRODUCT(--(C$3:C$78=$B187)))</f>
        <v>#REF!</v>
      </c>
      <c r="F187" s="704" t="e">
        <f aca="false">IF(OR($E187="",$E187=0),"",SUMIF($C$3:$C$62,$B187,F$3:F$62))</f>
        <v>#REF!</v>
      </c>
      <c r="G187" s="860" t="e">
        <f aca="false">IF(OR($E187="",$E187=0),"",SUMPRODUCT(--($C$3:$C$78=$B187),G$3:G$78))</f>
        <v>#REF!</v>
      </c>
      <c r="H187" s="860" t="e">
        <f aca="false">IF(OR($E187="",$E187=0),"",SUMPRODUCT(--($C$3:$C$78=$B187),H$3:H$78))</f>
        <v>#REF!</v>
      </c>
      <c r="I187" s="857" t="e">
        <f aca="false">IF(OR($E187="",$E187=0),"",SUMPRODUCT(--($C$3:$C$78=$B187),I$3:I$78))</f>
        <v>#REF!</v>
      </c>
      <c r="J187" s="860" t="e">
        <f aca="false">IF(OR($E187="",$E187=0),"",SUMPRODUCT(--($C$3:$C$78=$B187),J$3:J$78))</f>
        <v>#REF!</v>
      </c>
      <c r="K187" s="860" t="e">
        <f aca="false">IF(OR($E187="",$E187=0),"",SUMPRODUCT(--($C$3:$C$78=$B187),K$3:K$78))</f>
        <v>#REF!</v>
      </c>
      <c r="L187" s="860" t="e">
        <f aca="false">IF(OR($E187="",$E187=0),"",SUMPRODUCT(--($C$3:$C$78=$B187),L$3:L$78))</f>
        <v>#REF!</v>
      </c>
      <c r="M187" s="704" t="e">
        <f aca="false">IF(OR($E187="",$E187=0),"",SUMPRODUCT(--($C$3:$C$78=$B187),M$3:M$78))</f>
        <v>#REF!</v>
      </c>
      <c r="Q187" s="854" t="n">
        <f aca="false">Q184+1</f>
        <v>6</v>
      </c>
      <c r="R187" s="854" t="str">
        <f aca="false">IF(IGRF!H19="","",IGRF!H19)</f>
        <v>31</v>
      </c>
      <c r="S187" s="704" t="s">
        <v>463</v>
      </c>
      <c r="T187" s="704" t="e">
        <f aca="false">IF(OR($U187="",$U187=0),"",SUMPRODUCT(--($S$3:$S$78=$R187),T$3:T$78))</f>
        <v>#REF!</v>
      </c>
      <c r="U187" s="704" t="e">
        <f aca="false">IF($R187="","",SUMPRODUCT(--(S$3:S$78=$R187)))</f>
        <v>#REF!</v>
      </c>
      <c r="V187" s="704" t="e">
        <f aca="false">IF(OR($U187="",$U187=0),"",SUMPRODUCT(--($S$3:$S$78=$R187),V$3:V$78))</f>
        <v>#REF!</v>
      </c>
      <c r="W187" s="860" t="e">
        <f aca="false">IF(OR($U187="",$U187=0),"",SUMPRODUCT(--($S$3:$S$78=$R187),W$3:W$78))</f>
        <v>#REF!</v>
      </c>
      <c r="X187" s="860" t="e">
        <f aca="false">IF(OR($U187="",$U187=0),"",SUMPRODUCT(--($S$3:$S$78=$R187),X$3:X$78))</f>
        <v>#REF!</v>
      </c>
      <c r="Y187" s="857" t="e">
        <f aca="false">IF(OR($U187="",$U187=0),"",SUMPRODUCT(--($S$3:$S$78=$R187),Y$3:Y$78))</f>
        <v>#REF!</v>
      </c>
      <c r="Z187" s="860" t="e">
        <f aca="false">IF(OR($U187="",$U187=0),"",SUMPRODUCT(--($S$3:$S$78=$R187),Z$3:Z$78))</f>
        <v>#REF!</v>
      </c>
      <c r="AA187" s="860" t="e">
        <f aca="false">IF(OR($U187="",$U187=0),"",SUMPRODUCT(--($S$3:$S$78=$R187),AA$3:AA$78))</f>
        <v>#REF!</v>
      </c>
      <c r="AB187" s="860" t="e">
        <f aca="false">IF(OR($U187="",$U187=0),"",SUMPRODUCT(--($S$3:$S$78=$R187),AB$3:AB$78))</f>
        <v>#REF!</v>
      </c>
      <c r="AC187" s="704" t="e">
        <f aca="false">IF(OR($U187="",$U187=0),"",SUMPRODUCT(--($S$3:$S$78=$R187),AC$3:AC$78))</f>
        <v>#REF!</v>
      </c>
    </row>
    <row r="188" customFormat="false" ht="13" hidden="false" customHeight="false" outlineLevel="0" collapsed="false">
      <c r="A188" s="854"/>
      <c r="B188" s="871"/>
      <c r="C188" s="704" t="s">
        <v>464</v>
      </c>
      <c r="D188" s="704" t="e">
        <f aca="false">IF(OR($E188="",$E188=0),"",SUMPRODUCT(--($C$88:$C$163=$B187),D$88:D$163))</f>
        <v>#REF!</v>
      </c>
      <c r="E188" s="704" t="e">
        <f aca="false">IF($B187="","",SUMPRODUCT(--(C$88:C$163=$B187)))</f>
        <v>#REF!</v>
      </c>
      <c r="F188" s="704" t="e">
        <f aca="false">IF(OR($E188="",$E188=0),"",SUMIF($C$88:$C$147,$B187,F$88:F$147))</f>
        <v>#REF!</v>
      </c>
      <c r="G188" s="860" t="e">
        <f aca="false">IF(OR($E188="",$E188=0),"",SUMPRODUCT(--($C$88:$C$163=$B187),G$88:G$163))</f>
        <v>#REF!</v>
      </c>
      <c r="H188" s="860" t="e">
        <f aca="false">IF(OR($E188="",$E188=0),"",SUMPRODUCT(--($C$88:$C$163=$B187),H$88:H$163))</f>
        <v>#REF!</v>
      </c>
      <c r="I188" s="857" t="e">
        <f aca="false">IF(OR($E188="",$E188=0),"",SUMPRODUCT(--($C$88:$C$163=$B187),I$88:I$163))</f>
        <v>#REF!</v>
      </c>
      <c r="J188" s="860" t="e">
        <f aca="false">IF(OR($E188="",$E188=0),"",SUMPRODUCT(--($C$88:$C$163=$B187),J$88:J$163))</f>
        <v>#REF!</v>
      </c>
      <c r="K188" s="860" t="e">
        <f aca="false">IF(OR($E188="",$E188=0),"",SUMPRODUCT(--($C$88:$C$163=$B187),K$88:K$163))</f>
        <v>#REF!</v>
      </c>
      <c r="L188" s="860" t="e">
        <f aca="false">IF(OR($E188="",$E188=0),"",SUMPRODUCT(--($C$88:$C$163=$B187),L$88:L$163))</f>
        <v>#REF!</v>
      </c>
      <c r="M188" s="704" t="e">
        <f aca="false">IF(OR($E188="",$E188=0),"",SUMPRODUCT(--($C$88:$C$163=$B187),M$88:M$163))</f>
        <v>#REF!</v>
      </c>
      <c r="Q188" s="854"/>
      <c r="R188" s="854"/>
      <c r="S188" s="704" t="s">
        <v>464</v>
      </c>
      <c r="T188" s="704" t="e">
        <f aca="false">IF(OR($U188="",$U188=0),"",SUMPRODUCT(--($S$88:$S$163=$R187),T$88:T$163))</f>
        <v>#REF!</v>
      </c>
      <c r="U188" s="704" t="e">
        <f aca="false">IF($R187="","",SUMPRODUCT(--(S$88:S$163=$R187)))</f>
        <v>#REF!</v>
      </c>
      <c r="V188" s="704" t="e">
        <f aca="false">IF(OR($U188="",$U188=0),"",SUMPRODUCT(--($S$88:$S$163=$R187),V$88:V$163))</f>
        <v>#REF!</v>
      </c>
      <c r="W188" s="860" t="e">
        <f aca="false">IF(OR($U188="",$U188=0),"",SUMPRODUCT(--($S$88:$S$163=$R187),W$88:W$163))</f>
        <v>#REF!</v>
      </c>
      <c r="X188" s="860" t="e">
        <f aca="false">IF(OR($U188="",$U188=0),"",SUMPRODUCT(--($S$88:$S$163=$R187),X$88:X$163))</f>
        <v>#REF!</v>
      </c>
      <c r="Y188" s="857" t="e">
        <f aca="false">IF(OR($U188="",$U188=0),"",SUMPRODUCT(--($S$88:$S$163=$R187),Y$88:Y$163))</f>
        <v>#REF!</v>
      </c>
      <c r="Z188" s="860" t="e">
        <f aca="false">IF(OR($U188="",$U188=0),"",SUMPRODUCT(--($S$88:$S$163=$R187),Z$88:Z$163))</f>
        <v>#REF!</v>
      </c>
      <c r="AA188" s="860" t="e">
        <f aca="false">IF(OR($U188="",$U188=0),"",SUMPRODUCT(--($S$88:$S$163=$R187),AA$88:AA$163))</f>
        <v>#REF!</v>
      </c>
      <c r="AB188" s="860" t="e">
        <f aca="false">IF(OR($U188="",$U188=0),"",SUMPRODUCT(--($S$88:$S$163=$R187),AB$88:AB$163))</f>
        <v>#REF!</v>
      </c>
      <c r="AC188" s="704" t="e">
        <f aca="false">IF(OR($U188="",$U188=0),"",SUMPRODUCT(--($S$88:$S$163=$R187),AC$88:AC$163))</f>
        <v>#REF!</v>
      </c>
    </row>
    <row r="189" customFormat="false" ht="13" hidden="false" customHeight="false" outlineLevel="0" collapsed="false">
      <c r="A189" s="854"/>
      <c r="B189" s="871"/>
      <c r="C189" s="872" t="s">
        <v>454</v>
      </c>
      <c r="D189" s="872" t="e">
        <f aca="false">IF($B187="","",SUM(D187:D188))</f>
        <v>#REF!</v>
      </c>
      <c r="E189" s="872" t="e">
        <f aca="false">IF($B187="","",SUM(E187:E188))</f>
        <v>#REF!</v>
      </c>
      <c r="F189" s="872" t="e">
        <f aca="false">IF($B187="","",SUM(F187:F188))</f>
        <v>#REF!</v>
      </c>
      <c r="G189" s="862" t="e">
        <f aca="false">IF($B187="","",SUM(G187,G188))</f>
        <v>#REF!</v>
      </c>
      <c r="H189" s="862" t="e">
        <f aca="false">IF($B187="","",SUM(H187,H188))</f>
        <v>#REF!</v>
      </c>
      <c r="I189" s="873" t="e">
        <f aca="false">IF($B187="","",SUM(I187,I188))</f>
        <v>#REF!</v>
      </c>
      <c r="J189" s="862" t="e">
        <f aca="false">IF($B187="","",SUM(J187,J188))</f>
        <v>#REF!</v>
      </c>
      <c r="K189" s="862" t="e">
        <f aca="false">IF($B187="","",SUM(K187,K188))</f>
        <v>#REF!</v>
      </c>
      <c r="L189" s="862" t="e">
        <f aca="false">IF($B187="","",SUM(L187,L188))</f>
        <v>#REF!</v>
      </c>
      <c r="M189" s="872" t="e">
        <f aca="false">IF($B187="","",SUM(M187:M188))</f>
        <v>#REF!</v>
      </c>
      <c r="Q189" s="854"/>
      <c r="R189" s="854"/>
      <c r="S189" s="872" t="s">
        <v>454</v>
      </c>
      <c r="T189" s="872" t="e">
        <f aca="false">IF($R187="","",SUM(T187:T188))</f>
        <v>#REF!</v>
      </c>
      <c r="U189" s="872" t="e">
        <f aca="false">IF($R187="","",SUM(U187,U188))</f>
        <v>#REF!</v>
      </c>
      <c r="V189" s="872" t="e">
        <f aca="false">IF($R187="","",SUM(V187,V188))</f>
        <v>#REF!</v>
      </c>
      <c r="W189" s="862" t="e">
        <f aca="false">IF($R187="","",SUM(W187,W188))</f>
        <v>#REF!</v>
      </c>
      <c r="X189" s="862" t="e">
        <f aca="false">IF($R187="","",SUM(X187,X188))</f>
        <v>#REF!</v>
      </c>
      <c r="Y189" s="873" t="e">
        <f aca="false">IF($R187="","",SUM(Y187,Y188))</f>
        <v>#REF!</v>
      </c>
      <c r="Z189" s="862" t="e">
        <f aca="false">IF($R187="","",SUM(Z187,Z188))</f>
        <v>#REF!</v>
      </c>
      <c r="AA189" s="862" t="e">
        <f aca="false">IF($R187="","",SUM(AA187,AA188))</f>
        <v>#REF!</v>
      </c>
      <c r="AB189" s="862" t="e">
        <f aca="false">IF($R187="","",SUM(AB187,AB188))</f>
        <v>#REF!</v>
      </c>
      <c r="AC189" s="872" t="e">
        <f aca="false">IF($R187="","",SUM(AC187,AC188))</f>
        <v>#REF!</v>
      </c>
    </row>
    <row r="190" customFormat="false" ht="13" hidden="false" customHeight="false" outlineLevel="0" collapsed="false">
      <c r="A190" s="854" t="n">
        <f aca="false">A187+1</f>
        <v>7</v>
      </c>
      <c r="B190" s="871" t="str">
        <f aca="false">IF(IGRF!B20="","",IGRF!B20)</f>
        <v>21</v>
      </c>
      <c r="C190" s="704" t="s">
        <v>463</v>
      </c>
      <c r="D190" s="704" t="e">
        <f aca="false">IF(OR($E190="",$E190=0),"",SUMPRODUCT(--($C$3:$C$78=$B190),D$3:D$78))</f>
        <v>#REF!</v>
      </c>
      <c r="E190" s="704" t="e">
        <f aca="false">IF($B190="","",SUMPRODUCT(--(C$3:C$78=$B190)))</f>
        <v>#REF!</v>
      </c>
      <c r="F190" s="704" t="e">
        <f aca="false">IF(OR($E190="",$E190=0),"",SUMIF($C$3:$C$62,$B190,F$3:F$62))</f>
        <v>#REF!</v>
      </c>
      <c r="G190" s="860" t="e">
        <f aca="false">IF(OR($E190="",$E190=0),"",SUMPRODUCT(--($C$3:$C$78=$B190),G$3:G$78))</f>
        <v>#REF!</v>
      </c>
      <c r="H190" s="860" t="e">
        <f aca="false">IF(OR($E190="",$E190=0),"",SUMPRODUCT(--($C$3:$C$78=$B190),H$3:H$78))</f>
        <v>#REF!</v>
      </c>
      <c r="I190" s="857" t="e">
        <f aca="false">IF(OR($E190="",$E190=0),"",SUMPRODUCT(--($C$3:$C$78=$B190),I$3:I$78))</f>
        <v>#REF!</v>
      </c>
      <c r="J190" s="860" t="e">
        <f aca="false">IF(OR($E190="",$E190=0),"",SUMPRODUCT(--($C$3:$C$78=$B190),J$3:J$78))</f>
        <v>#REF!</v>
      </c>
      <c r="K190" s="860" t="e">
        <f aca="false">IF(OR($E190="",$E190=0),"",SUMPRODUCT(--($C$3:$C$78=$B190),K$3:K$78))</f>
        <v>#REF!</v>
      </c>
      <c r="L190" s="860" t="e">
        <f aca="false">IF(OR($E190="",$E190=0),"",SUMPRODUCT(--($C$3:$C$78=$B190),L$3:L$78))</f>
        <v>#REF!</v>
      </c>
      <c r="M190" s="704" t="e">
        <f aca="false">IF(OR($E190="",$E190=0),"",SUMPRODUCT(--($C$3:$C$78=$B190),M$3:M$78))</f>
        <v>#REF!</v>
      </c>
      <c r="Q190" s="854" t="n">
        <f aca="false">Q187+1</f>
        <v>7</v>
      </c>
      <c r="R190" s="854" t="str">
        <f aca="false">IF(IGRF!H20="","",IGRF!H20)</f>
        <v>40</v>
      </c>
      <c r="S190" s="704" t="s">
        <v>463</v>
      </c>
      <c r="T190" s="704" t="e">
        <f aca="false">IF(OR($U190="",$U190=0),"",SUMPRODUCT(--($S$3:$S$78=$R190),T$3:T$78))</f>
        <v>#REF!</v>
      </c>
      <c r="U190" s="704" t="e">
        <f aca="false">IF($R190="","",SUMPRODUCT(--(S$3:S$78=$R190)))</f>
        <v>#REF!</v>
      </c>
      <c r="V190" s="704" t="e">
        <f aca="false">IF(OR($U190="",$U190=0),"",SUMPRODUCT(--($S$3:$S$78=$R190),V$3:V$78))</f>
        <v>#REF!</v>
      </c>
      <c r="W190" s="860" t="e">
        <f aca="false">IF(OR($U190="",$U190=0),"",SUMPRODUCT(--($S$3:$S$78=$R190),W$3:W$78))</f>
        <v>#REF!</v>
      </c>
      <c r="X190" s="860" t="e">
        <f aca="false">IF(OR($U190="",$U190=0),"",SUMPRODUCT(--($S$3:$S$78=$R190),X$3:X$78))</f>
        <v>#REF!</v>
      </c>
      <c r="Y190" s="857" t="e">
        <f aca="false">IF(OR($U190="",$U190=0),"",SUMPRODUCT(--($S$3:$S$78=$R190),Y$3:Y$78))</f>
        <v>#REF!</v>
      </c>
      <c r="Z190" s="860" t="e">
        <f aca="false">IF(OR($U190="",$U190=0),"",SUMPRODUCT(--($S$3:$S$78=$R190),Z$3:Z$78))</f>
        <v>#REF!</v>
      </c>
      <c r="AA190" s="860" t="e">
        <f aca="false">IF(OR($U190="",$U190=0),"",SUMPRODUCT(--($S$3:$S$78=$R190),AA$3:AA$78))</f>
        <v>#REF!</v>
      </c>
      <c r="AB190" s="860" t="e">
        <f aca="false">IF(OR($U190="",$U190=0),"",SUMPRODUCT(--($S$3:$S$78=$R190),AB$3:AB$78))</f>
        <v>#REF!</v>
      </c>
      <c r="AC190" s="704" t="e">
        <f aca="false">IF(OR($U190="",$U190=0),"",SUMPRODUCT(--($S$3:$S$78=$R190),AC$3:AC$78))</f>
        <v>#REF!</v>
      </c>
    </row>
    <row r="191" customFormat="false" ht="13" hidden="false" customHeight="false" outlineLevel="0" collapsed="false">
      <c r="A191" s="854"/>
      <c r="B191" s="871"/>
      <c r="C191" s="704" t="s">
        <v>464</v>
      </c>
      <c r="D191" s="704" t="e">
        <f aca="false">IF(OR($E191="",$E191=0),"",SUMPRODUCT(--($C$88:$C$163=$B190),D$88:D$163))</f>
        <v>#REF!</v>
      </c>
      <c r="E191" s="704" t="e">
        <f aca="false">IF($B190="","",SUMPRODUCT(--(C$88:C$163=$B190)))</f>
        <v>#REF!</v>
      </c>
      <c r="F191" s="704" t="e">
        <f aca="false">IF(OR($E191="",$E191=0),"",SUMIF($C$88:$C$147,$B190,F$88:F$147))</f>
        <v>#REF!</v>
      </c>
      <c r="G191" s="860" t="e">
        <f aca="false">IF(OR($E191="",$E191=0),"",SUMPRODUCT(--($C$88:$C$163=$B190),G$88:G$163))</f>
        <v>#REF!</v>
      </c>
      <c r="H191" s="860" t="e">
        <f aca="false">IF(OR($E191="",$E191=0),"",SUMPRODUCT(--($C$88:$C$163=$B190),H$88:H$163))</f>
        <v>#REF!</v>
      </c>
      <c r="I191" s="857" t="e">
        <f aca="false">IF(OR($E191="",$E191=0),"",SUMPRODUCT(--($C$88:$C$163=$B190),I$88:I$163))</f>
        <v>#REF!</v>
      </c>
      <c r="J191" s="860" t="e">
        <f aca="false">IF(OR($E191="",$E191=0),"",SUMPRODUCT(--($C$88:$C$163=$B190),J$88:J$163))</f>
        <v>#REF!</v>
      </c>
      <c r="K191" s="860" t="e">
        <f aca="false">IF(OR($E191="",$E191=0),"",SUMPRODUCT(--($C$88:$C$163=$B190),K$88:K$163))</f>
        <v>#REF!</v>
      </c>
      <c r="L191" s="860" t="e">
        <f aca="false">IF(OR($E191="",$E191=0),"",SUMPRODUCT(--($C$88:$C$163=$B190),L$88:L$163))</f>
        <v>#REF!</v>
      </c>
      <c r="M191" s="704" t="e">
        <f aca="false">IF(OR($E191="",$E191=0),"",SUMPRODUCT(--($C$88:$C$163=$B190),M$88:M$163))</f>
        <v>#REF!</v>
      </c>
      <c r="Q191" s="854"/>
      <c r="R191" s="854"/>
      <c r="S191" s="704" t="s">
        <v>464</v>
      </c>
      <c r="T191" s="704" t="e">
        <f aca="false">IF(OR($U191="",$U191=0),"",SUMPRODUCT(--($S$88:$S$163=$R190),T$88:T$163))</f>
        <v>#REF!</v>
      </c>
      <c r="U191" s="704" t="e">
        <f aca="false">IF($R190="","",SUMPRODUCT(--(S$88:S$163=$R190)))</f>
        <v>#REF!</v>
      </c>
      <c r="V191" s="704" t="e">
        <f aca="false">IF(OR($U191="",$U191=0),"",SUMPRODUCT(--($S$88:$S$163=$R190),V$88:V$163))</f>
        <v>#REF!</v>
      </c>
      <c r="W191" s="860" t="e">
        <f aca="false">IF(OR($U191="",$U191=0),"",SUMPRODUCT(--($S$88:$S$163=$R190),W$88:W$163))</f>
        <v>#REF!</v>
      </c>
      <c r="X191" s="860" t="e">
        <f aca="false">IF(OR($U191="",$U191=0),"",SUMPRODUCT(--($S$88:$S$163=$R190),X$88:X$163))</f>
        <v>#REF!</v>
      </c>
      <c r="Y191" s="857" t="e">
        <f aca="false">IF(OR($U191="",$U191=0),"",SUMPRODUCT(--($S$88:$S$163=$R190),Y$88:Y$163))</f>
        <v>#REF!</v>
      </c>
      <c r="Z191" s="860" t="e">
        <f aca="false">IF(OR($U191="",$U191=0),"",SUMPRODUCT(--($S$88:$S$163=$R190),Z$88:Z$163))</f>
        <v>#REF!</v>
      </c>
      <c r="AA191" s="860" t="e">
        <f aca="false">IF(OR($U191="",$U191=0),"",SUMPRODUCT(--($S$88:$S$163=$R190),AA$88:AA$163))</f>
        <v>#REF!</v>
      </c>
      <c r="AB191" s="860" t="e">
        <f aca="false">IF(OR($U191="",$U191=0),"",SUMPRODUCT(--($S$88:$S$163=$R190),AB$88:AB$163))</f>
        <v>#REF!</v>
      </c>
      <c r="AC191" s="704" t="e">
        <f aca="false">IF(OR($U191="",$U191=0),"",SUMPRODUCT(--($S$88:$S$163=$R190),AC$88:AC$163))</f>
        <v>#REF!</v>
      </c>
    </row>
    <row r="192" customFormat="false" ht="13" hidden="false" customHeight="false" outlineLevel="0" collapsed="false">
      <c r="A192" s="854"/>
      <c r="B192" s="871"/>
      <c r="C192" s="872" t="s">
        <v>454</v>
      </c>
      <c r="D192" s="872" t="e">
        <f aca="false">IF($B190="","",SUM(D190:D191))</f>
        <v>#REF!</v>
      </c>
      <c r="E192" s="872" t="e">
        <f aca="false">IF($B190="","",SUM(E190:E191))</f>
        <v>#REF!</v>
      </c>
      <c r="F192" s="872" t="e">
        <f aca="false">IF($B190="","",SUM(F190:F191))</f>
        <v>#REF!</v>
      </c>
      <c r="G192" s="862" t="e">
        <f aca="false">IF($B190="","",SUM(G190,G191))</f>
        <v>#REF!</v>
      </c>
      <c r="H192" s="862" t="e">
        <f aca="false">IF($B190="","",SUM(H190,H191))</f>
        <v>#REF!</v>
      </c>
      <c r="I192" s="873" t="e">
        <f aca="false">IF($B190="","",SUM(I190,I191))</f>
        <v>#REF!</v>
      </c>
      <c r="J192" s="862" t="e">
        <f aca="false">IF($B190="","",SUM(J190,J191))</f>
        <v>#REF!</v>
      </c>
      <c r="K192" s="862" t="e">
        <f aca="false">IF($B190="","",SUM(K190,K191))</f>
        <v>#REF!</v>
      </c>
      <c r="L192" s="862" t="e">
        <f aca="false">IF($B190="","",SUM(L190,L191))</f>
        <v>#REF!</v>
      </c>
      <c r="M192" s="872" t="e">
        <f aca="false">IF($B190="","",SUM(M190:M191))</f>
        <v>#REF!</v>
      </c>
      <c r="Q192" s="854"/>
      <c r="R192" s="854"/>
      <c r="S192" s="872" t="s">
        <v>454</v>
      </c>
      <c r="T192" s="872" t="e">
        <f aca="false">IF($R190="","",SUM(T190:T191))</f>
        <v>#REF!</v>
      </c>
      <c r="U192" s="872" t="e">
        <f aca="false">IF($R190="","",SUM(U190,U191))</f>
        <v>#REF!</v>
      </c>
      <c r="V192" s="872" t="e">
        <f aca="false">IF($R190="","",SUM(V190,V191))</f>
        <v>#REF!</v>
      </c>
      <c r="W192" s="862" t="e">
        <f aca="false">IF($R190="","",SUM(W190,W191))</f>
        <v>#REF!</v>
      </c>
      <c r="X192" s="862" t="e">
        <f aca="false">IF($R190="","",SUM(X190,X191))</f>
        <v>#REF!</v>
      </c>
      <c r="Y192" s="873" t="e">
        <f aca="false">IF($R190="","",SUM(Y190,Y191))</f>
        <v>#REF!</v>
      </c>
      <c r="Z192" s="862" t="e">
        <f aca="false">IF($R190="","",SUM(Z190,Z191))</f>
        <v>#REF!</v>
      </c>
      <c r="AA192" s="862" t="e">
        <f aca="false">IF($R190="","",SUM(AA190,AA191))</f>
        <v>#REF!</v>
      </c>
      <c r="AB192" s="862" t="e">
        <f aca="false">IF($R190="","",SUM(AB190,AB191))</f>
        <v>#REF!</v>
      </c>
      <c r="AC192" s="872" t="e">
        <f aca="false">IF($R190="","",SUM(AC190,AC191))</f>
        <v>#REF!</v>
      </c>
    </row>
    <row r="193" customFormat="false" ht="13" hidden="false" customHeight="false" outlineLevel="0" collapsed="false">
      <c r="A193" s="854" t="n">
        <f aca="false">A190+1</f>
        <v>8</v>
      </c>
      <c r="B193" s="871" t="str">
        <f aca="false">IF(IGRF!B21="","",IGRF!B21)</f>
        <v>23</v>
      </c>
      <c r="C193" s="704" t="s">
        <v>463</v>
      </c>
      <c r="D193" s="704" t="e">
        <f aca="false">IF(OR($E193="",$E193=0),"",SUMPRODUCT(--($C$3:$C$78=$B193),D$3:D$78))</f>
        <v>#REF!</v>
      </c>
      <c r="E193" s="704" t="e">
        <f aca="false">IF($B193="","",SUMPRODUCT(--(C$3:C$78=$B193)))</f>
        <v>#REF!</v>
      </c>
      <c r="F193" s="704" t="e">
        <f aca="false">IF(OR($E193="",$E193=0),"",SUMIF($C$3:$C$62,$B193,F$3:F$62))</f>
        <v>#REF!</v>
      </c>
      <c r="G193" s="860" t="e">
        <f aca="false">IF(OR($E193="",$E193=0),"",SUMPRODUCT(--($C$3:$C$78=$B193),G$3:G$78))</f>
        <v>#REF!</v>
      </c>
      <c r="H193" s="860" t="e">
        <f aca="false">IF(OR($E193="",$E193=0),"",SUMPRODUCT(--($C$3:$C$78=$B193),H$3:H$78))</f>
        <v>#REF!</v>
      </c>
      <c r="I193" s="857" t="e">
        <f aca="false">IF(OR($E193="",$E193=0),"",SUMPRODUCT(--($C$3:$C$78=$B193),I$3:I$78))</f>
        <v>#REF!</v>
      </c>
      <c r="J193" s="860" t="e">
        <f aca="false">IF(OR($E193="",$E193=0),"",SUMPRODUCT(--($C$3:$C$78=$B193),J$3:J$78))</f>
        <v>#REF!</v>
      </c>
      <c r="K193" s="860" t="e">
        <f aca="false">IF(OR($E193="",$E193=0),"",SUMPRODUCT(--($C$3:$C$78=$B193),K$3:K$78))</f>
        <v>#REF!</v>
      </c>
      <c r="L193" s="860" t="e">
        <f aca="false">IF(OR($E193="",$E193=0),"",SUMPRODUCT(--($C$3:$C$78=$B193),L$3:L$78))</f>
        <v>#REF!</v>
      </c>
      <c r="M193" s="704" t="e">
        <f aca="false">IF(OR($E193="",$E193=0),"",SUMPRODUCT(--($C$3:$C$78=$B193),M$3:M$78))</f>
        <v>#REF!</v>
      </c>
      <c r="Q193" s="854" t="n">
        <f aca="false">Q190+1</f>
        <v>8</v>
      </c>
      <c r="R193" s="854" t="str">
        <f aca="false">IF(IGRF!H21="","",IGRF!H21)</f>
        <v>416</v>
      </c>
      <c r="S193" s="704" t="s">
        <v>463</v>
      </c>
      <c r="T193" s="704" t="e">
        <f aca="false">IF(OR($U193="",$U193=0),"",SUMPRODUCT(--($S$3:$S$78=$R193),T$3:T$78))</f>
        <v>#REF!</v>
      </c>
      <c r="U193" s="704" t="e">
        <f aca="false">IF($R193="","",SUMPRODUCT(--(S$3:S$78=$R193)))</f>
        <v>#REF!</v>
      </c>
      <c r="V193" s="704" t="e">
        <f aca="false">IF(OR($U193="",$U193=0),"",SUMPRODUCT(--($S$3:$S$78=$R193),V$3:V$78))</f>
        <v>#REF!</v>
      </c>
      <c r="W193" s="860" t="e">
        <f aca="false">IF(OR($U193="",$U193=0),"",SUMPRODUCT(--($S$3:$S$78=$R193),W$3:W$78))</f>
        <v>#REF!</v>
      </c>
      <c r="X193" s="860" t="e">
        <f aca="false">IF(OR($U193="",$U193=0),"",SUMPRODUCT(--($S$3:$S$78=$R193),X$3:X$78))</f>
        <v>#REF!</v>
      </c>
      <c r="Y193" s="857" t="e">
        <f aca="false">IF(OR($U193="",$U193=0),"",SUMPRODUCT(--($S$3:$S$78=$R193),Y$3:Y$78))</f>
        <v>#REF!</v>
      </c>
      <c r="Z193" s="860" t="e">
        <f aca="false">IF(OR($U193="",$U193=0),"",SUMPRODUCT(--($S$3:$S$78=$R193),Z$3:Z$78))</f>
        <v>#REF!</v>
      </c>
      <c r="AA193" s="860" t="e">
        <f aca="false">IF(OR($U193="",$U193=0),"",SUMPRODUCT(--($S$3:$S$78=$R193),AA$3:AA$78))</f>
        <v>#REF!</v>
      </c>
      <c r="AB193" s="860" t="e">
        <f aca="false">IF(OR($U193="",$U193=0),"",SUMPRODUCT(--($S$3:$S$78=$R193),AB$3:AB$78))</f>
        <v>#REF!</v>
      </c>
      <c r="AC193" s="704" t="e">
        <f aca="false">IF(OR($U193="",$U193=0),"",SUMPRODUCT(--($S$3:$S$78=$R193),AC$3:AC$78))</f>
        <v>#REF!</v>
      </c>
    </row>
    <row r="194" customFormat="false" ht="13" hidden="false" customHeight="false" outlineLevel="0" collapsed="false">
      <c r="A194" s="854"/>
      <c r="B194" s="871"/>
      <c r="C194" s="704" t="s">
        <v>464</v>
      </c>
      <c r="D194" s="704" t="e">
        <f aca="false">IF(OR($E194="",$E194=0),"",SUMPRODUCT(--($C$88:$C$163=$B193),D$88:D$163))</f>
        <v>#REF!</v>
      </c>
      <c r="E194" s="704" t="e">
        <f aca="false">IF($B193="","",SUMPRODUCT(--(C$88:C$163=$B193)))</f>
        <v>#REF!</v>
      </c>
      <c r="F194" s="704" t="e">
        <f aca="false">IF(OR($E194="",$E194=0),"",SUMIF($C$88:$C$147,$B193,F$88:F$147))</f>
        <v>#REF!</v>
      </c>
      <c r="G194" s="860" t="e">
        <f aca="false">IF(OR($E194="",$E194=0),"",SUMPRODUCT(--($C$88:$C$163=$B193),G$88:G$163))</f>
        <v>#REF!</v>
      </c>
      <c r="H194" s="860" t="e">
        <f aca="false">IF(OR($E194="",$E194=0),"",SUMPRODUCT(--($C$88:$C$163=$B193),H$88:H$163))</f>
        <v>#REF!</v>
      </c>
      <c r="I194" s="857" t="e">
        <f aca="false">IF(OR($E194="",$E194=0),"",SUMPRODUCT(--($C$88:$C$163=$B193),I$88:I$163))</f>
        <v>#REF!</v>
      </c>
      <c r="J194" s="860" t="e">
        <f aca="false">IF(OR($E194="",$E194=0),"",SUMPRODUCT(--($C$88:$C$163=$B193),J$88:J$163))</f>
        <v>#REF!</v>
      </c>
      <c r="K194" s="860" t="e">
        <f aca="false">IF(OR($E194="",$E194=0),"",SUMPRODUCT(--($C$88:$C$163=$B193),K$88:K$163))</f>
        <v>#REF!</v>
      </c>
      <c r="L194" s="860" t="e">
        <f aca="false">IF(OR($E194="",$E194=0),"",SUMPRODUCT(--($C$88:$C$163=$B193),L$88:L$163))</f>
        <v>#REF!</v>
      </c>
      <c r="M194" s="704" t="e">
        <f aca="false">IF(OR($E194="",$E194=0),"",SUMPRODUCT(--($C$88:$C$163=$B193),M$88:M$163))</f>
        <v>#REF!</v>
      </c>
      <c r="Q194" s="854"/>
      <c r="R194" s="854"/>
      <c r="S194" s="704" t="s">
        <v>464</v>
      </c>
      <c r="T194" s="704" t="e">
        <f aca="false">IF(OR($U194="",$U194=0),"",SUMPRODUCT(--($S$88:$S$163=$R193),T$88:T$163))</f>
        <v>#REF!</v>
      </c>
      <c r="U194" s="704" t="e">
        <f aca="false">IF($R193="","",SUMPRODUCT(--(S$88:S$163=$R193)))</f>
        <v>#REF!</v>
      </c>
      <c r="V194" s="704" t="e">
        <f aca="false">IF(OR($U194="",$U194=0),"",SUMPRODUCT(--($S$88:$S$163=$R193),V$88:V$163))</f>
        <v>#REF!</v>
      </c>
      <c r="W194" s="860" t="e">
        <f aca="false">IF(OR($U194="",$U194=0),"",SUMPRODUCT(--($S$88:$S$163=$R193),W$88:W$163))</f>
        <v>#REF!</v>
      </c>
      <c r="X194" s="860" t="e">
        <f aca="false">IF(OR($U194="",$U194=0),"",SUMPRODUCT(--($S$88:$S$163=$R193),X$88:X$163))</f>
        <v>#REF!</v>
      </c>
      <c r="Y194" s="857" t="e">
        <f aca="false">IF(OR($U194="",$U194=0),"",SUMPRODUCT(--($S$88:$S$163=$R193),Y$88:Y$163))</f>
        <v>#REF!</v>
      </c>
      <c r="Z194" s="860" t="e">
        <f aca="false">IF(OR($U194="",$U194=0),"",SUMPRODUCT(--($S$88:$S$163=$R193),Z$88:Z$163))</f>
        <v>#REF!</v>
      </c>
      <c r="AA194" s="860" t="e">
        <f aca="false">IF(OR($U194="",$U194=0),"",SUMPRODUCT(--($S$88:$S$163=$R193),AA$88:AA$163))</f>
        <v>#REF!</v>
      </c>
      <c r="AB194" s="860" t="e">
        <f aca="false">IF(OR($U194="",$U194=0),"",SUMPRODUCT(--($S$88:$S$163=$R193),AB$88:AB$163))</f>
        <v>#REF!</v>
      </c>
      <c r="AC194" s="704" t="e">
        <f aca="false">IF(OR($U194="",$U194=0),"",SUMPRODUCT(--($S$88:$S$163=$R193),AC$88:AC$163))</f>
        <v>#REF!</v>
      </c>
    </row>
    <row r="195" customFormat="false" ht="13" hidden="false" customHeight="false" outlineLevel="0" collapsed="false">
      <c r="A195" s="854"/>
      <c r="B195" s="871"/>
      <c r="C195" s="872" t="s">
        <v>454</v>
      </c>
      <c r="D195" s="872" t="e">
        <f aca="false">IF($B193="","",SUM(D193:D194))</f>
        <v>#REF!</v>
      </c>
      <c r="E195" s="872" t="e">
        <f aca="false">IF($B193="","",SUM(E193:E194))</f>
        <v>#REF!</v>
      </c>
      <c r="F195" s="872" t="e">
        <f aca="false">IF($B193="","",SUM(F193:F194))</f>
        <v>#REF!</v>
      </c>
      <c r="G195" s="862" t="e">
        <f aca="false">IF($B193="","",SUM(G193,G194))</f>
        <v>#REF!</v>
      </c>
      <c r="H195" s="862" t="e">
        <f aca="false">IF($B193="","",SUM(H193,H194))</f>
        <v>#REF!</v>
      </c>
      <c r="I195" s="873" t="e">
        <f aca="false">IF($B193="","",SUM(I193,I194))</f>
        <v>#REF!</v>
      </c>
      <c r="J195" s="862" t="e">
        <f aca="false">IF($B193="","",SUM(J193,J194))</f>
        <v>#REF!</v>
      </c>
      <c r="K195" s="862" t="e">
        <f aca="false">IF($B193="","",SUM(K193,K194))</f>
        <v>#REF!</v>
      </c>
      <c r="L195" s="862" t="e">
        <f aca="false">IF($B193="","",SUM(L193,L194))</f>
        <v>#REF!</v>
      </c>
      <c r="M195" s="872" t="e">
        <f aca="false">IF($B193="","",SUM(M193:M194))</f>
        <v>#REF!</v>
      </c>
      <c r="Q195" s="854"/>
      <c r="R195" s="854"/>
      <c r="S195" s="872" t="s">
        <v>454</v>
      </c>
      <c r="T195" s="872" t="e">
        <f aca="false">IF($R193="","",SUM(T193:T194))</f>
        <v>#REF!</v>
      </c>
      <c r="U195" s="872" t="e">
        <f aca="false">IF($R193="","",SUM(U193,U194))</f>
        <v>#REF!</v>
      </c>
      <c r="V195" s="872" t="e">
        <f aca="false">IF($R193="","",SUM(V193,V194))</f>
        <v>#REF!</v>
      </c>
      <c r="W195" s="862" t="e">
        <f aca="false">IF($R193="","",SUM(W193,W194))</f>
        <v>#REF!</v>
      </c>
      <c r="X195" s="862" t="e">
        <f aca="false">IF($R193="","",SUM(X193,X194))</f>
        <v>#REF!</v>
      </c>
      <c r="Y195" s="873" t="e">
        <f aca="false">IF($R193="","",SUM(Y193,Y194))</f>
        <v>#REF!</v>
      </c>
      <c r="Z195" s="862" t="e">
        <f aca="false">IF($R193="","",SUM(Z193,Z194))</f>
        <v>#REF!</v>
      </c>
      <c r="AA195" s="862" t="e">
        <f aca="false">IF($R193="","",SUM(AA193,AA194))</f>
        <v>#REF!</v>
      </c>
      <c r="AB195" s="862" t="e">
        <f aca="false">IF($R193="","",SUM(AB193,AB194))</f>
        <v>#REF!</v>
      </c>
      <c r="AC195" s="872" t="e">
        <f aca="false">IF($R193="","",SUM(AC193,AC194))</f>
        <v>#REF!</v>
      </c>
    </row>
    <row r="196" customFormat="false" ht="13" hidden="false" customHeight="false" outlineLevel="0" collapsed="false">
      <c r="A196" s="854" t="n">
        <f aca="false">A193+1</f>
        <v>9</v>
      </c>
      <c r="B196" s="871" t="str">
        <f aca="false">IF(IGRF!B22="","",IGRF!B22)</f>
        <v>35</v>
      </c>
      <c r="C196" s="704" t="s">
        <v>463</v>
      </c>
      <c r="D196" s="704" t="e">
        <f aca="false">IF(OR($E196="",$E196=0),"",SUMPRODUCT(--($C$3:$C$78=$B196),D$3:D$78))</f>
        <v>#REF!</v>
      </c>
      <c r="E196" s="704" t="e">
        <f aca="false">IF($B196="","",SUMPRODUCT(--(C$3:C$78=$B196)))</f>
        <v>#REF!</v>
      </c>
      <c r="F196" s="704" t="e">
        <f aca="false">IF(OR($E196="",$E196=0),"",SUMIF($C$3:$C$62,$B196,F$3:F$62))</f>
        <v>#REF!</v>
      </c>
      <c r="G196" s="860" t="e">
        <f aca="false">IF(OR($E196="",$E196=0),"",SUMPRODUCT(--($C$3:$C$78=$B196),G$3:G$78))</f>
        <v>#REF!</v>
      </c>
      <c r="H196" s="860" t="e">
        <f aca="false">IF(OR($E196="",$E196=0),"",SUMPRODUCT(--($C$3:$C$78=$B196),H$3:H$78))</f>
        <v>#REF!</v>
      </c>
      <c r="I196" s="857" t="e">
        <f aca="false">IF(OR($E196="",$E196=0),"",SUMPRODUCT(--($C$3:$C$78=$B196),I$3:I$78))</f>
        <v>#REF!</v>
      </c>
      <c r="J196" s="860" t="e">
        <f aca="false">IF(OR($E196="",$E196=0),"",SUMPRODUCT(--($C$3:$C$78=$B196),J$3:J$78))</f>
        <v>#REF!</v>
      </c>
      <c r="K196" s="860" t="e">
        <f aca="false">IF(OR($E196="",$E196=0),"",SUMPRODUCT(--($C$3:$C$78=$B196),K$3:K$78))</f>
        <v>#REF!</v>
      </c>
      <c r="L196" s="860" t="e">
        <f aca="false">IF(OR($E196="",$E196=0),"",SUMPRODUCT(--($C$3:$C$78=$B196),L$3:L$78))</f>
        <v>#REF!</v>
      </c>
      <c r="M196" s="704" t="e">
        <f aca="false">IF(OR($E196="",$E196=0),"",SUMPRODUCT(--($C$3:$C$78=$B196),M$3:M$78))</f>
        <v>#REF!</v>
      </c>
      <c r="Q196" s="854" t="n">
        <f aca="false">Q193+1</f>
        <v>9</v>
      </c>
      <c r="R196" s="854" t="str">
        <f aca="false">IF(IGRF!H22="","",IGRF!H22)</f>
        <v>42</v>
      </c>
      <c r="S196" s="704" t="s">
        <v>463</v>
      </c>
      <c r="T196" s="704" t="e">
        <f aca="false">IF(OR($U196="",$U196=0),"",SUMPRODUCT(--($S$3:$S$78=$R196),T$3:T$78))</f>
        <v>#REF!</v>
      </c>
      <c r="U196" s="704" t="e">
        <f aca="false">IF($R196="","",SUMPRODUCT(--(S$3:S$78=$R196)))</f>
        <v>#REF!</v>
      </c>
      <c r="V196" s="704" t="e">
        <f aca="false">IF(OR($U196="",$U196=0),"",SUMPRODUCT(--($S$3:$S$78=$R196),V$3:V$78))</f>
        <v>#REF!</v>
      </c>
      <c r="W196" s="860" t="e">
        <f aca="false">IF(OR($U196="",$U196=0),"",SUMPRODUCT(--($S$3:$S$78=$R196),W$3:W$78))</f>
        <v>#REF!</v>
      </c>
      <c r="X196" s="860" t="e">
        <f aca="false">IF(OR($U196="",$U196=0),"",SUMPRODUCT(--($S$3:$S$78=$R196),X$3:X$78))</f>
        <v>#REF!</v>
      </c>
      <c r="Y196" s="857" t="e">
        <f aca="false">IF(OR($U196="",$U196=0),"",SUMPRODUCT(--($S$3:$S$78=$R196),Y$3:Y$78))</f>
        <v>#REF!</v>
      </c>
      <c r="Z196" s="860" t="e">
        <f aca="false">IF(OR($U196="",$U196=0),"",SUMPRODUCT(--($S$3:$S$78=$R196),Z$3:Z$78))</f>
        <v>#REF!</v>
      </c>
      <c r="AA196" s="860" t="e">
        <f aca="false">IF(OR($U196="",$U196=0),"",SUMPRODUCT(--($S$3:$S$78=$R196),AA$3:AA$78))</f>
        <v>#REF!</v>
      </c>
      <c r="AB196" s="860" t="e">
        <f aca="false">IF(OR($U196="",$U196=0),"",SUMPRODUCT(--($S$3:$S$78=$R196),AB$3:AB$78))</f>
        <v>#REF!</v>
      </c>
      <c r="AC196" s="704" t="e">
        <f aca="false">IF(OR($U196="",$U196=0),"",SUMPRODUCT(--($S$3:$S$78=$R196),AC$3:AC$78))</f>
        <v>#REF!</v>
      </c>
    </row>
    <row r="197" customFormat="false" ht="13" hidden="false" customHeight="false" outlineLevel="0" collapsed="false">
      <c r="A197" s="854"/>
      <c r="B197" s="871"/>
      <c r="C197" s="704" t="s">
        <v>464</v>
      </c>
      <c r="D197" s="704" t="e">
        <f aca="false">IF(OR($E197="",$E197=0),"",SUMPRODUCT(--($C$88:$C$163=$B196),D$88:D$163))</f>
        <v>#REF!</v>
      </c>
      <c r="E197" s="704" t="e">
        <f aca="false">IF($B196="","",SUMPRODUCT(--(C$88:C$163=$B196)))</f>
        <v>#REF!</v>
      </c>
      <c r="F197" s="704" t="e">
        <f aca="false">IF(OR($E197="",$E197=0),"",SUMIF($C$88:$C$147,$B196,F$88:F$147))</f>
        <v>#REF!</v>
      </c>
      <c r="G197" s="860" t="e">
        <f aca="false">IF(OR($E197="",$E197=0),"",SUMPRODUCT(--($C$88:$C$163=$B196),G$88:G$163))</f>
        <v>#REF!</v>
      </c>
      <c r="H197" s="860" t="e">
        <f aca="false">IF(OR($E197="",$E197=0),"",SUMPRODUCT(--($C$88:$C$163=$B196),H$88:H$163))</f>
        <v>#REF!</v>
      </c>
      <c r="I197" s="857" t="e">
        <f aca="false">IF(OR($E197="",$E197=0),"",SUMPRODUCT(--($C$88:$C$163=$B196),I$88:I$163))</f>
        <v>#REF!</v>
      </c>
      <c r="J197" s="860" t="e">
        <f aca="false">IF(OR($E197="",$E197=0),"",SUMPRODUCT(--($C$88:$C$163=$B196),J$88:J$163))</f>
        <v>#REF!</v>
      </c>
      <c r="K197" s="860" t="e">
        <f aca="false">IF(OR($E197="",$E197=0),"",SUMPRODUCT(--($C$88:$C$163=$B196),K$88:K$163))</f>
        <v>#REF!</v>
      </c>
      <c r="L197" s="860" t="e">
        <f aca="false">IF(OR($E197="",$E197=0),"",SUMPRODUCT(--($C$88:$C$163=$B196),L$88:L$163))</f>
        <v>#REF!</v>
      </c>
      <c r="M197" s="704" t="e">
        <f aca="false">IF(OR($E197="",$E197=0),"",SUMPRODUCT(--($C$88:$C$163=$B196),M$88:M$163))</f>
        <v>#REF!</v>
      </c>
      <c r="Q197" s="854"/>
      <c r="R197" s="854"/>
      <c r="S197" s="704" t="s">
        <v>464</v>
      </c>
      <c r="T197" s="704" t="e">
        <f aca="false">IF(OR($U197="",$U197=0),"",SUMPRODUCT(--($S$88:$S$163=$R196),T$88:T$163))</f>
        <v>#REF!</v>
      </c>
      <c r="U197" s="704" t="e">
        <f aca="false">IF($R196="","",SUMPRODUCT(--(S$88:S$163=$R196)))</f>
        <v>#REF!</v>
      </c>
      <c r="V197" s="704" t="e">
        <f aca="false">IF(OR($U197="",$U197=0),"",SUMPRODUCT(--($S$88:$S$163=$R196),V$88:V$163))</f>
        <v>#REF!</v>
      </c>
      <c r="W197" s="860" t="e">
        <f aca="false">IF(OR($U197="",$U197=0),"",SUMPRODUCT(--($S$88:$S$163=$R196),W$88:W$163))</f>
        <v>#REF!</v>
      </c>
      <c r="X197" s="860" t="e">
        <f aca="false">IF(OR($U197="",$U197=0),"",SUMPRODUCT(--($S$88:$S$163=$R196),X$88:X$163))</f>
        <v>#REF!</v>
      </c>
      <c r="Y197" s="857" t="e">
        <f aca="false">IF(OR($U197="",$U197=0),"",SUMPRODUCT(--($S$88:$S$163=$R196),Y$88:Y$163))</f>
        <v>#REF!</v>
      </c>
      <c r="Z197" s="860" t="e">
        <f aca="false">IF(OR($U197="",$U197=0),"",SUMPRODUCT(--($S$88:$S$163=$R196),Z$88:Z$163))</f>
        <v>#REF!</v>
      </c>
      <c r="AA197" s="860" t="e">
        <f aca="false">IF(OR($U197="",$U197=0),"",SUMPRODUCT(--($S$88:$S$163=$R196),AA$88:AA$163))</f>
        <v>#REF!</v>
      </c>
      <c r="AB197" s="860" t="e">
        <f aca="false">IF(OR($U197="",$U197=0),"",SUMPRODUCT(--($S$88:$S$163=$R196),AB$88:AB$163))</f>
        <v>#REF!</v>
      </c>
      <c r="AC197" s="704" t="e">
        <f aca="false">IF(OR($U197="",$U197=0),"",SUMPRODUCT(--($S$88:$S$163=$R196),AC$88:AC$163))</f>
        <v>#REF!</v>
      </c>
    </row>
    <row r="198" customFormat="false" ht="13" hidden="false" customHeight="false" outlineLevel="0" collapsed="false">
      <c r="A198" s="854"/>
      <c r="B198" s="871"/>
      <c r="C198" s="872" t="s">
        <v>454</v>
      </c>
      <c r="D198" s="872" t="e">
        <f aca="false">IF($B196="","",SUM(D196:D197))</f>
        <v>#REF!</v>
      </c>
      <c r="E198" s="872" t="e">
        <f aca="false">IF($B196="","",SUM(E196:E197))</f>
        <v>#REF!</v>
      </c>
      <c r="F198" s="872" t="e">
        <f aca="false">IF($B196="","",SUM(F196:F197))</f>
        <v>#REF!</v>
      </c>
      <c r="G198" s="862" t="e">
        <f aca="false">IF($B196="","",SUM(G196,G197))</f>
        <v>#REF!</v>
      </c>
      <c r="H198" s="862" t="e">
        <f aca="false">IF($B196="","",SUM(H196,H197))</f>
        <v>#REF!</v>
      </c>
      <c r="I198" s="873" t="e">
        <f aca="false">IF($B196="","",SUM(I196,I197))</f>
        <v>#REF!</v>
      </c>
      <c r="J198" s="862" t="e">
        <f aca="false">IF($B196="","",SUM(J196,J197))</f>
        <v>#REF!</v>
      </c>
      <c r="K198" s="862" t="e">
        <f aca="false">IF($B196="","",SUM(K196,K197))</f>
        <v>#REF!</v>
      </c>
      <c r="L198" s="862" t="e">
        <f aca="false">IF($B196="","",SUM(L196,L197))</f>
        <v>#REF!</v>
      </c>
      <c r="M198" s="872" t="e">
        <f aca="false">IF($B196="","",SUM(M196:M197))</f>
        <v>#REF!</v>
      </c>
      <c r="Q198" s="854"/>
      <c r="R198" s="854"/>
      <c r="S198" s="872" t="s">
        <v>454</v>
      </c>
      <c r="T198" s="872" t="e">
        <f aca="false">IF($R196="","",SUM(T196:T197))</f>
        <v>#REF!</v>
      </c>
      <c r="U198" s="872" t="e">
        <f aca="false">IF($R196="","",SUM(U196,U197))</f>
        <v>#REF!</v>
      </c>
      <c r="V198" s="872" t="e">
        <f aca="false">IF($R196="","",SUM(V196,V197))</f>
        <v>#REF!</v>
      </c>
      <c r="W198" s="862" t="e">
        <f aca="false">IF($R196="","",SUM(W196,W197))</f>
        <v>#REF!</v>
      </c>
      <c r="X198" s="862" t="e">
        <f aca="false">IF($R196="","",SUM(X196,X197))</f>
        <v>#REF!</v>
      </c>
      <c r="Y198" s="873" t="e">
        <f aca="false">IF($R196="","",SUM(Y196,Y197))</f>
        <v>#REF!</v>
      </c>
      <c r="Z198" s="862" t="e">
        <f aca="false">IF($R196="","",SUM(Z196,Z197))</f>
        <v>#REF!</v>
      </c>
      <c r="AA198" s="862" t="e">
        <f aca="false">IF($R196="","",SUM(AA196,AA197))</f>
        <v>#REF!</v>
      </c>
      <c r="AB198" s="862" t="e">
        <f aca="false">IF($R196="","",SUM(AB196,AB197))</f>
        <v>#REF!</v>
      </c>
      <c r="AC198" s="872" t="e">
        <f aca="false">IF($R196="","",SUM(AC196,AC197))</f>
        <v>#REF!</v>
      </c>
    </row>
    <row r="199" customFormat="false" ht="13" hidden="false" customHeight="false" outlineLevel="0" collapsed="false">
      <c r="A199" s="854" t="n">
        <f aca="false">A196+1</f>
        <v>10</v>
      </c>
      <c r="B199" s="871" t="str">
        <f aca="false">IF(IGRF!B23="","",IGRF!B23)</f>
        <v>46</v>
      </c>
      <c r="C199" s="704" t="s">
        <v>463</v>
      </c>
      <c r="D199" s="704" t="e">
        <f aca="false">IF(OR($E199="",$E199=0),"",SUMPRODUCT(--($C$3:$C$78=$B199),D$3:D$78))</f>
        <v>#REF!</v>
      </c>
      <c r="E199" s="704" t="e">
        <f aca="false">IF($B199="","",SUMPRODUCT(--(C$3:C$78=$B199)))</f>
        <v>#REF!</v>
      </c>
      <c r="F199" s="704" t="e">
        <f aca="false">IF(OR($E199="",$E199=0),"",SUMIF($C$3:$C$62,$B199,F$3:F$62))</f>
        <v>#REF!</v>
      </c>
      <c r="G199" s="860" t="e">
        <f aca="false">IF(OR($E199="",$E199=0),"",SUMPRODUCT(--($C$3:$C$78=$B199),G$3:G$78))</f>
        <v>#REF!</v>
      </c>
      <c r="H199" s="860" t="e">
        <f aca="false">IF(OR($E199="",$E199=0),"",SUMPRODUCT(--($C$3:$C$78=$B199),H$3:H$78))</f>
        <v>#REF!</v>
      </c>
      <c r="I199" s="857" t="e">
        <f aca="false">IF(OR($E199="",$E199=0),"",SUMPRODUCT(--($C$3:$C$78=$B199),I$3:I$78))</f>
        <v>#REF!</v>
      </c>
      <c r="J199" s="860" t="e">
        <f aca="false">IF(OR($E199="",$E199=0),"",SUMPRODUCT(--($C$3:$C$78=$B199),J$3:J$78))</f>
        <v>#REF!</v>
      </c>
      <c r="K199" s="860" t="e">
        <f aca="false">IF(OR($E199="",$E199=0),"",SUMPRODUCT(--($C$3:$C$78=$B199),K$3:K$78))</f>
        <v>#REF!</v>
      </c>
      <c r="L199" s="860" t="e">
        <f aca="false">IF(OR($E199="",$E199=0),"",SUMPRODUCT(--($C$3:$C$78=$B199),L$3:L$78))</f>
        <v>#REF!</v>
      </c>
      <c r="M199" s="704" t="e">
        <f aca="false">IF(OR($E199="",$E199=0),"",SUMPRODUCT(--($C$3:$C$78=$B199),M$3:M$78))</f>
        <v>#REF!</v>
      </c>
      <c r="Q199" s="854" t="n">
        <f aca="false">Q196+1</f>
        <v>10</v>
      </c>
      <c r="R199" s="854" t="str">
        <f aca="false">IF(IGRF!H23="","",IGRF!H23)</f>
        <v>5</v>
      </c>
      <c r="S199" s="704" t="s">
        <v>463</v>
      </c>
      <c r="T199" s="704" t="e">
        <f aca="false">IF(OR($U199="",$U199=0),"",SUMPRODUCT(--($S$3:$S$78=$R199),T$3:T$78))</f>
        <v>#REF!</v>
      </c>
      <c r="U199" s="704" t="e">
        <f aca="false">IF($R199="","",SUMPRODUCT(--(S$3:S$78=$R199)))</f>
        <v>#REF!</v>
      </c>
      <c r="V199" s="704" t="e">
        <f aca="false">IF(OR($U199="",$U199=0),"",SUMPRODUCT(--($S$3:$S$78=$R199),V$3:V$78))</f>
        <v>#REF!</v>
      </c>
      <c r="W199" s="860" t="e">
        <f aca="false">IF(OR($U199="",$U199=0),"",SUMPRODUCT(--($S$3:$S$78=$R199),W$3:W$78))</f>
        <v>#REF!</v>
      </c>
      <c r="X199" s="860" t="e">
        <f aca="false">IF(OR($U199="",$U199=0),"",SUMPRODUCT(--($S$3:$S$78=$R199),X$3:X$78))</f>
        <v>#REF!</v>
      </c>
      <c r="Y199" s="857" t="e">
        <f aca="false">IF(OR($U199="",$U199=0),"",SUMPRODUCT(--($S$3:$S$78=$R199),Y$3:Y$78))</f>
        <v>#REF!</v>
      </c>
      <c r="Z199" s="860" t="e">
        <f aca="false">IF(OR($U199="",$U199=0),"",SUMPRODUCT(--($S$3:$S$78=$R199),Z$3:Z$78))</f>
        <v>#REF!</v>
      </c>
      <c r="AA199" s="860" t="e">
        <f aca="false">IF(OR($U199="",$U199=0),"",SUMPRODUCT(--($S$3:$S$78=$R199),AA$3:AA$78))</f>
        <v>#REF!</v>
      </c>
      <c r="AB199" s="860" t="e">
        <f aca="false">IF(OR($U199="",$U199=0),"",SUMPRODUCT(--($S$3:$S$78=$R199),AB$3:AB$78))</f>
        <v>#REF!</v>
      </c>
      <c r="AC199" s="704" t="e">
        <f aca="false">IF(OR($U199="",$U199=0),"",SUMPRODUCT(--($S$3:$S$78=$R199),AC$3:AC$78))</f>
        <v>#REF!</v>
      </c>
    </row>
    <row r="200" customFormat="false" ht="13" hidden="false" customHeight="false" outlineLevel="0" collapsed="false">
      <c r="A200" s="854"/>
      <c r="B200" s="871"/>
      <c r="C200" s="704" t="s">
        <v>464</v>
      </c>
      <c r="D200" s="704" t="e">
        <f aca="false">IF(OR($E200="",$E200=0),"",SUMPRODUCT(--($C$88:$C$163=$B199),D$88:D$163))</f>
        <v>#REF!</v>
      </c>
      <c r="E200" s="704" t="e">
        <f aca="false">IF($B199="","",SUMPRODUCT(--(C$88:C$163=$B199)))</f>
        <v>#REF!</v>
      </c>
      <c r="F200" s="704" t="e">
        <f aca="false">IF(OR($E200="",$E200=0),"",SUMIF($C$88:$C$147,$B199,F$88:F$147))</f>
        <v>#REF!</v>
      </c>
      <c r="G200" s="860" t="e">
        <f aca="false">IF(OR($E200="",$E200=0),"",SUMPRODUCT(--($C$88:$C$163=$B199),G$88:G$163))</f>
        <v>#REF!</v>
      </c>
      <c r="H200" s="860" t="e">
        <f aca="false">IF(OR($E200="",$E200=0),"",SUMPRODUCT(--($C$88:$C$163=$B199),H$88:H$163))</f>
        <v>#REF!</v>
      </c>
      <c r="I200" s="857" t="e">
        <f aca="false">IF(OR($E200="",$E200=0),"",SUMPRODUCT(--($C$88:$C$163=$B199),I$88:I$163))</f>
        <v>#REF!</v>
      </c>
      <c r="J200" s="860" t="e">
        <f aca="false">IF(OR($E200="",$E200=0),"",SUMPRODUCT(--($C$88:$C$163=$B199),J$88:J$163))</f>
        <v>#REF!</v>
      </c>
      <c r="K200" s="860" t="e">
        <f aca="false">IF(OR($E200="",$E200=0),"",SUMPRODUCT(--($C$88:$C$163=$B199),K$88:K$163))</f>
        <v>#REF!</v>
      </c>
      <c r="L200" s="860" t="e">
        <f aca="false">IF(OR($E200="",$E200=0),"",SUMPRODUCT(--($C$88:$C$163=$B199),L$88:L$163))</f>
        <v>#REF!</v>
      </c>
      <c r="M200" s="704" t="e">
        <f aca="false">IF(OR($E200="",$E200=0),"",SUMPRODUCT(--($C$88:$C$163=$B199),M$88:M$163))</f>
        <v>#REF!</v>
      </c>
      <c r="Q200" s="854"/>
      <c r="R200" s="854"/>
      <c r="S200" s="704" t="s">
        <v>464</v>
      </c>
      <c r="T200" s="704" t="e">
        <f aca="false">IF(OR($U200="",$U200=0),"",SUMPRODUCT(--($S$88:$S$163=$R199),T$88:T$163))</f>
        <v>#REF!</v>
      </c>
      <c r="U200" s="704" t="e">
        <f aca="false">IF($R199="","",SUMPRODUCT(--(S$88:S$163=$R199)))</f>
        <v>#REF!</v>
      </c>
      <c r="V200" s="704" t="e">
        <f aca="false">IF(OR($U200="",$U200=0),"",SUMPRODUCT(--($S$88:$S$163=$R199),V$88:V$163))</f>
        <v>#REF!</v>
      </c>
      <c r="W200" s="860" t="e">
        <f aca="false">IF(OR($U200="",$U200=0),"",SUMPRODUCT(--($S$88:$S$163=$R199),W$88:W$163))</f>
        <v>#REF!</v>
      </c>
      <c r="X200" s="860" t="e">
        <f aca="false">IF(OR($U200="",$U200=0),"",SUMPRODUCT(--($S$88:$S$163=$R199),X$88:X$163))</f>
        <v>#REF!</v>
      </c>
      <c r="Y200" s="857" t="e">
        <f aca="false">IF(OR($U200="",$U200=0),"",SUMPRODUCT(--($S$88:$S$163=$R199),Y$88:Y$163))</f>
        <v>#REF!</v>
      </c>
      <c r="Z200" s="860" t="e">
        <f aca="false">IF(OR($U200="",$U200=0),"",SUMPRODUCT(--($S$88:$S$163=$R199),Z$88:Z$163))</f>
        <v>#REF!</v>
      </c>
      <c r="AA200" s="860" t="e">
        <f aca="false">IF(OR($U200="",$U200=0),"",SUMPRODUCT(--($S$88:$S$163=$R199),AA$88:AA$163))</f>
        <v>#REF!</v>
      </c>
      <c r="AB200" s="860" t="e">
        <f aca="false">IF(OR($U200="",$U200=0),"",SUMPRODUCT(--($S$88:$S$163=$R199),AB$88:AB$163))</f>
        <v>#REF!</v>
      </c>
      <c r="AC200" s="704" t="e">
        <f aca="false">IF(OR($U200="",$U200=0),"",SUMPRODUCT(--($S$88:$S$163=$R199),AC$88:AC$163))</f>
        <v>#REF!</v>
      </c>
    </row>
    <row r="201" customFormat="false" ht="13" hidden="false" customHeight="false" outlineLevel="0" collapsed="false">
      <c r="A201" s="854"/>
      <c r="B201" s="871"/>
      <c r="C201" s="872" t="s">
        <v>454</v>
      </c>
      <c r="D201" s="872" t="e">
        <f aca="false">IF($B199="","",SUM(D199:D200))</f>
        <v>#REF!</v>
      </c>
      <c r="E201" s="872" t="e">
        <f aca="false">IF($B199="","",SUM(E199:E200))</f>
        <v>#REF!</v>
      </c>
      <c r="F201" s="872" t="e">
        <f aca="false">IF($B199="","",SUM(F199:F200))</f>
        <v>#REF!</v>
      </c>
      <c r="G201" s="862" t="e">
        <f aca="false">IF($B199="","",SUM(G199,G200))</f>
        <v>#REF!</v>
      </c>
      <c r="H201" s="862" t="e">
        <f aca="false">IF($B199="","",SUM(H199,H200))</f>
        <v>#REF!</v>
      </c>
      <c r="I201" s="873" t="e">
        <f aca="false">IF($B199="","",SUM(I199,I200))</f>
        <v>#REF!</v>
      </c>
      <c r="J201" s="862" t="e">
        <f aca="false">IF($B199="","",SUM(J199,J200))</f>
        <v>#REF!</v>
      </c>
      <c r="K201" s="862" t="e">
        <f aca="false">IF($B199="","",SUM(K199,K200))</f>
        <v>#REF!</v>
      </c>
      <c r="L201" s="862" t="e">
        <f aca="false">IF($B199="","",SUM(L199,L200))</f>
        <v>#REF!</v>
      </c>
      <c r="M201" s="872" t="e">
        <f aca="false">IF($B199="","",SUM(M199:M200))</f>
        <v>#REF!</v>
      </c>
      <c r="Q201" s="854"/>
      <c r="R201" s="854"/>
      <c r="S201" s="872" t="s">
        <v>454</v>
      </c>
      <c r="T201" s="872" t="e">
        <f aca="false">IF($R199="","",SUM(T199:T200))</f>
        <v>#REF!</v>
      </c>
      <c r="U201" s="872" t="e">
        <f aca="false">IF($R199="","",SUM(U199,U200))</f>
        <v>#REF!</v>
      </c>
      <c r="V201" s="872" t="e">
        <f aca="false">IF($R199="","",SUM(V199,V200))</f>
        <v>#REF!</v>
      </c>
      <c r="W201" s="862" t="e">
        <f aca="false">IF($R199="","",SUM(W199,W200))</f>
        <v>#REF!</v>
      </c>
      <c r="X201" s="862" t="e">
        <f aca="false">IF($R199="","",SUM(X199,X200))</f>
        <v>#REF!</v>
      </c>
      <c r="Y201" s="873" t="e">
        <f aca="false">IF($R199="","",SUM(Y199,Y200))</f>
        <v>#REF!</v>
      </c>
      <c r="Z201" s="862" t="e">
        <f aca="false">IF($R199="","",SUM(Z199,Z200))</f>
        <v>#REF!</v>
      </c>
      <c r="AA201" s="862" t="e">
        <f aca="false">IF($R199="","",SUM(AA199,AA200))</f>
        <v>#REF!</v>
      </c>
      <c r="AB201" s="862" t="e">
        <f aca="false">IF($R199="","",SUM(AB199,AB200))</f>
        <v>#REF!</v>
      </c>
      <c r="AC201" s="872" t="e">
        <f aca="false">IF($R199="","",SUM(AC199,AC200))</f>
        <v>#REF!</v>
      </c>
    </row>
    <row r="202" customFormat="false" ht="13" hidden="false" customHeight="false" outlineLevel="0" collapsed="false">
      <c r="A202" s="854" t="n">
        <f aca="false">A199+1</f>
        <v>11</v>
      </c>
      <c r="B202" s="871" t="str">
        <f aca="false">IF(IGRF!B24="","",IGRF!B24)</f>
        <v>55</v>
      </c>
      <c r="C202" s="704" t="s">
        <v>463</v>
      </c>
      <c r="D202" s="704" t="e">
        <f aca="false">IF(OR($E202="",$E202=0),"",SUMPRODUCT(--($C$3:$C$78=$B202),D$3:D$78))</f>
        <v>#REF!</v>
      </c>
      <c r="E202" s="704" t="e">
        <f aca="false">IF($B202="","",SUMPRODUCT(--(C$3:C$78=$B202)))</f>
        <v>#REF!</v>
      </c>
      <c r="F202" s="704" t="e">
        <f aca="false">IF(OR($E202="",$E202=0),"",SUMIF($C$3:$C$62,$B202,F$3:F$62))</f>
        <v>#REF!</v>
      </c>
      <c r="G202" s="860" t="e">
        <f aca="false">IF(OR($E202="",$E202=0),"",SUMPRODUCT(--($C$3:$C$78=$B202),G$3:G$78))</f>
        <v>#REF!</v>
      </c>
      <c r="H202" s="860" t="e">
        <f aca="false">IF(OR($E202="",$E202=0),"",SUMPRODUCT(--($C$3:$C$78=$B202),H$3:H$78))</f>
        <v>#REF!</v>
      </c>
      <c r="I202" s="857" t="e">
        <f aca="false">IF(OR($E202="",$E202=0),"",SUMPRODUCT(--($C$3:$C$78=$B202),I$3:I$78))</f>
        <v>#REF!</v>
      </c>
      <c r="J202" s="860" t="e">
        <f aca="false">IF(OR($E202="",$E202=0),"",SUMPRODUCT(--($C$3:$C$78=$B202),J$3:J$78))</f>
        <v>#REF!</v>
      </c>
      <c r="K202" s="860" t="e">
        <f aca="false">IF(OR($E202="",$E202=0),"",SUMPRODUCT(--($C$3:$C$78=$B202),K$3:K$78))</f>
        <v>#REF!</v>
      </c>
      <c r="L202" s="860" t="e">
        <f aca="false">IF(OR($E202="",$E202=0),"",SUMPRODUCT(--($C$3:$C$78=$B202),L$3:L$78))</f>
        <v>#REF!</v>
      </c>
      <c r="M202" s="704" t="e">
        <f aca="false">IF(OR($E202="",$E202=0),"",SUMPRODUCT(--($C$3:$C$78=$B202),M$3:M$78))</f>
        <v>#REF!</v>
      </c>
      <c r="Q202" s="854" t="n">
        <f aca="false">Q199+1</f>
        <v>11</v>
      </c>
      <c r="R202" s="854" t="str">
        <f aca="false">IF(IGRF!H24="","",IGRF!H24)</f>
        <v>501</v>
      </c>
      <c r="S202" s="704" t="s">
        <v>463</v>
      </c>
      <c r="T202" s="704" t="e">
        <f aca="false">IF(OR($U202="",$U202=0),"",SUMPRODUCT(--($S$3:$S$78=$R202),T$3:T$78))</f>
        <v>#REF!</v>
      </c>
      <c r="U202" s="704" t="e">
        <f aca="false">IF($R202="","",SUMPRODUCT(--(S$3:S$78=$R202)))</f>
        <v>#REF!</v>
      </c>
      <c r="V202" s="704" t="e">
        <f aca="false">IF(OR($U202="",$U202=0),"",SUMPRODUCT(--($S$3:$S$78=$R202),V$3:V$78))</f>
        <v>#REF!</v>
      </c>
      <c r="W202" s="860" t="e">
        <f aca="false">IF(OR($U202="",$U202=0),"",SUMPRODUCT(--($S$3:$S$78=$R202),W$3:W$78))</f>
        <v>#REF!</v>
      </c>
      <c r="X202" s="860" t="e">
        <f aca="false">IF(OR($U202="",$U202=0),"",SUMPRODUCT(--($S$3:$S$78=$R202),X$3:X$78))</f>
        <v>#REF!</v>
      </c>
      <c r="Y202" s="857" t="e">
        <f aca="false">IF(OR($U202="",$U202=0),"",SUMPRODUCT(--($S$3:$S$78=$R202),Y$3:Y$78))</f>
        <v>#REF!</v>
      </c>
      <c r="Z202" s="860" t="e">
        <f aca="false">IF(OR($U202="",$U202=0),"",SUMPRODUCT(--($S$3:$S$78=$R202),Z$3:Z$78))</f>
        <v>#REF!</v>
      </c>
      <c r="AA202" s="860" t="e">
        <f aca="false">IF(OR($U202="",$U202=0),"",SUMPRODUCT(--($S$3:$S$78=$R202),AA$3:AA$78))</f>
        <v>#REF!</v>
      </c>
      <c r="AB202" s="860" t="e">
        <f aca="false">IF(OR($U202="",$U202=0),"",SUMPRODUCT(--($S$3:$S$78=$R202),AB$3:AB$78))</f>
        <v>#REF!</v>
      </c>
      <c r="AC202" s="704" t="e">
        <f aca="false">IF(OR($U202="",$U202=0),"",SUMPRODUCT(--($S$3:$S$78=$R202),AC$3:AC$78))</f>
        <v>#REF!</v>
      </c>
    </row>
    <row r="203" customFormat="false" ht="13" hidden="false" customHeight="false" outlineLevel="0" collapsed="false">
      <c r="A203" s="854"/>
      <c r="B203" s="871"/>
      <c r="C203" s="704" t="s">
        <v>464</v>
      </c>
      <c r="D203" s="704" t="e">
        <f aca="false">IF(OR($E203="",$E203=0),"",SUMPRODUCT(--($C$88:$C$163=$B202),D$88:D$163))</f>
        <v>#REF!</v>
      </c>
      <c r="E203" s="704" t="e">
        <f aca="false">IF($B202="","",SUMPRODUCT(--(C$88:C$163=$B202)))</f>
        <v>#REF!</v>
      </c>
      <c r="F203" s="704" t="e">
        <f aca="false">IF(OR($E203="",$E203=0),"",SUMIF($C$88:$C$147,$B202,F$88:F$147))</f>
        <v>#REF!</v>
      </c>
      <c r="G203" s="860" t="e">
        <f aca="false">IF(OR($E203="",$E203=0),"",SUMPRODUCT(--($C$88:$C$163=$B202),G$88:G$163))</f>
        <v>#REF!</v>
      </c>
      <c r="H203" s="860" t="e">
        <f aca="false">IF(OR($E203="",$E203=0),"",SUMPRODUCT(--($C$88:$C$163=$B202),H$88:H$163))</f>
        <v>#REF!</v>
      </c>
      <c r="I203" s="857" t="e">
        <f aca="false">IF(OR($E203="",$E203=0),"",SUMPRODUCT(--($C$88:$C$163=$B202),I$88:I$163))</f>
        <v>#REF!</v>
      </c>
      <c r="J203" s="860" t="e">
        <f aca="false">IF(OR($E203="",$E203=0),"",SUMPRODUCT(--($C$88:$C$163=$B202),J$88:J$163))</f>
        <v>#REF!</v>
      </c>
      <c r="K203" s="860" t="e">
        <f aca="false">IF(OR($E203="",$E203=0),"",SUMPRODUCT(--($C$88:$C$163=$B202),K$88:K$163))</f>
        <v>#REF!</v>
      </c>
      <c r="L203" s="860" t="e">
        <f aca="false">IF(OR($E203="",$E203=0),"",SUMPRODUCT(--($C$88:$C$163=$B202),L$88:L$163))</f>
        <v>#REF!</v>
      </c>
      <c r="M203" s="704" t="e">
        <f aca="false">IF(OR($E203="",$E203=0),"",SUMPRODUCT(--($C$88:$C$163=$B202),M$88:M$163))</f>
        <v>#REF!</v>
      </c>
      <c r="Q203" s="854"/>
      <c r="R203" s="854"/>
      <c r="S203" s="704" t="s">
        <v>464</v>
      </c>
      <c r="T203" s="704" t="e">
        <f aca="false">IF(OR($U203="",$U203=0),"",SUMPRODUCT(--($S$88:$S$163=$R202),T$88:T$163))</f>
        <v>#REF!</v>
      </c>
      <c r="U203" s="704" t="e">
        <f aca="false">IF($R202="","",SUMPRODUCT(--(S$88:S$163=$R202)))</f>
        <v>#REF!</v>
      </c>
      <c r="V203" s="704" t="e">
        <f aca="false">IF(OR($U203="",$U203=0),"",SUMPRODUCT(--($S$88:$S$163=$R202),V$88:V$163))</f>
        <v>#REF!</v>
      </c>
      <c r="W203" s="860" t="e">
        <f aca="false">IF(OR($U203="",$U203=0),"",SUMPRODUCT(--($S$88:$S$163=$R202),W$88:W$163))</f>
        <v>#REF!</v>
      </c>
      <c r="X203" s="860" t="e">
        <f aca="false">IF(OR($U203="",$U203=0),"",SUMPRODUCT(--($S$88:$S$163=$R202),X$88:X$163))</f>
        <v>#REF!</v>
      </c>
      <c r="Y203" s="857" t="e">
        <f aca="false">IF(OR($U203="",$U203=0),"",SUMPRODUCT(--($S$88:$S$163=$R202),Y$88:Y$163))</f>
        <v>#REF!</v>
      </c>
      <c r="Z203" s="860" t="e">
        <f aca="false">IF(OR($U203="",$U203=0),"",SUMPRODUCT(--($S$88:$S$163=$R202),Z$88:Z$163))</f>
        <v>#REF!</v>
      </c>
      <c r="AA203" s="860" t="e">
        <f aca="false">IF(OR($U203="",$U203=0),"",SUMPRODUCT(--($S$88:$S$163=$R202),AA$88:AA$163))</f>
        <v>#REF!</v>
      </c>
      <c r="AB203" s="860" t="e">
        <f aca="false">IF(OR($U203="",$U203=0),"",SUMPRODUCT(--($S$88:$S$163=$R202),AB$88:AB$163))</f>
        <v>#REF!</v>
      </c>
      <c r="AC203" s="704" t="e">
        <f aca="false">IF(OR($U203="",$U203=0),"",SUMPRODUCT(--($S$88:$S$163=$R202),AC$88:AC$163))</f>
        <v>#REF!</v>
      </c>
    </row>
    <row r="204" customFormat="false" ht="13" hidden="false" customHeight="false" outlineLevel="0" collapsed="false">
      <c r="A204" s="854"/>
      <c r="B204" s="871"/>
      <c r="C204" s="872" t="s">
        <v>454</v>
      </c>
      <c r="D204" s="872" t="e">
        <f aca="false">IF($B202="","",SUM(D202:D203))</f>
        <v>#REF!</v>
      </c>
      <c r="E204" s="872" t="e">
        <f aca="false">IF($B202="","",SUM(E202:E203))</f>
        <v>#REF!</v>
      </c>
      <c r="F204" s="872" t="e">
        <f aca="false">IF($B202="","",SUM(F202:F203))</f>
        <v>#REF!</v>
      </c>
      <c r="G204" s="862" t="e">
        <f aca="false">IF($B202="","",SUM(G202,G203))</f>
        <v>#REF!</v>
      </c>
      <c r="H204" s="862" t="e">
        <f aca="false">IF($B202="","",SUM(H202,H203))</f>
        <v>#REF!</v>
      </c>
      <c r="I204" s="873" t="e">
        <f aca="false">IF($B202="","",SUM(I202,I203))</f>
        <v>#REF!</v>
      </c>
      <c r="J204" s="862" t="e">
        <f aca="false">IF($B202="","",SUM(J202,J203))</f>
        <v>#REF!</v>
      </c>
      <c r="K204" s="862" t="e">
        <f aca="false">IF($B202="","",SUM(K202,K203))</f>
        <v>#REF!</v>
      </c>
      <c r="L204" s="862" t="e">
        <f aca="false">IF($B202="","",SUM(L202,L203))</f>
        <v>#REF!</v>
      </c>
      <c r="M204" s="872" t="e">
        <f aca="false">IF($B202="","",SUM(M202:M203))</f>
        <v>#REF!</v>
      </c>
      <c r="Q204" s="854"/>
      <c r="R204" s="854"/>
      <c r="S204" s="872" t="s">
        <v>454</v>
      </c>
      <c r="T204" s="872" t="e">
        <f aca="false">IF($R202="","",SUM(T202:T203))</f>
        <v>#REF!</v>
      </c>
      <c r="U204" s="872" t="e">
        <f aca="false">IF($R202="","",SUM(U202,U203))</f>
        <v>#REF!</v>
      </c>
      <c r="V204" s="872" t="e">
        <f aca="false">IF($R202="","",SUM(V202,V203))</f>
        <v>#REF!</v>
      </c>
      <c r="W204" s="862" t="e">
        <f aca="false">IF($R202="","",SUM(W202,W203))</f>
        <v>#REF!</v>
      </c>
      <c r="X204" s="862" t="e">
        <f aca="false">IF($R202="","",SUM(X202,X203))</f>
        <v>#REF!</v>
      </c>
      <c r="Y204" s="873" t="e">
        <f aca="false">IF($R202="","",SUM(Y202,Y203))</f>
        <v>#REF!</v>
      </c>
      <c r="Z204" s="862" t="e">
        <f aca="false">IF($R202="","",SUM(Z202,Z203))</f>
        <v>#REF!</v>
      </c>
      <c r="AA204" s="862" t="e">
        <f aca="false">IF($R202="","",SUM(AA202,AA203))</f>
        <v>#REF!</v>
      </c>
      <c r="AB204" s="862" t="e">
        <f aca="false">IF($R202="","",SUM(AB202,AB203))</f>
        <v>#REF!</v>
      </c>
      <c r="AC204" s="872" t="e">
        <f aca="false">IF($R202="","",SUM(AC202,AC203))</f>
        <v>#REF!</v>
      </c>
    </row>
    <row r="205" customFormat="false" ht="13" hidden="false" customHeight="false" outlineLevel="0" collapsed="false">
      <c r="A205" s="854" t="n">
        <f aca="false">A202+1</f>
        <v>12</v>
      </c>
      <c r="B205" s="871" t="str">
        <f aca="false">IF(IGRF!B25="","",IGRF!B25)</f>
        <v>64</v>
      </c>
      <c r="C205" s="704" t="s">
        <v>463</v>
      </c>
      <c r="D205" s="704" t="e">
        <f aca="false">IF(OR($E205="",$E205=0),"",SUMPRODUCT(--($C$3:$C$78=$B205),D$3:D$78))</f>
        <v>#REF!</v>
      </c>
      <c r="E205" s="704" t="e">
        <f aca="false">IF($B205="","",SUMPRODUCT(--(C$3:C$78=$B205)))</f>
        <v>#REF!</v>
      </c>
      <c r="F205" s="704" t="e">
        <f aca="false">IF(OR($E205="",$E205=0),"",SUMIF($C$3:$C$62,$B205,F$3:F$62))</f>
        <v>#REF!</v>
      </c>
      <c r="G205" s="860" t="e">
        <f aca="false">IF(OR($E205="",$E205=0),"",SUMPRODUCT(--($C$3:$C$78=$B205),G$3:G$78))</f>
        <v>#REF!</v>
      </c>
      <c r="H205" s="860" t="e">
        <f aca="false">IF(OR($E205="",$E205=0),"",SUMPRODUCT(--($C$3:$C$78=$B205),H$3:H$78))</f>
        <v>#REF!</v>
      </c>
      <c r="I205" s="857" t="e">
        <f aca="false">IF(OR($E205="",$E205=0),"",SUMPRODUCT(--($C$3:$C$78=$B205),I$3:I$78))</f>
        <v>#REF!</v>
      </c>
      <c r="J205" s="860" t="e">
        <f aca="false">IF(OR($E205="",$E205=0),"",SUMPRODUCT(--($C$3:$C$78=$B205),J$3:J$78))</f>
        <v>#REF!</v>
      </c>
      <c r="K205" s="860" t="e">
        <f aca="false">IF(OR($E205="",$E205=0),"",SUMPRODUCT(--($C$3:$C$78=$B205),K$3:K$78))</f>
        <v>#REF!</v>
      </c>
      <c r="L205" s="860" t="e">
        <f aca="false">IF(OR($E205="",$E205=0),"",SUMPRODUCT(--($C$3:$C$78=$B205),L$3:L$78))</f>
        <v>#REF!</v>
      </c>
      <c r="M205" s="704" t="e">
        <f aca="false">IF(OR($E205="",$E205=0),"",SUMPRODUCT(--($C$3:$C$78=$B205),M$3:M$78))</f>
        <v>#REF!</v>
      </c>
      <c r="Q205" s="854" t="n">
        <f aca="false">Q202+1</f>
        <v>12</v>
      </c>
      <c r="R205" s="854" t="str">
        <f aca="false">IF(IGRF!H25="","",IGRF!H25)</f>
        <v>6</v>
      </c>
      <c r="S205" s="704" t="s">
        <v>463</v>
      </c>
      <c r="T205" s="704" t="e">
        <f aca="false">IF(OR($U205="",$U205=0),"",SUMPRODUCT(--($S$3:$S$78=$R205),T$3:T$78))</f>
        <v>#REF!</v>
      </c>
      <c r="U205" s="704" t="e">
        <f aca="false">IF($R205="","",SUMPRODUCT(--(S$3:S$78=$R205)))</f>
        <v>#REF!</v>
      </c>
      <c r="V205" s="704" t="e">
        <f aca="false">IF(OR($U205="",$U205=0),"",SUMPRODUCT(--($S$3:$S$78=$R205),V$3:V$78))</f>
        <v>#REF!</v>
      </c>
      <c r="W205" s="860" t="e">
        <f aca="false">IF(OR($U205="",$U205=0),"",SUMPRODUCT(--($S$3:$S$78=$R205),W$3:W$78))</f>
        <v>#REF!</v>
      </c>
      <c r="X205" s="860" t="e">
        <f aca="false">IF(OR($U205="",$U205=0),"",SUMPRODUCT(--($S$3:$S$78=$R205),X$3:X$78))</f>
        <v>#REF!</v>
      </c>
      <c r="Y205" s="857" t="e">
        <f aca="false">IF(OR($U205="",$U205=0),"",SUMPRODUCT(--($S$3:$S$78=$R205),Y$3:Y$78))</f>
        <v>#REF!</v>
      </c>
      <c r="Z205" s="860" t="e">
        <f aca="false">IF(OR($U205="",$U205=0),"",SUMPRODUCT(--($S$3:$S$78=$R205),Z$3:Z$78))</f>
        <v>#REF!</v>
      </c>
      <c r="AA205" s="860" t="e">
        <f aca="false">IF(OR($U205="",$U205=0),"",SUMPRODUCT(--($S$3:$S$78=$R205),AA$3:AA$78))</f>
        <v>#REF!</v>
      </c>
      <c r="AB205" s="860" t="e">
        <f aca="false">IF(OR($U205="",$U205=0),"",SUMPRODUCT(--($S$3:$S$78=$R205),AB$3:AB$78))</f>
        <v>#REF!</v>
      </c>
      <c r="AC205" s="704" t="e">
        <f aca="false">IF(OR($U205="",$U205=0),"",SUMPRODUCT(--($S$3:$S$78=$R205),AC$3:AC$78))</f>
        <v>#REF!</v>
      </c>
    </row>
    <row r="206" customFormat="false" ht="13" hidden="false" customHeight="false" outlineLevel="0" collapsed="false">
      <c r="A206" s="854"/>
      <c r="B206" s="871"/>
      <c r="C206" s="704" t="s">
        <v>464</v>
      </c>
      <c r="D206" s="704" t="e">
        <f aca="false">IF(OR($E206="",$E206=0),"",SUMPRODUCT(--($C$88:$C$163=$B205),D$88:D$163))</f>
        <v>#REF!</v>
      </c>
      <c r="E206" s="704" t="e">
        <f aca="false">IF($B205="","",SUMPRODUCT(--(C$88:C$163=$B205)))</f>
        <v>#REF!</v>
      </c>
      <c r="F206" s="704" t="e">
        <f aca="false">IF(OR($E206="",$E206=0),"",SUMIF($C$88:$C$147,$B205,F$88:F$147))</f>
        <v>#REF!</v>
      </c>
      <c r="G206" s="860" t="e">
        <f aca="false">IF(OR($E206="",$E206=0),"",SUMPRODUCT(--($C$88:$C$163=$B205),G$88:G$163))</f>
        <v>#REF!</v>
      </c>
      <c r="H206" s="860" t="e">
        <f aca="false">IF(OR($E206="",$E206=0),"",SUMPRODUCT(--($C$88:$C$163=$B205),H$88:H$163))</f>
        <v>#REF!</v>
      </c>
      <c r="I206" s="857" t="e">
        <f aca="false">IF(OR($E206="",$E206=0),"",SUMPRODUCT(--($C$88:$C$163=$B205),I$88:I$163))</f>
        <v>#REF!</v>
      </c>
      <c r="J206" s="860" t="e">
        <f aca="false">IF(OR($E206="",$E206=0),"",SUMPRODUCT(--($C$88:$C$163=$B205),J$88:J$163))</f>
        <v>#REF!</v>
      </c>
      <c r="K206" s="860" t="e">
        <f aca="false">IF(OR($E206="",$E206=0),"",SUMPRODUCT(--($C$88:$C$163=$B205),K$88:K$163))</f>
        <v>#REF!</v>
      </c>
      <c r="L206" s="860" t="e">
        <f aca="false">IF(OR($E206="",$E206=0),"",SUMPRODUCT(--($C$88:$C$163=$B205),L$88:L$163))</f>
        <v>#REF!</v>
      </c>
      <c r="M206" s="704" t="e">
        <f aca="false">IF(OR($E206="",$E206=0),"",SUMPRODUCT(--($C$88:$C$163=$B205),M$88:M$163))</f>
        <v>#REF!</v>
      </c>
      <c r="Q206" s="854"/>
      <c r="R206" s="854"/>
      <c r="S206" s="704" t="s">
        <v>464</v>
      </c>
      <c r="T206" s="704" t="e">
        <f aca="false">IF(OR($U206="",$U206=0),"",SUMPRODUCT(--($S$88:$S$163=$R205),T$88:T$163))</f>
        <v>#REF!</v>
      </c>
      <c r="U206" s="704" t="e">
        <f aca="false">IF($R205="","",SUMPRODUCT(--(S$88:S$163=$R205)))</f>
        <v>#REF!</v>
      </c>
      <c r="V206" s="704" t="e">
        <f aca="false">IF(OR($U206="",$U206=0),"",SUMPRODUCT(--($S$88:$S$163=$R205),V$88:V$163))</f>
        <v>#REF!</v>
      </c>
      <c r="W206" s="860" t="e">
        <f aca="false">IF(OR($U206="",$U206=0),"",SUMPRODUCT(--($S$88:$S$163=$R205),W$88:W$163))</f>
        <v>#REF!</v>
      </c>
      <c r="X206" s="860" t="e">
        <f aca="false">IF(OR($U206="",$U206=0),"",SUMPRODUCT(--($S$88:$S$163=$R205),X$88:X$163))</f>
        <v>#REF!</v>
      </c>
      <c r="Y206" s="857" t="e">
        <f aca="false">IF(OR($U206="",$U206=0),"",SUMPRODUCT(--($S$88:$S$163=$R205),Y$88:Y$163))</f>
        <v>#REF!</v>
      </c>
      <c r="Z206" s="860" t="e">
        <f aca="false">IF(OR($U206="",$U206=0),"",SUMPRODUCT(--($S$88:$S$163=$R205),Z$88:Z$163))</f>
        <v>#REF!</v>
      </c>
      <c r="AA206" s="860" t="e">
        <f aca="false">IF(OR($U206="",$U206=0),"",SUMPRODUCT(--($S$88:$S$163=$R205),AA$88:AA$163))</f>
        <v>#REF!</v>
      </c>
      <c r="AB206" s="860" t="e">
        <f aca="false">IF(OR($U206="",$U206=0),"",SUMPRODUCT(--($S$88:$S$163=$R205),AB$88:AB$163))</f>
        <v>#REF!</v>
      </c>
      <c r="AC206" s="704" t="e">
        <f aca="false">IF(OR($U206="",$U206=0),"",SUMPRODUCT(--($S$88:$S$163=$R205),AC$88:AC$163))</f>
        <v>#REF!</v>
      </c>
    </row>
    <row r="207" customFormat="false" ht="13" hidden="false" customHeight="false" outlineLevel="0" collapsed="false">
      <c r="A207" s="854"/>
      <c r="B207" s="871"/>
      <c r="C207" s="872" t="s">
        <v>454</v>
      </c>
      <c r="D207" s="872" t="e">
        <f aca="false">IF($B205="","",SUM(D205:D206))</f>
        <v>#REF!</v>
      </c>
      <c r="E207" s="872" t="e">
        <f aca="false">IF($B205="","",SUM(E205:E206))</f>
        <v>#REF!</v>
      </c>
      <c r="F207" s="872" t="e">
        <f aca="false">IF($B205="","",SUM(F205:F206))</f>
        <v>#REF!</v>
      </c>
      <c r="G207" s="862" t="e">
        <f aca="false">IF($B205="","",SUM(G205,G206))</f>
        <v>#REF!</v>
      </c>
      <c r="H207" s="862" t="e">
        <f aca="false">IF($B205="","",SUM(H205,H206))</f>
        <v>#REF!</v>
      </c>
      <c r="I207" s="873" t="e">
        <f aca="false">IF($B205="","",SUM(I205,I206))</f>
        <v>#REF!</v>
      </c>
      <c r="J207" s="862" t="e">
        <f aca="false">IF($B205="","",SUM(J205,J206))</f>
        <v>#REF!</v>
      </c>
      <c r="K207" s="862" t="e">
        <f aca="false">IF($B205="","",SUM(K205,K206))</f>
        <v>#REF!</v>
      </c>
      <c r="L207" s="862" t="e">
        <f aca="false">IF($B205="","",SUM(L205,L206))</f>
        <v>#REF!</v>
      </c>
      <c r="M207" s="872" t="e">
        <f aca="false">IF($B205="","",SUM(M205:M206))</f>
        <v>#REF!</v>
      </c>
      <c r="Q207" s="854"/>
      <c r="R207" s="854"/>
      <c r="S207" s="872" t="s">
        <v>454</v>
      </c>
      <c r="T207" s="872" t="e">
        <f aca="false">IF($R205="","",SUM(T205:T206))</f>
        <v>#REF!</v>
      </c>
      <c r="U207" s="872" t="e">
        <f aca="false">IF($R205="","",SUM(U205,U206))</f>
        <v>#REF!</v>
      </c>
      <c r="V207" s="872" t="e">
        <f aca="false">IF($R205="","",SUM(V205,V206))</f>
        <v>#REF!</v>
      </c>
      <c r="W207" s="862" t="e">
        <f aca="false">IF($R205="","",SUM(W205,W206))</f>
        <v>#REF!</v>
      </c>
      <c r="X207" s="862" t="e">
        <f aca="false">IF($R205="","",SUM(X205,X206))</f>
        <v>#REF!</v>
      </c>
      <c r="Y207" s="873" t="e">
        <f aca="false">IF($R205="","",SUM(Y205,Y206))</f>
        <v>#REF!</v>
      </c>
      <c r="Z207" s="862" t="e">
        <f aca="false">IF($R205="","",SUM(Z205,Z206))</f>
        <v>#REF!</v>
      </c>
      <c r="AA207" s="862" t="e">
        <f aca="false">IF($R205="","",SUM(AA205,AA206))</f>
        <v>#REF!</v>
      </c>
      <c r="AB207" s="862" t="e">
        <f aca="false">IF($R205="","",SUM(AB205,AB206))</f>
        <v>#REF!</v>
      </c>
      <c r="AC207" s="872" t="e">
        <f aca="false">IF($R205="","",SUM(AC205,AC206))</f>
        <v>#REF!</v>
      </c>
    </row>
    <row r="208" customFormat="false" ht="13" hidden="false" customHeight="false" outlineLevel="0" collapsed="false">
      <c r="A208" s="854" t="n">
        <f aca="false">A205+1</f>
        <v>13</v>
      </c>
      <c r="B208" s="871" t="str">
        <f aca="false">IF(IGRF!B26="","",IGRF!B26)</f>
        <v>747</v>
      </c>
      <c r="C208" s="704" t="s">
        <v>463</v>
      </c>
      <c r="D208" s="704" t="e">
        <f aca="false">IF(OR($E208="",$E208=0),"",SUMPRODUCT(--($C$3:$C$78=$B208),D$3:D$78))</f>
        <v>#REF!</v>
      </c>
      <c r="E208" s="704" t="e">
        <f aca="false">IF($B208="","",SUMPRODUCT(--(C$3:C$78=$B208)))</f>
        <v>#REF!</v>
      </c>
      <c r="F208" s="704" t="e">
        <f aca="false">IF(OR($E208="",$E208=0),"",SUMIF($C$3:$C$62,$B208,F$3:F$62))</f>
        <v>#REF!</v>
      </c>
      <c r="G208" s="860" t="e">
        <f aca="false">IF(OR($E208="",$E208=0),"",SUMPRODUCT(--($C$3:$C$78=$B208),G$3:G$78))</f>
        <v>#REF!</v>
      </c>
      <c r="H208" s="860" t="e">
        <f aca="false">IF(OR($E208="",$E208=0),"",SUMPRODUCT(--($C$3:$C$78=$B208),H$3:H$78))</f>
        <v>#REF!</v>
      </c>
      <c r="I208" s="857" t="e">
        <f aca="false">IF(OR($E208="",$E208=0),"",SUMPRODUCT(--($C$3:$C$78=$B208),I$3:I$78))</f>
        <v>#REF!</v>
      </c>
      <c r="J208" s="860" t="e">
        <f aca="false">IF(OR($E208="",$E208=0),"",SUMPRODUCT(--($C$3:$C$78=$B208),J$3:J$78))</f>
        <v>#REF!</v>
      </c>
      <c r="K208" s="860" t="e">
        <f aca="false">IF(OR($E208="",$E208=0),"",SUMPRODUCT(--($C$3:$C$78=$B208),K$3:K$78))</f>
        <v>#REF!</v>
      </c>
      <c r="L208" s="860" t="e">
        <f aca="false">IF(OR($E208="",$E208=0),"",SUMPRODUCT(--($C$3:$C$78=$B208),L$3:L$78))</f>
        <v>#REF!</v>
      </c>
      <c r="M208" s="704" t="e">
        <f aca="false">IF(OR($E208="",$E208=0),"",SUMPRODUCT(--($C$3:$C$78=$B208),M$3:M$78))</f>
        <v>#REF!</v>
      </c>
      <c r="Q208" s="854" t="n">
        <f aca="false">Q205+1</f>
        <v>13</v>
      </c>
      <c r="R208" s="854" t="str">
        <f aca="false">IF(IGRF!H26="","",IGRF!H26)</f>
        <v>7</v>
      </c>
      <c r="S208" s="704" t="s">
        <v>463</v>
      </c>
      <c r="T208" s="704" t="e">
        <f aca="false">IF(OR($U208="",$U208=0),"",SUMPRODUCT(--($S$3:$S$78=$R208),T$3:T$78))</f>
        <v>#REF!</v>
      </c>
      <c r="U208" s="704" t="e">
        <f aca="false">IF($R208="","",SUMPRODUCT(--(S$3:S$78=$R208)))</f>
        <v>#REF!</v>
      </c>
      <c r="V208" s="704" t="e">
        <f aca="false">IF(OR($U208="",$U208=0),"",SUMPRODUCT(--($S$3:$S$78=$R208),V$3:V$78))</f>
        <v>#REF!</v>
      </c>
      <c r="W208" s="860" t="e">
        <f aca="false">IF(OR($U208="",$U208=0),"",SUMPRODUCT(--($S$3:$S$78=$R208),W$3:W$78))</f>
        <v>#REF!</v>
      </c>
      <c r="X208" s="860" t="e">
        <f aca="false">IF(OR($U208="",$U208=0),"",SUMPRODUCT(--($S$3:$S$78=$R208),X$3:X$78))</f>
        <v>#REF!</v>
      </c>
      <c r="Y208" s="857" t="e">
        <f aca="false">IF(OR($U208="",$U208=0),"",SUMPRODUCT(--($S$3:$S$78=$R208),Y$3:Y$78))</f>
        <v>#REF!</v>
      </c>
      <c r="Z208" s="860" t="e">
        <f aca="false">IF(OR($U208="",$U208=0),"",SUMPRODUCT(--($S$3:$S$78=$R208),Z$3:Z$78))</f>
        <v>#REF!</v>
      </c>
      <c r="AA208" s="860" t="e">
        <f aca="false">IF(OR($U208="",$U208=0),"",SUMPRODUCT(--($S$3:$S$78=$R208),AA$3:AA$78))</f>
        <v>#REF!</v>
      </c>
      <c r="AB208" s="860" t="e">
        <f aca="false">IF(OR($U208="",$U208=0),"",SUMPRODUCT(--($S$3:$S$78=$R208),AB$3:AB$78))</f>
        <v>#REF!</v>
      </c>
      <c r="AC208" s="704" t="e">
        <f aca="false">IF(OR($U208="",$U208=0),"",SUMPRODUCT(--($S$3:$S$78=$R208),AC$3:AC$78))</f>
        <v>#REF!</v>
      </c>
    </row>
    <row r="209" customFormat="false" ht="13" hidden="false" customHeight="false" outlineLevel="0" collapsed="false">
      <c r="A209" s="854"/>
      <c r="B209" s="871"/>
      <c r="C209" s="704" t="s">
        <v>464</v>
      </c>
      <c r="D209" s="704" t="e">
        <f aca="false">IF(OR($E209="",$E209=0),"",SUMPRODUCT(--($C$88:$C$163=$B208),D$88:D$163))</f>
        <v>#REF!</v>
      </c>
      <c r="E209" s="704" t="e">
        <f aca="false">IF($B208="","",SUMPRODUCT(--(C$88:C$163=$B208)))</f>
        <v>#REF!</v>
      </c>
      <c r="F209" s="704" t="e">
        <f aca="false">IF(OR($E209="",$E209=0),"",SUMIF($C$88:$C$147,$B208,F$88:F$147))</f>
        <v>#REF!</v>
      </c>
      <c r="G209" s="860" t="e">
        <f aca="false">IF(OR($E209="",$E209=0),"",SUMPRODUCT(--($C$88:$C$163=$B208),G$88:G$163))</f>
        <v>#REF!</v>
      </c>
      <c r="H209" s="860" t="e">
        <f aca="false">IF(OR($E209="",$E209=0),"",SUMPRODUCT(--($C$88:$C$163=$B208),H$88:H$163))</f>
        <v>#REF!</v>
      </c>
      <c r="I209" s="857" t="e">
        <f aca="false">IF(OR($E209="",$E209=0),"",SUMPRODUCT(--($C$88:$C$163=$B208),I$88:I$163))</f>
        <v>#REF!</v>
      </c>
      <c r="J209" s="860" t="e">
        <f aca="false">IF(OR($E209="",$E209=0),"",SUMPRODUCT(--($C$88:$C$163=$B208),J$88:J$163))</f>
        <v>#REF!</v>
      </c>
      <c r="K209" s="860" t="e">
        <f aca="false">IF(OR($E209="",$E209=0),"",SUMPRODUCT(--($C$88:$C$163=$B208),K$88:K$163))</f>
        <v>#REF!</v>
      </c>
      <c r="L209" s="860" t="e">
        <f aca="false">IF(OR($E209="",$E209=0),"",SUMPRODUCT(--($C$88:$C$163=$B208),L$88:L$163))</f>
        <v>#REF!</v>
      </c>
      <c r="M209" s="704" t="e">
        <f aca="false">IF(OR($E209="",$E209=0),"",SUMPRODUCT(--($C$88:$C$163=$B208),M$88:M$163))</f>
        <v>#REF!</v>
      </c>
      <c r="Q209" s="854"/>
      <c r="R209" s="854"/>
      <c r="S209" s="704" t="s">
        <v>464</v>
      </c>
      <c r="T209" s="704" t="e">
        <f aca="false">IF(OR($U209="",$U209=0),"",SUMPRODUCT(--($S$88:$S$163=$R208),T$88:T$163))</f>
        <v>#REF!</v>
      </c>
      <c r="U209" s="704" t="e">
        <f aca="false">IF($R208="","",SUMPRODUCT(--(S$88:S$163=$R208)))</f>
        <v>#REF!</v>
      </c>
      <c r="V209" s="704" t="e">
        <f aca="false">IF(OR($U209="",$U209=0),"",SUMPRODUCT(--($S$88:$S$163=$R208),V$88:V$163))</f>
        <v>#REF!</v>
      </c>
      <c r="W209" s="860" t="e">
        <f aca="false">IF(OR($U209="",$U209=0),"",SUMPRODUCT(--($S$88:$S$163=$R208),W$88:W$163))</f>
        <v>#REF!</v>
      </c>
      <c r="X209" s="860" t="e">
        <f aca="false">IF(OR($U209="",$U209=0),"",SUMPRODUCT(--($S$88:$S$163=$R208),X$88:X$163))</f>
        <v>#REF!</v>
      </c>
      <c r="Y209" s="857" t="e">
        <f aca="false">IF(OR($U209="",$U209=0),"",SUMPRODUCT(--($S$88:$S$163=$R208),Y$88:Y$163))</f>
        <v>#REF!</v>
      </c>
      <c r="Z209" s="860" t="e">
        <f aca="false">IF(OR($U209="",$U209=0),"",SUMPRODUCT(--($S$88:$S$163=$R208),Z$88:Z$163))</f>
        <v>#REF!</v>
      </c>
      <c r="AA209" s="860" t="e">
        <f aca="false">IF(OR($U209="",$U209=0),"",SUMPRODUCT(--($S$88:$S$163=$R208),AA$88:AA$163))</f>
        <v>#REF!</v>
      </c>
      <c r="AB209" s="860" t="e">
        <f aca="false">IF(OR($U209="",$U209=0),"",SUMPRODUCT(--($S$88:$S$163=$R208),AB$88:AB$163))</f>
        <v>#REF!</v>
      </c>
      <c r="AC209" s="704" t="e">
        <f aca="false">IF(OR($U209="",$U209=0),"",SUMPRODUCT(--($S$88:$S$163=$R208),AC$88:AC$163))</f>
        <v>#REF!</v>
      </c>
    </row>
    <row r="210" customFormat="false" ht="13" hidden="false" customHeight="false" outlineLevel="0" collapsed="false">
      <c r="A210" s="854"/>
      <c r="B210" s="871"/>
      <c r="C210" s="872" t="s">
        <v>454</v>
      </c>
      <c r="D210" s="872" t="e">
        <f aca="false">IF($B208="","",SUM(D208:D209))</f>
        <v>#REF!</v>
      </c>
      <c r="E210" s="872" t="e">
        <f aca="false">IF($B208="","",SUM(E208:E209))</f>
        <v>#REF!</v>
      </c>
      <c r="F210" s="872" t="e">
        <f aca="false">IF($B208="","",SUM(F208:F209))</f>
        <v>#REF!</v>
      </c>
      <c r="G210" s="862" t="e">
        <f aca="false">IF($B208="","",SUM(G208,G209))</f>
        <v>#REF!</v>
      </c>
      <c r="H210" s="862" t="e">
        <f aca="false">IF($B208="","",SUM(H208,H209))</f>
        <v>#REF!</v>
      </c>
      <c r="I210" s="873" t="e">
        <f aca="false">IF($B208="","",SUM(I208,I209))</f>
        <v>#REF!</v>
      </c>
      <c r="J210" s="862" t="e">
        <f aca="false">IF($B208="","",SUM(J208,J209))</f>
        <v>#REF!</v>
      </c>
      <c r="K210" s="862" t="e">
        <f aca="false">IF($B208="","",SUM(K208,K209))</f>
        <v>#REF!</v>
      </c>
      <c r="L210" s="862" t="e">
        <f aca="false">IF($B208="","",SUM(L208,L209))</f>
        <v>#REF!</v>
      </c>
      <c r="M210" s="872" t="e">
        <f aca="false">IF($B208="","",SUM(M208:M209))</f>
        <v>#REF!</v>
      </c>
      <c r="Q210" s="854"/>
      <c r="R210" s="854"/>
      <c r="S210" s="872" t="s">
        <v>454</v>
      </c>
      <c r="T210" s="872" t="e">
        <f aca="false">IF($R208="","",SUM(T208:T209))</f>
        <v>#REF!</v>
      </c>
      <c r="U210" s="872" t="e">
        <f aca="false">IF($R208="","",SUM(U208,U209))</f>
        <v>#REF!</v>
      </c>
      <c r="V210" s="872" t="e">
        <f aca="false">IF($R208="","",SUM(V208,V209))</f>
        <v>#REF!</v>
      </c>
      <c r="W210" s="862" t="e">
        <f aca="false">IF($R208="","",SUM(W208,W209))</f>
        <v>#REF!</v>
      </c>
      <c r="X210" s="862" t="e">
        <f aca="false">IF($R208="","",SUM(X208,X209))</f>
        <v>#REF!</v>
      </c>
      <c r="Y210" s="873" t="e">
        <f aca="false">IF($R208="","",SUM(Y208,Y209))</f>
        <v>#REF!</v>
      </c>
      <c r="Z210" s="862" t="e">
        <f aca="false">IF($R208="","",SUM(Z208,Z209))</f>
        <v>#REF!</v>
      </c>
      <c r="AA210" s="862" t="e">
        <f aca="false">IF($R208="","",SUM(AA208,AA209))</f>
        <v>#REF!</v>
      </c>
      <c r="AB210" s="862" t="e">
        <f aca="false">IF($R208="","",SUM(AB208,AB209))</f>
        <v>#REF!</v>
      </c>
      <c r="AC210" s="872" t="e">
        <f aca="false">IF($R208="","",SUM(AC208,AC209))</f>
        <v>#REF!</v>
      </c>
    </row>
    <row r="211" customFormat="false" ht="13" hidden="false" customHeight="false" outlineLevel="0" collapsed="false">
      <c r="A211" s="854" t="n">
        <f aca="false">A208+1</f>
        <v>14</v>
      </c>
      <c r="B211" s="871" t="str">
        <f aca="false">IF(IGRF!B27="","",IGRF!B27)</f>
        <v>77</v>
      </c>
      <c r="C211" s="704" t="s">
        <v>463</v>
      </c>
      <c r="D211" s="704" t="e">
        <f aca="false">IF(OR($E211="",$E211=0),"",SUMPRODUCT(--($C$3:$C$78=$B211),D$3:D$78))</f>
        <v>#REF!</v>
      </c>
      <c r="E211" s="704" t="e">
        <f aca="false">IF($B211="","",SUMPRODUCT(--(C$3:C$78=$B211)))</f>
        <v>#REF!</v>
      </c>
      <c r="F211" s="704" t="e">
        <f aca="false">IF(OR($E211="",$E211=0),"",SUMIF($C$3:$C$62,$B211,F$3:F$62))</f>
        <v>#REF!</v>
      </c>
      <c r="G211" s="860" t="e">
        <f aca="false">IF(OR($E211="",$E211=0),"",SUMPRODUCT(--($C$3:$C$78=$B211),G$3:G$78))</f>
        <v>#REF!</v>
      </c>
      <c r="H211" s="860" t="e">
        <f aca="false">IF(OR($E211="",$E211=0),"",SUMPRODUCT(--($C$3:$C$78=$B211),H$3:H$78))</f>
        <v>#REF!</v>
      </c>
      <c r="I211" s="857" t="e">
        <f aca="false">IF(OR($E211="",$E211=0),"",SUMPRODUCT(--($C$3:$C$78=$B211),I$3:I$78))</f>
        <v>#REF!</v>
      </c>
      <c r="J211" s="860" t="e">
        <f aca="false">IF(OR($E211="",$E211=0),"",SUMPRODUCT(--($C$3:$C$78=$B211),J$3:J$78))</f>
        <v>#REF!</v>
      </c>
      <c r="K211" s="860" t="e">
        <f aca="false">IF(OR($E211="",$E211=0),"",SUMPRODUCT(--($C$3:$C$78=$B211),K$3:K$78))</f>
        <v>#REF!</v>
      </c>
      <c r="L211" s="860" t="e">
        <f aca="false">IF(OR($E211="",$E211=0),"",SUMPRODUCT(--($C$3:$C$78=$B211),L$3:L$78))</f>
        <v>#REF!</v>
      </c>
      <c r="M211" s="704" t="e">
        <f aca="false">IF(OR($E211="",$E211=0),"",SUMPRODUCT(--($C$3:$C$78=$B211),M$3:M$78))</f>
        <v>#REF!</v>
      </c>
      <c r="Q211" s="854" t="n">
        <f aca="false">Q208+1</f>
        <v>14</v>
      </c>
      <c r="R211" s="854" t="str">
        <f aca="false">IF(IGRF!H27="","",IGRF!H27)</f>
        <v/>
      </c>
      <c r="S211" s="704" t="s">
        <v>463</v>
      </c>
      <c r="T211" s="704" t="str">
        <f aca="false">IF(OR($U211="",$U211=0),"",SUMPRODUCT(--($S$3:$S$78=$R211),T$3:T$78))</f>
        <v/>
      </c>
      <c r="U211" s="704" t="str">
        <f aca="false">IF($R211="","",SUMPRODUCT(--(S$3:S$78=$R211)))</f>
        <v/>
      </c>
      <c r="V211" s="704" t="str">
        <f aca="false">IF(OR($U211="",$U211=0),"",SUMPRODUCT(--($S$3:$S$78=$R211),V$3:V$78))</f>
        <v/>
      </c>
      <c r="W211" s="860" t="str">
        <f aca="false">IF(OR($U211="",$U211=0),"",SUMPRODUCT(--($S$3:$S$78=$R211),W$3:W$78))</f>
        <v/>
      </c>
      <c r="X211" s="860" t="str">
        <f aca="false">IF(OR($U211="",$U211=0),"",SUMPRODUCT(--($S$3:$S$78=$R211),X$3:X$78))</f>
        <v/>
      </c>
      <c r="Y211" s="857" t="str">
        <f aca="false">IF(OR($U211="",$U211=0),"",SUMPRODUCT(--($S$3:$S$78=$R211),Y$3:Y$78))</f>
        <v/>
      </c>
      <c r="Z211" s="860" t="str">
        <f aca="false">IF(OR($U211="",$U211=0),"",SUMPRODUCT(--($S$3:$S$78=$R211),Z$3:Z$78))</f>
        <v/>
      </c>
      <c r="AA211" s="860" t="str">
        <f aca="false">IF(OR($U211="",$U211=0),"",SUMPRODUCT(--($S$3:$S$78=$R211),AA$3:AA$78))</f>
        <v/>
      </c>
      <c r="AB211" s="860" t="str">
        <f aca="false">IF(OR($U211="",$U211=0),"",SUMPRODUCT(--($S$3:$S$78=$R211),AB$3:AB$78))</f>
        <v/>
      </c>
      <c r="AC211" s="704" t="str">
        <f aca="false">IF(OR($U211="",$U211=0),"",SUMPRODUCT(--($S$3:$S$78=$R211),AC$3:AC$78))</f>
        <v/>
      </c>
    </row>
    <row r="212" customFormat="false" ht="13" hidden="false" customHeight="false" outlineLevel="0" collapsed="false">
      <c r="A212" s="854"/>
      <c r="B212" s="871"/>
      <c r="C212" s="704" t="s">
        <v>464</v>
      </c>
      <c r="D212" s="704" t="e">
        <f aca="false">IF(OR($E212="",$E212=0),"",SUMPRODUCT(--($C$88:$C$163=$B211),D$88:D$163))</f>
        <v>#REF!</v>
      </c>
      <c r="E212" s="704" t="e">
        <f aca="false">IF($B211="","",SUMPRODUCT(--(C$88:C$163=$B211)))</f>
        <v>#REF!</v>
      </c>
      <c r="F212" s="704" t="e">
        <f aca="false">IF(OR($E212="",$E212=0),"",SUMIF($C$88:$C$147,$B211,F$88:F$147))</f>
        <v>#REF!</v>
      </c>
      <c r="G212" s="860" t="e">
        <f aca="false">IF(OR($E212="",$E212=0),"",SUMPRODUCT(--($C$88:$C$163=$B211),G$88:G$163))</f>
        <v>#REF!</v>
      </c>
      <c r="H212" s="860" t="e">
        <f aca="false">IF(OR($E212="",$E212=0),"",SUMPRODUCT(--($C$88:$C$163=$B211),H$88:H$163))</f>
        <v>#REF!</v>
      </c>
      <c r="I212" s="857" t="e">
        <f aca="false">IF(OR($E212="",$E212=0),"",SUMPRODUCT(--($C$88:$C$163=$B211),I$88:I$163))</f>
        <v>#REF!</v>
      </c>
      <c r="J212" s="860" t="e">
        <f aca="false">IF(OR($E212="",$E212=0),"",SUMPRODUCT(--($C$88:$C$163=$B211),J$88:J$163))</f>
        <v>#REF!</v>
      </c>
      <c r="K212" s="860" t="e">
        <f aca="false">IF(OR($E212="",$E212=0),"",SUMPRODUCT(--($C$88:$C$163=$B211),K$88:K$163))</f>
        <v>#REF!</v>
      </c>
      <c r="L212" s="860" t="e">
        <f aca="false">IF(OR($E212="",$E212=0),"",SUMPRODUCT(--($C$88:$C$163=$B211),L$88:L$163))</f>
        <v>#REF!</v>
      </c>
      <c r="M212" s="704" t="e">
        <f aca="false">IF(OR($E212="",$E212=0),"",SUMPRODUCT(--($C$88:$C$163=$B211),M$88:M$163))</f>
        <v>#REF!</v>
      </c>
      <c r="Q212" s="854"/>
      <c r="R212" s="854"/>
      <c r="S212" s="704" t="s">
        <v>464</v>
      </c>
      <c r="T212" s="704" t="str">
        <f aca="false">IF(OR($U212="",$U212=0),"",SUMPRODUCT(--($S$88:$S$163=$R211),T$88:T$163))</f>
        <v/>
      </c>
      <c r="U212" s="704" t="str">
        <f aca="false">IF($R211="","",SUMPRODUCT(--(S$88:S$163=$R211)))</f>
        <v/>
      </c>
      <c r="V212" s="704" t="str">
        <f aca="false">IF(OR($U212="",$U212=0),"",SUMPRODUCT(--($S$88:$S$163=$R211),V$88:V$163))</f>
        <v/>
      </c>
      <c r="W212" s="860" t="str">
        <f aca="false">IF(OR($U212="",$U212=0),"",SUMPRODUCT(--($S$88:$S$163=$R211),W$88:W$163))</f>
        <v/>
      </c>
      <c r="X212" s="860" t="str">
        <f aca="false">IF(OR($U212="",$U212=0),"",SUMPRODUCT(--($S$88:$S$163=$R211),X$88:X$163))</f>
        <v/>
      </c>
      <c r="Y212" s="857" t="str">
        <f aca="false">IF(OR($U212="",$U212=0),"",SUMPRODUCT(--($S$88:$S$163=$R211),Y$88:Y$163))</f>
        <v/>
      </c>
      <c r="Z212" s="860" t="str">
        <f aca="false">IF(OR($U212="",$U212=0),"",SUMPRODUCT(--($S$88:$S$163=$R211),Z$88:Z$163))</f>
        <v/>
      </c>
      <c r="AA212" s="860" t="str">
        <f aca="false">IF(OR($U212="",$U212=0),"",SUMPRODUCT(--($S$88:$S$163=$R211),AA$88:AA$163))</f>
        <v/>
      </c>
      <c r="AB212" s="860" t="str">
        <f aca="false">IF(OR($U212="",$U212=0),"",SUMPRODUCT(--($S$88:$S$163=$R211),AB$88:AB$163))</f>
        <v/>
      </c>
      <c r="AC212" s="704" t="str">
        <f aca="false">IF(OR($U212="",$U212=0),"",SUMPRODUCT(--($S$88:$S$163=$R211),AC$88:AC$163))</f>
        <v/>
      </c>
    </row>
    <row r="213" customFormat="false" ht="13" hidden="false" customHeight="false" outlineLevel="0" collapsed="false">
      <c r="A213" s="854"/>
      <c r="B213" s="871"/>
      <c r="C213" s="872" t="s">
        <v>454</v>
      </c>
      <c r="D213" s="872" t="e">
        <f aca="false">IF($B211="","",SUM(D211:D212))</f>
        <v>#REF!</v>
      </c>
      <c r="E213" s="872" t="e">
        <f aca="false">IF($B211="","",SUM(E211:E212))</f>
        <v>#REF!</v>
      </c>
      <c r="F213" s="872" t="e">
        <f aca="false">IF($B211="","",SUM(F211:F212))</f>
        <v>#REF!</v>
      </c>
      <c r="G213" s="862" t="e">
        <f aca="false">IF($B211="","",SUM(G211,G212))</f>
        <v>#REF!</v>
      </c>
      <c r="H213" s="862" t="e">
        <f aca="false">IF($B211="","",SUM(H211,H212))</f>
        <v>#REF!</v>
      </c>
      <c r="I213" s="873" t="e">
        <f aca="false">IF($B211="","",SUM(I211,I212))</f>
        <v>#REF!</v>
      </c>
      <c r="J213" s="862" t="e">
        <f aca="false">IF($B211="","",SUM(J211,J212))</f>
        <v>#REF!</v>
      </c>
      <c r="K213" s="862" t="e">
        <f aca="false">IF($B211="","",SUM(K211,K212))</f>
        <v>#REF!</v>
      </c>
      <c r="L213" s="862" t="e">
        <f aca="false">IF($B211="","",SUM(L211,L212))</f>
        <v>#REF!</v>
      </c>
      <c r="M213" s="872" t="e">
        <f aca="false">IF($B211="","",SUM(M211:M212))</f>
        <v>#REF!</v>
      </c>
      <c r="Q213" s="854"/>
      <c r="R213" s="854"/>
      <c r="S213" s="872" t="s">
        <v>454</v>
      </c>
      <c r="T213" s="872" t="str">
        <f aca="false">IF($R211="","",SUM(T211:T212))</f>
        <v/>
      </c>
      <c r="U213" s="872" t="str">
        <f aca="false">IF($R211="","",SUM(U211,U212))</f>
        <v/>
      </c>
      <c r="V213" s="872" t="str">
        <f aca="false">IF($R211="","",SUM(V211,V212))</f>
        <v/>
      </c>
      <c r="W213" s="862" t="str">
        <f aca="false">IF($R211="","",SUM(W211,W212))</f>
        <v/>
      </c>
      <c r="X213" s="862" t="str">
        <f aca="false">IF($R211="","",SUM(X211,X212))</f>
        <v/>
      </c>
      <c r="Y213" s="873" t="str">
        <f aca="false">IF($R211="","",SUM(Y211,Y212))</f>
        <v/>
      </c>
      <c r="Z213" s="862" t="str">
        <f aca="false">IF($R211="","",SUM(Z211,Z212))</f>
        <v/>
      </c>
      <c r="AA213" s="862" t="str">
        <f aca="false">IF($R211="","",SUM(AA211,AA212))</f>
        <v/>
      </c>
      <c r="AB213" s="862" t="str">
        <f aca="false">IF($R211="","",SUM(AB211,AB212))</f>
        <v/>
      </c>
      <c r="AC213" s="872" t="str">
        <f aca="false">IF($R211="","",SUM(AC211,AC212))</f>
        <v/>
      </c>
    </row>
    <row r="214" customFormat="false" ht="13" hidden="false" customHeight="false" outlineLevel="0" collapsed="false">
      <c r="A214" s="854" t="n">
        <f aca="false">A211+1</f>
        <v>15</v>
      </c>
      <c r="B214" s="871" t="str">
        <f aca="false">IF(IGRF!B28="","",IGRF!B28)</f>
        <v/>
      </c>
      <c r="C214" s="704" t="s">
        <v>463</v>
      </c>
      <c r="D214" s="704" t="str">
        <f aca="false">IF(OR($E214="",$E214=0),"",SUMPRODUCT(--($C$3:$C$78=$B214),D$3:D$78))</f>
        <v/>
      </c>
      <c r="E214" s="704" t="str">
        <f aca="false">IF($B214="","",SUMPRODUCT(--(C$3:C$78=$B214)))</f>
        <v/>
      </c>
      <c r="F214" s="704" t="str">
        <f aca="false">IF(OR($E214="",$E214=0),"",SUMIF($C$3:$C$62,$B214,F$3:F$62))</f>
        <v/>
      </c>
      <c r="G214" s="860" t="str">
        <f aca="false">IF(OR($E214="",$E214=0),"",SUMPRODUCT(--($C$3:$C$78=$B214),G$3:G$78))</f>
        <v/>
      </c>
      <c r="H214" s="860" t="str">
        <f aca="false">IF(OR($E214="",$E214=0),"",SUMPRODUCT(--($C$3:$C$78=$B214),H$3:H$78))</f>
        <v/>
      </c>
      <c r="I214" s="857" t="str">
        <f aca="false">IF(OR($E214="",$E214=0),"",SUMPRODUCT(--($C$3:$C$78=$B214),I$3:I$78))</f>
        <v/>
      </c>
      <c r="J214" s="860" t="str">
        <f aca="false">IF(OR($E214="",$E214=0),"",SUMPRODUCT(--($C$3:$C$78=$B214),J$3:J$78))</f>
        <v/>
      </c>
      <c r="K214" s="860" t="str">
        <f aca="false">IF(OR($E214="",$E214=0),"",SUMPRODUCT(--($C$3:$C$78=$B214),K$3:K$78))</f>
        <v/>
      </c>
      <c r="L214" s="860" t="str">
        <f aca="false">IF(OR($E214="",$E214=0),"",SUMPRODUCT(--($C$3:$C$78=$B214),L$3:L$78))</f>
        <v/>
      </c>
      <c r="M214" s="704" t="str">
        <f aca="false">IF(OR($E214="",$E214=0),"",SUMPRODUCT(--($C$3:$C$78=$B214),M$3:M$78))</f>
        <v/>
      </c>
      <c r="Q214" s="854" t="n">
        <f aca="false">Q211+1</f>
        <v>15</v>
      </c>
      <c r="R214" s="854" t="str">
        <f aca="false">IF(IGRF!H28="","",IGRF!H28)</f>
        <v/>
      </c>
      <c r="S214" s="704" t="s">
        <v>463</v>
      </c>
      <c r="T214" s="704" t="str">
        <f aca="false">IF(OR($U214="",$U214=0),"",SUMPRODUCT(--($S$3:$S$78=$R214),T$3:T$78))</f>
        <v/>
      </c>
      <c r="U214" s="704" t="str">
        <f aca="false">IF($R214="","",SUMPRODUCT(--(S$3:S$78=$R214)))</f>
        <v/>
      </c>
      <c r="V214" s="704" t="str">
        <f aca="false">IF(OR($U214="",$U214=0),"",SUMPRODUCT(--($S$3:$S$78=$R214),V$3:V$78))</f>
        <v/>
      </c>
      <c r="W214" s="860" t="str">
        <f aca="false">IF(OR($U214="",$U214=0),"",SUMPRODUCT(--($S$3:$S$78=$R214),W$3:W$78))</f>
        <v/>
      </c>
      <c r="X214" s="860" t="str">
        <f aca="false">IF(OR($U214="",$U214=0),"",SUMPRODUCT(--($S$3:$S$78=$R214),X$3:X$78))</f>
        <v/>
      </c>
      <c r="Y214" s="857" t="str">
        <f aca="false">IF(OR($U214="",$U214=0),"",SUMPRODUCT(--($S$3:$S$78=$R214),Y$3:Y$78))</f>
        <v/>
      </c>
      <c r="Z214" s="860" t="str">
        <f aca="false">IF(OR($U214="",$U214=0),"",SUMPRODUCT(--($S$3:$S$78=$R214),Z$3:Z$78))</f>
        <v/>
      </c>
      <c r="AA214" s="860" t="str">
        <f aca="false">IF(OR($U214="",$U214=0),"",SUMPRODUCT(--($S$3:$S$78=$R214),AA$3:AA$78))</f>
        <v/>
      </c>
      <c r="AB214" s="860" t="str">
        <f aca="false">IF(OR($U214="",$U214=0),"",SUMPRODUCT(--($S$3:$S$78=$R214),AB$3:AB$78))</f>
        <v/>
      </c>
      <c r="AC214" s="704" t="str">
        <f aca="false">IF(OR($U214="",$U214=0),"",SUMPRODUCT(--($S$3:$S$78=$R214),AC$3:AC$78))</f>
        <v/>
      </c>
    </row>
    <row r="215" customFormat="false" ht="13" hidden="false" customHeight="false" outlineLevel="0" collapsed="false">
      <c r="A215" s="854"/>
      <c r="B215" s="871"/>
      <c r="C215" s="704" t="s">
        <v>464</v>
      </c>
      <c r="D215" s="704" t="str">
        <f aca="false">IF(OR($E215="",$E215=0),"",SUMPRODUCT(--($C$88:$C$163=$B214),D$88:D$163))</f>
        <v/>
      </c>
      <c r="E215" s="704" t="str">
        <f aca="false">IF($B214="","",SUMPRODUCT(--(C$88:C$163=$B214)))</f>
        <v/>
      </c>
      <c r="F215" s="704" t="str">
        <f aca="false">IF(OR($E215="",$E215=0),"",SUMIF($C$88:$C$147,$B214,F$88:F$147))</f>
        <v/>
      </c>
      <c r="G215" s="860" t="str">
        <f aca="false">IF(OR($E215="",$E215=0),"",SUMPRODUCT(--($C$88:$C$163=$B214),G$88:G$163))</f>
        <v/>
      </c>
      <c r="H215" s="860" t="str">
        <f aca="false">IF(OR($E215="",$E215=0),"",SUMPRODUCT(--($C$88:$C$163=$B214),H$88:H$163))</f>
        <v/>
      </c>
      <c r="I215" s="857" t="str">
        <f aca="false">IF(OR($E215="",$E215=0),"",SUMPRODUCT(--($C$88:$C$163=$B214),I$88:I$163))</f>
        <v/>
      </c>
      <c r="J215" s="860" t="str">
        <f aca="false">IF(OR($E215="",$E215=0),"",SUMPRODUCT(--($C$88:$C$163=$B214),J$88:J$163))</f>
        <v/>
      </c>
      <c r="K215" s="860" t="str">
        <f aca="false">IF(OR($E215="",$E215=0),"",SUMPRODUCT(--($C$88:$C$163=$B214),K$88:K$163))</f>
        <v/>
      </c>
      <c r="L215" s="860" t="str">
        <f aca="false">IF(OR($E215="",$E215=0),"",SUMPRODUCT(--($C$88:$C$163=$B214),L$88:L$163))</f>
        <v/>
      </c>
      <c r="M215" s="704" t="str">
        <f aca="false">IF(OR($E215="",$E215=0),"",SUMPRODUCT(--($C$88:$C$163=$B214),M$88:M$163))</f>
        <v/>
      </c>
      <c r="Q215" s="854"/>
      <c r="R215" s="854"/>
      <c r="S215" s="704" t="s">
        <v>464</v>
      </c>
      <c r="T215" s="704" t="str">
        <f aca="false">IF(OR($U215="",$U215=0),"",SUMPRODUCT(--($S$88:$S$163=$R214),T$88:T$163))</f>
        <v/>
      </c>
      <c r="U215" s="704" t="str">
        <f aca="false">IF($R214="","",SUMPRODUCT(--(S$88:S$163=$R214)))</f>
        <v/>
      </c>
      <c r="V215" s="704" t="str">
        <f aca="false">IF(OR($U215="",$U215=0),"",SUMPRODUCT(--($S$88:$S$163=$R214),V$88:V$163))</f>
        <v/>
      </c>
      <c r="W215" s="860" t="str">
        <f aca="false">IF(OR($U215="",$U215=0),"",SUMPRODUCT(--($S$88:$S$163=$R214),W$88:W$163))</f>
        <v/>
      </c>
      <c r="X215" s="860" t="str">
        <f aca="false">IF(OR($U215="",$U215=0),"",SUMPRODUCT(--($S$88:$S$163=$R214),X$88:X$163))</f>
        <v/>
      </c>
      <c r="Y215" s="857" t="str">
        <f aca="false">IF(OR($U215="",$U215=0),"",SUMPRODUCT(--($S$88:$S$163=$R214),Y$88:Y$163))</f>
        <v/>
      </c>
      <c r="Z215" s="860" t="str">
        <f aca="false">IF(OR($U215="",$U215=0),"",SUMPRODUCT(--($S$88:$S$163=$R214),Z$88:Z$163))</f>
        <v/>
      </c>
      <c r="AA215" s="860" t="str">
        <f aca="false">IF(OR($U215="",$U215=0),"",SUMPRODUCT(--($S$88:$S$163=$R214),AA$88:AA$163))</f>
        <v/>
      </c>
      <c r="AB215" s="860" t="str">
        <f aca="false">IF(OR($U215="",$U215=0),"",SUMPRODUCT(--($S$88:$S$163=$R214),AB$88:AB$163))</f>
        <v/>
      </c>
      <c r="AC215" s="704" t="str">
        <f aca="false">IF(OR($U215="",$U215=0),"",SUMPRODUCT(--($S$88:$S$163=$R214),AC$88:AC$163))</f>
        <v/>
      </c>
    </row>
    <row r="216" customFormat="false" ht="13" hidden="false" customHeight="false" outlineLevel="0" collapsed="false">
      <c r="A216" s="854"/>
      <c r="B216" s="871"/>
      <c r="C216" s="872" t="s">
        <v>454</v>
      </c>
      <c r="D216" s="872" t="str">
        <f aca="false">IF($B214="","",SUM(D214:D215))</f>
        <v/>
      </c>
      <c r="E216" s="872" t="str">
        <f aca="false">IF($B214="","",SUM(E214:E215))</f>
        <v/>
      </c>
      <c r="F216" s="872" t="str">
        <f aca="false">IF($B214="","",SUM(F214:F215))</f>
        <v/>
      </c>
      <c r="G216" s="862" t="str">
        <f aca="false">IF($B214="","",SUM(G214,G215))</f>
        <v/>
      </c>
      <c r="H216" s="862" t="str">
        <f aca="false">IF($B214="","",SUM(H214,H215))</f>
        <v/>
      </c>
      <c r="I216" s="873" t="str">
        <f aca="false">IF($B214="","",SUM(I214,I215))</f>
        <v/>
      </c>
      <c r="J216" s="862" t="str">
        <f aca="false">IF($B214="","",SUM(J214,J215))</f>
        <v/>
      </c>
      <c r="K216" s="862" t="str">
        <f aca="false">IF($B214="","",SUM(K214,K215))</f>
        <v/>
      </c>
      <c r="L216" s="862" t="str">
        <f aca="false">IF($B214="","",SUM(L214,L215))</f>
        <v/>
      </c>
      <c r="M216" s="872" t="str">
        <f aca="false">IF($B214="","",SUM(M214:M215))</f>
        <v/>
      </c>
      <c r="Q216" s="854"/>
      <c r="R216" s="854"/>
      <c r="S216" s="872" t="s">
        <v>454</v>
      </c>
      <c r="T216" s="872" t="str">
        <f aca="false">IF($R214="","",SUM(T214:T215))</f>
        <v/>
      </c>
      <c r="U216" s="872" t="str">
        <f aca="false">IF($R214="","",SUM(U214,U215))</f>
        <v/>
      </c>
      <c r="V216" s="872" t="str">
        <f aca="false">IF($R214="","",SUM(V214,V215))</f>
        <v/>
      </c>
      <c r="W216" s="862" t="str">
        <f aca="false">IF($R214="","",SUM(W214,W215))</f>
        <v/>
      </c>
      <c r="X216" s="862" t="str">
        <f aca="false">IF($R214="","",SUM(X214,X215))</f>
        <v/>
      </c>
      <c r="Y216" s="873" t="str">
        <f aca="false">IF($R214="","",SUM(Y214,Y215))</f>
        <v/>
      </c>
      <c r="Z216" s="862" t="str">
        <f aca="false">IF($R214="","",SUM(Z214,Z215))</f>
        <v/>
      </c>
      <c r="AA216" s="862" t="str">
        <f aca="false">IF($R214="","",SUM(AA214,AA215))</f>
        <v/>
      </c>
      <c r="AB216" s="862" t="str">
        <f aca="false">IF($R214="","",SUM(AB214,AB215))</f>
        <v/>
      </c>
      <c r="AC216" s="872" t="str">
        <f aca="false">IF($R214="","",SUM(AC214,AC215))</f>
        <v/>
      </c>
    </row>
    <row r="217" customFormat="false" ht="13" hidden="false" customHeight="false" outlineLevel="0" collapsed="false">
      <c r="A217" s="854" t="n">
        <f aca="false">A214+1</f>
        <v>16</v>
      </c>
      <c r="B217" s="871" t="str">
        <f aca="false">IF(IGRF!B29="","",IGRF!B29)</f>
        <v/>
      </c>
      <c r="C217" s="704" t="s">
        <v>463</v>
      </c>
      <c r="D217" s="704" t="str">
        <f aca="false">IF(OR($E217="",$E217=0),"",SUMPRODUCT(--($C$3:$C$78=$B217),D$3:D$78))</f>
        <v/>
      </c>
      <c r="E217" s="704" t="str">
        <f aca="false">IF($B217="","",SUMPRODUCT(--(C$3:C$78=$B217)))</f>
        <v/>
      </c>
      <c r="F217" s="704" t="str">
        <f aca="false">IF(OR($E217="",$E217=0),"",SUMIF($C$3:$C$62,$B217,F$3:F$62))</f>
        <v/>
      </c>
      <c r="G217" s="860" t="str">
        <f aca="false">IF(OR($E217="",$E217=0),"",SUMPRODUCT(--($C$3:$C$78=$B217),G$3:G$78))</f>
        <v/>
      </c>
      <c r="H217" s="860" t="str">
        <f aca="false">IF(OR($E217="",$E217=0),"",SUMPRODUCT(--($C$3:$C$78=$B217),H$3:H$78))</f>
        <v/>
      </c>
      <c r="I217" s="857" t="str">
        <f aca="false">IF(OR($E217="",$E217=0),"",SUMPRODUCT(--($C$3:$C$78=$B217),I$3:I$78))</f>
        <v/>
      </c>
      <c r="J217" s="860" t="str">
        <f aca="false">IF(OR($E217="",$E217=0),"",SUMPRODUCT(--($C$3:$C$78=$B217),J$3:J$78))</f>
        <v/>
      </c>
      <c r="K217" s="860" t="str">
        <f aca="false">IF(OR($E217="",$E217=0),"",SUMPRODUCT(--($C$3:$C$78=$B217),K$3:K$78))</f>
        <v/>
      </c>
      <c r="L217" s="860" t="str">
        <f aca="false">IF(OR($E217="",$E217=0),"",SUMPRODUCT(--($C$3:$C$78=$B217),L$3:L$78))</f>
        <v/>
      </c>
      <c r="M217" s="704" t="str">
        <f aca="false">IF(OR($E217="",$E217=0),"",SUMPRODUCT(--($C$3:$C$78=$B217),M$3:M$78))</f>
        <v/>
      </c>
      <c r="Q217" s="854" t="n">
        <f aca="false">Q214+1</f>
        <v>16</v>
      </c>
      <c r="R217" s="854" t="str">
        <f aca="false">IF(IGRF!H29="","",IGRF!H29)</f>
        <v/>
      </c>
      <c r="S217" s="704" t="s">
        <v>463</v>
      </c>
      <c r="T217" s="704" t="str">
        <f aca="false">IF(OR($U217="",$U217=0),"",SUMPRODUCT(--($S$3:$S$78=$R217),T$3:T$78))</f>
        <v/>
      </c>
      <c r="U217" s="704" t="str">
        <f aca="false">IF($R217="","",SUMPRODUCT(--(S$3:S$78=$R217)))</f>
        <v/>
      </c>
      <c r="V217" s="704" t="str">
        <f aca="false">IF(OR($U217="",$U217=0),"",SUMPRODUCT(--($S$3:$S$78=$R217),V$3:V$78))</f>
        <v/>
      </c>
      <c r="W217" s="860" t="str">
        <f aca="false">IF(OR($U217="",$U217=0),"",SUMPRODUCT(--($S$3:$S$78=$R217),W$3:W$78))</f>
        <v/>
      </c>
      <c r="X217" s="860" t="str">
        <f aca="false">IF(OR($U217="",$U217=0),"",SUMPRODUCT(--($S$3:$S$78=$R217),X$3:X$78))</f>
        <v/>
      </c>
      <c r="Y217" s="857" t="str">
        <f aca="false">IF(OR($U217="",$U217=0),"",SUMPRODUCT(--($S$3:$S$78=$R217),Y$3:Y$78))</f>
        <v/>
      </c>
      <c r="Z217" s="860" t="str">
        <f aca="false">IF(OR($U217="",$U217=0),"",SUMPRODUCT(--($S$3:$S$78=$R217),Z$3:Z$78))</f>
        <v/>
      </c>
      <c r="AA217" s="860" t="str">
        <f aca="false">IF(OR($U217="",$U217=0),"",SUMPRODUCT(--($S$3:$S$78=$R217),AA$3:AA$78))</f>
        <v/>
      </c>
      <c r="AB217" s="860" t="str">
        <f aca="false">IF(OR($U217="",$U217=0),"",SUMPRODUCT(--($S$3:$S$78=$R217),AB$3:AB$78))</f>
        <v/>
      </c>
      <c r="AC217" s="704" t="str">
        <f aca="false">IF(OR($U217="",$U217=0),"",SUMPRODUCT(--($S$3:$S$78=$R217),AC$3:AC$78))</f>
        <v/>
      </c>
    </row>
    <row r="218" customFormat="false" ht="13" hidden="false" customHeight="false" outlineLevel="0" collapsed="false">
      <c r="A218" s="854"/>
      <c r="B218" s="871"/>
      <c r="C218" s="704" t="s">
        <v>464</v>
      </c>
      <c r="D218" s="704" t="str">
        <f aca="false">IF(OR($E218="",$E218=0),"",SUMPRODUCT(--($C$88:$C$163=$B217),D$88:D$163))</f>
        <v/>
      </c>
      <c r="E218" s="704" t="str">
        <f aca="false">IF($B217="","",SUMPRODUCT(--(C$88:C$163=$B217)))</f>
        <v/>
      </c>
      <c r="F218" s="704" t="str">
        <f aca="false">IF(OR($E218="",$E218=0),"",SUMIF($C$88:$C$147,$B217,F$88:F$147))</f>
        <v/>
      </c>
      <c r="G218" s="860" t="str">
        <f aca="false">IF(OR($E218="",$E218=0),"",SUMPRODUCT(--($C$88:$C$163=$B217),G$88:G$163))</f>
        <v/>
      </c>
      <c r="H218" s="860" t="str">
        <f aca="false">IF(OR($E218="",$E218=0),"",SUMPRODUCT(--($C$88:$C$163=$B217),H$88:H$163))</f>
        <v/>
      </c>
      <c r="I218" s="857" t="str">
        <f aca="false">IF(OR($E218="",$E218=0),"",SUMPRODUCT(--($C$88:$C$163=$B217),I$88:I$163))</f>
        <v/>
      </c>
      <c r="J218" s="860" t="str">
        <f aca="false">IF(OR($E218="",$E218=0),"",SUMPRODUCT(--($C$88:$C$163=$B217),J$88:J$163))</f>
        <v/>
      </c>
      <c r="K218" s="860" t="str">
        <f aca="false">IF(OR($E218="",$E218=0),"",SUMPRODUCT(--($C$88:$C$163=$B217),K$88:K$163))</f>
        <v/>
      </c>
      <c r="L218" s="860" t="str">
        <f aca="false">IF(OR($E218="",$E218=0),"",SUMPRODUCT(--($C$88:$C$163=$B217),L$88:L$163))</f>
        <v/>
      </c>
      <c r="M218" s="704" t="str">
        <f aca="false">IF(OR($E218="",$E218=0),"",SUMPRODUCT(--($C$88:$C$163=$B217),M$88:M$163))</f>
        <v/>
      </c>
      <c r="Q218" s="854"/>
      <c r="R218" s="854"/>
      <c r="S218" s="704" t="s">
        <v>464</v>
      </c>
      <c r="T218" s="704" t="str">
        <f aca="false">IF(OR($U218="",$U218=0),"",SUMPRODUCT(--($S$88:$S$163=$R217),T$88:T$163))</f>
        <v/>
      </c>
      <c r="U218" s="704" t="str">
        <f aca="false">IF($R217="","",SUMPRODUCT(--(S$88:S$163=$R217)))</f>
        <v/>
      </c>
      <c r="V218" s="704" t="str">
        <f aca="false">IF(OR($U218="",$U218=0),"",SUMPRODUCT(--($S$88:$S$163=$R217),V$88:V$163))</f>
        <v/>
      </c>
      <c r="W218" s="860" t="str">
        <f aca="false">IF(OR($U218="",$U218=0),"",SUMPRODUCT(--($S$88:$S$163=$R217),W$88:W$163))</f>
        <v/>
      </c>
      <c r="X218" s="860" t="str">
        <f aca="false">IF(OR($U218="",$U218=0),"",SUMPRODUCT(--($S$88:$S$163=$R217),X$88:X$163))</f>
        <v/>
      </c>
      <c r="Y218" s="857" t="str">
        <f aca="false">IF(OR($U218="",$U218=0),"",SUMPRODUCT(--($S$88:$S$163=$R217),Y$88:Y$163))</f>
        <v/>
      </c>
      <c r="Z218" s="860" t="str">
        <f aca="false">IF(OR($U218="",$U218=0),"",SUMPRODUCT(--($S$88:$S$163=$R217),Z$88:Z$163))</f>
        <v/>
      </c>
      <c r="AA218" s="860" t="str">
        <f aca="false">IF(OR($U218="",$U218=0),"",SUMPRODUCT(--($S$88:$S$163=$R217),AA$88:AA$163))</f>
        <v/>
      </c>
      <c r="AB218" s="860" t="str">
        <f aca="false">IF(OR($U218="",$U218=0),"",SUMPRODUCT(--($S$88:$S$163=$R217),AB$88:AB$163))</f>
        <v/>
      </c>
      <c r="AC218" s="704" t="str">
        <f aca="false">IF(OR($U218="",$U218=0),"",SUMPRODUCT(--($S$88:$S$163=$R217),AC$88:AC$163))</f>
        <v/>
      </c>
    </row>
    <row r="219" customFormat="false" ht="13" hidden="false" customHeight="false" outlineLevel="0" collapsed="false">
      <c r="A219" s="854"/>
      <c r="B219" s="871"/>
      <c r="C219" s="872" t="s">
        <v>454</v>
      </c>
      <c r="D219" s="872" t="str">
        <f aca="false">IF($B217="","",SUM(D217:D218))</f>
        <v/>
      </c>
      <c r="E219" s="872" t="str">
        <f aca="false">IF($B217="","",SUM(E217:E218))</f>
        <v/>
      </c>
      <c r="F219" s="872" t="str">
        <f aca="false">IF($B217="","",SUM(F217:F218))</f>
        <v/>
      </c>
      <c r="G219" s="862" t="str">
        <f aca="false">IF($B217="","",SUM(G217,G218))</f>
        <v/>
      </c>
      <c r="H219" s="862" t="str">
        <f aca="false">IF($B217="","",SUM(H217,H218))</f>
        <v/>
      </c>
      <c r="I219" s="873" t="str">
        <f aca="false">IF($B217="","",SUM(I217,I218))</f>
        <v/>
      </c>
      <c r="J219" s="862" t="str">
        <f aca="false">IF($B217="","",SUM(J217,J218))</f>
        <v/>
      </c>
      <c r="K219" s="862" t="str">
        <f aca="false">IF($B217="","",SUM(K217,K218))</f>
        <v/>
      </c>
      <c r="L219" s="862" t="str">
        <f aca="false">IF($B217="","",SUM(L217,L218))</f>
        <v/>
      </c>
      <c r="M219" s="872" t="str">
        <f aca="false">IF($B217="","",SUM(M217:M218))</f>
        <v/>
      </c>
      <c r="Q219" s="854"/>
      <c r="R219" s="854"/>
      <c r="S219" s="872" t="s">
        <v>454</v>
      </c>
      <c r="T219" s="872" t="str">
        <f aca="false">IF($R217="","",SUM(T217:T218))</f>
        <v/>
      </c>
      <c r="U219" s="872" t="str">
        <f aca="false">IF($R217="","",SUM(U217,U218))</f>
        <v/>
      </c>
      <c r="V219" s="872" t="str">
        <f aca="false">IF($R217="","",SUM(V217,V218))</f>
        <v/>
      </c>
      <c r="W219" s="862" t="str">
        <f aca="false">IF($R217="","",SUM(W217,W218))</f>
        <v/>
      </c>
      <c r="X219" s="862" t="str">
        <f aca="false">IF($R217="","",SUM(X217,X218))</f>
        <v/>
      </c>
      <c r="Y219" s="873" t="str">
        <f aca="false">IF($R217="","",SUM(Y217,Y218))</f>
        <v/>
      </c>
      <c r="Z219" s="862" t="str">
        <f aca="false">IF($R217="","",SUM(Z217,Z218))</f>
        <v/>
      </c>
      <c r="AA219" s="862" t="str">
        <f aca="false">IF($R217="","",SUM(AA217,AA218))</f>
        <v/>
      </c>
      <c r="AB219" s="862" t="str">
        <f aca="false">IF($R217="","",SUM(AB217,AB218))</f>
        <v/>
      </c>
      <c r="AC219" s="872" t="str">
        <f aca="false">IF($R217="","",SUM(AC217,AC218))</f>
        <v/>
      </c>
    </row>
    <row r="220" customFormat="false" ht="13" hidden="false" customHeight="false" outlineLevel="0" collapsed="false">
      <c r="A220" s="854" t="n">
        <f aca="false">A217+1</f>
        <v>17</v>
      </c>
      <c r="B220" s="871" t="str">
        <f aca="false">IF(IGRF!B30="","",IGRF!B30)</f>
        <v/>
      </c>
      <c r="C220" s="704" t="s">
        <v>463</v>
      </c>
      <c r="D220" s="704" t="str">
        <f aca="false">IF(OR($E220="",$E220=0),"",SUMPRODUCT(--($C$3:$C$78=$B220),D$3:D$78))</f>
        <v/>
      </c>
      <c r="E220" s="704" t="str">
        <f aca="false">IF($B220="","",SUMPRODUCT(--(C$3:C$78=$B220)))</f>
        <v/>
      </c>
      <c r="F220" s="704" t="str">
        <f aca="false">IF(OR($E220="",$E220=0),"",SUMIF($C$3:$C$62,$B220,F$3:F$62))</f>
        <v/>
      </c>
      <c r="G220" s="860" t="str">
        <f aca="false">IF(OR($E220="",$E220=0),"",SUMPRODUCT(--($C$3:$C$78=$B220),G$3:G$78))</f>
        <v/>
      </c>
      <c r="H220" s="860" t="str">
        <f aca="false">IF(OR($E220="",$E220=0),"",SUMPRODUCT(--($C$3:$C$78=$B220),H$3:H$78))</f>
        <v/>
      </c>
      <c r="I220" s="857" t="str">
        <f aca="false">IF(OR($E220="",$E220=0),"",SUMPRODUCT(--($C$3:$C$78=$B220),I$3:I$78))</f>
        <v/>
      </c>
      <c r="J220" s="860" t="str">
        <f aca="false">IF(OR($E220="",$E220=0),"",SUMPRODUCT(--($C$3:$C$78=$B220),J$3:J$78))</f>
        <v/>
      </c>
      <c r="K220" s="860" t="str">
        <f aca="false">IF(OR($E220="",$E220=0),"",SUMPRODUCT(--($C$3:$C$78=$B220),K$3:K$78))</f>
        <v/>
      </c>
      <c r="L220" s="860" t="str">
        <f aca="false">IF(OR($E220="",$E220=0),"",SUMPRODUCT(--($C$3:$C$78=$B220),L$3:L$78))</f>
        <v/>
      </c>
      <c r="M220" s="704" t="str">
        <f aca="false">IF(OR($E220="",$E220=0),"",SUMPRODUCT(--($C$3:$C$78=$B220),M$3:M$78))</f>
        <v/>
      </c>
      <c r="Q220" s="854" t="n">
        <f aca="false">Q217+1</f>
        <v>17</v>
      </c>
      <c r="R220" s="854" t="str">
        <f aca="false">IF(IGRF!H30="","",IGRF!H30)</f>
        <v/>
      </c>
      <c r="S220" s="704" t="s">
        <v>463</v>
      </c>
      <c r="T220" s="704" t="str">
        <f aca="false">IF(OR($U220="",$U220=0),"",SUMPRODUCT(--($S$3:$S$78=$R220),T$3:T$78))</f>
        <v/>
      </c>
      <c r="U220" s="704" t="str">
        <f aca="false">IF($R220="","",SUMPRODUCT(--(S$3:S$78=$R220)))</f>
        <v/>
      </c>
      <c r="V220" s="704" t="str">
        <f aca="false">IF(OR($U220="",$U220=0),"",SUMPRODUCT(--($S$3:$S$78=$R220),V$3:V$78))</f>
        <v/>
      </c>
      <c r="W220" s="860" t="str">
        <f aca="false">IF(OR($U220="",$U220=0),"",SUMPRODUCT(--($S$3:$S$78=$R220),W$3:W$78))</f>
        <v/>
      </c>
      <c r="X220" s="860" t="str">
        <f aca="false">IF(OR($U220="",$U220=0),"",SUMPRODUCT(--($S$3:$S$78=$R220),X$3:X$78))</f>
        <v/>
      </c>
      <c r="Y220" s="857" t="str">
        <f aca="false">IF(OR($U220="",$U220=0),"",SUMPRODUCT(--($S$3:$S$78=$R220),Y$3:Y$78))</f>
        <v/>
      </c>
      <c r="Z220" s="860" t="str">
        <f aca="false">IF(OR($U220="",$U220=0),"",SUMPRODUCT(--($S$3:$S$78=$R220),Z$3:Z$78))</f>
        <v/>
      </c>
      <c r="AA220" s="860" t="str">
        <f aca="false">IF(OR($U220="",$U220=0),"",SUMPRODUCT(--($S$3:$S$78=$R220),AA$3:AA$78))</f>
        <v/>
      </c>
      <c r="AB220" s="860" t="str">
        <f aca="false">IF(OR($U220="",$U220=0),"",SUMPRODUCT(--($S$3:$S$78=$R220),AB$3:AB$78))</f>
        <v/>
      </c>
      <c r="AC220" s="704" t="str">
        <f aca="false">IF(OR($U220="",$U220=0),"",SUMPRODUCT(--($S$3:$S$78=$R220),AC$3:AC$78))</f>
        <v/>
      </c>
    </row>
    <row r="221" customFormat="false" ht="13" hidden="false" customHeight="false" outlineLevel="0" collapsed="false">
      <c r="A221" s="854"/>
      <c r="B221" s="871"/>
      <c r="C221" s="704" t="s">
        <v>464</v>
      </c>
      <c r="D221" s="704" t="str">
        <f aca="false">IF(OR($E221="",$E221=0),"",SUMPRODUCT(--($C$88:$C$163=$B220),D$88:D$163))</f>
        <v/>
      </c>
      <c r="E221" s="704" t="str">
        <f aca="false">IF($B220="","",SUMPRODUCT(--(C$88:C$163=$B220)))</f>
        <v/>
      </c>
      <c r="F221" s="704" t="str">
        <f aca="false">IF(OR($E221="",$E221=0),"",SUMIF($C$88:$C$147,$B220,F$88:F$147))</f>
        <v/>
      </c>
      <c r="G221" s="860" t="str">
        <f aca="false">IF(OR($E221="",$E221=0),"",SUMPRODUCT(--($C$88:$C$163=$B220),G$88:G$163))</f>
        <v/>
      </c>
      <c r="H221" s="860" t="str">
        <f aca="false">IF(OR($E221="",$E221=0),"",SUMPRODUCT(--($C$88:$C$163=$B220),H$88:H$163))</f>
        <v/>
      </c>
      <c r="I221" s="857" t="str">
        <f aca="false">IF(OR($E221="",$E221=0),"",SUMPRODUCT(--($C$88:$C$163=$B220),I$88:I$163))</f>
        <v/>
      </c>
      <c r="J221" s="860" t="str">
        <f aca="false">IF(OR($E221="",$E221=0),"",SUMPRODUCT(--($C$88:$C$163=$B220),J$88:J$163))</f>
        <v/>
      </c>
      <c r="K221" s="860" t="str">
        <f aca="false">IF(OR($E221="",$E221=0),"",SUMPRODUCT(--($C$88:$C$163=$B220),K$88:K$163))</f>
        <v/>
      </c>
      <c r="L221" s="860" t="str">
        <f aca="false">IF(OR($E221="",$E221=0),"",SUMPRODUCT(--($C$88:$C$163=$B220),L$88:L$163))</f>
        <v/>
      </c>
      <c r="M221" s="704" t="str">
        <f aca="false">IF(OR($E221="",$E221=0),"",SUMPRODUCT(--($C$88:$C$163=$B220),M$88:M$163))</f>
        <v/>
      </c>
      <c r="Q221" s="854"/>
      <c r="R221" s="854"/>
      <c r="S221" s="704" t="s">
        <v>464</v>
      </c>
      <c r="T221" s="704" t="str">
        <f aca="false">IF(OR($U221="",$U221=0),"",SUMPRODUCT(--($S$88:$S$163=$R220),T$88:T$163))</f>
        <v/>
      </c>
      <c r="U221" s="704" t="str">
        <f aca="false">IF($R220="","",SUMPRODUCT(--(S$88:S$163=$R220)))</f>
        <v/>
      </c>
      <c r="V221" s="704" t="str">
        <f aca="false">IF(OR($U221="",$U221=0),"",SUMPRODUCT(--($S$88:$S$163=$R220),V$88:V$163))</f>
        <v/>
      </c>
      <c r="W221" s="860" t="str">
        <f aca="false">IF(OR($U221="",$U221=0),"",SUMPRODUCT(--($S$88:$S$163=$R220),W$88:W$163))</f>
        <v/>
      </c>
      <c r="X221" s="860" t="str">
        <f aca="false">IF(OR($U221="",$U221=0),"",SUMPRODUCT(--($S$88:$S$163=$R220),X$88:X$163))</f>
        <v/>
      </c>
      <c r="Y221" s="857" t="str">
        <f aca="false">IF(OR($U221="",$U221=0),"",SUMPRODUCT(--($S$88:$S$163=$R220),Y$88:Y$163))</f>
        <v/>
      </c>
      <c r="Z221" s="860" t="str">
        <f aca="false">IF(OR($U221="",$U221=0),"",SUMPRODUCT(--($S$88:$S$163=$R220),Z$88:Z$163))</f>
        <v/>
      </c>
      <c r="AA221" s="860" t="str">
        <f aca="false">IF(OR($U221="",$U221=0),"",SUMPRODUCT(--($S$88:$S$163=$R220),AA$88:AA$163))</f>
        <v/>
      </c>
      <c r="AB221" s="860" t="str">
        <f aca="false">IF(OR($U221="",$U221=0),"",SUMPRODUCT(--($S$88:$S$163=$R220),AB$88:AB$163))</f>
        <v/>
      </c>
      <c r="AC221" s="704" t="str">
        <f aca="false">IF(OR($U221="",$U221=0),"",SUMPRODUCT(--($S$88:$S$163=$R220),AC$88:AC$163))</f>
        <v/>
      </c>
    </row>
    <row r="222" customFormat="false" ht="13" hidden="false" customHeight="false" outlineLevel="0" collapsed="false">
      <c r="A222" s="854"/>
      <c r="B222" s="871"/>
      <c r="C222" s="872" t="s">
        <v>454</v>
      </c>
      <c r="D222" s="872" t="str">
        <f aca="false">IF($B220="","",SUM(D220:D221))</f>
        <v/>
      </c>
      <c r="E222" s="872" t="str">
        <f aca="false">IF($B220="","",SUM(E220:E221))</f>
        <v/>
      </c>
      <c r="F222" s="872" t="str">
        <f aca="false">IF($B220="","",SUM(F220:F221))</f>
        <v/>
      </c>
      <c r="G222" s="862" t="str">
        <f aca="false">IF($B220="","",SUM(G220,G221))</f>
        <v/>
      </c>
      <c r="H222" s="862" t="str">
        <f aca="false">IF($B220="","",SUM(H220,H221))</f>
        <v/>
      </c>
      <c r="I222" s="873" t="str">
        <f aca="false">IF($B220="","",SUM(I220,I221))</f>
        <v/>
      </c>
      <c r="J222" s="862" t="str">
        <f aca="false">IF($B220="","",SUM(J220,J221))</f>
        <v/>
      </c>
      <c r="K222" s="862" t="str">
        <f aca="false">IF($B220="","",SUM(K220,K221))</f>
        <v/>
      </c>
      <c r="L222" s="862" t="str">
        <f aca="false">IF($B220="","",SUM(L220,L221))</f>
        <v/>
      </c>
      <c r="M222" s="872" t="str">
        <f aca="false">IF($B220="","",SUM(M220:M221))</f>
        <v/>
      </c>
      <c r="Q222" s="854"/>
      <c r="R222" s="854"/>
      <c r="S222" s="872" t="s">
        <v>454</v>
      </c>
      <c r="T222" s="872" t="str">
        <f aca="false">IF($R220="","",SUM(T220:T221))</f>
        <v/>
      </c>
      <c r="U222" s="872" t="str">
        <f aca="false">IF($R220="","",SUM(U220,U221))</f>
        <v/>
      </c>
      <c r="V222" s="872" t="str">
        <f aca="false">IF($R220="","",SUM(V220,V221))</f>
        <v/>
      </c>
      <c r="W222" s="862" t="str">
        <f aca="false">IF($R220="","",SUM(W220,W221))</f>
        <v/>
      </c>
      <c r="X222" s="862" t="str">
        <f aca="false">IF($R220="","",SUM(X220,X221))</f>
        <v/>
      </c>
      <c r="Y222" s="873" t="str">
        <f aca="false">IF($R220="","",SUM(Y220,Y221))</f>
        <v/>
      </c>
      <c r="Z222" s="862" t="str">
        <f aca="false">IF($R220="","",SUM(Z220,Z221))</f>
        <v/>
      </c>
      <c r="AA222" s="862" t="str">
        <f aca="false">IF($R220="","",SUM(AA220,AA221))</f>
        <v/>
      </c>
      <c r="AB222" s="862" t="str">
        <f aca="false">IF($R220="","",SUM(AB220,AB221))</f>
        <v/>
      </c>
      <c r="AC222" s="872" t="str">
        <f aca="false">IF($R220="","",SUM(AC220,AC221))</f>
        <v/>
      </c>
    </row>
    <row r="223" customFormat="false" ht="13" hidden="false" customHeight="false" outlineLevel="0" collapsed="false">
      <c r="A223" s="854" t="n">
        <f aca="false">A220+1</f>
        <v>18</v>
      </c>
      <c r="B223" s="871" t="str">
        <f aca="false">IF(IGRF!B31="","",IGRF!B31)</f>
        <v/>
      </c>
      <c r="C223" s="704" t="s">
        <v>463</v>
      </c>
      <c r="D223" s="704" t="str">
        <f aca="false">IF(OR($E223="",$E223=0),"",SUMPRODUCT(--($C$3:$C$78=$B223),D$3:D$78))</f>
        <v/>
      </c>
      <c r="E223" s="704" t="str">
        <f aca="false">IF($B223="","",SUMPRODUCT(--(C$3:C$78=$B223)))</f>
        <v/>
      </c>
      <c r="F223" s="704" t="str">
        <f aca="false">IF(OR($E223="",$E223=0),"",SUMIF($C$3:$C$62,$B223,F$3:F$62))</f>
        <v/>
      </c>
      <c r="G223" s="860" t="str">
        <f aca="false">IF(OR($E223="",$E223=0),"",SUMPRODUCT(--($C$3:$C$78=$B223),G$3:G$78))</f>
        <v/>
      </c>
      <c r="H223" s="860" t="str">
        <f aca="false">IF(OR($E223="",$E223=0),"",SUMPRODUCT(--($C$3:$C$78=$B223),H$3:H$78))</f>
        <v/>
      </c>
      <c r="I223" s="857" t="str">
        <f aca="false">IF(OR($E223="",$E223=0),"",SUMPRODUCT(--($C$3:$C$78=$B223),I$3:I$78))</f>
        <v/>
      </c>
      <c r="J223" s="860" t="str">
        <f aca="false">IF(OR($E223="",$E223=0),"",SUMPRODUCT(--($C$3:$C$78=$B223),J$3:J$78))</f>
        <v/>
      </c>
      <c r="K223" s="860" t="str">
        <f aca="false">IF(OR($E223="",$E223=0),"",SUMPRODUCT(--($C$3:$C$78=$B223),K$3:K$78))</f>
        <v/>
      </c>
      <c r="L223" s="860" t="str">
        <f aca="false">IF(OR($E223="",$E223=0),"",SUMPRODUCT(--($C$3:$C$78=$B223),L$3:L$78))</f>
        <v/>
      </c>
      <c r="M223" s="704" t="str">
        <f aca="false">IF(OR($E223="",$E223=0),"",SUMPRODUCT(--($C$3:$C$78=$B223),M$3:M$78))</f>
        <v/>
      </c>
      <c r="Q223" s="854" t="n">
        <f aca="false">Q220+1</f>
        <v>18</v>
      </c>
      <c r="R223" s="854" t="str">
        <f aca="false">IF(IGRF!H31="","",IGRF!H31)</f>
        <v/>
      </c>
      <c r="S223" s="704" t="s">
        <v>463</v>
      </c>
      <c r="T223" s="704" t="str">
        <f aca="false">IF(OR($U223="",$U223=0),"",SUMPRODUCT(--($S$3:$S$78=$R223),T$3:T$78))</f>
        <v/>
      </c>
      <c r="U223" s="704" t="str">
        <f aca="false">IF($R223="","",SUMPRODUCT(--(S$3:S$78=$R223)))</f>
        <v/>
      </c>
      <c r="V223" s="704" t="str">
        <f aca="false">IF(OR($U223="",$U223=0),"",SUMPRODUCT(--($S$3:$S$78=$R223),V$3:V$78))</f>
        <v/>
      </c>
      <c r="W223" s="860" t="str">
        <f aca="false">IF(OR($U223="",$U223=0),"",SUMPRODUCT(--($S$3:$S$78=$R223),W$3:W$78))</f>
        <v/>
      </c>
      <c r="X223" s="860" t="str">
        <f aca="false">IF(OR($U223="",$U223=0),"",SUMPRODUCT(--($S$3:$S$78=$R223),X$3:X$78))</f>
        <v/>
      </c>
      <c r="Y223" s="857" t="str">
        <f aca="false">IF(OR($U223="",$U223=0),"",SUMPRODUCT(--($S$3:$S$78=$R223),Y$3:Y$78))</f>
        <v/>
      </c>
      <c r="Z223" s="860" t="str">
        <f aca="false">IF(OR($U223="",$U223=0),"",SUMPRODUCT(--($S$3:$S$78=$R223),Z$3:Z$78))</f>
        <v/>
      </c>
      <c r="AA223" s="860" t="str">
        <f aca="false">IF(OR($U223="",$U223=0),"",SUMPRODUCT(--($S$3:$S$78=$R223),AA$3:AA$78))</f>
        <v/>
      </c>
      <c r="AB223" s="860" t="str">
        <f aca="false">IF(OR($U223="",$U223=0),"",SUMPRODUCT(--($S$3:$S$78=$R223),AB$3:AB$78))</f>
        <v/>
      </c>
      <c r="AC223" s="704" t="str">
        <f aca="false">IF(OR($U223="",$U223=0),"",SUMPRODUCT(--($S$3:$S$78=$R223),AC$3:AC$78))</f>
        <v/>
      </c>
    </row>
    <row r="224" customFormat="false" ht="13" hidden="false" customHeight="false" outlineLevel="0" collapsed="false">
      <c r="A224" s="854"/>
      <c r="B224" s="871"/>
      <c r="C224" s="704" t="s">
        <v>464</v>
      </c>
      <c r="D224" s="704" t="str">
        <f aca="false">IF(OR($E224="",$E224=0),"",SUMPRODUCT(--($C$88:$C$163=$B223),D$88:D$163))</f>
        <v/>
      </c>
      <c r="E224" s="704" t="str">
        <f aca="false">IF($B223="","",SUMPRODUCT(--(C$88:C$163=$B223)))</f>
        <v/>
      </c>
      <c r="F224" s="704" t="str">
        <f aca="false">IF(OR($E224="",$E224=0),"",SUMIF($C$88:$C$147,$B223,F$88:F$147))</f>
        <v/>
      </c>
      <c r="G224" s="860" t="str">
        <f aca="false">IF(OR($E224="",$E224=0),"",SUMPRODUCT(--($C$88:$C$163=$B223),G$88:G$163))</f>
        <v/>
      </c>
      <c r="H224" s="860" t="str">
        <f aca="false">IF(OR($E224="",$E224=0),"",SUMPRODUCT(--($C$88:$C$163=$B223),H$88:H$163))</f>
        <v/>
      </c>
      <c r="I224" s="857" t="str">
        <f aca="false">IF(OR($E224="",$E224=0),"",SUMPRODUCT(--($C$88:$C$163=$B223),I$88:I$163))</f>
        <v/>
      </c>
      <c r="J224" s="860" t="str">
        <f aca="false">IF(OR($E224="",$E224=0),"",SUMPRODUCT(--($C$88:$C$163=$B223),J$88:J$163))</f>
        <v/>
      </c>
      <c r="K224" s="860" t="str">
        <f aca="false">IF(OR($E224="",$E224=0),"",SUMPRODUCT(--($C$88:$C$163=$B223),K$88:K$163))</f>
        <v/>
      </c>
      <c r="L224" s="860" t="str">
        <f aca="false">IF(OR($E224="",$E224=0),"",SUMPRODUCT(--($C$88:$C$163=$B223),L$88:L$163))</f>
        <v/>
      </c>
      <c r="M224" s="704" t="str">
        <f aca="false">IF(OR($E224="",$E224=0),"",SUMPRODUCT(--($C$88:$C$163=$B223),M$88:M$163))</f>
        <v/>
      </c>
      <c r="Q224" s="854"/>
      <c r="R224" s="854"/>
      <c r="S224" s="704" t="s">
        <v>464</v>
      </c>
      <c r="T224" s="704" t="str">
        <f aca="false">IF(OR($U224="",$U224=0),"",SUMPRODUCT(--($S$88:$S$163=$R223),T$88:T$163))</f>
        <v/>
      </c>
      <c r="U224" s="704" t="str">
        <f aca="false">IF($R223="","",SUMPRODUCT(--(S$88:S$163=$R223)))</f>
        <v/>
      </c>
      <c r="V224" s="704" t="str">
        <f aca="false">IF(OR($U224="",$U224=0),"",SUMPRODUCT(--($S$88:$S$163=$R223),V$88:V$163))</f>
        <v/>
      </c>
      <c r="W224" s="860" t="str">
        <f aca="false">IF(OR($U224="",$U224=0),"",SUMPRODUCT(--($S$88:$S$163=$R223),W$88:W$163))</f>
        <v/>
      </c>
      <c r="X224" s="860" t="str">
        <f aca="false">IF(OR($U224="",$U224=0),"",SUMPRODUCT(--($S$88:$S$163=$R223),X$88:X$163))</f>
        <v/>
      </c>
      <c r="Y224" s="857" t="str">
        <f aca="false">IF(OR($U224="",$U224=0),"",SUMPRODUCT(--($S$88:$S$163=$R223),Y$88:Y$163))</f>
        <v/>
      </c>
      <c r="Z224" s="860" t="str">
        <f aca="false">IF(OR($U224="",$U224=0),"",SUMPRODUCT(--($S$88:$S$163=$R223),Z$88:Z$163))</f>
        <v/>
      </c>
      <c r="AA224" s="860" t="str">
        <f aca="false">IF(OR($U224="",$U224=0),"",SUMPRODUCT(--($S$88:$S$163=$R223),AA$88:AA$163))</f>
        <v/>
      </c>
      <c r="AB224" s="860" t="str">
        <f aca="false">IF(OR($U224="",$U224=0),"",SUMPRODUCT(--($S$88:$S$163=$R223),AB$88:AB$163))</f>
        <v/>
      </c>
      <c r="AC224" s="704" t="str">
        <f aca="false">IF(OR($U224="",$U224=0),"",SUMPRODUCT(--($S$88:$S$163=$R223),AC$88:AC$163))</f>
        <v/>
      </c>
    </row>
    <row r="225" customFormat="false" ht="13" hidden="false" customHeight="false" outlineLevel="0" collapsed="false">
      <c r="A225" s="854"/>
      <c r="B225" s="871"/>
      <c r="C225" s="872" t="s">
        <v>454</v>
      </c>
      <c r="D225" s="872" t="str">
        <f aca="false">IF($B223="","",SUM(D223:D224))</f>
        <v/>
      </c>
      <c r="E225" s="872" t="str">
        <f aca="false">IF($B223="","",SUM(E223:E224))</f>
        <v/>
      </c>
      <c r="F225" s="872" t="str">
        <f aca="false">IF($B223="","",SUM(F223:F224))</f>
        <v/>
      </c>
      <c r="G225" s="862" t="str">
        <f aca="false">IF($B223="","",SUM(G223,G224))</f>
        <v/>
      </c>
      <c r="H225" s="862" t="str">
        <f aca="false">IF($B223="","",SUM(H223,H224))</f>
        <v/>
      </c>
      <c r="I225" s="873" t="str">
        <f aca="false">IF($B223="","",SUM(I223,I224))</f>
        <v/>
      </c>
      <c r="J225" s="862" t="str">
        <f aca="false">IF($B223="","",SUM(J223,J224))</f>
        <v/>
      </c>
      <c r="K225" s="862" t="str">
        <f aca="false">IF($B223="","",SUM(K223,K224))</f>
        <v/>
      </c>
      <c r="L225" s="862" t="str">
        <f aca="false">IF($B223="","",SUM(L223,L224))</f>
        <v/>
      </c>
      <c r="M225" s="872" t="str">
        <f aca="false">IF($B223="","",SUM(M223:M224))</f>
        <v/>
      </c>
      <c r="Q225" s="854"/>
      <c r="R225" s="854"/>
      <c r="S225" s="872" t="s">
        <v>454</v>
      </c>
      <c r="T225" s="872" t="str">
        <f aca="false">IF($R223="","",SUM(T223:T224))</f>
        <v/>
      </c>
      <c r="U225" s="872" t="str">
        <f aca="false">IF($R223="","",SUM(U223,U224))</f>
        <v/>
      </c>
      <c r="V225" s="872" t="str">
        <f aca="false">IF($R223="","",SUM(V223,V224))</f>
        <v/>
      </c>
      <c r="W225" s="862" t="str">
        <f aca="false">IF($R223="","",SUM(W223,W224))</f>
        <v/>
      </c>
      <c r="X225" s="862" t="str">
        <f aca="false">IF($R223="","",SUM(X223,X224))</f>
        <v/>
      </c>
      <c r="Y225" s="873" t="str">
        <f aca="false">IF($R223="","",SUM(Y223,Y224))</f>
        <v/>
      </c>
      <c r="Z225" s="862" t="str">
        <f aca="false">IF($R223="","",SUM(Z223,Z224))</f>
        <v/>
      </c>
      <c r="AA225" s="862" t="str">
        <f aca="false">IF($R223="","",SUM(AA223,AA224))</f>
        <v/>
      </c>
      <c r="AB225" s="862" t="str">
        <f aca="false">IF($R223="","",SUM(AB223,AB224))</f>
        <v/>
      </c>
      <c r="AC225" s="872" t="str">
        <f aca="false">IF($R223="","",SUM(AC223,AC224))</f>
        <v/>
      </c>
    </row>
    <row r="226" customFormat="false" ht="13" hidden="false" customHeight="false" outlineLevel="0" collapsed="false">
      <c r="A226" s="854" t="n">
        <f aca="false">A223+1</f>
        <v>19</v>
      </c>
      <c r="B226" s="871" t="str">
        <f aca="false">IF(IGRF!B32="","",IGRF!B32)</f>
        <v/>
      </c>
      <c r="C226" s="704" t="s">
        <v>463</v>
      </c>
      <c r="D226" s="704" t="str">
        <f aca="false">IF(OR($E226="",$E226=0),"",SUMPRODUCT(--($C$3:$C$78=$B226),D$3:D$78))</f>
        <v/>
      </c>
      <c r="E226" s="704" t="str">
        <f aca="false">IF($B226="","",SUMPRODUCT(--(C$3:C$78=$B226)))</f>
        <v/>
      </c>
      <c r="F226" s="704" t="str">
        <f aca="false">IF(OR($E226="",$E226=0),"",SUMIF($C$3:$C$62,$B226,F$3:F$62))</f>
        <v/>
      </c>
      <c r="G226" s="860" t="str">
        <f aca="false">IF(OR($E226="",$E226=0),"",SUMPRODUCT(--($C$3:$C$78=$B226),G$3:G$78))</f>
        <v/>
      </c>
      <c r="H226" s="860" t="str">
        <f aca="false">IF(OR($E226="",$E226=0),"",SUMPRODUCT(--($C$3:$C$78=$B226),H$3:H$78))</f>
        <v/>
      </c>
      <c r="I226" s="857" t="str">
        <f aca="false">IF(OR($E226="",$E226=0),"",SUMPRODUCT(--($C$3:$C$78=$B226),I$3:I$78))</f>
        <v/>
      </c>
      <c r="J226" s="860" t="str">
        <f aca="false">IF(OR($E226="",$E226=0),"",SUMPRODUCT(--($C$3:$C$78=$B226),J$3:J$78))</f>
        <v/>
      </c>
      <c r="K226" s="860" t="str">
        <f aca="false">IF(OR($E226="",$E226=0),"",SUMPRODUCT(--($C$3:$C$78=$B226),K$3:K$78))</f>
        <v/>
      </c>
      <c r="L226" s="860" t="str">
        <f aca="false">IF(OR($E226="",$E226=0),"",SUMPRODUCT(--($C$3:$C$78=$B226),L$3:L$78))</f>
        <v/>
      </c>
      <c r="M226" s="704" t="str">
        <f aca="false">IF(OR($E226="",$E226=0),"",SUMPRODUCT(--($C$3:$C$78=$B226),M$3:M$78))</f>
        <v/>
      </c>
      <c r="Q226" s="854" t="n">
        <f aca="false">Q223+1</f>
        <v>19</v>
      </c>
      <c r="R226" s="854" t="str">
        <f aca="false">IF(IGRF!H32="","",IGRF!H32)</f>
        <v/>
      </c>
      <c r="S226" s="704" t="s">
        <v>463</v>
      </c>
      <c r="T226" s="704" t="str">
        <f aca="false">IF(OR($U226="",$U226=0),"",SUMPRODUCT(--($S$3:$S$78=$R226),T$3:T$78))</f>
        <v/>
      </c>
      <c r="U226" s="704" t="str">
        <f aca="false">IF($R226="","",SUMPRODUCT(--(S$3:S$78=$R226)))</f>
        <v/>
      </c>
      <c r="V226" s="704" t="str">
        <f aca="false">IF(OR($U226="",$U226=0),"",SUMPRODUCT(--($S$3:$S$78=$R226),V$3:V$78))</f>
        <v/>
      </c>
      <c r="W226" s="860" t="str">
        <f aca="false">IF(OR($U226="",$U226=0),"",SUMPRODUCT(--($S$3:$S$78=$R226),W$3:W$78))</f>
        <v/>
      </c>
      <c r="X226" s="860" t="str">
        <f aca="false">IF(OR($U226="",$U226=0),"",SUMPRODUCT(--($S$3:$S$78=$R226),X$3:X$78))</f>
        <v/>
      </c>
      <c r="Y226" s="857" t="str">
        <f aca="false">IF(OR($U226="",$U226=0),"",SUMPRODUCT(--($S$3:$S$78=$R226),Y$3:Y$78))</f>
        <v/>
      </c>
      <c r="Z226" s="860" t="str">
        <f aca="false">IF(OR($U226="",$U226=0),"",SUMPRODUCT(--($S$3:$S$78=$R226),Z$3:Z$78))</f>
        <v/>
      </c>
      <c r="AA226" s="860" t="str">
        <f aca="false">IF(OR($U226="",$U226=0),"",SUMPRODUCT(--($S$3:$S$78=$R226),AA$3:AA$78))</f>
        <v/>
      </c>
      <c r="AB226" s="860" t="str">
        <f aca="false">IF(OR($U226="",$U226=0),"",SUMPRODUCT(--($S$3:$S$78=$R226),AB$3:AB$78))</f>
        <v/>
      </c>
      <c r="AC226" s="704" t="str">
        <f aca="false">IF(OR($U226="",$U226=0),"",SUMPRODUCT(--($S$3:$S$78=$R226),AC$3:AC$78))</f>
        <v/>
      </c>
    </row>
    <row r="227" customFormat="false" ht="13" hidden="false" customHeight="false" outlineLevel="0" collapsed="false">
      <c r="A227" s="854"/>
      <c r="B227" s="871"/>
      <c r="C227" s="704" t="s">
        <v>464</v>
      </c>
      <c r="D227" s="704" t="str">
        <f aca="false">IF(OR($E227="",$E227=0),"",SUMPRODUCT(--($C$88:$C$163=$B226),D$88:D$163))</f>
        <v/>
      </c>
      <c r="E227" s="704" t="str">
        <f aca="false">IF($B226="","",SUMPRODUCT(--(C$88:C$163=$B226)))</f>
        <v/>
      </c>
      <c r="F227" s="704" t="str">
        <f aca="false">IF(OR($E227="",$E227=0),"",SUMIF($C$88:$C$147,$B226,F$88:F$147))</f>
        <v/>
      </c>
      <c r="G227" s="860" t="str">
        <f aca="false">IF(OR($E227="",$E227=0),"",SUMPRODUCT(--($C$88:$C$163=$B226),G$88:G$163))</f>
        <v/>
      </c>
      <c r="H227" s="860" t="str">
        <f aca="false">IF(OR($E227="",$E227=0),"",SUMPRODUCT(--($C$88:$C$163=$B226),H$88:H$163))</f>
        <v/>
      </c>
      <c r="I227" s="857" t="str">
        <f aca="false">IF(OR($E227="",$E227=0),"",SUMPRODUCT(--($C$88:$C$163=$B226),I$88:I$163))</f>
        <v/>
      </c>
      <c r="J227" s="860" t="str">
        <f aca="false">IF(OR($E227="",$E227=0),"",SUMPRODUCT(--($C$88:$C$163=$B226),J$88:J$163))</f>
        <v/>
      </c>
      <c r="K227" s="860" t="str">
        <f aca="false">IF(OR($E227="",$E227=0),"",SUMPRODUCT(--($C$88:$C$163=$B226),K$88:K$163))</f>
        <v/>
      </c>
      <c r="L227" s="860" t="str">
        <f aca="false">IF(OR($E227="",$E227=0),"",SUMPRODUCT(--($C$88:$C$163=$B226),L$88:L$163))</f>
        <v/>
      </c>
      <c r="M227" s="704" t="str">
        <f aca="false">IF(OR($E227="",$E227=0),"",SUMPRODUCT(--($C$88:$C$163=$B226),M$88:M$163))</f>
        <v/>
      </c>
      <c r="Q227" s="854"/>
      <c r="R227" s="854"/>
      <c r="S227" s="704" t="s">
        <v>464</v>
      </c>
      <c r="T227" s="704" t="str">
        <f aca="false">IF(OR($U227="",$U227=0),"",SUMPRODUCT(--($S$88:$S$163=$R226),T$88:T$163))</f>
        <v/>
      </c>
      <c r="U227" s="704" t="str">
        <f aca="false">IF($R226="","",SUMPRODUCT(--(S$88:S$163=$R226)))</f>
        <v/>
      </c>
      <c r="V227" s="704" t="str">
        <f aca="false">IF(OR($U227="",$U227=0),"",SUMPRODUCT(--($S$88:$S$163=$R226),V$88:V$163))</f>
        <v/>
      </c>
      <c r="W227" s="860" t="str">
        <f aca="false">IF(OR($U227="",$U227=0),"",SUMPRODUCT(--($S$88:$S$163=$R226),W$88:W$163))</f>
        <v/>
      </c>
      <c r="X227" s="860" t="str">
        <f aca="false">IF(OR($U227="",$U227=0),"",SUMPRODUCT(--($S$88:$S$163=$R226),X$88:X$163))</f>
        <v/>
      </c>
      <c r="Y227" s="857" t="str">
        <f aca="false">IF(OR($U227="",$U227=0),"",SUMPRODUCT(--($S$88:$S$163=$R226),Y$88:Y$163))</f>
        <v/>
      </c>
      <c r="Z227" s="860" t="str">
        <f aca="false">IF(OR($U227="",$U227=0),"",SUMPRODUCT(--($S$88:$S$163=$R226),Z$88:Z$163))</f>
        <v/>
      </c>
      <c r="AA227" s="860" t="str">
        <f aca="false">IF(OR($U227="",$U227=0),"",SUMPRODUCT(--($S$88:$S$163=$R226),AA$88:AA$163))</f>
        <v/>
      </c>
      <c r="AB227" s="860" t="str">
        <f aca="false">IF(OR($U227="",$U227=0),"",SUMPRODUCT(--($S$88:$S$163=$R226),AB$88:AB$163))</f>
        <v/>
      </c>
      <c r="AC227" s="704" t="str">
        <f aca="false">IF(OR($U227="",$U227=0),"",SUMPRODUCT(--($S$88:$S$163=$R226),AC$88:AC$163))</f>
        <v/>
      </c>
    </row>
    <row r="228" customFormat="false" ht="13" hidden="false" customHeight="false" outlineLevel="0" collapsed="false">
      <c r="A228" s="854"/>
      <c r="B228" s="871"/>
      <c r="C228" s="872" t="s">
        <v>454</v>
      </c>
      <c r="D228" s="872" t="str">
        <f aca="false">IF($B226="","",SUM(D226:D227))</f>
        <v/>
      </c>
      <c r="E228" s="872" t="str">
        <f aca="false">IF($B226="","",SUM(E226:E227))</f>
        <v/>
      </c>
      <c r="F228" s="872" t="str">
        <f aca="false">IF($B226="","",SUM(F226:F227))</f>
        <v/>
      </c>
      <c r="G228" s="862" t="str">
        <f aca="false">IF($B226="","",SUM(G226,G227))</f>
        <v/>
      </c>
      <c r="H228" s="862" t="str">
        <f aca="false">IF($B226="","",SUM(H226,H227))</f>
        <v/>
      </c>
      <c r="I228" s="873" t="str">
        <f aca="false">IF($B226="","",SUM(I226,I227))</f>
        <v/>
      </c>
      <c r="J228" s="862" t="str">
        <f aca="false">IF($B226="","",SUM(J226,J227))</f>
        <v/>
      </c>
      <c r="K228" s="862" t="str">
        <f aca="false">IF($B226="","",SUM(K226,K227))</f>
        <v/>
      </c>
      <c r="L228" s="862" t="str">
        <f aca="false">IF($B226="","",SUM(L226,L227))</f>
        <v/>
      </c>
      <c r="M228" s="872" t="str">
        <f aca="false">IF($B226="","",SUM(M226:M227))</f>
        <v/>
      </c>
      <c r="Q228" s="854"/>
      <c r="R228" s="854"/>
      <c r="S228" s="872" t="s">
        <v>454</v>
      </c>
      <c r="T228" s="872" t="str">
        <f aca="false">IF($R226="","",SUM(T226:T227))</f>
        <v/>
      </c>
      <c r="U228" s="872" t="str">
        <f aca="false">IF($R226="","",SUM(U226,U227))</f>
        <v/>
      </c>
      <c r="V228" s="872" t="str">
        <f aca="false">IF($R226="","",SUM(V226,V227))</f>
        <v/>
      </c>
      <c r="W228" s="862" t="str">
        <f aca="false">IF($R226="","",SUM(W226,W227))</f>
        <v/>
      </c>
      <c r="X228" s="862" t="str">
        <f aca="false">IF($R226="","",SUM(X226,X227))</f>
        <v/>
      </c>
      <c r="Y228" s="873" t="str">
        <f aca="false">IF($R226="","",SUM(Y226,Y227))</f>
        <v/>
      </c>
      <c r="Z228" s="862" t="str">
        <f aca="false">IF($R226="","",SUM(Z226,Z227))</f>
        <v/>
      </c>
      <c r="AA228" s="862" t="str">
        <f aca="false">IF($R226="","",SUM(AA226,AA227))</f>
        <v/>
      </c>
      <c r="AB228" s="862" t="str">
        <f aca="false">IF($R226="","",SUM(AB226,AB227))</f>
        <v/>
      </c>
      <c r="AC228" s="872" t="str">
        <f aca="false">IF($R226="","",SUM(AC226,AC227))</f>
        <v/>
      </c>
    </row>
    <row r="229" customFormat="false" ht="13" hidden="false" customHeight="false" outlineLevel="0" collapsed="false">
      <c r="A229" s="854" t="n">
        <v>20</v>
      </c>
      <c r="B229" s="871" t="str">
        <f aca="false">IF(IGRF!B33="","",IGRF!B33)</f>
        <v/>
      </c>
      <c r="C229" s="704" t="s">
        <v>463</v>
      </c>
      <c r="D229" s="704" t="str">
        <f aca="false">IF(OR($E229="",$E229=0),"",SUMPRODUCT(--($C$3:$C$78=$B229),D$3:D$78))</f>
        <v/>
      </c>
      <c r="E229" s="704" t="str">
        <f aca="false">IF($B229="","",SUMPRODUCT(--(C$3:C$78=$B229)))</f>
        <v/>
      </c>
      <c r="F229" s="704" t="str">
        <f aca="false">IF(OR($E229="",$E229=0),"",SUMIF($C$3:$C$62,$B229,F$3:F$62))</f>
        <v/>
      </c>
      <c r="G229" s="860" t="str">
        <f aca="false">IF(OR($E229="",$E229=0),"",SUMPRODUCT(--($C$3:$C$78=$B229),G$3:G$78))</f>
        <v/>
      </c>
      <c r="H229" s="860" t="str">
        <f aca="false">IF(OR($E229="",$E229=0),"",SUMPRODUCT(--($C$3:$C$78=$B229),H$3:H$78))</f>
        <v/>
      </c>
      <c r="I229" s="857" t="str">
        <f aca="false">IF(OR($E229="",$E229=0),"",SUMPRODUCT(--($C$3:$C$78=$B229),I$3:I$78))</f>
        <v/>
      </c>
      <c r="J229" s="860" t="str">
        <f aca="false">IF(OR($E229="",$E229=0),"",SUMPRODUCT(--($C$3:$C$78=$B229),J$3:J$78))</f>
        <v/>
      </c>
      <c r="K229" s="860" t="str">
        <f aca="false">IF(OR($E229="",$E229=0),"",SUMPRODUCT(--($C$3:$C$78=$B229),K$3:K$78))</f>
        <v/>
      </c>
      <c r="L229" s="860" t="str">
        <f aca="false">IF(OR($E229="",$E229=0),"",SUMPRODUCT(--($C$3:$C$78=$B229),L$3:L$78))</f>
        <v/>
      </c>
      <c r="M229" s="704" t="str">
        <f aca="false">IF(OR($E229="",$E229=0),"",SUMPRODUCT(--($C$3:$C$78=$B229),M$3:M$78))</f>
        <v/>
      </c>
      <c r="Q229" s="854" t="n">
        <v>20</v>
      </c>
      <c r="R229" s="854" t="str">
        <f aca="false">IF(IGRF!H33="","",IGRF!H33)</f>
        <v/>
      </c>
      <c r="S229" s="704" t="s">
        <v>463</v>
      </c>
      <c r="T229" s="704" t="str">
        <f aca="false">IF(OR($U229="",$U229=0),"",SUMPRODUCT(--($S$3:$S$78=$R229),T$3:T$78))</f>
        <v/>
      </c>
      <c r="U229" s="704" t="str">
        <f aca="false">IF($R229="","",SUMPRODUCT(--(S$3:S$78=$R229)))</f>
        <v/>
      </c>
      <c r="V229" s="704" t="str">
        <f aca="false">IF(OR($U229="",$U229=0),"",SUMPRODUCT(--($S$3:$S$78=$R229),V$3:V$78))</f>
        <v/>
      </c>
      <c r="W229" s="860" t="str">
        <f aca="false">IF(OR($U229="",$U229=0),"",SUMPRODUCT(--($S$3:$S$78=$R229),W$3:W$78))</f>
        <v/>
      </c>
      <c r="X229" s="860" t="str">
        <f aca="false">IF(OR($U229="",$U229=0),"",SUMPRODUCT(--($S$3:$S$78=$R229),X$3:X$78))</f>
        <v/>
      </c>
      <c r="Y229" s="857" t="str">
        <f aca="false">IF(OR($U229="",$U229=0),"",SUMPRODUCT(--($S$3:$S$78=$R229),Y$3:Y$78))</f>
        <v/>
      </c>
      <c r="Z229" s="860" t="str">
        <f aca="false">IF(OR($U229="",$U229=0),"",SUMPRODUCT(--($S$3:$S$78=$R229),Z$3:Z$78))</f>
        <v/>
      </c>
      <c r="AA229" s="860" t="str">
        <f aca="false">IF(OR($U229="",$U229=0),"",SUMPRODUCT(--($S$3:$S$78=$R229),AA$3:AA$78))</f>
        <v/>
      </c>
      <c r="AB229" s="860" t="str">
        <f aca="false">IF(OR($U229="",$U229=0),"",SUMPRODUCT(--($S$3:$S$78=$R229),AB$3:AB$78))</f>
        <v/>
      </c>
      <c r="AC229" s="704" t="str">
        <f aca="false">IF(OR($U229="",$U229=0),"",SUMPRODUCT(--($S$3:$S$78=$R229),AC$3:AC$78))</f>
        <v/>
      </c>
    </row>
    <row r="230" customFormat="false" ht="13" hidden="false" customHeight="false" outlineLevel="0" collapsed="false">
      <c r="A230" s="854"/>
      <c r="B230" s="871"/>
      <c r="C230" s="704" t="s">
        <v>464</v>
      </c>
      <c r="D230" s="704" t="str">
        <f aca="false">IF(OR($E230="",$E230=0),"",SUMPRODUCT(--($C$88:$C$163=$B229),D$88:D$163))</f>
        <v/>
      </c>
      <c r="E230" s="704" t="str">
        <f aca="false">IF($B229="","",SUMPRODUCT(--(C$88:C$163=$B229)))</f>
        <v/>
      </c>
      <c r="F230" s="704" t="str">
        <f aca="false">IF(OR($E230="",$E230=0),"",SUMIF($C$88:$C$147,$B229,F$88:F$147))</f>
        <v/>
      </c>
      <c r="G230" s="860" t="str">
        <f aca="false">IF(OR($E230="",$E230=0),"",SUMPRODUCT(--($C$88:$C$163=$B229),G$88:G$163))</f>
        <v/>
      </c>
      <c r="H230" s="860" t="str">
        <f aca="false">IF(OR($E230="",$E230=0),"",SUMPRODUCT(--($C$88:$C$163=$B229),H$88:H$163))</f>
        <v/>
      </c>
      <c r="I230" s="857" t="str">
        <f aca="false">IF(OR($E230="",$E230=0),"",SUMPRODUCT(--($C$88:$C$163=$B229),I$88:I$163))</f>
        <v/>
      </c>
      <c r="J230" s="860" t="str">
        <f aca="false">IF(OR($E230="",$E230=0),"",SUMPRODUCT(--($C$88:$C$163=$B229),J$88:J$163))</f>
        <v/>
      </c>
      <c r="K230" s="860" t="str">
        <f aca="false">IF(OR($E230="",$E230=0),"",SUMPRODUCT(--($C$88:$C$163=$B229),K$88:K$163))</f>
        <v/>
      </c>
      <c r="L230" s="860" t="str">
        <f aca="false">IF(OR($E230="",$E230=0),"",SUMPRODUCT(--($C$88:$C$163=$B229),L$88:L$163))</f>
        <v/>
      </c>
      <c r="M230" s="704" t="str">
        <f aca="false">IF(OR($E230="",$E230=0),"",SUMPRODUCT(--($C$88:$C$163=$B229),M$88:M$163))</f>
        <v/>
      </c>
      <c r="Q230" s="854"/>
      <c r="R230" s="854"/>
      <c r="S230" s="704" t="s">
        <v>464</v>
      </c>
      <c r="T230" s="704" t="str">
        <f aca="false">IF(OR($U230="",$U230=0),"",SUMPRODUCT(--($S$88:$S$163=$R229),T$88:T$163))</f>
        <v/>
      </c>
      <c r="U230" s="704" t="str">
        <f aca="false">IF($R229="","",SUMPRODUCT(--(S$88:S$163=$R229)))</f>
        <v/>
      </c>
      <c r="V230" s="704" t="str">
        <f aca="false">IF(OR($U230="",$U230=0),"",SUMPRODUCT(--($S$88:$S$163=$R229),V$88:V$163))</f>
        <v/>
      </c>
      <c r="W230" s="860" t="str">
        <f aca="false">IF(OR($U230="",$U230=0),"",SUMPRODUCT(--($S$88:$S$163=$R229),W$88:W$163))</f>
        <v/>
      </c>
      <c r="X230" s="860" t="str">
        <f aca="false">IF(OR($U230="",$U230=0),"",SUMPRODUCT(--($S$88:$S$163=$R229),X$88:X$163))</f>
        <v/>
      </c>
      <c r="Y230" s="857" t="str">
        <f aca="false">IF(OR($U230="",$U230=0),"",SUMPRODUCT(--($S$88:$S$163=$R229),Y$88:Y$163))</f>
        <v/>
      </c>
      <c r="Z230" s="860" t="str">
        <f aca="false">IF(OR($U230="",$U230=0),"",SUMPRODUCT(--($S$88:$S$163=$R229),Z$88:Z$163))</f>
        <v/>
      </c>
      <c r="AA230" s="860" t="str">
        <f aca="false">IF(OR($U230="",$U230=0),"",SUMPRODUCT(--($S$88:$S$163=$R229),AA$88:AA$163))</f>
        <v/>
      </c>
      <c r="AB230" s="860" t="str">
        <f aca="false">IF(OR($U230="",$U230=0),"",SUMPRODUCT(--($S$88:$S$163=$R229),AB$88:AB$163))</f>
        <v/>
      </c>
      <c r="AC230" s="704" t="str">
        <f aca="false">IF(OR($U230="",$U230=0),"",SUMPRODUCT(--($S$88:$S$163=$R229),AC$88:AC$163))</f>
        <v/>
      </c>
    </row>
    <row r="231" customFormat="false" ht="13" hidden="false" customHeight="false" outlineLevel="0" collapsed="false">
      <c r="A231" s="854"/>
      <c r="B231" s="854"/>
      <c r="C231" s="872" t="s">
        <v>454</v>
      </c>
      <c r="D231" s="872" t="str">
        <f aca="false">IF($B229="","",SUM(D229:D230))</f>
        <v/>
      </c>
      <c r="E231" s="872" t="str">
        <f aca="false">IF($B229="","",SUM(E229:E230))</f>
        <v/>
      </c>
      <c r="F231" s="872" t="str">
        <f aca="false">IF($B229="","",SUM(F229:F230))</f>
        <v/>
      </c>
      <c r="G231" s="862" t="str">
        <f aca="false">IF($B229="","",SUM(G229,G230))</f>
        <v/>
      </c>
      <c r="H231" s="862" t="str">
        <f aca="false">IF($B229="","",SUM(H229,H230))</f>
        <v/>
      </c>
      <c r="I231" s="873" t="str">
        <f aca="false">IF($B229="","",SUM(I229,I230))</f>
        <v/>
      </c>
      <c r="J231" s="862" t="str">
        <f aca="false">IF($B229="","",SUM(J229,J230))</f>
        <v/>
      </c>
      <c r="K231" s="862" t="str">
        <f aca="false">IF($B229="","",SUM(K229,K230))</f>
        <v/>
      </c>
      <c r="L231" s="862" t="str">
        <f aca="false">IF($B229="","",SUM(L229,L230))</f>
        <v/>
      </c>
      <c r="M231" s="872" t="str">
        <f aca="false">IF($B229="","",SUM(M229:M230))</f>
        <v/>
      </c>
      <c r="Q231" s="854"/>
      <c r="R231" s="854"/>
      <c r="S231" s="872" t="s">
        <v>454</v>
      </c>
      <c r="T231" s="872" t="str">
        <f aca="false">IF($R229="","",SUM(T229:T230))</f>
        <v/>
      </c>
      <c r="U231" s="872" t="str">
        <f aca="false">IF($R229="","",SUM(U229,U230))</f>
        <v/>
      </c>
      <c r="V231" s="872" t="str">
        <f aca="false">IF($R229="","",SUM(V229,V230))</f>
        <v/>
      </c>
      <c r="W231" s="862" t="str">
        <f aca="false">IF($R229="","",SUM(W229,W230))</f>
        <v/>
      </c>
      <c r="X231" s="862" t="str">
        <f aca="false">IF($R229="","",SUM(X229,X230))</f>
        <v/>
      </c>
      <c r="Y231" s="873" t="str">
        <f aca="false">IF($R229="","",SUM(Y229,Y230))</f>
        <v/>
      </c>
      <c r="Z231" s="862" t="str">
        <f aca="false">IF($R229="","",SUM(Z229,Z230))</f>
        <v/>
      </c>
      <c r="AA231" s="862" t="str">
        <f aca="false">IF($R229="","",SUM(AA229,AA230))</f>
        <v/>
      </c>
      <c r="AB231" s="862" t="str">
        <f aca="false">IF($R229="","",SUM(AB229,AB230))</f>
        <v/>
      </c>
      <c r="AC231" s="872" t="str">
        <f aca="false">IF($R229="","",SUM(AC229,AC230))</f>
        <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17.xml><?xml version="1.0" encoding="utf-8"?>
<worksheet xmlns="http://schemas.openxmlformats.org/spreadsheetml/2006/main" xmlns:r="http://schemas.openxmlformats.org/officeDocument/2006/relationships">
  <sheetPr filterMode="false">
    <tabColor rgb="FF000000"/>
    <pageSetUpPr fitToPage="false"/>
  </sheetPr>
  <dimension ref="A1:K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1" min="1" style="295" width="7.69387755102041"/>
    <col collapsed="false" hidden="false" max="1025" min="12" style="295" width="8.63775510204082"/>
  </cols>
  <sheetData>
    <row r="1" customFormat="false" ht="30" hidden="false" customHeight="true" outlineLevel="0" collapsed="false">
      <c r="A1" s="874" t="s">
        <v>482</v>
      </c>
      <c r="B1" s="874"/>
      <c r="C1" s="874"/>
      <c r="D1" s="874"/>
      <c r="E1" s="874"/>
      <c r="F1" s="874"/>
      <c r="G1" s="874"/>
      <c r="H1" s="874"/>
      <c r="I1" s="874"/>
      <c r="J1" s="874"/>
      <c r="K1" s="874"/>
    </row>
    <row r="2" customFormat="false" ht="6" hidden="false" customHeight="true" outlineLevel="0" collapsed="false">
      <c r="A2" s="875"/>
      <c r="B2" s="875"/>
      <c r="C2" s="875"/>
      <c r="D2" s="875"/>
      <c r="E2" s="875"/>
      <c r="F2" s="875"/>
      <c r="G2" s="875"/>
      <c r="H2" s="876"/>
      <c r="I2" s="876"/>
      <c r="J2" s="876"/>
      <c r="K2" s="876"/>
    </row>
    <row r="3" customFormat="false" ht="45" hidden="false" customHeight="true" outlineLevel="0" collapsed="false">
      <c r="A3" s="877" t="s">
        <v>483</v>
      </c>
      <c r="B3" s="877"/>
      <c r="C3" s="877"/>
      <c r="D3" s="877"/>
      <c r="E3" s="877"/>
      <c r="F3" s="877"/>
      <c r="G3" s="877"/>
      <c r="H3" s="877"/>
      <c r="I3" s="877"/>
      <c r="J3" s="877"/>
      <c r="K3" s="877"/>
    </row>
    <row r="4" customFormat="false" ht="6" hidden="false" customHeight="true" outlineLevel="0" collapsed="false">
      <c r="A4" s="875"/>
      <c r="B4" s="875"/>
      <c r="C4" s="875"/>
      <c r="D4" s="875"/>
      <c r="E4" s="875"/>
      <c r="F4" s="875"/>
      <c r="G4" s="875"/>
      <c r="H4" s="875"/>
      <c r="I4" s="875"/>
      <c r="J4" s="875"/>
      <c r="K4" s="875"/>
    </row>
    <row r="5" customFormat="false" ht="30" hidden="false" customHeight="true" outlineLevel="0" collapsed="false">
      <c r="A5" s="877" t="s">
        <v>484</v>
      </c>
      <c r="B5" s="877"/>
      <c r="C5" s="877"/>
      <c r="D5" s="877"/>
      <c r="E5" s="877"/>
      <c r="F5" s="877"/>
      <c r="G5" s="877"/>
      <c r="H5" s="877"/>
      <c r="I5" s="877"/>
      <c r="J5" s="877"/>
      <c r="K5" s="877"/>
    </row>
    <row r="6" customFormat="false" ht="6" hidden="false" customHeight="true" outlineLevel="0" collapsed="false">
      <c r="A6" s="875"/>
      <c r="B6" s="875"/>
      <c r="C6" s="875"/>
      <c r="D6" s="875"/>
      <c r="E6" s="875"/>
      <c r="F6" s="875"/>
      <c r="G6" s="875"/>
      <c r="H6" s="875"/>
      <c r="I6" s="875"/>
      <c r="J6" s="875"/>
      <c r="K6" s="875"/>
    </row>
    <row r="7" customFormat="false" ht="15" hidden="false" customHeight="true" outlineLevel="0" collapsed="false">
      <c r="A7" s="878" t="s">
        <v>485</v>
      </c>
      <c r="B7" s="878"/>
      <c r="C7" s="878"/>
      <c r="D7" s="878"/>
      <c r="E7" s="878"/>
      <c r="F7" s="878"/>
      <c r="G7" s="878"/>
      <c r="H7" s="878"/>
      <c r="I7" s="878"/>
      <c r="J7" s="878"/>
      <c r="K7" s="878"/>
    </row>
    <row r="8" customFormat="false" ht="15" hidden="false" customHeight="true" outlineLevel="0" collapsed="false">
      <c r="A8" s="879"/>
      <c r="B8" s="879"/>
      <c r="C8" s="879"/>
      <c r="D8" s="879"/>
      <c r="E8" s="879"/>
      <c r="F8" s="879"/>
      <c r="G8" s="879"/>
      <c r="H8" s="879"/>
      <c r="I8" s="879"/>
      <c r="J8" s="879"/>
      <c r="K8" s="879"/>
    </row>
    <row r="9" s="882" customFormat="true" ht="18" hidden="false" customHeight="true" outlineLevel="0" collapsed="false">
      <c r="A9" s="880" t="s">
        <v>486</v>
      </c>
      <c r="B9" s="880"/>
      <c r="C9" s="880"/>
      <c r="D9" s="880"/>
      <c r="E9" s="880"/>
      <c r="F9" s="881"/>
      <c r="G9" s="880" t="s">
        <v>487</v>
      </c>
      <c r="H9" s="880"/>
      <c r="I9" s="880"/>
      <c r="J9" s="880"/>
      <c r="K9" s="880"/>
    </row>
    <row r="10" customFormat="false" ht="6" hidden="false" customHeight="true" outlineLevel="0" collapsed="false">
      <c r="A10" s="875"/>
      <c r="B10" s="875"/>
      <c r="C10" s="875"/>
      <c r="D10" s="875"/>
      <c r="E10" s="875"/>
      <c r="F10" s="875"/>
      <c r="G10" s="875"/>
      <c r="H10" s="875"/>
      <c r="I10" s="875"/>
      <c r="J10" s="875"/>
      <c r="K10" s="875"/>
    </row>
    <row r="11" customFormat="false" ht="15" hidden="false" customHeight="true" outlineLevel="0" collapsed="false">
      <c r="A11" s="878" t="s">
        <v>488</v>
      </c>
      <c r="B11" s="878"/>
      <c r="C11" s="878"/>
      <c r="D11" s="878"/>
      <c r="E11" s="878"/>
      <c r="F11" s="875"/>
      <c r="G11" s="878" t="s">
        <v>489</v>
      </c>
      <c r="H11" s="878"/>
      <c r="I11" s="878"/>
      <c r="J11" s="878"/>
      <c r="K11" s="878"/>
    </row>
    <row r="12" customFormat="false" ht="15" hidden="false" customHeight="true" outlineLevel="0" collapsed="false">
      <c r="A12" s="878" t="s">
        <v>490</v>
      </c>
      <c r="B12" s="878"/>
      <c r="C12" s="878"/>
      <c r="D12" s="878"/>
      <c r="E12" s="878"/>
      <c r="F12" s="875"/>
      <c r="G12" s="878" t="s">
        <v>491</v>
      </c>
      <c r="H12" s="878"/>
      <c r="I12" s="878"/>
      <c r="J12" s="878"/>
      <c r="K12" s="878"/>
    </row>
    <row r="13" customFormat="false" ht="6" hidden="false" customHeight="true" outlineLevel="0" collapsed="false">
      <c r="A13" s="875"/>
      <c r="B13" s="875"/>
      <c r="C13" s="875"/>
      <c r="D13" s="875"/>
      <c r="E13" s="875"/>
      <c r="F13" s="875"/>
      <c r="G13" s="875"/>
      <c r="H13" s="875"/>
      <c r="I13" s="875"/>
      <c r="J13" s="875"/>
      <c r="K13" s="875"/>
    </row>
    <row r="14" customFormat="false" ht="15" hidden="false" customHeight="true" outlineLevel="0" collapsed="false">
      <c r="A14" s="878" t="s">
        <v>492</v>
      </c>
      <c r="B14" s="878"/>
      <c r="C14" s="878"/>
      <c r="D14" s="878"/>
      <c r="E14" s="878"/>
      <c r="F14" s="875"/>
      <c r="G14" s="878" t="s">
        <v>493</v>
      </c>
      <c r="H14" s="878"/>
      <c r="I14" s="878"/>
      <c r="J14" s="878"/>
      <c r="K14" s="878"/>
    </row>
    <row r="15" customFormat="false" ht="15" hidden="false" customHeight="true" outlineLevel="0" collapsed="false">
      <c r="A15" s="878" t="s">
        <v>494</v>
      </c>
      <c r="B15" s="878"/>
      <c r="C15" s="878"/>
      <c r="D15" s="878"/>
      <c r="E15" s="878"/>
      <c r="F15" s="875"/>
      <c r="G15" s="878" t="s">
        <v>495</v>
      </c>
      <c r="H15" s="878"/>
      <c r="I15" s="878"/>
      <c r="J15" s="878"/>
      <c r="K15" s="878"/>
    </row>
    <row r="16" customFormat="false" ht="6" hidden="false" customHeight="true" outlineLevel="0" collapsed="false">
      <c r="A16" s="875"/>
      <c r="B16" s="875"/>
      <c r="C16" s="875"/>
      <c r="D16" s="875"/>
      <c r="E16" s="875"/>
      <c r="F16" s="875"/>
      <c r="G16" s="875"/>
      <c r="H16" s="875"/>
      <c r="I16" s="875"/>
      <c r="J16" s="875"/>
      <c r="K16" s="875"/>
    </row>
    <row r="17" customFormat="false" ht="15" hidden="false" customHeight="true" outlineLevel="0" collapsed="false">
      <c r="A17" s="878" t="s">
        <v>496</v>
      </c>
      <c r="B17" s="878"/>
      <c r="C17" s="878"/>
      <c r="D17" s="878"/>
      <c r="E17" s="878"/>
      <c r="F17" s="875"/>
      <c r="G17" s="878" t="s">
        <v>497</v>
      </c>
      <c r="H17" s="878"/>
      <c r="I17" s="878"/>
      <c r="J17" s="878"/>
      <c r="K17" s="878"/>
    </row>
    <row r="18" customFormat="false" ht="15" hidden="false" customHeight="true" outlineLevel="0" collapsed="false">
      <c r="A18" s="878" t="s">
        <v>498</v>
      </c>
      <c r="B18" s="878"/>
      <c r="C18" s="878"/>
      <c r="D18" s="878"/>
      <c r="E18" s="878"/>
      <c r="F18" s="875"/>
      <c r="G18" s="878" t="s">
        <v>499</v>
      </c>
      <c r="H18" s="878"/>
      <c r="I18" s="878"/>
      <c r="J18" s="878"/>
      <c r="K18" s="878"/>
    </row>
    <row r="19" customFormat="false" ht="6" hidden="false" customHeight="true" outlineLevel="0" collapsed="false">
      <c r="A19" s="875"/>
      <c r="B19" s="875"/>
      <c r="C19" s="875"/>
      <c r="D19" s="875"/>
      <c r="E19" s="875"/>
      <c r="F19" s="875"/>
      <c r="G19" s="875"/>
      <c r="H19" s="875"/>
      <c r="I19" s="875"/>
      <c r="J19" s="875"/>
      <c r="K19" s="875"/>
    </row>
    <row r="20" customFormat="false" ht="15" hidden="false" customHeight="true" outlineLevel="0" collapsed="false">
      <c r="A20" s="878" t="s">
        <v>500</v>
      </c>
      <c r="B20" s="878"/>
      <c r="C20" s="878"/>
      <c r="D20" s="878"/>
      <c r="E20" s="878"/>
      <c r="F20" s="875"/>
      <c r="G20" s="878" t="s">
        <v>501</v>
      </c>
      <c r="H20" s="878"/>
      <c r="I20" s="878"/>
      <c r="J20" s="878"/>
      <c r="K20" s="878"/>
    </row>
    <row r="21" customFormat="false" ht="15" hidden="false" customHeight="true" outlineLevel="0" collapsed="false">
      <c r="A21" s="878" t="s">
        <v>502</v>
      </c>
      <c r="B21" s="878"/>
      <c r="C21" s="878"/>
      <c r="D21" s="878"/>
      <c r="E21" s="878"/>
      <c r="F21" s="875"/>
      <c r="G21" s="878" t="s">
        <v>503</v>
      </c>
      <c r="H21" s="878"/>
      <c r="I21" s="878"/>
      <c r="J21" s="878"/>
      <c r="K21" s="878"/>
    </row>
    <row r="22" customFormat="false" ht="6" hidden="false" customHeight="true" outlineLevel="0" collapsed="false">
      <c r="A22" s="875"/>
      <c r="B22" s="875"/>
      <c r="C22" s="875"/>
      <c r="D22" s="875"/>
      <c r="E22" s="875"/>
      <c r="F22" s="875"/>
      <c r="G22" s="875"/>
      <c r="H22" s="875"/>
      <c r="I22" s="875"/>
      <c r="J22" s="875"/>
      <c r="K22" s="875"/>
    </row>
    <row r="23" customFormat="false" ht="15" hidden="false" customHeight="true" outlineLevel="0" collapsed="false">
      <c r="A23" s="878" t="s">
        <v>504</v>
      </c>
      <c r="B23" s="878"/>
      <c r="C23" s="878"/>
      <c r="D23" s="878"/>
      <c r="E23" s="878"/>
      <c r="F23" s="875"/>
      <c r="G23" s="878" t="s">
        <v>505</v>
      </c>
      <c r="H23" s="878"/>
      <c r="I23" s="878"/>
      <c r="J23" s="878"/>
      <c r="K23" s="878"/>
    </row>
    <row r="24" customFormat="false" ht="15" hidden="false" customHeight="true" outlineLevel="0" collapsed="false">
      <c r="A24" s="878" t="s">
        <v>506</v>
      </c>
      <c r="B24" s="878"/>
      <c r="C24" s="878"/>
      <c r="D24" s="878"/>
      <c r="E24" s="878"/>
      <c r="F24" s="875"/>
      <c r="G24" s="878" t="s">
        <v>507</v>
      </c>
      <c r="H24" s="878"/>
      <c r="I24" s="878"/>
      <c r="J24" s="878"/>
      <c r="K24" s="878"/>
    </row>
    <row r="25" customFormat="false" ht="6" hidden="false" customHeight="true" outlineLevel="0" collapsed="false">
      <c r="A25" s="875"/>
      <c r="B25" s="875"/>
      <c r="C25" s="875"/>
      <c r="D25" s="875"/>
      <c r="E25" s="875"/>
      <c r="F25" s="875"/>
      <c r="G25" s="875"/>
      <c r="H25" s="875"/>
      <c r="I25" s="875"/>
      <c r="J25" s="875"/>
      <c r="K25" s="875"/>
    </row>
    <row r="26" customFormat="false" ht="15" hidden="false" customHeight="true" outlineLevel="0" collapsed="false">
      <c r="A26" s="875"/>
      <c r="B26" s="875"/>
      <c r="C26" s="875"/>
      <c r="D26" s="875"/>
      <c r="E26" s="875"/>
      <c r="F26" s="875"/>
      <c r="G26" s="879" t="s">
        <v>508</v>
      </c>
      <c r="H26" s="879"/>
      <c r="I26" s="879"/>
      <c r="J26" s="879"/>
      <c r="K26" s="879"/>
    </row>
    <row r="27" customFormat="false" ht="15" hidden="false" customHeight="true" outlineLevel="0" collapsed="false">
      <c r="A27" s="875"/>
      <c r="B27" s="875"/>
      <c r="C27" s="875"/>
      <c r="D27" s="875"/>
      <c r="E27" s="875"/>
      <c r="F27" s="875"/>
      <c r="G27" s="879" t="s">
        <v>509</v>
      </c>
      <c r="H27" s="879"/>
      <c r="I27" s="879"/>
      <c r="J27" s="879"/>
      <c r="K27" s="879"/>
    </row>
    <row r="28" customFormat="false" ht="6" hidden="false" customHeight="true" outlineLevel="0" collapsed="false">
      <c r="A28" s="875"/>
      <c r="B28" s="875"/>
      <c r="C28" s="875"/>
      <c r="D28" s="875"/>
      <c r="E28" s="875"/>
      <c r="F28" s="875"/>
      <c r="G28" s="875"/>
      <c r="H28" s="875"/>
      <c r="I28" s="875"/>
      <c r="J28" s="875"/>
      <c r="K28" s="875"/>
    </row>
    <row r="29" customFormat="false" ht="15" hidden="false" customHeight="true" outlineLevel="0" collapsed="false">
      <c r="A29" s="875"/>
      <c r="B29" s="875"/>
      <c r="C29" s="875"/>
      <c r="D29" s="875"/>
      <c r="E29" s="875"/>
      <c r="F29" s="875"/>
      <c r="G29" s="875"/>
      <c r="H29" s="875"/>
      <c r="I29" s="875"/>
      <c r="J29" s="875"/>
      <c r="K29" s="875"/>
    </row>
    <row r="30" customFormat="false" ht="15" hidden="false" customHeight="true" outlineLevel="0" collapsed="false">
      <c r="A30" s="875"/>
      <c r="B30" s="875"/>
      <c r="C30" s="875"/>
      <c r="D30" s="875"/>
      <c r="E30" s="875"/>
      <c r="F30" s="875"/>
      <c r="G30" s="875"/>
      <c r="H30" s="875"/>
      <c r="I30" s="875"/>
      <c r="J30" s="875"/>
      <c r="K30" s="875"/>
    </row>
    <row r="31" customFormat="false" ht="6" hidden="false" customHeight="true" outlineLevel="0" collapsed="false">
      <c r="A31" s="875"/>
      <c r="B31" s="875"/>
      <c r="C31" s="875"/>
      <c r="D31" s="875"/>
      <c r="E31" s="875"/>
      <c r="F31" s="875"/>
      <c r="G31" s="875"/>
      <c r="H31" s="875"/>
      <c r="I31" s="875"/>
      <c r="J31" s="875"/>
      <c r="K31" s="875"/>
    </row>
    <row r="32" customFormat="false" ht="15" hidden="false" customHeight="true" outlineLevel="0" collapsed="false">
      <c r="A32" s="875"/>
      <c r="B32" s="875"/>
      <c r="C32" s="875"/>
      <c r="D32" s="875"/>
      <c r="E32" s="875"/>
      <c r="F32" s="875"/>
      <c r="G32" s="875"/>
      <c r="H32" s="875"/>
      <c r="I32" s="875"/>
      <c r="J32" s="875"/>
      <c r="K32" s="875"/>
    </row>
    <row r="33" s="882" customFormat="true" ht="18" hidden="false" customHeight="true" outlineLevel="0" collapsed="false">
      <c r="A33" s="883" t="s">
        <v>510</v>
      </c>
      <c r="B33" s="883"/>
      <c r="C33" s="883"/>
      <c r="D33" s="883"/>
      <c r="E33" s="883"/>
      <c r="F33" s="881"/>
      <c r="G33" s="880" t="s">
        <v>511</v>
      </c>
      <c r="H33" s="880"/>
      <c r="I33" s="880"/>
      <c r="J33" s="880"/>
      <c r="K33" s="880"/>
    </row>
    <row r="34" customFormat="false" ht="6" hidden="false" customHeight="true" outlineLevel="0" collapsed="false">
      <c r="A34" s="875"/>
      <c r="B34" s="875"/>
      <c r="C34" s="875"/>
      <c r="D34" s="875"/>
      <c r="E34" s="875"/>
      <c r="F34" s="875"/>
      <c r="G34" s="875"/>
      <c r="H34" s="875"/>
      <c r="I34" s="875"/>
      <c r="J34" s="875"/>
      <c r="K34" s="875"/>
    </row>
    <row r="35" customFormat="false" ht="15" hidden="false" customHeight="true" outlineLevel="0" collapsed="false">
      <c r="A35" s="879" t="s">
        <v>512</v>
      </c>
      <c r="B35" s="879"/>
      <c r="C35" s="879"/>
      <c r="D35" s="879"/>
      <c r="E35" s="879"/>
      <c r="F35" s="875"/>
      <c r="G35" s="875" t="s">
        <v>513</v>
      </c>
      <c r="H35" s="875"/>
      <c r="I35" s="875"/>
      <c r="J35" s="875"/>
      <c r="K35" s="875"/>
    </row>
    <row r="36" customFormat="false" ht="15" hidden="false" customHeight="true" outlineLevel="0" collapsed="false">
      <c r="A36" s="879" t="s">
        <v>514</v>
      </c>
      <c r="B36" s="879"/>
      <c r="C36" s="879"/>
      <c r="D36" s="879"/>
      <c r="E36" s="879"/>
      <c r="F36" s="875"/>
      <c r="G36" s="875" t="s">
        <v>515</v>
      </c>
      <c r="H36" s="875"/>
      <c r="I36" s="875"/>
      <c r="J36" s="875"/>
      <c r="K36" s="875"/>
    </row>
    <row r="37" customFormat="false" ht="15" hidden="false" customHeight="true" outlineLevel="0" collapsed="false">
      <c r="A37" s="875"/>
      <c r="B37" s="875"/>
      <c r="C37" s="875"/>
      <c r="D37" s="875"/>
      <c r="E37" s="875"/>
      <c r="F37" s="875"/>
      <c r="H37" s="875"/>
      <c r="I37" s="875"/>
      <c r="J37" s="875"/>
      <c r="K37" s="875"/>
    </row>
    <row r="38" customFormat="false" ht="15" hidden="false" customHeight="true" outlineLevel="0" collapsed="false">
      <c r="A38" s="879" t="s">
        <v>516</v>
      </c>
      <c r="B38" s="879"/>
      <c r="C38" s="879"/>
      <c r="D38" s="879"/>
      <c r="E38" s="879"/>
      <c r="F38" s="875"/>
      <c r="G38" s="875" t="s">
        <v>517</v>
      </c>
      <c r="H38" s="875"/>
      <c r="I38" s="875"/>
      <c r="J38" s="875"/>
      <c r="K38" s="875"/>
    </row>
    <row r="39" customFormat="false" ht="15" hidden="false" customHeight="true" outlineLevel="0" collapsed="false">
      <c r="A39" s="879" t="s">
        <v>518</v>
      </c>
      <c r="B39" s="879"/>
      <c r="C39" s="879"/>
      <c r="D39" s="879"/>
      <c r="E39" s="879"/>
      <c r="F39" s="875"/>
      <c r="G39" s="875" t="s">
        <v>519</v>
      </c>
      <c r="H39" s="875"/>
      <c r="I39" s="875"/>
      <c r="J39" s="875"/>
      <c r="K39" s="875"/>
    </row>
    <row r="40" customFormat="false" ht="15" hidden="false" customHeight="true" outlineLevel="0" collapsed="false">
      <c r="A40" s="875"/>
      <c r="B40" s="875"/>
      <c r="C40" s="875"/>
      <c r="D40" s="875"/>
      <c r="E40" s="875"/>
      <c r="F40" s="875"/>
      <c r="G40" s="295" t="s">
        <v>520</v>
      </c>
      <c r="H40" s="875"/>
      <c r="I40" s="875"/>
      <c r="J40" s="875"/>
      <c r="K40" s="875"/>
    </row>
    <row r="41" customFormat="false" ht="15" hidden="false" customHeight="true" outlineLevel="0" collapsed="false">
      <c r="A41" s="879" t="s">
        <v>521</v>
      </c>
      <c r="B41" s="879"/>
      <c r="C41" s="879"/>
      <c r="D41" s="879"/>
      <c r="E41" s="879"/>
      <c r="F41" s="875"/>
      <c r="G41" s="875" t="s">
        <v>522</v>
      </c>
      <c r="H41" s="875"/>
      <c r="I41" s="875"/>
      <c r="J41" s="875"/>
      <c r="K41" s="875"/>
    </row>
    <row r="42" customFormat="false" ht="15" hidden="false" customHeight="true" outlineLevel="0" collapsed="false">
      <c r="A42" s="879" t="s">
        <v>523</v>
      </c>
      <c r="B42" s="879"/>
      <c r="C42" s="879"/>
      <c r="D42" s="879"/>
      <c r="E42" s="879"/>
      <c r="F42" s="875"/>
      <c r="G42" s="875" t="s">
        <v>524</v>
      </c>
      <c r="H42" s="875"/>
      <c r="I42" s="875"/>
      <c r="J42" s="875"/>
      <c r="K42" s="875"/>
    </row>
    <row r="43" customFormat="false" ht="15" hidden="false" customHeight="true" outlineLevel="0" collapsed="false">
      <c r="A43" s="879"/>
      <c r="B43" s="879"/>
      <c r="C43" s="879"/>
      <c r="D43" s="879"/>
      <c r="E43" s="879"/>
      <c r="F43" s="875"/>
      <c r="G43" s="875" t="s">
        <v>525</v>
      </c>
      <c r="H43" s="875"/>
      <c r="I43" s="875"/>
      <c r="J43" s="875"/>
      <c r="K43" s="875"/>
    </row>
    <row r="44" customFormat="false" ht="15" hidden="false" customHeight="true" outlineLevel="0" collapsed="false">
      <c r="A44" s="879" t="s">
        <v>526</v>
      </c>
      <c r="B44" s="879"/>
      <c r="C44" s="879"/>
      <c r="D44" s="879"/>
      <c r="E44" s="879"/>
      <c r="F44" s="875"/>
      <c r="G44" s="875" t="s">
        <v>527</v>
      </c>
      <c r="H44" s="875"/>
      <c r="I44" s="875"/>
      <c r="J44" s="875"/>
      <c r="K44" s="875"/>
    </row>
    <row r="45" customFormat="false" ht="15" hidden="false" customHeight="true" outlineLevel="0" collapsed="false">
      <c r="A45" s="875" t="s">
        <v>528</v>
      </c>
      <c r="B45" s="875"/>
      <c r="C45" s="875"/>
      <c r="D45" s="875"/>
      <c r="E45" s="875"/>
      <c r="F45" s="875"/>
      <c r="G45" s="875" t="s">
        <v>529</v>
      </c>
      <c r="H45" s="875"/>
      <c r="I45" s="875"/>
      <c r="J45" s="875"/>
      <c r="K45" s="875"/>
    </row>
    <row r="46" customFormat="false" ht="15" hidden="false" customHeight="true" outlineLevel="0" collapsed="false">
      <c r="A46" s="875"/>
      <c r="B46" s="875"/>
      <c r="C46" s="875"/>
      <c r="D46" s="875"/>
      <c r="E46" s="875"/>
      <c r="F46" s="875"/>
      <c r="G46" s="875" t="s">
        <v>530</v>
      </c>
      <c r="H46" s="875"/>
      <c r="I46" s="875"/>
      <c r="J46" s="875"/>
      <c r="K46" s="875"/>
    </row>
    <row r="47" customFormat="false" ht="15" hidden="false" customHeight="true" outlineLevel="0" collapsed="false">
      <c r="A47" s="875" t="s">
        <v>531</v>
      </c>
      <c r="B47" s="875"/>
      <c r="C47" s="875"/>
      <c r="D47" s="875"/>
      <c r="E47" s="875"/>
      <c r="F47" s="875"/>
      <c r="G47" s="875" t="s">
        <v>532</v>
      </c>
      <c r="H47" s="875"/>
      <c r="I47" s="875"/>
      <c r="J47" s="875"/>
      <c r="K47" s="875"/>
    </row>
    <row r="48" customFormat="false" ht="15" hidden="false" customHeight="true" outlineLevel="0" collapsed="false">
      <c r="A48" s="875" t="s">
        <v>533</v>
      </c>
      <c r="B48" s="875"/>
      <c r="C48" s="875"/>
      <c r="D48" s="875"/>
      <c r="E48" s="875"/>
      <c r="F48" s="875"/>
      <c r="G48" s="875" t="s">
        <v>534</v>
      </c>
      <c r="H48" s="875"/>
      <c r="I48" s="875"/>
      <c r="J48" s="875"/>
      <c r="K48" s="875"/>
    </row>
    <row r="49" customFormat="false" ht="15" hidden="false" customHeight="true" outlineLevel="0" collapsed="false">
      <c r="A49" s="875"/>
      <c r="B49" s="875"/>
      <c r="C49" s="875"/>
      <c r="D49" s="875"/>
      <c r="E49" s="875"/>
      <c r="F49" s="875"/>
      <c r="G49" s="875"/>
      <c r="H49" s="875"/>
      <c r="I49" s="875"/>
      <c r="J49" s="875"/>
      <c r="K49" s="875"/>
    </row>
    <row r="50" customFormat="false" ht="15" hidden="false" customHeight="true" outlineLevel="0" collapsed="false">
      <c r="A50" s="875" t="s">
        <v>535</v>
      </c>
      <c r="B50" s="875"/>
      <c r="C50" s="875"/>
      <c r="D50" s="875"/>
      <c r="E50" s="875"/>
      <c r="F50" s="875"/>
      <c r="G50" s="875"/>
      <c r="H50" s="875"/>
      <c r="I50" s="875"/>
      <c r="J50" s="875"/>
      <c r="K50" s="875"/>
    </row>
    <row r="51" customFormat="false" ht="15" hidden="false" customHeight="true" outlineLevel="0" collapsed="false">
      <c r="A51" s="875" t="s">
        <v>536</v>
      </c>
      <c r="B51" s="875"/>
      <c r="C51" s="875"/>
      <c r="D51" s="875"/>
      <c r="E51" s="875"/>
      <c r="F51" s="875"/>
      <c r="G51" s="875"/>
      <c r="H51" s="875"/>
      <c r="I51" s="875"/>
      <c r="J51" s="875"/>
      <c r="K51" s="875"/>
    </row>
    <row r="52" customFormat="false" ht="13" hidden="false" customHeight="false" outlineLevel="0" collapsed="false">
      <c r="A52" s="875"/>
      <c r="B52" s="875"/>
      <c r="C52" s="875"/>
      <c r="D52" s="875"/>
      <c r="E52" s="875"/>
      <c r="F52" s="875"/>
      <c r="H52" s="875"/>
      <c r="I52" s="875"/>
      <c r="J52" s="875"/>
      <c r="K52" s="875"/>
    </row>
    <row r="53" customFormat="false" ht="13" hidden="false" customHeight="false" outlineLevel="0" collapsed="false">
      <c r="A53" s="884" t="s">
        <v>537</v>
      </c>
      <c r="B53" s="884"/>
      <c r="C53" s="884"/>
      <c r="D53" s="884"/>
      <c r="E53" s="884"/>
      <c r="F53" s="884"/>
      <c r="G53" s="884"/>
      <c r="H53" s="884"/>
      <c r="I53" s="884"/>
      <c r="J53" s="884"/>
      <c r="K53" s="884"/>
    </row>
    <row r="54" customFormat="false" ht="13" hidden="false" customHeight="false" outlineLevel="0" collapsed="false">
      <c r="A54" s="878" t="s">
        <v>0</v>
      </c>
      <c r="B54" s="878"/>
      <c r="C54" s="878"/>
      <c r="D54" s="878"/>
      <c r="E54" s="878"/>
      <c r="F54" s="878"/>
      <c r="G54" s="878"/>
      <c r="H54" s="878"/>
      <c r="I54" s="878"/>
      <c r="J54" s="878"/>
      <c r="K54" s="878"/>
    </row>
    <row r="55" customFormat="false" ht="13" hidden="false" customHeight="false" outlineLevel="0" collapsed="false">
      <c r="A55" s="878" t="s">
        <v>538</v>
      </c>
      <c r="B55" s="878"/>
      <c r="C55" s="878"/>
      <c r="D55" s="878"/>
      <c r="E55" s="878"/>
      <c r="F55" s="878"/>
      <c r="G55" s="885" t="s">
        <v>539</v>
      </c>
      <c r="H55" s="885"/>
      <c r="I55" s="886"/>
      <c r="J55" s="875"/>
      <c r="K55" s="875"/>
    </row>
    <row r="56" customFormat="false" ht="13" hidden="false" customHeight="false" outlineLevel="0" collapsed="false">
      <c r="A56" s="878" t="s">
        <v>540</v>
      </c>
      <c r="B56" s="878"/>
      <c r="C56" s="878"/>
      <c r="D56" s="878"/>
      <c r="E56" s="878"/>
      <c r="F56" s="878"/>
      <c r="G56" s="885" t="s">
        <v>541</v>
      </c>
      <c r="H56" s="885"/>
      <c r="I56" s="886"/>
      <c r="J56" s="875"/>
      <c r="K56" s="875"/>
    </row>
    <row r="57" customFormat="false" ht="13" hidden="false" customHeight="false" outlineLevel="0" collapsed="false">
      <c r="A57" s="878" t="s">
        <v>542</v>
      </c>
      <c r="B57" s="878"/>
      <c r="C57" s="878"/>
      <c r="D57" s="878"/>
      <c r="E57" s="878"/>
      <c r="F57" s="878"/>
      <c r="G57" s="878"/>
      <c r="H57" s="878"/>
      <c r="I57" s="878"/>
      <c r="J57" s="878"/>
      <c r="K57" s="878"/>
    </row>
  </sheetData>
  <mergeCells count="34">
    <mergeCell ref="A1:K1"/>
    <mergeCell ref="A3:K3"/>
    <mergeCell ref="A5:K5"/>
    <mergeCell ref="A7:K7"/>
    <mergeCell ref="A9:E9"/>
    <mergeCell ref="G9:K9"/>
    <mergeCell ref="A11:E11"/>
    <mergeCell ref="G11:K11"/>
    <mergeCell ref="A12:E12"/>
    <mergeCell ref="G12:K12"/>
    <mergeCell ref="A14:E14"/>
    <mergeCell ref="G14:K14"/>
    <mergeCell ref="A15:E15"/>
    <mergeCell ref="G15:K15"/>
    <mergeCell ref="A17:E17"/>
    <mergeCell ref="G17:K17"/>
    <mergeCell ref="A18:E18"/>
    <mergeCell ref="G18:K18"/>
    <mergeCell ref="A20:E20"/>
    <mergeCell ref="G20:K20"/>
    <mergeCell ref="A21:E21"/>
    <mergeCell ref="G21:K21"/>
    <mergeCell ref="A23:E23"/>
    <mergeCell ref="G23:K23"/>
    <mergeCell ref="A24:E24"/>
    <mergeCell ref="G24:K24"/>
    <mergeCell ref="G33:K33"/>
    <mergeCell ref="A53:K53"/>
    <mergeCell ref="A54:K54"/>
    <mergeCell ref="A55:F55"/>
    <mergeCell ref="G55:H55"/>
    <mergeCell ref="A56:F56"/>
    <mergeCell ref="G56:H56"/>
    <mergeCell ref="A57:K57"/>
  </mergeCells>
  <printOptions headings="false" gridLines="false" gridLinesSet="true" horizontalCentered="false" verticalCentered="false"/>
  <pageMargins left="0.75" right="0.75" top="1.05972222222222" bottom="0.5" header="0.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&amp;L&amp;"Calibri,Regular"&amp;18WFTDA StatsBook &amp;A&amp;R&amp;"Calibri,Regular"_x000D_‘WFTDA StatsBook Credits’ revision 150103_x000D_StatsBook © 2008–2015 WFTDA</oddHeader>
    <oddFooter/>
  </headerFooter>
  <colBreaks count="1" manualBreakCount="1">
    <brk id="11" man="true" max="65535" min="0"/>
  </colBreaks>
</worksheet>
</file>

<file path=xl/worksheets/sheet18.xml><?xml version="1.0" encoding="utf-8"?>
<worksheet xmlns="http://schemas.openxmlformats.org/spreadsheetml/2006/main" xmlns:r="http://schemas.openxmlformats.org/officeDocument/2006/relationships">
  <sheetPr filterMode="false">
    <tabColor rgb="FF000000"/>
    <pageSetUpPr fitToPage="false"/>
  </sheetPr>
  <dimension ref="A1:J125"/>
  <sheetViews>
    <sheetView windowProtection="false" showFormulas="false" showGridLines="true" showRowColHeaders="true" showZeros="true" rightToLeft="false" tabSelected="false" showOutlineSymbols="true" defaultGridColor="true" view="normal" topLeftCell="A109" colorId="64" zoomScale="100" zoomScaleNormal="100" zoomScalePageLayoutView="100" workbookViewId="0">
      <selection pane="topLeft" activeCell="A109" activeCellId="0" sqref="A109"/>
    </sheetView>
  </sheetViews>
  <sheetFormatPr defaultRowHeight="13"/>
  <cols>
    <col collapsed="false" hidden="false" max="1" min="1" style="295" width="8.50510204081633"/>
    <col collapsed="false" hidden="false" max="2" min="2" style="295" width="4.59183673469388"/>
    <col collapsed="false" hidden="false" max="3" min="3" style="295" width="12.5561224489796"/>
    <col collapsed="false" hidden="false" max="9" min="4" style="295" width="8.50510204081633"/>
    <col collapsed="false" hidden="false" max="10" min="10" style="295" width="24.9744897959184"/>
    <col collapsed="false" hidden="false" max="1025" min="11" style="295" width="8.63775510204082"/>
  </cols>
  <sheetData>
    <row r="1" customFormat="false" ht="15" hidden="false" customHeight="true" outlineLevel="0" collapsed="false">
      <c r="C1" s="887"/>
      <c r="D1" s="887"/>
      <c r="E1" s="887"/>
      <c r="F1" s="887"/>
      <c r="G1" s="887"/>
      <c r="H1" s="887"/>
      <c r="I1" s="887"/>
      <c r="J1" s="887"/>
    </row>
    <row r="2" customFormat="false" ht="30" hidden="false" customHeight="true" outlineLevel="0" collapsed="false">
      <c r="A2" s="888" t="s">
        <v>543</v>
      </c>
      <c r="B2" s="888"/>
      <c r="C2" s="888"/>
      <c r="D2" s="888"/>
      <c r="E2" s="888"/>
      <c r="F2" s="888"/>
      <c r="G2" s="888"/>
      <c r="H2" s="888"/>
      <c r="I2" s="888"/>
      <c r="J2" s="888"/>
    </row>
    <row r="3" customFormat="false" ht="75" hidden="false" customHeight="true" outlineLevel="0" collapsed="false">
      <c r="B3" s="889" t="s">
        <v>544</v>
      </c>
      <c r="C3" s="889"/>
      <c r="D3" s="889"/>
      <c r="E3" s="889"/>
      <c r="F3" s="889"/>
      <c r="G3" s="889"/>
      <c r="H3" s="889"/>
      <c r="I3" s="889"/>
      <c r="J3" s="889"/>
    </row>
    <row r="4" customFormat="false" ht="15" hidden="false" customHeight="true" outlineLevel="0" collapsed="false">
      <c r="B4" s="890" t="s">
        <v>545</v>
      </c>
      <c r="C4" s="890"/>
      <c r="D4" s="890"/>
      <c r="E4" s="890"/>
      <c r="F4" s="890"/>
      <c r="G4" s="890"/>
      <c r="H4" s="890"/>
      <c r="I4" s="890"/>
      <c r="J4" s="890"/>
    </row>
    <row r="5" customFormat="false" ht="30" hidden="false" customHeight="true" outlineLevel="0" collapsed="false">
      <c r="B5" s="887"/>
      <c r="C5" s="887"/>
      <c r="D5" s="887"/>
      <c r="E5" s="887"/>
      <c r="F5" s="887"/>
      <c r="G5" s="887"/>
      <c r="H5" s="887"/>
      <c r="I5" s="887"/>
      <c r="J5" s="887"/>
    </row>
    <row r="6" customFormat="false" ht="30" hidden="false" customHeight="true" outlineLevel="0" collapsed="false">
      <c r="A6" s="888" t="s">
        <v>546</v>
      </c>
      <c r="B6" s="888"/>
      <c r="C6" s="888"/>
      <c r="D6" s="888"/>
      <c r="E6" s="888"/>
      <c r="F6" s="888"/>
      <c r="G6" s="888"/>
      <c r="H6" s="888"/>
      <c r="I6" s="888"/>
      <c r="J6" s="888"/>
    </row>
    <row r="7" customFormat="false" ht="15" hidden="false" customHeight="true" outlineLevel="0" collapsed="false">
      <c r="B7" s="890" t="s">
        <v>547</v>
      </c>
      <c r="C7" s="890"/>
      <c r="D7" s="890"/>
      <c r="E7" s="890"/>
      <c r="F7" s="890"/>
      <c r="G7" s="890"/>
      <c r="H7" s="890"/>
      <c r="I7" s="890"/>
      <c r="J7" s="890"/>
    </row>
    <row r="8" customFormat="false" ht="15" hidden="false" customHeight="true" outlineLevel="0" collapsed="false">
      <c r="B8" s="890" t="s">
        <v>548</v>
      </c>
      <c r="C8" s="890"/>
      <c r="D8" s="890"/>
      <c r="E8" s="890"/>
      <c r="F8" s="890"/>
      <c r="G8" s="890"/>
      <c r="H8" s="890"/>
      <c r="I8" s="890"/>
      <c r="J8" s="890"/>
    </row>
    <row r="9" customFormat="false" ht="15" hidden="false" customHeight="true" outlineLevel="0" collapsed="false"/>
    <row r="10" customFormat="false" ht="15" hidden="false" customHeight="true" outlineLevel="0" collapsed="false">
      <c r="B10" s="891" t="s">
        <v>549</v>
      </c>
    </row>
    <row r="11" customFormat="false" ht="15" hidden="false" customHeight="true" outlineLevel="0" collapsed="false">
      <c r="B11" s="892" t="s">
        <v>6</v>
      </c>
      <c r="C11" s="295" t="s">
        <v>550</v>
      </c>
    </row>
    <row r="12" customFormat="false" ht="15" hidden="false" customHeight="true" outlineLevel="0" collapsed="false">
      <c r="B12" s="892" t="s">
        <v>8</v>
      </c>
      <c r="C12" s="295" t="s">
        <v>551</v>
      </c>
    </row>
    <row r="13" customFormat="false" ht="15" hidden="false" customHeight="true" outlineLevel="0" collapsed="false">
      <c r="B13" s="893" t="s">
        <v>10</v>
      </c>
      <c r="C13" s="295" t="s">
        <v>552</v>
      </c>
    </row>
    <row r="14" customFormat="false" ht="15" hidden="false" customHeight="true" outlineLevel="0" collapsed="false">
      <c r="B14" s="893" t="s">
        <v>42</v>
      </c>
      <c r="C14" s="295" t="s">
        <v>553</v>
      </c>
    </row>
    <row r="15" customFormat="false" ht="15" hidden="false" customHeight="true" outlineLevel="0" collapsed="false">
      <c r="B15" s="893" t="s">
        <v>44</v>
      </c>
      <c r="C15" s="887" t="s">
        <v>554</v>
      </c>
    </row>
    <row r="16" customFormat="false" ht="15" hidden="false" customHeight="true" outlineLevel="0" collapsed="false">
      <c r="B16" s="893" t="s">
        <v>555</v>
      </c>
      <c r="C16" s="295" t="s">
        <v>556</v>
      </c>
    </row>
    <row r="17" customFormat="false" ht="15" hidden="false" customHeight="true" outlineLevel="0" collapsed="false">
      <c r="B17" s="892"/>
    </row>
    <row r="18" customFormat="false" ht="15" hidden="false" customHeight="true" outlineLevel="0" collapsed="false">
      <c r="B18" s="891" t="s">
        <v>557</v>
      </c>
    </row>
    <row r="19" customFormat="false" ht="15" hidden="false" customHeight="true" outlineLevel="0" collapsed="false">
      <c r="B19" s="892" t="s">
        <v>6</v>
      </c>
      <c r="C19" s="295" t="s">
        <v>558</v>
      </c>
    </row>
    <row r="20" customFormat="false" ht="15" hidden="false" customHeight="true" outlineLevel="0" collapsed="false">
      <c r="B20" s="892" t="s">
        <v>8</v>
      </c>
      <c r="C20" s="295" t="s">
        <v>559</v>
      </c>
    </row>
    <row r="21" customFormat="false" ht="12.75" hidden="false" customHeight="true" outlineLevel="0" collapsed="false">
      <c r="B21" s="893" t="s">
        <v>10</v>
      </c>
      <c r="C21" s="887" t="s">
        <v>560</v>
      </c>
      <c r="D21" s="887"/>
      <c r="E21" s="887"/>
      <c r="F21" s="887"/>
      <c r="G21" s="887"/>
      <c r="H21" s="887"/>
      <c r="I21" s="887"/>
      <c r="J21" s="887"/>
    </row>
    <row r="22" customFormat="false" ht="15" hidden="false" customHeight="true" outlineLevel="0" collapsed="false">
      <c r="B22" s="893" t="s">
        <v>42</v>
      </c>
      <c r="C22" s="295" t="s">
        <v>561</v>
      </c>
    </row>
    <row r="23" customFormat="false" ht="15" hidden="false" customHeight="true" outlineLevel="0" collapsed="false">
      <c r="B23" s="893" t="s">
        <v>44</v>
      </c>
      <c r="C23" s="295" t="s">
        <v>562</v>
      </c>
    </row>
    <row r="24" customFormat="false" ht="15" hidden="false" customHeight="true" outlineLevel="0" collapsed="false">
      <c r="B24" s="893" t="s">
        <v>555</v>
      </c>
      <c r="C24" s="295" t="s">
        <v>563</v>
      </c>
    </row>
    <row r="25" customFormat="false" ht="15" hidden="false" customHeight="true" outlineLevel="0" collapsed="false">
      <c r="B25" s="892" t="s">
        <v>564</v>
      </c>
      <c r="C25" s="295" t="s">
        <v>565</v>
      </c>
    </row>
    <row r="26" customFormat="false" ht="15" hidden="false" customHeight="true" outlineLevel="0" collapsed="false"/>
    <row r="27" customFormat="false" ht="15" hidden="false" customHeight="true" outlineLevel="0" collapsed="false">
      <c r="B27" s="891" t="s">
        <v>566</v>
      </c>
    </row>
    <row r="28" customFormat="false" ht="15" hidden="false" customHeight="true" outlineLevel="0" collapsed="false">
      <c r="B28" s="892" t="s">
        <v>6</v>
      </c>
      <c r="C28" s="295" t="s">
        <v>567</v>
      </c>
    </row>
    <row r="29" customFormat="false" ht="15" hidden="false" customHeight="true" outlineLevel="0" collapsed="false">
      <c r="B29" s="892" t="s">
        <v>8</v>
      </c>
      <c r="C29" s="295" t="s">
        <v>568</v>
      </c>
    </row>
    <row r="30" customFormat="false" ht="15" hidden="false" customHeight="true" outlineLevel="0" collapsed="false">
      <c r="B30" s="893" t="s">
        <v>10</v>
      </c>
      <c r="C30" s="295" t="s">
        <v>569</v>
      </c>
    </row>
    <row r="31" customFormat="false" ht="15" hidden="false" customHeight="true" outlineLevel="0" collapsed="false">
      <c r="B31" s="893" t="s">
        <v>42</v>
      </c>
      <c r="C31" s="295" t="s">
        <v>570</v>
      </c>
    </row>
    <row r="32" customFormat="false" ht="15" hidden="false" customHeight="true" outlineLevel="0" collapsed="false">
      <c r="B32" s="893" t="s">
        <v>44</v>
      </c>
      <c r="C32" s="295" t="s">
        <v>571</v>
      </c>
    </row>
    <row r="33" customFormat="false" ht="15" hidden="false" customHeight="true" outlineLevel="0" collapsed="false"/>
    <row r="34" customFormat="false" ht="15" hidden="false" customHeight="true" outlineLevel="0" collapsed="false">
      <c r="B34" s="894" t="s">
        <v>572</v>
      </c>
      <c r="C34" s="894"/>
      <c r="D34" s="894"/>
      <c r="E34" s="894"/>
      <c r="F34" s="894"/>
      <c r="G34" s="894"/>
      <c r="H34" s="894"/>
      <c r="I34" s="894"/>
      <c r="J34" s="894"/>
    </row>
    <row r="35" customFormat="false" ht="15" hidden="false" customHeight="true" outlineLevel="0" collapsed="false">
      <c r="B35" s="892" t="s">
        <v>6</v>
      </c>
      <c r="C35" s="890" t="s">
        <v>573</v>
      </c>
      <c r="D35" s="890"/>
      <c r="E35" s="890"/>
      <c r="F35" s="890"/>
      <c r="G35" s="890"/>
      <c r="H35" s="890"/>
      <c r="I35" s="890"/>
      <c r="J35" s="890"/>
    </row>
    <row r="36" customFormat="false" ht="15" hidden="false" customHeight="true" outlineLevel="0" collapsed="false">
      <c r="B36" s="892" t="s">
        <v>8</v>
      </c>
      <c r="C36" s="890" t="s">
        <v>574</v>
      </c>
      <c r="D36" s="890"/>
      <c r="E36" s="890"/>
      <c r="F36" s="890"/>
      <c r="G36" s="890"/>
      <c r="H36" s="890"/>
      <c r="I36" s="890"/>
      <c r="J36" s="890"/>
    </row>
    <row r="37" customFormat="false" ht="15" hidden="false" customHeight="true" outlineLevel="0" collapsed="false">
      <c r="B37" s="893" t="s">
        <v>10</v>
      </c>
      <c r="C37" s="890" t="s">
        <v>575</v>
      </c>
      <c r="D37" s="890"/>
      <c r="E37" s="890"/>
      <c r="F37" s="890"/>
      <c r="G37" s="890"/>
      <c r="H37" s="890"/>
      <c r="I37" s="890"/>
      <c r="J37" s="890"/>
    </row>
    <row r="38" customFormat="false" ht="15" hidden="false" customHeight="true" outlineLevel="0" collapsed="false">
      <c r="B38" s="893" t="s">
        <v>42</v>
      </c>
      <c r="C38" s="895" t="s">
        <v>576</v>
      </c>
      <c r="D38" s="895"/>
      <c r="E38" s="895"/>
      <c r="F38" s="895"/>
      <c r="G38" s="895"/>
      <c r="H38" s="895"/>
      <c r="I38" s="895"/>
      <c r="J38" s="895"/>
    </row>
    <row r="39" customFormat="false" ht="15" hidden="false" customHeight="true" outlineLevel="0" collapsed="false">
      <c r="B39" s="893" t="s">
        <v>44</v>
      </c>
      <c r="C39" s="890" t="s">
        <v>577</v>
      </c>
      <c r="D39" s="890"/>
      <c r="E39" s="890"/>
      <c r="F39" s="890"/>
      <c r="G39" s="890"/>
      <c r="H39" s="890"/>
      <c r="I39" s="890"/>
      <c r="J39" s="890"/>
    </row>
    <row r="40" customFormat="false" ht="15" hidden="false" customHeight="true" outlineLevel="0" collapsed="false"/>
    <row r="41" customFormat="false" ht="15" hidden="false" customHeight="true" outlineLevel="0" collapsed="false">
      <c r="B41" s="894" t="s">
        <v>578</v>
      </c>
      <c r="C41" s="894"/>
      <c r="D41" s="894"/>
      <c r="E41" s="894"/>
      <c r="F41" s="894"/>
      <c r="G41" s="894"/>
      <c r="H41" s="894"/>
      <c r="I41" s="894"/>
      <c r="J41" s="894"/>
    </row>
    <row r="42" customFormat="false" ht="15" hidden="false" customHeight="true" outlineLevel="0" collapsed="false">
      <c r="B42" s="892" t="s">
        <v>6</v>
      </c>
      <c r="C42" s="890" t="s">
        <v>579</v>
      </c>
      <c r="D42" s="890"/>
      <c r="E42" s="890"/>
      <c r="F42" s="890"/>
      <c r="G42" s="890"/>
      <c r="H42" s="890"/>
      <c r="I42" s="890"/>
      <c r="J42" s="890"/>
    </row>
    <row r="43" customFormat="false" ht="15" hidden="false" customHeight="true" outlineLevel="0" collapsed="false">
      <c r="B43" s="892" t="s">
        <v>8</v>
      </c>
      <c r="C43" s="890" t="s">
        <v>580</v>
      </c>
      <c r="D43" s="890"/>
      <c r="E43" s="890"/>
      <c r="F43" s="890"/>
      <c r="G43" s="890"/>
      <c r="H43" s="890"/>
      <c r="I43" s="890"/>
      <c r="J43" s="890"/>
    </row>
    <row r="44" customFormat="false" ht="15" hidden="false" customHeight="true" outlineLevel="0" collapsed="false">
      <c r="B44" s="892" t="s">
        <v>10</v>
      </c>
      <c r="C44" s="890" t="s">
        <v>581</v>
      </c>
      <c r="D44" s="890"/>
      <c r="E44" s="890"/>
      <c r="F44" s="890"/>
      <c r="G44" s="890"/>
      <c r="H44" s="890"/>
      <c r="I44" s="890"/>
      <c r="J44" s="890"/>
    </row>
    <row r="45" customFormat="false" ht="15" hidden="false" customHeight="true" outlineLevel="0" collapsed="false">
      <c r="B45" s="892" t="s">
        <v>42</v>
      </c>
      <c r="C45" s="890" t="s">
        <v>582</v>
      </c>
      <c r="D45" s="890"/>
      <c r="E45" s="890"/>
      <c r="F45" s="890"/>
      <c r="G45" s="890"/>
      <c r="H45" s="890"/>
      <c r="I45" s="890"/>
      <c r="J45" s="890"/>
    </row>
    <row r="46" customFormat="false" ht="15" hidden="false" customHeight="true" outlineLevel="0" collapsed="false">
      <c r="B46" s="892" t="s">
        <v>44</v>
      </c>
      <c r="C46" s="890" t="s">
        <v>583</v>
      </c>
      <c r="D46" s="890"/>
      <c r="E46" s="890"/>
      <c r="F46" s="890"/>
      <c r="G46" s="890"/>
      <c r="H46" s="890"/>
      <c r="I46" s="890"/>
      <c r="J46" s="890"/>
    </row>
    <row r="47" customFormat="false" ht="15" hidden="false" customHeight="true" outlineLevel="0" collapsed="false">
      <c r="B47" s="892" t="s">
        <v>555</v>
      </c>
      <c r="C47" s="890" t="s">
        <v>584</v>
      </c>
      <c r="D47" s="890"/>
      <c r="E47" s="890"/>
      <c r="F47" s="890"/>
      <c r="G47" s="890"/>
      <c r="H47" s="890"/>
      <c r="I47" s="890"/>
      <c r="J47" s="890"/>
    </row>
    <row r="48" customFormat="false" ht="15" hidden="false" customHeight="true" outlineLevel="0" collapsed="false">
      <c r="B48" s="892" t="s">
        <v>564</v>
      </c>
      <c r="C48" s="890" t="s">
        <v>585</v>
      </c>
      <c r="D48" s="890"/>
      <c r="E48" s="890"/>
      <c r="F48" s="890"/>
      <c r="G48" s="890"/>
      <c r="H48" s="890"/>
      <c r="I48" s="890"/>
      <c r="J48" s="890"/>
    </row>
    <row r="49" customFormat="false" ht="15" hidden="false" customHeight="true" outlineLevel="0" collapsed="false">
      <c r="B49" s="892" t="s">
        <v>586</v>
      </c>
      <c r="C49" s="890" t="s">
        <v>587</v>
      </c>
      <c r="D49" s="890"/>
      <c r="E49" s="890"/>
      <c r="F49" s="890"/>
      <c r="G49" s="890"/>
      <c r="H49" s="890"/>
      <c r="I49" s="890"/>
      <c r="J49" s="890"/>
    </row>
    <row r="50" customFormat="false" ht="30" hidden="false" customHeight="true" outlineLevel="0" collapsed="false">
      <c r="B50" s="896" t="s">
        <v>588</v>
      </c>
      <c r="C50" s="889" t="s">
        <v>589</v>
      </c>
      <c r="D50" s="889"/>
      <c r="E50" s="889"/>
      <c r="F50" s="889"/>
      <c r="G50" s="889"/>
      <c r="H50" s="889"/>
      <c r="I50" s="889"/>
      <c r="J50" s="889"/>
    </row>
    <row r="51" customFormat="false" ht="15" hidden="false" customHeight="true" outlineLevel="0" collapsed="false">
      <c r="C51" s="887"/>
      <c r="D51" s="887"/>
      <c r="E51" s="887"/>
      <c r="F51" s="887"/>
      <c r="G51" s="887"/>
      <c r="H51" s="887"/>
      <c r="I51" s="887"/>
      <c r="J51" s="887"/>
    </row>
    <row r="52" customFormat="false" ht="15" hidden="false" customHeight="true" outlineLevel="0" collapsed="false">
      <c r="B52" s="894" t="s">
        <v>590</v>
      </c>
      <c r="C52" s="894"/>
      <c r="D52" s="894"/>
      <c r="E52" s="894"/>
      <c r="F52" s="894"/>
      <c r="G52" s="894"/>
      <c r="H52" s="894"/>
      <c r="I52" s="894"/>
      <c r="J52" s="894"/>
    </row>
    <row r="53" customFormat="false" ht="15" hidden="false" customHeight="true" outlineLevel="0" collapsed="false">
      <c r="B53" s="892" t="s">
        <v>6</v>
      </c>
      <c r="C53" s="890" t="s">
        <v>591</v>
      </c>
      <c r="D53" s="890"/>
      <c r="E53" s="890"/>
      <c r="F53" s="890"/>
      <c r="G53" s="890"/>
      <c r="H53" s="890"/>
      <c r="I53" s="890"/>
      <c r="J53" s="890"/>
    </row>
    <row r="54" customFormat="false" ht="29.15" hidden="false" customHeight="true" outlineLevel="0" collapsed="false">
      <c r="B54" s="896" t="s">
        <v>8</v>
      </c>
      <c r="C54" s="889" t="s">
        <v>592</v>
      </c>
      <c r="D54" s="889"/>
      <c r="E54" s="889"/>
      <c r="F54" s="889"/>
      <c r="G54" s="889"/>
      <c r="H54" s="889"/>
      <c r="I54" s="889"/>
      <c r="J54" s="889"/>
    </row>
    <row r="55" customFormat="false" ht="27" hidden="false" customHeight="true" outlineLevel="0" collapsed="false">
      <c r="B55" s="896" t="s">
        <v>10</v>
      </c>
      <c r="C55" s="897" t="s">
        <v>593</v>
      </c>
      <c r="D55" s="897"/>
      <c r="E55" s="897"/>
      <c r="F55" s="897"/>
      <c r="G55" s="897"/>
      <c r="H55" s="897"/>
      <c r="I55" s="897"/>
      <c r="J55" s="897"/>
    </row>
    <row r="56" customFormat="false" ht="24.75" hidden="false" customHeight="true" outlineLevel="0" collapsed="false">
      <c r="B56" s="896" t="s">
        <v>42</v>
      </c>
      <c r="C56" s="898" t="s">
        <v>594</v>
      </c>
      <c r="D56" s="898"/>
      <c r="E56" s="898"/>
      <c r="F56" s="898"/>
      <c r="G56" s="898"/>
      <c r="H56" s="898"/>
      <c r="I56" s="898"/>
      <c r="J56" s="898"/>
    </row>
    <row r="57" customFormat="false" ht="15" hidden="false" customHeight="true" outlineLevel="0" collapsed="false">
      <c r="B57" s="892"/>
    </row>
    <row r="58" customFormat="false" ht="15" hidden="false" customHeight="true" outlineLevel="0" collapsed="false">
      <c r="B58" s="892"/>
    </row>
    <row r="59" customFormat="false" ht="15" hidden="false" customHeight="true" outlineLevel="0" collapsed="false">
      <c r="B59" s="892"/>
    </row>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c r="B63" s="887"/>
      <c r="C63" s="887"/>
      <c r="D63" s="887"/>
      <c r="E63" s="887"/>
      <c r="F63" s="887"/>
      <c r="G63" s="887"/>
      <c r="H63" s="887"/>
      <c r="I63" s="887"/>
      <c r="J63" s="887"/>
    </row>
    <row r="64" customFormat="false" ht="15" hidden="false" customHeight="true" outlineLevel="0" collapsed="false"/>
    <row r="65" customFormat="false" ht="29.25" hidden="false" customHeight="true" outlineLevel="0" collapsed="false">
      <c r="A65" s="888" t="s">
        <v>595</v>
      </c>
      <c r="B65" s="888"/>
      <c r="C65" s="888"/>
      <c r="D65" s="888"/>
      <c r="E65" s="888"/>
      <c r="F65" s="888"/>
      <c r="G65" s="888"/>
      <c r="H65" s="888"/>
      <c r="I65" s="888"/>
      <c r="J65" s="888"/>
    </row>
    <row r="66" customFormat="false" ht="15" hidden="false" customHeight="true" outlineLevel="0" collapsed="false"/>
    <row r="67" customFormat="false" ht="15" hidden="false" customHeight="true" outlineLevel="0" collapsed="false">
      <c r="B67" s="891" t="s">
        <v>596</v>
      </c>
    </row>
    <row r="68" customFormat="false" ht="15" hidden="false" customHeight="true" outlineLevel="0" collapsed="false">
      <c r="B68" s="295" t="s">
        <v>597</v>
      </c>
    </row>
    <row r="69" customFormat="false" ht="15" hidden="false" customHeight="true" outlineLevel="0" collapsed="false">
      <c r="B69" s="295" t="s">
        <v>598</v>
      </c>
    </row>
    <row r="70" customFormat="false" ht="15" hidden="false" customHeight="true" outlineLevel="0" collapsed="false"/>
    <row r="71" customFormat="false" ht="15" hidden="false" customHeight="true" outlineLevel="0" collapsed="false">
      <c r="B71" s="891" t="s">
        <v>599</v>
      </c>
    </row>
    <row r="72" customFormat="false" ht="15" hidden="false" customHeight="true" outlineLevel="0" collapsed="false">
      <c r="B72" s="295" t="s">
        <v>600</v>
      </c>
    </row>
    <row r="73" customFormat="false" ht="15" hidden="false" customHeight="true" outlineLevel="0" collapsed="false">
      <c r="B73" s="295" t="s">
        <v>601</v>
      </c>
    </row>
    <row r="74" customFormat="false" ht="15" hidden="false" customHeight="true" outlineLevel="0" collapsed="false"/>
    <row r="75" customFormat="false" ht="15" hidden="false" customHeight="true" outlineLevel="0" collapsed="false">
      <c r="B75" s="891" t="s">
        <v>602</v>
      </c>
    </row>
    <row r="76" customFormat="false" ht="15" hidden="false" customHeight="true" outlineLevel="0" collapsed="false">
      <c r="B76" s="295" t="s">
        <v>603</v>
      </c>
    </row>
    <row r="77" customFormat="false" ht="15" hidden="false" customHeight="true" outlineLevel="0" collapsed="false">
      <c r="B77" s="295" t="s">
        <v>604</v>
      </c>
    </row>
    <row r="78" customFormat="false" ht="15" hidden="false" customHeight="true" outlineLevel="0" collapsed="false"/>
    <row r="79" customFormat="false" ht="15" hidden="false" customHeight="true" outlineLevel="0" collapsed="false">
      <c r="B79" s="891" t="s">
        <v>605</v>
      </c>
    </row>
    <row r="80" customFormat="false" ht="15" hidden="false" customHeight="true" outlineLevel="0" collapsed="false">
      <c r="B80" s="295" t="s">
        <v>606</v>
      </c>
    </row>
    <row r="81" customFormat="false" ht="15" hidden="false" customHeight="true" outlineLevel="0" collapsed="false">
      <c r="B81" s="295" t="s">
        <v>607</v>
      </c>
    </row>
    <row r="82" customFormat="false" ht="15" hidden="false" customHeight="true" outlineLevel="0" collapsed="false"/>
    <row r="83" customFormat="false" ht="15" hidden="false" customHeight="true" outlineLevel="0" collapsed="false">
      <c r="B83" s="899" t="s">
        <v>608</v>
      </c>
      <c r="C83" s="899"/>
      <c r="D83" s="899"/>
      <c r="E83" s="899"/>
      <c r="F83" s="899"/>
      <c r="G83" s="899"/>
      <c r="H83" s="899"/>
      <c r="I83" s="899"/>
      <c r="J83" s="899"/>
    </row>
    <row r="84" customFormat="false" ht="15" hidden="false" customHeight="true" outlineLevel="0" collapsed="false">
      <c r="B84" s="890" t="s">
        <v>609</v>
      </c>
      <c r="C84" s="890"/>
      <c r="D84" s="890"/>
      <c r="E84" s="890"/>
      <c r="F84" s="890"/>
      <c r="G84" s="890"/>
      <c r="H84" s="890"/>
      <c r="I84" s="890"/>
      <c r="J84" s="890"/>
    </row>
    <row r="85" customFormat="false" ht="15" hidden="false" customHeight="true" outlineLevel="0" collapsed="false">
      <c r="B85" s="890" t="s">
        <v>610</v>
      </c>
      <c r="C85" s="890"/>
      <c r="D85" s="890"/>
      <c r="E85" s="890"/>
      <c r="F85" s="890"/>
      <c r="G85" s="890"/>
      <c r="H85" s="890"/>
      <c r="I85" s="890"/>
      <c r="J85" s="890"/>
    </row>
    <row r="86" customFormat="false" ht="15" hidden="false" customHeight="true" outlineLevel="0" collapsed="false"/>
    <row r="87" customFormat="false" ht="15" hidden="false" customHeight="true" outlineLevel="0" collapsed="false">
      <c r="B87" s="899" t="s">
        <v>611</v>
      </c>
      <c r="C87" s="899"/>
      <c r="D87" s="899"/>
      <c r="E87" s="899"/>
      <c r="F87" s="899"/>
      <c r="G87" s="899"/>
      <c r="H87" s="899"/>
      <c r="I87" s="899"/>
      <c r="J87" s="899"/>
    </row>
    <row r="88" customFormat="false" ht="15" hidden="false" customHeight="true" outlineLevel="0" collapsed="false">
      <c r="B88" s="890" t="s">
        <v>612</v>
      </c>
      <c r="C88" s="890"/>
      <c r="D88" s="890"/>
      <c r="E88" s="890"/>
      <c r="F88" s="890"/>
      <c r="G88" s="890"/>
      <c r="H88" s="890"/>
      <c r="I88" s="890"/>
      <c r="J88" s="890"/>
    </row>
    <row r="89" customFormat="false" ht="15" hidden="false" customHeight="true" outlineLevel="0" collapsed="false">
      <c r="B89" s="890" t="s">
        <v>613</v>
      </c>
      <c r="C89" s="890"/>
      <c r="D89" s="890"/>
      <c r="E89" s="890"/>
      <c r="F89" s="890"/>
      <c r="G89" s="890"/>
      <c r="H89" s="890"/>
      <c r="I89" s="890"/>
      <c r="J89" s="890"/>
    </row>
    <row r="90" customFormat="false" ht="15" hidden="false" customHeight="true" outlineLevel="0" collapsed="false"/>
    <row r="91" customFormat="false" ht="15" hidden="false" customHeight="true" outlineLevel="0" collapsed="false">
      <c r="B91" s="900" t="s">
        <v>614</v>
      </c>
      <c r="C91" s="900"/>
      <c r="D91" s="900"/>
      <c r="E91" s="901" t="n">
        <v>40354</v>
      </c>
      <c r="F91" s="901"/>
      <c r="G91" s="890"/>
      <c r="H91" s="890"/>
      <c r="I91" s="890"/>
      <c r="J91" s="890"/>
    </row>
    <row r="92" customFormat="false" ht="15" hidden="false" customHeight="true" outlineLevel="0" collapsed="false">
      <c r="B92" s="890" t="s">
        <v>615</v>
      </c>
      <c r="C92" s="890"/>
      <c r="D92" s="890"/>
      <c r="E92" s="890"/>
      <c r="F92" s="890"/>
      <c r="G92" s="890"/>
      <c r="H92" s="890"/>
      <c r="I92" s="890"/>
      <c r="J92" s="890"/>
    </row>
    <row r="93" customFormat="false" ht="15" hidden="false" customHeight="true" outlineLevel="0" collapsed="false">
      <c r="B93" s="890" t="s">
        <v>616</v>
      </c>
      <c r="C93" s="890"/>
      <c r="D93" s="890"/>
      <c r="E93" s="890"/>
      <c r="F93" s="890"/>
      <c r="G93" s="890"/>
      <c r="H93" s="890"/>
      <c r="I93" s="890"/>
      <c r="J93" s="890"/>
    </row>
    <row r="94" customFormat="false" ht="15" hidden="false" customHeight="true" outlineLevel="0" collapsed="false"/>
    <row r="95" customFormat="false" ht="15" hidden="false" customHeight="true" outlineLevel="0" collapsed="false">
      <c r="B95" s="900" t="s">
        <v>617</v>
      </c>
      <c r="C95" s="900"/>
      <c r="D95" s="900"/>
      <c r="E95" s="901" t="n">
        <v>40268</v>
      </c>
      <c r="F95" s="901"/>
      <c r="G95" s="890"/>
      <c r="H95" s="890"/>
      <c r="I95" s="890"/>
      <c r="J95" s="890"/>
    </row>
    <row r="96" customFormat="false" ht="15" hidden="false" customHeight="true" outlineLevel="0" collapsed="false">
      <c r="B96" s="900" t="s">
        <v>618</v>
      </c>
      <c r="C96" s="900"/>
      <c r="D96" s="900"/>
      <c r="E96" s="901" t="n">
        <v>40256</v>
      </c>
      <c r="F96" s="901"/>
      <c r="G96" s="890" t="s">
        <v>619</v>
      </c>
      <c r="H96" s="890"/>
      <c r="I96" s="890"/>
      <c r="J96" s="890"/>
    </row>
    <row r="97" customFormat="false" ht="15" hidden="false" customHeight="true" outlineLevel="0" collapsed="false">
      <c r="B97" s="900" t="s">
        <v>620</v>
      </c>
      <c r="C97" s="900"/>
      <c r="D97" s="900"/>
      <c r="E97" s="901" t="n">
        <v>40218</v>
      </c>
      <c r="F97" s="901"/>
      <c r="G97" s="890" t="s">
        <v>621</v>
      </c>
      <c r="H97" s="890"/>
      <c r="I97" s="890"/>
      <c r="J97" s="890"/>
    </row>
    <row r="98" customFormat="false" ht="15" hidden="false" customHeight="true" outlineLevel="0" collapsed="false">
      <c r="B98" s="900" t="s">
        <v>622</v>
      </c>
      <c r="C98" s="900"/>
      <c r="D98" s="900"/>
      <c r="E98" s="901" t="n">
        <v>40107</v>
      </c>
      <c r="F98" s="901"/>
      <c r="G98" s="890"/>
      <c r="H98" s="890"/>
      <c r="I98" s="890"/>
      <c r="J98" s="890"/>
    </row>
    <row r="99" customFormat="false" ht="15" hidden="false" customHeight="true" outlineLevel="0" collapsed="false">
      <c r="B99" s="900" t="s">
        <v>623</v>
      </c>
      <c r="C99" s="900"/>
      <c r="D99" s="900"/>
      <c r="E99" s="901" t="n">
        <v>40092</v>
      </c>
      <c r="F99" s="901"/>
      <c r="G99" s="890" t="s">
        <v>624</v>
      </c>
      <c r="H99" s="890"/>
      <c r="I99" s="890"/>
      <c r="J99" s="890"/>
    </row>
    <row r="100" customFormat="false" ht="15" hidden="false" customHeight="true" outlineLevel="0" collapsed="false">
      <c r="B100" s="890" t="s">
        <v>615</v>
      </c>
      <c r="C100" s="890"/>
      <c r="D100" s="890"/>
      <c r="E100" s="890"/>
      <c r="F100" s="890"/>
      <c r="G100" s="890"/>
      <c r="H100" s="890"/>
      <c r="I100" s="890"/>
      <c r="J100" s="890"/>
    </row>
    <row r="101" customFormat="false" ht="15" hidden="false" customHeight="true" outlineLevel="0" collapsed="false">
      <c r="B101" s="902"/>
      <c r="C101" s="902"/>
      <c r="D101" s="902"/>
      <c r="E101" s="903"/>
      <c r="F101" s="903"/>
      <c r="G101" s="895"/>
      <c r="H101" s="895"/>
      <c r="I101" s="895"/>
      <c r="J101" s="895"/>
    </row>
    <row r="102" customFormat="false" ht="15" hidden="false" customHeight="true" outlineLevel="0" collapsed="false">
      <c r="B102" s="900" t="s">
        <v>625</v>
      </c>
      <c r="C102" s="900"/>
      <c r="D102" s="900"/>
      <c r="E102" s="901"/>
      <c r="F102" s="901"/>
      <c r="G102" s="890"/>
      <c r="H102" s="890"/>
      <c r="I102" s="890"/>
      <c r="J102" s="890"/>
    </row>
    <row r="103" customFormat="false" ht="15" hidden="false" customHeight="true" outlineLevel="0" collapsed="false">
      <c r="B103" s="890" t="s">
        <v>626</v>
      </c>
      <c r="C103" s="890"/>
      <c r="D103" s="890"/>
      <c r="E103" s="890"/>
      <c r="F103" s="890"/>
      <c r="G103" s="890"/>
      <c r="H103" s="890"/>
      <c r="I103" s="890"/>
      <c r="J103" s="890"/>
    </row>
    <row r="104" customFormat="false" ht="45" hidden="false" customHeight="true" outlineLevel="0" collapsed="false">
      <c r="B104" s="904" t="s">
        <v>627</v>
      </c>
      <c r="C104" s="904"/>
      <c r="D104" s="904"/>
      <c r="E104" s="904"/>
      <c r="F104" s="904"/>
      <c r="G104" s="904"/>
      <c r="H104" s="904"/>
      <c r="I104" s="904"/>
      <c r="J104" s="904"/>
    </row>
    <row r="105" customFormat="false" ht="15" hidden="false" customHeight="true" outlineLevel="0" collapsed="false"/>
    <row r="106" customFormat="false" ht="15" hidden="false" customHeight="true" outlineLevel="0" collapsed="false">
      <c r="B106" s="900" t="s">
        <v>628</v>
      </c>
      <c r="C106" s="900"/>
      <c r="D106" s="900"/>
      <c r="E106" s="901"/>
      <c r="F106" s="901"/>
      <c r="G106" s="890"/>
      <c r="H106" s="890"/>
      <c r="I106" s="890"/>
      <c r="J106" s="890"/>
    </row>
    <row r="107" customFormat="false" ht="15" hidden="false" customHeight="true" outlineLevel="0" collapsed="false">
      <c r="B107" s="900" t="s">
        <v>629</v>
      </c>
      <c r="C107" s="900"/>
      <c r="D107" s="900"/>
      <c r="E107" s="901" t="n">
        <v>40034</v>
      </c>
      <c r="F107" s="901"/>
      <c r="G107" s="890"/>
      <c r="H107" s="890"/>
      <c r="I107" s="890"/>
      <c r="J107" s="890"/>
    </row>
    <row r="108" customFormat="false" ht="15" hidden="false" customHeight="true" outlineLevel="0" collapsed="false">
      <c r="B108" s="890" t="s">
        <v>630</v>
      </c>
      <c r="C108" s="890"/>
      <c r="D108" s="890"/>
      <c r="E108" s="890"/>
      <c r="F108" s="890"/>
      <c r="G108" s="890"/>
      <c r="H108" s="890"/>
      <c r="I108" s="890"/>
      <c r="J108" s="890"/>
    </row>
    <row r="109" customFormat="false" ht="30" hidden="false" customHeight="true" outlineLevel="0" collapsed="false">
      <c r="B109" s="905" t="s">
        <v>631</v>
      </c>
      <c r="C109" s="905"/>
      <c r="D109" s="905"/>
      <c r="E109" s="905"/>
      <c r="F109" s="905"/>
      <c r="G109" s="905"/>
      <c r="H109" s="905"/>
      <c r="I109" s="905"/>
      <c r="J109" s="905"/>
    </row>
    <row r="110" customFormat="false" ht="15" hidden="false" customHeight="true" outlineLevel="0" collapsed="false"/>
    <row r="111" customFormat="false" ht="15" hidden="false" customHeight="true" outlineLevel="0" collapsed="false">
      <c r="B111" s="900" t="s">
        <v>632</v>
      </c>
      <c r="C111" s="900"/>
      <c r="D111" s="900"/>
      <c r="E111" s="901" t="n">
        <v>39898</v>
      </c>
      <c r="F111" s="901"/>
      <c r="G111" s="890"/>
      <c r="H111" s="890"/>
      <c r="I111" s="890"/>
      <c r="J111" s="890"/>
    </row>
    <row r="112" customFormat="false" ht="15" hidden="false" customHeight="true" outlineLevel="0" collapsed="false">
      <c r="B112" s="890" t="s">
        <v>633</v>
      </c>
      <c r="C112" s="890"/>
      <c r="D112" s="890"/>
      <c r="E112" s="890"/>
      <c r="F112" s="890"/>
      <c r="G112" s="890"/>
      <c r="H112" s="890"/>
      <c r="I112" s="890"/>
      <c r="J112" s="890"/>
    </row>
    <row r="113" customFormat="false" ht="60" hidden="false" customHeight="true" outlineLevel="0" collapsed="false">
      <c r="B113" s="904" t="s">
        <v>634</v>
      </c>
      <c r="C113" s="904"/>
      <c r="D113" s="904"/>
      <c r="E113" s="904"/>
      <c r="F113" s="904"/>
      <c r="G113" s="904"/>
      <c r="H113" s="904"/>
      <c r="I113" s="904"/>
      <c r="J113" s="904"/>
    </row>
    <row r="114" customFormat="false" ht="15" hidden="false" customHeight="true" outlineLevel="0" collapsed="false"/>
    <row r="115" customFormat="false" ht="15" hidden="false" customHeight="true" outlineLevel="0" collapsed="false">
      <c r="B115" s="900" t="s">
        <v>635</v>
      </c>
      <c r="C115" s="900"/>
      <c r="D115" s="900"/>
      <c r="E115" s="901" t="n">
        <v>39720</v>
      </c>
      <c r="F115" s="901"/>
      <c r="G115" s="890"/>
      <c r="H115" s="890"/>
      <c r="I115" s="890"/>
      <c r="J115" s="890"/>
    </row>
    <row r="116" customFormat="false" ht="15" hidden="false" customHeight="true" outlineLevel="0" collapsed="false">
      <c r="B116" s="890" t="s">
        <v>633</v>
      </c>
      <c r="C116" s="890"/>
      <c r="D116" s="890"/>
      <c r="E116" s="890"/>
      <c r="F116" s="890"/>
      <c r="G116" s="890"/>
      <c r="H116" s="890"/>
      <c r="I116" s="890"/>
      <c r="J116" s="890"/>
    </row>
    <row r="117" customFormat="false" ht="15" hidden="false" customHeight="true" outlineLevel="0" collapsed="false">
      <c r="B117" s="890" t="s">
        <v>636</v>
      </c>
      <c r="C117" s="890"/>
      <c r="D117" s="890"/>
      <c r="E117" s="890"/>
      <c r="F117" s="890"/>
      <c r="G117" s="890"/>
      <c r="H117" s="890"/>
      <c r="I117" s="890"/>
      <c r="J117" s="890"/>
    </row>
    <row r="118" customFormat="false" ht="15" hidden="false" customHeight="true" outlineLevel="0" collapsed="false"/>
    <row r="119" customFormat="false" ht="15" hidden="false" customHeight="true" outlineLevel="0" collapsed="false">
      <c r="B119" s="900" t="s">
        <v>637</v>
      </c>
      <c r="C119" s="900"/>
      <c r="D119" s="900"/>
      <c r="E119" s="901" t="n">
        <v>39692</v>
      </c>
      <c r="F119" s="901"/>
      <c r="G119" s="890"/>
      <c r="H119" s="890"/>
      <c r="I119" s="890"/>
      <c r="J119" s="890"/>
    </row>
    <row r="120" customFormat="false" ht="15" hidden="false" customHeight="true" outlineLevel="0" collapsed="false">
      <c r="B120" s="890" t="s">
        <v>638</v>
      </c>
      <c r="C120" s="890"/>
      <c r="D120" s="890"/>
      <c r="E120" s="890"/>
      <c r="F120" s="890"/>
      <c r="G120" s="890"/>
      <c r="H120" s="890"/>
      <c r="I120" s="890"/>
      <c r="J120" s="890"/>
    </row>
    <row r="121" customFormat="false" ht="15" hidden="false" customHeight="true" outlineLevel="0" collapsed="false">
      <c r="B121" s="890" t="s">
        <v>639</v>
      </c>
      <c r="C121" s="890"/>
      <c r="D121" s="890"/>
      <c r="E121" s="890"/>
      <c r="F121" s="890"/>
      <c r="G121" s="890"/>
      <c r="H121" s="890"/>
      <c r="I121" s="890"/>
      <c r="J121" s="890"/>
    </row>
    <row r="122" customFormat="false" ht="15" hidden="false" customHeight="true" outlineLevel="0" collapsed="false"/>
    <row r="123" customFormat="false" ht="15" hidden="false" customHeight="true" outlineLevel="0" collapsed="false">
      <c r="B123" s="900" t="s">
        <v>640</v>
      </c>
      <c r="C123" s="900"/>
      <c r="D123" s="900"/>
      <c r="E123" s="901" t="n">
        <v>39118</v>
      </c>
      <c r="F123" s="901"/>
      <c r="G123" s="890"/>
      <c r="H123" s="890"/>
      <c r="I123" s="890"/>
      <c r="J123" s="890"/>
    </row>
    <row r="124" customFormat="false" ht="15" hidden="false" customHeight="true" outlineLevel="0" collapsed="false">
      <c r="B124" s="890" t="s">
        <v>641</v>
      </c>
      <c r="C124" s="890"/>
      <c r="D124" s="890"/>
      <c r="E124" s="890"/>
      <c r="F124" s="890"/>
      <c r="G124" s="890"/>
      <c r="H124" s="890"/>
      <c r="I124" s="890"/>
      <c r="J124" s="890"/>
    </row>
    <row r="125" customFormat="false" ht="15" hidden="false" customHeight="true" outlineLevel="0" collapsed="false">
      <c r="B125" s="890" t="s">
        <v>642</v>
      </c>
      <c r="C125" s="890"/>
      <c r="D125" s="890"/>
      <c r="E125" s="890"/>
      <c r="F125" s="890"/>
      <c r="G125" s="890"/>
      <c r="H125" s="890"/>
      <c r="I125" s="890"/>
      <c r="J125" s="890"/>
    </row>
  </sheetData>
  <mergeCells count="87">
    <mergeCell ref="A2:J2"/>
    <mergeCell ref="B3:J3"/>
    <mergeCell ref="B4:J4"/>
    <mergeCell ref="A6:J6"/>
    <mergeCell ref="B7:J7"/>
    <mergeCell ref="B8:J8"/>
    <mergeCell ref="B34:J34"/>
    <mergeCell ref="C35:J35"/>
    <mergeCell ref="C36:J36"/>
    <mergeCell ref="C37:J37"/>
    <mergeCell ref="C39:J39"/>
    <mergeCell ref="B41:J41"/>
    <mergeCell ref="C42:J42"/>
    <mergeCell ref="C43:J43"/>
    <mergeCell ref="C44:J44"/>
    <mergeCell ref="C45:J45"/>
    <mergeCell ref="C46:J46"/>
    <mergeCell ref="C47:J47"/>
    <mergeCell ref="C48:J48"/>
    <mergeCell ref="C49:J49"/>
    <mergeCell ref="C50:J50"/>
    <mergeCell ref="B52:J52"/>
    <mergeCell ref="C53:J53"/>
    <mergeCell ref="C54:J54"/>
    <mergeCell ref="C55:J55"/>
    <mergeCell ref="C56:J56"/>
    <mergeCell ref="A65:J65"/>
    <mergeCell ref="B83:J83"/>
    <mergeCell ref="B84:J84"/>
    <mergeCell ref="B85:J85"/>
    <mergeCell ref="B87:J87"/>
    <mergeCell ref="B88:J88"/>
    <mergeCell ref="B89:J89"/>
    <mergeCell ref="B91:D91"/>
    <mergeCell ref="E91:F91"/>
    <mergeCell ref="G91:J91"/>
    <mergeCell ref="B92:J92"/>
    <mergeCell ref="B93:J93"/>
    <mergeCell ref="B95:D95"/>
    <mergeCell ref="E95:F95"/>
    <mergeCell ref="G95:J95"/>
    <mergeCell ref="B96:D96"/>
    <mergeCell ref="E96:F96"/>
    <mergeCell ref="G96:J96"/>
    <mergeCell ref="B97:D97"/>
    <mergeCell ref="E97:F97"/>
    <mergeCell ref="G97:J97"/>
    <mergeCell ref="B98:D98"/>
    <mergeCell ref="E98:F98"/>
    <mergeCell ref="G98:J98"/>
    <mergeCell ref="B99:D99"/>
    <mergeCell ref="E99:F99"/>
    <mergeCell ref="G99:J99"/>
    <mergeCell ref="B100:J100"/>
    <mergeCell ref="B102:D102"/>
    <mergeCell ref="E102:F102"/>
    <mergeCell ref="G102:J102"/>
    <mergeCell ref="B103:J103"/>
    <mergeCell ref="B104:J104"/>
    <mergeCell ref="B106:D106"/>
    <mergeCell ref="E106:F106"/>
    <mergeCell ref="G106:J106"/>
    <mergeCell ref="B107:D107"/>
    <mergeCell ref="E107:F107"/>
    <mergeCell ref="G107:J107"/>
    <mergeCell ref="B108:J108"/>
    <mergeCell ref="B109:J109"/>
    <mergeCell ref="B111:D111"/>
    <mergeCell ref="E111:F111"/>
    <mergeCell ref="G111:J111"/>
    <mergeCell ref="B112:J112"/>
    <mergeCell ref="B113:J113"/>
    <mergeCell ref="B115:D115"/>
    <mergeCell ref="E115:F115"/>
    <mergeCell ref="G115:J115"/>
    <mergeCell ref="B116:J116"/>
    <mergeCell ref="B117:J117"/>
    <mergeCell ref="B119:D119"/>
    <mergeCell ref="E119:F119"/>
    <mergeCell ref="G119:J119"/>
    <mergeCell ref="B120:J120"/>
    <mergeCell ref="B121:J121"/>
    <mergeCell ref="B123:D123"/>
    <mergeCell ref="E123:F123"/>
    <mergeCell ref="G123:J123"/>
    <mergeCell ref="B124:J124"/>
    <mergeCell ref="B125:J125"/>
  </mergeCells>
  <printOptions headings="false" gridLines="false" gridLinesSet="true" horizontalCentered="false" verticalCentered="false"/>
  <pageMargins left="0.75" right="0.75" top="1" bottom="1" header="0.420138888888889"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15013
StatsBook © 2008–2015 WFTDA</oddHeader>
    <oddFooter/>
  </headerFooter>
  <rowBreaks count="2" manualBreakCount="2">
    <brk id="39" man="true" max="16383" min="0"/>
    <brk id="90" man="true" max="16383" min="0"/>
  </rowBreaks>
  <colBreaks count="1" manualBreakCount="1">
    <brk id="10" man="true" max="65535" min="0"/>
  </colBreaks>
</worksheet>
</file>

<file path=xl/worksheets/sheet2.xml><?xml version="1.0" encoding="utf-8"?>
<worksheet xmlns="http://schemas.openxmlformats.org/spreadsheetml/2006/main" xmlns:r="http://schemas.openxmlformats.org/officeDocument/2006/relationships">
  <sheetPr filterMode="false">
    <tabColor rgb="FFFF8AFF"/>
    <pageSetUpPr fitToPage="false"/>
  </sheetPr>
  <dimension ref="A1:IV116"/>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22" activeCellId="0" sqref="C22"/>
    </sheetView>
  </sheetViews>
  <sheetFormatPr defaultRowHeight="13"/>
  <cols>
    <col collapsed="false" hidden="false" max="1" min="1" style="53" width="12.5561224489796"/>
    <col collapsed="false" hidden="false" max="3" min="2" style="53" width="11.4744897959184"/>
    <col collapsed="false" hidden="false" max="4" min="4" style="53" width="9.31632653061224"/>
    <col collapsed="false" hidden="false" max="5" min="5" style="53" width="5.53571428571429"/>
    <col collapsed="false" hidden="false" max="6" min="6" style="53" width="4.59183673469388"/>
    <col collapsed="false" hidden="false" max="7" min="7" style="53" width="8.50510204081633"/>
    <col collapsed="false" hidden="false" max="9" min="8" style="53" width="11.4744897959184"/>
    <col collapsed="false" hidden="false" max="10" min="10" style="53" width="9.31632653061224"/>
    <col collapsed="false" hidden="false" max="11" min="11" style="53" width="4.32142857142857"/>
    <col collapsed="false" hidden="false" max="12" min="12" style="53" width="6.0765306122449"/>
    <col collapsed="false" hidden="false" max="13" min="13" style="54" width="8.63775510204082"/>
    <col collapsed="false" hidden="false" max="14" min="14" style="54" width="10.8010204081633"/>
    <col collapsed="false" hidden="false" max="179" min="15" style="54" width="8.63775510204082"/>
    <col collapsed="false" hidden="false" max="256" min="180" style="53" width="11.2040816326531"/>
    <col collapsed="false" hidden="false" max="1025" min="257" style="53" width="8.63775510204082"/>
  </cols>
  <sheetData>
    <row r="1" s="56" customFormat="true" ht="18.65" hidden="false" customHeight="true" outlineLevel="0" collapsed="false">
      <c r="A1" s="55" t="s">
        <v>77</v>
      </c>
      <c r="B1" s="55"/>
      <c r="C1" s="55"/>
      <c r="D1" s="55"/>
      <c r="E1" s="55"/>
      <c r="F1" s="55"/>
      <c r="G1" s="55"/>
      <c r="H1" s="55"/>
      <c r="I1" s="55"/>
      <c r="J1" s="55"/>
      <c r="K1" s="55"/>
      <c r="L1" s="55"/>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row>
    <row r="2" customFormat="false" ht="12.75" hidden="false" customHeight="true" outlineLevel="0" collapsed="false">
      <c r="A2" s="58" t="s">
        <v>78</v>
      </c>
      <c r="B2" s="58"/>
      <c r="C2" s="58"/>
      <c r="D2" s="58"/>
      <c r="E2" s="58"/>
      <c r="F2" s="58"/>
      <c r="G2" s="58"/>
      <c r="H2" s="58"/>
      <c r="I2" s="58"/>
      <c r="J2" s="58"/>
      <c r="K2" s="58"/>
      <c r="L2" s="58"/>
    </row>
    <row r="3" customFormat="false" ht="14.25" hidden="false" customHeight="true" outlineLevel="0" collapsed="false">
      <c r="A3" s="59" t="s">
        <v>79</v>
      </c>
      <c r="B3" s="60" t="s">
        <v>80</v>
      </c>
      <c r="C3" s="60"/>
      <c r="D3" s="60"/>
      <c r="E3" s="60"/>
      <c r="F3" s="60"/>
      <c r="G3" s="60"/>
      <c r="H3" s="61" t="s">
        <v>81</v>
      </c>
      <c r="I3" s="61"/>
      <c r="J3" s="61" t="s">
        <v>82</v>
      </c>
      <c r="K3" s="62" t="n">
        <v>1</v>
      </c>
      <c r="L3" s="62"/>
    </row>
    <row r="4" s="67" customFormat="true" ht="12.75" hidden="false" customHeight="true" outlineLevel="0" collapsed="false">
      <c r="A4" s="59"/>
      <c r="B4" s="63" t="s">
        <v>83</v>
      </c>
      <c r="C4" s="63"/>
      <c r="D4" s="63"/>
      <c r="E4" s="63"/>
      <c r="F4" s="63"/>
      <c r="G4" s="63"/>
      <c r="H4" s="64" t="s">
        <v>84</v>
      </c>
      <c r="I4" s="64"/>
      <c r="J4" s="65" t="s">
        <v>85</v>
      </c>
      <c r="K4" s="66" t="s">
        <v>86</v>
      </c>
      <c r="L4" s="66"/>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row>
    <row r="5" customFormat="false" ht="12.75" hidden="false" customHeight="true" outlineLevel="0" collapsed="false">
      <c r="A5" s="69" t="s">
        <v>87</v>
      </c>
      <c r="B5" s="70"/>
      <c r="C5" s="70"/>
      <c r="D5" s="70"/>
      <c r="E5" s="70"/>
      <c r="F5" s="70"/>
      <c r="G5" s="70"/>
      <c r="H5" s="71" t="s">
        <v>88</v>
      </c>
      <c r="I5" s="71"/>
      <c r="J5" s="71"/>
      <c r="K5" s="71"/>
      <c r="L5" s="71"/>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row>
    <row r="6" customFormat="false" ht="12.75" hidden="false" customHeight="true" outlineLevel="0" collapsed="false">
      <c r="A6" s="69"/>
      <c r="B6" s="72" t="s">
        <v>89</v>
      </c>
      <c r="C6" s="72"/>
      <c r="D6" s="72"/>
      <c r="E6" s="72"/>
      <c r="F6" s="72"/>
      <c r="G6" s="72"/>
      <c r="H6" s="73" t="s">
        <v>90</v>
      </c>
      <c r="I6" s="73"/>
      <c r="J6" s="73"/>
      <c r="K6" s="73"/>
      <c r="L6" s="73"/>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row>
    <row r="7" s="79" customFormat="true" ht="14.25" hidden="false" customHeight="true" outlineLevel="0" collapsed="false">
      <c r="A7" s="74" t="s">
        <v>91</v>
      </c>
      <c r="B7" s="75" t="n">
        <v>42686</v>
      </c>
      <c r="C7" s="75"/>
      <c r="D7" s="75"/>
      <c r="E7" s="75"/>
      <c r="F7" s="76" t="s">
        <v>92</v>
      </c>
      <c r="G7" s="76"/>
      <c r="H7" s="77" t="n">
        <v>0.75</v>
      </c>
      <c r="I7" s="77"/>
      <c r="J7" s="76" t="s">
        <v>93</v>
      </c>
      <c r="K7" s="78" t="s">
        <v>94</v>
      </c>
      <c r="L7" s="78"/>
      <c r="FX7" s="80"/>
      <c r="FY7" s="80"/>
      <c r="FZ7" s="80"/>
      <c r="GA7" s="80"/>
      <c r="GB7" s="80"/>
      <c r="GC7" s="80"/>
      <c r="GD7" s="80"/>
      <c r="GE7" s="80"/>
      <c r="GF7" s="80"/>
      <c r="GG7" s="80"/>
      <c r="GH7" s="80"/>
      <c r="GI7" s="80"/>
      <c r="GJ7" s="80"/>
      <c r="GK7" s="80"/>
      <c r="GL7" s="80"/>
      <c r="GM7" s="80"/>
      <c r="GN7" s="80"/>
      <c r="GO7" s="80"/>
      <c r="GP7" s="80"/>
      <c r="GQ7" s="80"/>
      <c r="GR7" s="80"/>
      <c r="GS7" s="80"/>
      <c r="GT7" s="80"/>
      <c r="GU7" s="80"/>
      <c r="GV7" s="80"/>
      <c r="GW7" s="80"/>
      <c r="GX7" s="80"/>
      <c r="GY7" s="80"/>
      <c r="GZ7" s="80"/>
      <c r="HA7" s="80"/>
      <c r="HB7" s="80"/>
      <c r="HC7" s="80"/>
      <c r="HD7" s="80"/>
      <c r="HE7" s="80"/>
      <c r="HF7" s="80"/>
      <c r="HG7" s="80"/>
      <c r="HH7" s="80"/>
      <c r="HI7" s="80"/>
      <c r="HJ7" s="80"/>
      <c r="HK7" s="80"/>
      <c r="HL7" s="80"/>
      <c r="HM7" s="80"/>
      <c r="HN7" s="80"/>
      <c r="HO7" s="80"/>
      <c r="HP7" s="80"/>
      <c r="HQ7" s="80"/>
      <c r="HR7" s="80"/>
      <c r="HS7" s="80"/>
      <c r="HT7" s="80"/>
      <c r="HU7" s="80"/>
      <c r="HV7" s="80"/>
      <c r="HW7" s="80"/>
      <c r="HX7" s="80"/>
      <c r="HY7" s="80"/>
      <c r="HZ7" s="80"/>
      <c r="IA7" s="80"/>
      <c r="IB7" s="80"/>
      <c r="IC7" s="80"/>
      <c r="ID7" s="80"/>
      <c r="IE7" s="80"/>
      <c r="IF7" s="80"/>
      <c r="IG7" s="80"/>
      <c r="IH7" s="80"/>
      <c r="II7" s="80"/>
      <c r="IJ7" s="80"/>
      <c r="IK7" s="80"/>
      <c r="IL7" s="80"/>
      <c r="IM7" s="80"/>
      <c r="IN7" s="80"/>
      <c r="IO7" s="80"/>
      <c r="IP7" s="80"/>
      <c r="IQ7" s="80"/>
      <c r="IR7" s="80"/>
      <c r="IS7" s="80"/>
      <c r="IT7" s="80"/>
      <c r="IU7" s="80"/>
      <c r="IV7" s="80"/>
    </row>
    <row r="8" customFormat="false" ht="13.5" hidden="false" customHeight="false" outlineLevel="0" collapsed="false">
      <c r="A8" s="81" t="s">
        <v>95</v>
      </c>
      <c r="B8" s="81"/>
      <c r="C8" s="81"/>
      <c r="D8" s="81"/>
      <c r="E8" s="81"/>
      <c r="F8" s="81"/>
      <c r="G8" s="81"/>
      <c r="H8" s="81"/>
      <c r="I8" s="81"/>
      <c r="J8" s="81"/>
      <c r="K8" s="81"/>
      <c r="L8" s="81"/>
    </row>
    <row r="9" customFormat="false" ht="13.5" hidden="false" customHeight="true" outlineLevel="0" collapsed="false">
      <c r="A9" s="82" t="s">
        <v>96</v>
      </c>
      <c r="B9" s="82"/>
      <c r="C9" s="82"/>
      <c r="D9" s="82"/>
      <c r="E9" s="82"/>
      <c r="F9" s="83" t="s">
        <v>97</v>
      </c>
      <c r="G9" s="83"/>
      <c r="H9" s="83"/>
      <c r="I9" s="83"/>
      <c r="J9" s="83"/>
      <c r="K9" s="83"/>
      <c r="L9" s="83"/>
    </row>
    <row r="10" customFormat="false" ht="17.15" hidden="false" customHeight="true" outlineLevel="0" collapsed="false">
      <c r="A10" s="84" t="s">
        <v>98</v>
      </c>
      <c r="B10" s="85" t="s">
        <v>99</v>
      </c>
      <c r="C10" s="85"/>
      <c r="D10" s="85"/>
      <c r="E10" s="85"/>
      <c r="F10" s="86" t="s">
        <v>98</v>
      </c>
      <c r="G10" s="86"/>
      <c r="H10" s="87" t="s">
        <v>99</v>
      </c>
      <c r="I10" s="87"/>
      <c r="J10" s="87"/>
      <c r="K10" s="87"/>
      <c r="L10" s="87"/>
    </row>
    <row r="11" customFormat="false" ht="17.15" hidden="false" customHeight="true" outlineLevel="0" collapsed="false">
      <c r="A11" s="86" t="s">
        <v>100</v>
      </c>
      <c r="B11" s="85" t="s">
        <v>101</v>
      </c>
      <c r="C11" s="85"/>
      <c r="D11" s="85"/>
      <c r="E11" s="85"/>
      <c r="F11" s="86" t="s">
        <v>100</v>
      </c>
      <c r="G11" s="86"/>
      <c r="H11" s="87" t="s">
        <v>102</v>
      </c>
      <c r="I11" s="87"/>
      <c r="J11" s="87"/>
      <c r="K11" s="87"/>
      <c r="L11" s="87"/>
    </row>
    <row r="12" customFormat="false" ht="17.15" hidden="false" customHeight="true" outlineLevel="0" collapsed="false">
      <c r="A12" s="86" t="s">
        <v>103</v>
      </c>
      <c r="B12" s="87" t="s">
        <v>104</v>
      </c>
      <c r="C12" s="87"/>
      <c r="D12" s="87"/>
      <c r="E12" s="87"/>
      <c r="F12" s="86" t="s">
        <v>103</v>
      </c>
      <c r="G12" s="86"/>
      <c r="H12" s="87" t="s">
        <v>105</v>
      </c>
      <c r="I12" s="87"/>
      <c r="J12" s="87"/>
      <c r="K12" s="87"/>
      <c r="L12" s="87"/>
    </row>
    <row r="13" customFormat="false" ht="17.15" hidden="false" customHeight="true" outlineLevel="0" collapsed="false">
      <c r="A13" s="88" t="s">
        <v>106</v>
      </c>
      <c r="B13" s="89" t="s">
        <v>107</v>
      </c>
      <c r="C13" s="90" t="s">
        <v>108</v>
      </c>
      <c r="D13" s="90"/>
      <c r="E13" s="90"/>
      <c r="F13" s="88" t="s">
        <v>106</v>
      </c>
      <c r="G13" s="88"/>
      <c r="H13" s="89" t="s">
        <v>107</v>
      </c>
      <c r="I13" s="91" t="s">
        <v>108</v>
      </c>
      <c r="J13" s="91"/>
      <c r="K13" s="91"/>
      <c r="L13" s="91"/>
    </row>
    <row r="14" customFormat="false" ht="17.15" hidden="false" customHeight="true" outlineLevel="0" collapsed="false">
      <c r="A14" s="92" t="n">
        <v>1</v>
      </c>
      <c r="B14" s="93" t="s">
        <v>109</v>
      </c>
      <c r="C14" s="94" t="s">
        <v>110</v>
      </c>
      <c r="D14" s="95"/>
      <c r="E14" s="96"/>
      <c r="F14" s="92" t="n">
        <v>1</v>
      </c>
      <c r="G14" s="92"/>
      <c r="H14" s="97" t="s">
        <v>111</v>
      </c>
      <c r="I14" s="94" t="s">
        <v>112</v>
      </c>
      <c r="J14" s="95"/>
      <c r="K14" s="95"/>
      <c r="L14" s="96"/>
    </row>
    <row r="15" customFormat="false" ht="17.15" hidden="false" customHeight="true" outlineLevel="0" collapsed="false">
      <c r="A15" s="92" t="n">
        <v>2</v>
      </c>
      <c r="B15" s="93" t="s">
        <v>113</v>
      </c>
      <c r="C15" s="94" t="s">
        <v>114</v>
      </c>
      <c r="D15" s="95"/>
      <c r="E15" s="96"/>
      <c r="F15" s="92" t="n">
        <v>2</v>
      </c>
      <c r="G15" s="92"/>
      <c r="H15" s="98" t="s">
        <v>115</v>
      </c>
      <c r="I15" s="94" t="s">
        <v>116</v>
      </c>
      <c r="J15" s="95"/>
      <c r="K15" s="95"/>
      <c r="L15" s="96"/>
    </row>
    <row r="16" customFormat="false" ht="17.15" hidden="false" customHeight="true" outlineLevel="0" collapsed="false">
      <c r="A16" s="92" t="n">
        <v>3</v>
      </c>
      <c r="B16" s="93" t="s">
        <v>117</v>
      </c>
      <c r="C16" s="94" t="s">
        <v>118</v>
      </c>
      <c r="D16" s="95"/>
      <c r="E16" s="96"/>
      <c r="F16" s="92" t="n">
        <v>3</v>
      </c>
      <c r="G16" s="92"/>
      <c r="H16" s="97" t="s">
        <v>119</v>
      </c>
      <c r="I16" s="94" t="s">
        <v>120</v>
      </c>
      <c r="J16" s="95"/>
      <c r="K16" s="95"/>
      <c r="L16" s="96"/>
    </row>
    <row r="17" customFormat="false" ht="17.15" hidden="false" customHeight="true" outlineLevel="0" collapsed="false">
      <c r="A17" s="92" t="n">
        <v>4</v>
      </c>
      <c r="B17" s="93" t="s">
        <v>121</v>
      </c>
      <c r="C17" s="94" t="s">
        <v>122</v>
      </c>
      <c r="D17" s="95"/>
      <c r="E17" s="96"/>
      <c r="F17" s="92" t="n">
        <v>4</v>
      </c>
      <c r="G17" s="92"/>
      <c r="H17" s="98" t="s">
        <v>123</v>
      </c>
      <c r="I17" s="94" t="s">
        <v>124</v>
      </c>
      <c r="J17" s="95"/>
      <c r="K17" s="95"/>
      <c r="L17" s="96"/>
    </row>
    <row r="18" customFormat="false" ht="17.15" hidden="false" customHeight="true" outlineLevel="0" collapsed="false">
      <c r="A18" s="92" t="n">
        <v>5</v>
      </c>
      <c r="B18" s="93" t="s">
        <v>125</v>
      </c>
      <c r="C18" s="94" t="s">
        <v>126</v>
      </c>
      <c r="D18" s="95"/>
      <c r="E18" s="96"/>
      <c r="F18" s="92" t="n">
        <v>5</v>
      </c>
      <c r="G18" s="92"/>
      <c r="H18" s="97" t="s">
        <v>127</v>
      </c>
      <c r="I18" s="94" t="s">
        <v>128</v>
      </c>
      <c r="J18" s="95"/>
      <c r="K18" s="95"/>
      <c r="L18" s="96"/>
    </row>
    <row r="19" customFormat="false" ht="17.15" hidden="false" customHeight="true" outlineLevel="0" collapsed="false">
      <c r="A19" s="92" t="n">
        <v>6</v>
      </c>
      <c r="B19" s="93" t="s">
        <v>129</v>
      </c>
      <c r="C19" s="94" t="s">
        <v>130</v>
      </c>
      <c r="D19" s="95"/>
      <c r="E19" s="96"/>
      <c r="F19" s="92" t="n">
        <v>6</v>
      </c>
      <c r="G19" s="92"/>
      <c r="H19" s="98" t="s">
        <v>131</v>
      </c>
      <c r="I19" s="94" t="s">
        <v>132</v>
      </c>
      <c r="J19" s="95"/>
      <c r="K19" s="95"/>
      <c r="L19" s="96"/>
      <c r="N19" s="99"/>
      <c r="O19" s="99"/>
      <c r="P19" s="99"/>
      <c r="Q19" s="99"/>
    </row>
    <row r="20" customFormat="false" ht="17.15" hidden="false" customHeight="true" outlineLevel="0" collapsed="false">
      <c r="A20" s="92" t="n">
        <v>7</v>
      </c>
      <c r="B20" s="93" t="s">
        <v>133</v>
      </c>
      <c r="C20" s="94" t="s">
        <v>134</v>
      </c>
      <c r="D20" s="95"/>
      <c r="E20" s="96"/>
      <c r="F20" s="92" t="n">
        <v>7</v>
      </c>
      <c r="G20" s="92"/>
      <c r="H20" s="97" t="s">
        <v>135</v>
      </c>
      <c r="I20" s="94" t="s">
        <v>136</v>
      </c>
      <c r="J20" s="95"/>
      <c r="K20" s="95"/>
      <c r="L20" s="96"/>
    </row>
    <row r="21" customFormat="false" ht="17.15" hidden="false" customHeight="true" outlineLevel="0" collapsed="false">
      <c r="A21" s="92" t="n">
        <v>8</v>
      </c>
      <c r="B21" s="93" t="s">
        <v>137</v>
      </c>
      <c r="C21" s="94" t="s">
        <v>138</v>
      </c>
      <c r="D21" s="95"/>
      <c r="E21" s="96"/>
      <c r="F21" s="92" t="n">
        <v>8</v>
      </c>
      <c r="G21" s="92"/>
      <c r="H21" s="98" t="s">
        <v>139</v>
      </c>
      <c r="I21" s="94" t="s">
        <v>140</v>
      </c>
      <c r="J21" s="95"/>
      <c r="K21" s="95"/>
      <c r="L21" s="96"/>
    </row>
    <row r="22" customFormat="false" ht="17.15" hidden="false" customHeight="true" outlineLevel="0" collapsed="false">
      <c r="A22" s="92" t="n">
        <v>9</v>
      </c>
      <c r="B22" s="93" t="s">
        <v>141</v>
      </c>
      <c r="C22" s="94" t="s">
        <v>142</v>
      </c>
      <c r="D22" s="95"/>
      <c r="E22" s="96"/>
      <c r="F22" s="92" t="n">
        <v>9</v>
      </c>
      <c r="G22" s="92"/>
      <c r="H22" s="97" t="s">
        <v>143</v>
      </c>
      <c r="I22" s="94" t="s">
        <v>144</v>
      </c>
      <c r="J22" s="95"/>
      <c r="K22" s="95"/>
      <c r="L22" s="96"/>
    </row>
    <row r="23" customFormat="false" ht="17.15" hidden="false" customHeight="true" outlineLevel="0" collapsed="false">
      <c r="A23" s="92" t="n">
        <v>10</v>
      </c>
      <c r="B23" s="93" t="s">
        <v>145</v>
      </c>
      <c r="C23" s="94" t="s">
        <v>146</v>
      </c>
      <c r="D23" s="95"/>
      <c r="E23" s="96"/>
      <c r="F23" s="92" t="n">
        <v>10</v>
      </c>
      <c r="G23" s="92"/>
      <c r="H23" s="98" t="s">
        <v>147</v>
      </c>
      <c r="I23" s="94" t="s">
        <v>148</v>
      </c>
      <c r="J23" s="95"/>
      <c r="K23" s="95"/>
      <c r="L23" s="96"/>
    </row>
    <row r="24" customFormat="false" ht="17.15" hidden="false" customHeight="true" outlineLevel="0" collapsed="false">
      <c r="A24" s="92" t="n">
        <v>11</v>
      </c>
      <c r="B24" s="93" t="s">
        <v>149</v>
      </c>
      <c r="C24" s="94" t="s">
        <v>150</v>
      </c>
      <c r="D24" s="95"/>
      <c r="E24" s="96"/>
      <c r="F24" s="92" t="n">
        <v>11</v>
      </c>
      <c r="G24" s="92"/>
      <c r="H24" s="97" t="s">
        <v>151</v>
      </c>
      <c r="I24" s="94" t="s">
        <v>152</v>
      </c>
      <c r="J24" s="95"/>
      <c r="K24" s="95"/>
      <c r="L24" s="96"/>
    </row>
    <row r="25" customFormat="false" ht="17.15" hidden="false" customHeight="true" outlineLevel="0" collapsed="false">
      <c r="A25" s="92" t="n">
        <v>12</v>
      </c>
      <c r="B25" s="93" t="s">
        <v>153</v>
      </c>
      <c r="C25" s="94" t="s">
        <v>154</v>
      </c>
      <c r="D25" s="95"/>
      <c r="E25" s="96"/>
      <c r="F25" s="92" t="n">
        <v>12</v>
      </c>
      <c r="G25" s="92"/>
      <c r="H25" s="98" t="s">
        <v>155</v>
      </c>
      <c r="I25" s="94" t="s">
        <v>156</v>
      </c>
      <c r="J25" s="95"/>
      <c r="K25" s="95"/>
      <c r="L25" s="96"/>
    </row>
    <row r="26" customFormat="false" ht="17.15" hidden="false" customHeight="true" outlineLevel="0" collapsed="false">
      <c r="A26" s="92" t="n">
        <v>13</v>
      </c>
      <c r="B26" s="93" t="s">
        <v>157</v>
      </c>
      <c r="C26" s="94" t="s">
        <v>158</v>
      </c>
      <c r="D26" s="95"/>
      <c r="E26" s="96"/>
      <c r="F26" s="92" t="n">
        <v>13</v>
      </c>
      <c r="G26" s="92"/>
      <c r="H26" s="97" t="s">
        <v>159</v>
      </c>
      <c r="I26" s="94" t="s">
        <v>160</v>
      </c>
      <c r="J26" s="95"/>
      <c r="K26" s="95"/>
      <c r="L26" s="96"/>
    </row>
    <row r="27" customFormat="false" ht="17.15" hidden="false" customHeight="true" outlineLevel="0" collapsed="false">
      <c r="A27" s="100" t="n">
        <v>14</v>
      </c>
      <c r="B27" s="101" t="s">
        <v>161</v>
      </c>
      <c r="C27" s="94" t="s">
        <v>162</v>
      </c>
      <c r="D27" s="95"/>
      <c r="E27" s="96"/>
      <c r="F27" s="100" t="n">
        <v>14</v>
      </c>
      <c r="G27" s="100"/>
      <c r="H27" s="98"/>
      <c r="I27" s="94"/>
      <c r="J27" s="95"/>
      <c r="K27" s="95"/>
      <c r="L27" s="96"/>
      <c r="N27" s="99"/>
      <c r="O27" s="99"/>
      <c r="P27" s="99"/>
      <c r="Q27" s="99"/>
    </row>
    <row r="28" customFormat="false" ht="17.15" hidden="false" customHeight="true" outlineLevel="0" collapsed="false">
      <c r="A28" s="92" t="n">
        <v>15</v>
      </c>
      <c r="B28" s="102"/>
      <c r="C28" s="94"/>
      <c r="D28" s="95"/>
      <c r="E28" s="96"/>
      <c r="F28" s="92" t="n">
        <v>15</v>
      </c>
      <c r="G28" s="92"/>
      <c r="H28" s="97"/>
      <c r="I28" s="94"/>
      <c r="J28" s="95"/>
      <c r="K28" s="95"/>
      <c r="L28" s="96"/>
    </row>
    <row r="29" customFormat="false" ht="17.15" hidden="false" customHeight="true" outlineLevel="0" collapsed="false">
      <c r="A29" s="92" t="n">
        <v>16</v>
      </c>
      <c r="B29" s="102"/>
      <c r="C29" s="94"/>
      <c r="D29" s="95"/>
      <c r="E29" s="96"/>
      <c r="F29" s="92" t="n">
        <v>16</v>
      </c>
      <c r="G29" s="92"/>
      <c r="H29" s="97"/>
      <c r="I29" s="94"/>
      <c r="J29" s="95"/>
      <c r="K29" s="95"/>
      <c r="L29" s="96"/>
    </row>
    <row r="30" customFormat="false" ht="17.15" hidden="false" customHeight="true" outlineLevel="0" collapsed="false">
      <c r="A30" s="103" t="n">
        <v>17</v>
      </c>
      <c r="B30" s="104"/>
      <c r="C30" s="94"/>
      <c r="D30" s="105"/>
      <c r="E30" s="106"/>
      <c r="F30" s="103" t="n">
        <v>17</v>
      </c>
      <c r="G30" s="103"/>
      <c r="H30" s="104"/>
      <c r="I30" s="94"/>
      <c r="J30" s="105"/>
      <c r="K30" s="105"/>
      <c r="L30" s="106"/>
    </row>
    <row r="31" customFormat="false" ht="17.15" hidden="false" customHeight="true" outlineLevel="0" collapsed="false">
      <c r="A31" s="92" t="n">
        <v>18</v>
      </c>
      <c r="B31" s="102"/>
      <c r="C31" s="94"/>
      <c r="D31" s="107"/>
      <c r="E31" s="108"/>
      <c r="F31" s="92" t="n">
        <v>18</v>
      </c>
      <c r="G31" s="92"/>
      <c r="H31" s="102"/>
      <c r="I31" s="94"/>
      <c r="J31" s="107"/>
      <c r="K31" s="107"/>
      <c r="L31" s="108"/>
    </row>
    <row r="32" customFormat="false" ht="17.15" hidden="false" customHeight="true" outlineLevel="0" collapsed="false">
      <c r="A32" s="92" t="n">
        <v>19</v>
      </c>
      <c r="B32" s="102"/>
      <c r="C32" s="94"/>
      <c r="D32" s="109"/>
      <c r="E32" s="110"/>
      <c r="F32" s="92" t="n">
        <v>19</v>
      </c>
      <c r="G32" s="92"/>
      <c r="H32" s="102"/>
      <c r="I32" s="94"/>
      <c r="J32" s="109"/>
      <c r="K32" s="109"/>
      <c r="L32" s="110"/>
    </row>
    <row r="33" customFormat="false" ht="17.15" hidden="false" customHeight="true" outlineLevel="0" collapsed="false">
      <c r="A33" s="100" t="n">
        <v>20</v>
      </c>
      <c r="B33" s="101"/>
      <c r="C33" s="94"/>
      <c r="D33" s="111"/>
      <c r="E33" s="112"/>
      <c r="F33" s="100" t="n">
        <v>20</v>
      </c>
      <c r="G33" s="100"/>
      <c r="H33" s="101"/>
      <c r="I33" s="94"/>
      <c r="J33" s="111"/>
      <c r="K33" s="111"/>
      <c r="L33" s="112"/>
      <c r="N33" s="99"/>
      <c r="O33" s="99"/>
      <c r="P33" s="99"/>
      <c r="Q33" s="99"/>
    </row>
    <row r="34" customFormat="false" ht="13.5" hidden="false" customHeight="false" outlineLevel="0" collapsed="false">
      <c r="A34" s="113" t="s">
        <v>163</v>
      </c>
      <c r="B34" s="113"/>
      <c r="C34" s="113"/>
      <c r="D34" s="113"/>
      <c r="E34" s="113"/>
      <c r="F34" s="113"/>
      <c r="G34" s="113"/>
      <c r="H34" s="113"/>
      <c r="I34" s="113"/>
      <c r="J34" s="113"/>
      <c r="K34" s="113"/>
      <c r="L34" s="113"/>
    </row>
    <row r="35" customFormat="false" ht="15" hidden="false" customHeight="true" outlineLevel="0" collapsed="false">
      <c r="A35" s="114" t="s">
        <v>164</v>
      </c>
      <c r="B35" s="114"/>
      <c r="C35" s="114"/>
      <c r="D35" s="114"/>
      <c r="E35" s="114"/>
      <c r="F35" s="114"/>
      <c r="G35" s="114" t="s">
        <v>165</v>
      </c>
      <c r="H35" s="114"/>
      <c r="I35" s="114"/>
      <c r="J35" s="114"/>
      <c r="K35" s="114"/>
      <c r="L35" s="114"/>
    </row>
    <row r="36" customFormat="false" ht="15" hidden="false" customHeight="true" outlineLevel="0" collapsed="false">
      <c r="A36" s="115" t="s">
        <v>166</v>
      </c>
      <c r="B36" s="116" t="s">
        <v>167</v>
      </c>
      <c r="C36" s="117" t="n">
        <f aca="false">IF(COUNT(Score!A4:A41)=0,"",Score!R42)</f>
        <v>122</v>
      </c>
      <c r="D36" s="118" t="s">
        <v>40</v>
      </c>
      <c r="E36" s="119" t="n">
        <f aca="false">IF(COUNT(Score!A4:A41)=0,"",Penalties!L44)</f>
        <v>15</v>
      </c>
      <c r="F36" s="119"/>
      <c r="G36" s="115" t="s">
        <v>166</v>
      </c>
      <c r="H36" s="116" t="s">
        <v>167</v>
      </c>
      <c r="I36" s="117" t="n">
        <f aca="false">IF(COUNT(Score!T4:T41)=0,"",Score!AK42)</f>
        <v>59</v>
      </c>
      <c r="J36" s="118" t="s">
        <v>40</v>
      </c>
      <c r="K36" s="119" t="n">
        <f aca="false">IF(COUNT(Score!T4:T41)=0,"",Penalties!AA44)</f>
        <v>19</v>
      </c>
      <c r="L36" s="119"/>
    </row>
    <row r="37" customFormat="false" ht="15" hidden="false" customHeight="true" outlineLevel="0" collapsed="false">
      <c r="A37" s="115" t="s">
        <v>168</v>
      </c>
      <c r="B37" s="116" t="s">
        <v>167</v>
      </c>
      <c r="C37" s="117" t="n">
        <f aca="false">IF(COUNT(Score!A46:A83)=0,"",Score!R84-C36)</f>
        <v>57</v>
      </c>
      <c r="D37" s="118" t="s">
        <v>40</v>
      </c>
      <c r="E37" s="119" t="n">
        <f aca="false">IF(COUNT(Score!A46:A83)=0,"",Penalties!AN44)</f>
        <v>16</v>
      </c>
      <c r="F37" s="119"/>
      <c r="G37" s="115" t="s">
        <v>168</v>
      </c>
      <c r="H37" s="116" t="s">
        <v>167</v>
      </c>
      <c r="I37" s="117" t="n">
        <f aca="false">IF(COUNT(Score!T46:T83)=0,"",Score!AK84-I36)</f>
        <v>88</v>
      </c>
      <c r="J37" s="118" t="s">
        <v>40</v>
      </c>
      <c r="K37" s="119" t="n">
        <f aca="false">IF(COUNT(Score!T46:T83)=0,"",Penalties!BC44)</f>
        <v>21</v>
      </c>
      <c r="L37" s="119"/>
    </row>
    <row r="38" customFormat="false" ht="15" hidden="false" customHeight="true" outlineLevel="0" collapsed="false">
      <c r="A38" s="120" t="s">
        <v>169</v>
      </c>
      <c r="B38" s="120"/>
      <c r="C38" s="121" t="n">
        <f aca="false">IF(COUNT(Score!A4:A41)=0,"",SUM(C36:C37))</f>
        <v>179</v>
      </c>
      <c r="D38" s="122" t="s">
        <v>170</v>
      </c>
      <c r="E38" s="123" t="n">
        <f aca="false">IF(COUNT(Score!A4:A41)=0,"",SUM(E36:E37))</f>
        <v>31</v>
      </c>
      <c r="F38" s="123"/>
      <c r="G38" s="124" t="s">
        <v>169</v>
      </c>
      <c r="H38" s="124"/>
      <c r="I38" s="121" t="n">
        <f aca="false">IF(COUNT(Score!T4:T41)=0,"",SUM(I36:I37))</f>
        <v>147</v>
      </c>
      <c r="J38" s="122" t="s">
        <v>170</v>
      </c>
      <c r="K38" s="123" t="n">
        <f aca="false">IF(COUNT(Score!T4:T41)=0,"",SUM(K36:K37))</f>
        <v>40</v>
      </c>
      <c r="L38" s="123"/>
    </row>
    <row r="39" customFormat="false" ht="15" hidden="false" customHeight="true" outlineLevel="0" collapsed="false">
      <c r="A39" s="125" t="s">
        <v>171</v>
      </c>
      <c r="B39" s="126"/>
      <c r="C39" s="127"/>
      <c r="D39" s="128"/>
      <c r="E39" s="125" t="s">
        <v>172</v>
      </c>
      <c r="F39" s="125"/>
      <c r="G39" s="125"/>
      <c r="H39" s="129"/>
      <c r="I39" s="129"/>
      <c r="J39" s="129"/>
      <c r="K39" s="129"/>
      <c r="L39" s="129"/>
    </row>
    <row r="40" s="99" customFormat="true" ht="17.15" hidden="false" customHeight="true" outlineLevel="0" collapsed="false">
      <c r="A40" s="130" t="s">
        <v>173</v>
      </c>
      <c r="B40" s="130"/>
      <c r="C40" s="131" t="s">
        <v>174</v>
      </c>
      <c r="D40" s="131"/>
      <c r="E40" s="132"/>
      <c r="F40" s="132"/>
      <c r="G40" s="132"/>
      <c r="H40" s="132"/>
      <c r="I40" s="132"/>
      <c r="J40" s="132"/>
      <c r="K40" s="132"/>
      <c r="L40" s="133"/>
      <c r="N40" s="54"/>
      <c r="O40" s="54"/>
      <c r="P40" s="54"/>
      <c r="Q40" s="54"/>
      <c r="FX40" s="134"/>
      <c r="FY40" s="134"/>
      <c r="FZ40" s="134"/>
      <c r="GA40" s="134"/>
      <c r="GB40" s="134"/>
      <c r="GC40" s="134"/>
      <c r="GD40" s="134"/>
      <c r="GE40" s="134"/>
      <c r="GF40" s="134"/>
      <c r="GG40" s="134"/>
      <c r="GH40" s="134"/>
      <c r="GI40" s="134"/>
      <c r="GJ40" s="134"/>
      <c r="GK40" s="134"/>
      <c r="GL40" s="134"/>
      <c r="GM40" s="134"/>
      <c r="GN40" s="134"/>
      <c r="GO40" s="134"/>
      <c r="GP40" s="134"/>
      <c r="GQ40" s="134"/>
      <c r="GR40" s="134"/>
      <c r="GS40" s="134"/>
      <c r="GT40" s="134"/>
      <c r="GU40" s="134"/>
      <c r="GV40" s="134"/>
      <c r="GW40" s="134"/>
      <c r="GX40" s="134"/>
      <c r="GY40" s="134"/>
      <c r="GZ40" s="134"/>
      <c r="HA40" s="134"/>
      <c r="HB40" s="134"/>
      <c r="HC40" s="134"/>
      <c r="HD40" s="134"/>
      <c r="HE40" s="134"/>
      <c r="HF40" s="134"/>
      <c r="HG40" s="134"/>
      <c r="HH40" s="134"/>
      <c r="HI40" s="134"/>
      <c r="HJ40" s="134"/>
      <c r="HK40" s="134"/>
      <c r="HL40" s="134"/>
      <c r="HM40" s="134"/>
      <c r="HN40" s="134"/>
      <c r="HO40" s="134"/>
      <c r="HP40" s="134"/>
      <c r="HQ40" s="134"/>
      <c r="HR40" s="134"/>
      <c r="HS40" s="134"/>
      <c r="HT40" s="134"/>
      <c r="HU40" s="134"/>
      <c r="HV40" s="134"/>
      <c r="HW40" s="134"/>
      <c r="HX40" s="134"/>
      <c r="HY40" s="134"/>
      <c r="HZ40" s="134"/>
      <c r="IA40" s="134"/>
      <c r="IB40" s="134"/>
      <c r="IC40" s="134"/>
      <c r="ID40" s="134"/>
      <c r="IE40" s="134"/>
      <c r="IF40" s="134"/>
      <c r="IG40" s="134"/>
      <c r="IH40" s="134"/>
      <c r="II40" s="134"/>
      <c r="IJ40" s="134"/>
      <c r="IK40" s="134"/>
      <c r="IL40" s="134"/>
      <c r="IM40" s="134"/>
      <c r="IN40" s="134"/>
      <c r="IO40" s="134"/>
      <c r="IP40" s="134"/>
      <c r="IQ40" s="134"/>
      <c r="IR40" s="134"/>
      <c r="IS40" s="134"/>
      <c r="IT40" s="134"/>
      <c r="IU40" s="134"/>
      <c r="IV40" s="134"/>
    </row>
    <row r="41" customFormat="false" ht="13" hidden="false" customHeight="false" outlineLevel="0" collapsed="false">
      <c r="A41" s="135" t="s">
        <v>175</v>
      </c>
      <c r="B41" s="135"/>
      <c r="C41" s="135"/>
      <c r="D41" s="135"/>
      <c r="E41" s="135"/>
      <c r="F41" s="135"/>
      <c r="G41" s="135"/>
      <c r="H41" s="135"/>
      <c r="I41" s="135"/>
      <c r="J41" s="89" t="s">
        <v>93</v>
      </c>
      <c r="K41" s="136" t="s">
        <v>94</v>
      </c>
      <c r="L41" s="136"/>
    </row>
    <row r="42" customFormat="false" ht="15" hidden="false" customHeight="true" outlineLevel="0" collapsed="false">
      <c r="A42" s="135"/>
      <c r="B42" s="135"/>
      <c r="C42" s="135"/>
      <c r="D42" s="135"/>
      <c r="E42" s="135"/>
      <c r="F42" s="135"/>
      <c r="G42" s="135"/>
      <c r="H42" s="135"/>
      <c r="I42" s="135"/>
      <c r="J42" s="137"/>
      <c r="K42" s="137"/>
      <c r="L42" s="138"/>
    </row>
    <row r="43" customFormat="false" ht="15" hidden="false" customHeight="true" outlineLevel="0" collapsed="false">
      <c r="A43" s="135" t="s">
        <v>175</v>
      </c>
      <c r="B43" s="135"/>
      <c r="C43" s="135"/>
      <c r="D43" s="135"/>
      <c r="E43" s="135"/>
      <c r="F43" s="135"/>
      <c r="G43" s="135"/>
      <c r="H43" s="135"/>
      <c r="I43" s="135"/>
      <c r="J43" s="89" t="s">
        <v>93</v>
      </c>
      <c r="K43" s="136" t="s">
        <v>94</v>
      </c>
      <c r="L43" s="136"/>
    </row>
    <row r="44" customFormat="false" ht="15" hidden="false" customHeight="true" outlineLevel="0" collapsed="false">
      <c r="A44" s="135"/>
      <c r="B44" s="135"/>
      <c r="C44" s="135"/>
      <c r="D44" s="135"/>
      <c r="E44" s="135"/>
      <c r="F44" s="135"/>
      <c r="G44" s="135"/>
      <c r="H44" s="135"/>
      <c r="I44" s="135"/>
      <c r="J44" s="137"/>
      <c r="K44" s="137"/>
      <c r="L44" s="138"/>
    </row>
    <row r="45" customFormat="false" ht="15" hidden="false" customHeight="true" outlineLevel="0" collapsed="false">
      <c r="A45" s="139" t="s">
        <v>175</v>
      </c>
      <c r="B45" s="139"/>
      <c r="C45" s="139"/>
      <c r="D45" s="139"/>
      <c r="E45" s="139"/>
      <c r="F45" s="139"/>
      <c r="G45" s="139"/>
      <c r="H45" s="139"/>
      <c r="I45" s="139"/>
      <c r="J45" s="89" t="s">
        <v>93</v>
      </c>
      <c r="K45" s="136" t="s">
        <v>94</v>
      </c>
      <c r="L45" s="136"/>
      <c r="FO45" s="53"/>
      <c r="FP45" s="53"/>
      <c r="FQ45" s="53"/>
      <c r="FR45" s="53"/>
      <c r="FS45" s="53"/>
      <c r="FT45" s="53"/>
      <c r="FU45" s="53"/>
      <c r="FV45" s="53"/>
      <c r="FW45" s="53"/>
    </row>
    <row r="46" customFormat="false" ht="15" hidden="false" customHeight="true" outlineLevel="0" collapsed="false">
      <c r="A46" s="139"/>
      <c r="B46" s="139"/>
      <c r="C46" s="139"/>
      <c r="D46" s="139"/>
      <c r="E46" s="139"/>
      <c r="F46" s="139"/>
      <c r="G46" s="139"/>
      <c r="H46" s="139"/>
      <c r="I46" s="139"/>
      <c r="J46" s="140"/>
      <c r="K46" s="140"/>
      <c r="L46" s="141"/>
      <c r="FO46" s="53"/>
      <c r="FP46" s="53"/>
      <c r="FQ46" s="53"/>
      <c r="FR46" s="53"/>
      <c r="FS46" s="53"/>
      <c r="FT46" s="53"/>
      <c r="FU46" s="53"/>
      <c r="FV46" s="53"/>
      <c r="FW46" s="53"/>
    </row>
    <row r="47" s="99" customFormat="true" ht="12" hidden="false" customHeight="true" outlineLevel="0" collapsed="false">
      <c r="A47" s="142" t="s">
        <v>176</v>
      </c>
      <c r="B47" s="142"/>
      <c r="C47" s="142"/>
      <c r="D47" s="142"/>
      <c r="E47" s="142"/>
      <c r="F47" s="142"/>
      <c r="G47" s="142"/>
      <c r="H47" s="142"/>
      <c r="I47" s="142"/>
      <c r="J47" s="142"/>
      <c r="K47" s="142"/>
      <c r="L47" s="142"/>
      <c r="N47" s="54"/>
      <c r="O47" s="54"/>
      <c r="P47" s="54"/>
      <c r="Q47" s="54"/>
      <c r="FX47" s="134"/>
      <c r="FY47" s="134"/>
      <c r="FZ47" s="134"/>
      <c r="GA47" s="134"/>
      <c r="GB47" s="134"/>
      <c r="GC47" s="134"/>
      <c r="GD47" s="134"/>
      <c r="GE47" s="134"/>
      <c r="GF47" s="134"/>
      <c r="GG47" s="134"/>
      <c r="GH47" s="134"/>
      <c r="GI47" s="134"/>
      <c r="GJ47" s="134"/>
      <c r="GK47" s="134"/>
      <c r="GL47" s="134"/>
      <c r="GM47" s="134"/>
      <c r="GN47" s="134"/>
      <c r="GO47" s="134"/>
      <c r="GP47" s="134"/>
      <c r="GQ47" s="134"/>
      <c r="GR47" s="134"/>
      <c r="GS47" s="134"/>
      <c r="GT47" s="134"/>
      <c r="GU47" s="134"/>
      <c r="GV47" s="134"/>
      <c r="GW47" s="134"/>
      <c r="GX47" s="134"/>
      <c r="GY47" s="134"/>
      <c r="GZ47" s="134"/>
      <c r="HA47" s="134"/>
      <c r="HB47" s="134"/>
      <c r="HC47" s="134"/>
      <c r="HD47" s="134"/>
      <c r="HE47" s="134"/>
      <c r="HF47" s="134"/>
      <c r="HG47" s="134"/>
      <c r="HH47" s="134"/>
      <c r="HI47" s="134"/>
      <c r="HJ47" s="134"/>
      <c r="HK47" s="134"/>
      <c r="HL47" s="134"/>
      <c r="HM47" s="134"/>
      <c r="HN47" s="134"/>
      <c r="HO47" s="134"/>
      <c r="HP47" s="134"/>
      <c r="HQ47" s="134"/>
      <c r="HR47" s="134"/>
      <c r="HS47" s="134"/>
      <c r="HT47" s="134"/>
      <c r="HU47" s="134"/>
      <c r="HV47" s="134"/>
      <c r="HW47" s="134"/>
      <c r="HX47" s="134"/>
      <c r="HY47" s="134"/>
      <c r="HZ47" s="134"/>
      <c r="IA47" s="134"/>
      <c r="IB47" s="134"/>
      <c r="IC47" s="134"/>
      <c r="ID47" s="134"/>
      <c r="IE47" s="134"/>
      <c r="IF47" s="134"/>
      <c r="IG47" s="134"/>
      <c r="IH47" s="134"/>
      <c r="II47" s="134"/>
      <c r="IJ47" s="134"/>
      <c r="IK47" s="134"/>
      <c r="IL47" s="134"/>
      <c r="IM47" s="134"/>
      <c r="IN47" s="134"/>
      <c r="IO47" s="134"/>
      <c r="IP47" s="134"/>
      <c r="IQ47" s="134"/>
      <c r="IR47" s="134"/>
      <c r="IS47" s="134"/>
      <c r="IT47" s="134"/>
      <c r="IU47" s="134"/>
      <c r="IV47" s="134"/>
    </row>
    <row r="48" customFormat="false" ht="12" hidden="false" customHeight="true" outlineLevel="0" collapsed="false">
      <c r="A48" s="114" t="s">
        <v>177</v>
      </c>
      <c r="B48" s="114"/>
      <c r="C48" s="114"/>
      <c r="D48" s="114"/>
      <c r="E48" s="114"/>
      <c r="F48" s="143" t="s">
        <v>178</v>
      </c>
      <c r="G48" s="143"/>
      <c r="H48" s="143"/>
      <c r="I48" s="143"/>
      <c r="J48" s="143"/>
      <c r="K48" s="143"/>
      <c r="L48" s="143"/>
    </row>
    <row r="49" customFormat="false" ht="13" hidden="false" customHeight="false" outlineLevel="0" collapsed="false">
      <c r="A49" s="88" t="s">
        <v>179</v>
      </c>
      <c r="B49" s="87"/>
      <c r="C49" s="87"/>
      <c r="D49" s="87"/>
      <c r="E49" s="87"/>
      <c r="F49" s="144" t="s">
        <v>179</v>
      </c>
      <c r="G49" s="144"/>
      <c r="H49" s="87"/>
      <c r="I49" s="87"/>
      <c r="J49" s="87"/>
      <c r="K49" s="87"/>
      <c r="L49" s="87"/>
    </row>
    <row r="50" customFormat="false" ht="13" hidden="false" customHeight="false" outlineLevel="0" collapsed="false">
      <c r="A50" s="88" t="s">
        <v>180</v>
      </c>
      <c r="B50" s="87"/>
      <c r="C50" s="87"/>
      <c r="D50" s="87"/>
      <c r="E50" s="87"/>
      <c r="F50" s="144" t="s">
        <v>180</v>
      </c>
      <c r="G50" s="144"/>
      <c r="H50" s="87"/>
      <c r="I50" s="87"/>
      <c r="J50" s="87"/>
      <c r="K50" s="87"/>
      <c r="L50" s="87"/>
    </row>
    <row r="51" customFormat="false" ht="18" hidden="false" customHeight="true" outlineLevel="0" collapsed="false">
      <c r="A51" s="145" t="s">
        <v>181</v>
      </c>
      <c r="B51" s="146"/>
      <c r="C51" s="146"/>
      <c r="D51" s="146"/>
      <c r="E51" s="146"/>
      <c r="F51" s="147" t="s">
        <v>181</v>
      </c>
      <c r="G51" s="147"/>
      <c r="H51" s="146"/>
      <c r="I51" s="146"/>
      <c r="J51" s="146"/>
      <c r="K51" s="146"/>
      <c r="L51" s="146"/>
    </row>
    <row r="52" customFormat="false" ht="12" hidden="false" customHeight="true" outlineLevel="0" collapsed="false">
      <c r="A52" s="148" t="s">
        <v>182</v>
      </c>
      <c r="B52" s="148"/>
      <c r="C52" s="148"/>
      <c r="D52" s="148"/>
      <c r="E52" s="148"/>
      <c r="F52" s="149" t="s">
        <v>183</v>
      </c>
      <c r="G52" s="149"/>
      <c r="H52" s="149"/>
      <c r="I52" s="149"/>
      <c r="J52" s="149"/>
      <c r="K52" s="149"/>
      <c r="L52" s="149"/>
    </row>
    <row r="53" customFormat="false" ht="13" hidden="false" customHeight="false" outlineLevel="0" collapsed="false">
      <c r="A53" s="88" t="s">
        <v>179</v>
      </c>
      <c r="B53" s="87"/>
      <c r="C53" s="87"/>
      <c r="D53" s="87"/>
      <c r="E53" s="87"/>
      <c r="F53" s="144" t="s">
        <v>179</v>
      </c>
      <c r="G53" s="144"/>
      <c r="H53" s="87"/>
      <c r="I53" s="87"/>
      <c r="J53" s="87"/>
      <c r="K53" s="87"/>
      <c r="L53" s="87"/>
    </row>
    <row r="54" customFormat="false" ht="13" hidden="false" customHeight="false" outlineLevel="0" collapsed="false">
      <c r="A54" s="88" t="s">
        <v>180</v>
      </c>
      <c r="B54" s="87"/>
      <c r="C54" s="87"/>
      <c r="D54" s="87"/>
      <c r="E54" s="87"/>
      <c r="F54" s="144" t="s">
        <v>180</v>
      </c>
      <c r="G54" s="144"/>
      <c r="H54" s="87"/>
      <c r="I54" s="87"/>
      <c r="J54" s="87"/>
      <c r="K54" s="87"/>
      <c r="L54" s="87"/>
    </row>
    <row r="55" customFormat="false" ht="18" hidden="false" customHeight="true" outlineLevel="0" collapsed="false">
      <c r="A55" s="145" t="s">
        <v>181</v>
      </c>
      <c r="B55" s="146"/>
      <c r="C55" s="146"/>
      <c r="D55" s="146"/>
      <c r="E55" s="146"/>
      <c r="F55" s="147" t="s">
        <v>181</v>
      </c>
      <c r="G55" s="147"/>
      <c r="H55" s="146"/>
      <c r="I55" s="146"/>
      <c r="J55" s="146"/>
      <c r="K55" s="146"/>
      <c r="L55" s="146"/>
    </row>
    <row r="56" customFormat="false" ht="33.75" hidden="false" customHeight="true" outlineLevel="0" collapsed="false">
      <c r="A56" s="150" t="s">
        <v>184</v>
      </c>
      <c r="B56" s="150"/>
      <c r="C56" s="150"/>
      <c r="D56" s="150"/>
      <c r="E56" s="150"/>
      <c r="F56" s="150"/>
      <c r="G56" s="150"/>
      <c r="H56" s="150"/>
      <c r="I56" s="150"/>
      <c r="J56" s="150"/>
      <c r="K56" s="150"/>
      <c r="L56" s="150"/>
    </row>
    <row r="57" customFormat="false" ht="15" hidden="false" customHeight="true" outlineLevel="0" collapsed="false">
      <c r="A57" s="151" t="s">
        <v>185</v>
      </c>
      <c r="B57" s="151"/>
      <c r="C57" s="151"/>
      <c r="D57" s="151"/>
      <c r="E57" s="151"/>
      <c r="F57" s="151"/>
      <c r="G57" s="151"/>
      <c r="H57" s="151"/>
      <c r="I57" s="151"/>
      <c r="J57" s="151"/>
      <c r="K57" s="151"/>
      <c r="L57" s="151"/>
      <c r="FT57" s="53"/>
      <c r="FU57" s="53"/>
      <c r="FV57" s="53"/>
      <c r="FW57" s="53"/>
    </row>
    <row r="58" customFormat="false" ht="18.65" hidden="false" customHeight="true" outlineLevel="0" collapsed="false">
      <c r="A58" s="152" t="s">
        <v>186</v>
      </c>
      <c r="B58" s="152"/>
      <c r="C58" s="152"/>
      <c r="D58" s="152"/>
      <c r="E58" s="152"/>
      <c r="F58" s="152"/>
      <c r="G58" s="152"/>
      <c r="H58" s="152"/>
      <c r="I58" s="152"/>
      <c r="J58" s="152"/>
      <c r="K58" s="152"/>
      <c r="L58" s="152"/>
    </row>
    <row r="59" customFormat="false" ht="13" hidden="false" customHeight="false" outlineLevel="0" collapsed="false">
      <c r="A59" s="153" t="s">
        <v>187</v>
      </c>
      <c r="B59" s="153"/>
      <c r="C59" s="153"/>
      <c r="D59" s="89" t="s">
        <v>188</v>
      </c>
      <c r="E59" s="89"/>
      <c r="F59" s="89"/>
      <c r="G59" s="89"/>
      <c r="H59" s="89" t="s">
        <v>189</v>
      </c>
      <c r="I59" s="89"/>
      <c r="J59" s="154" t="s">
        <v>190</v>
      </c>
      <c r="K59" s="154"/>
      <c r="L59" s="154"/>
    </row>
    <row r="60" customFormat="false" ht="13" hidden="false" customHeight="false" outlineLevel="0" collapsed="false">
      <c r="A60" s="155"/>
      <c r="B60" s="156"/>
      <c r="C60" s="157"/>
      <c r="D60" s="158" t="s">
        <v>191</v>
      </c>
      <c r="E60" s="156"/>
      <c r="F60" s="156"/>
      <c r="G60" s="157"/>
      <c r="H60" s="158"/>
      <c r="I60" s="159"/>
      <c r="J60" s="158"/>
      <c r="K60" s="156"/>
      <c r="L60" s="160"/>
    </row>
    <row r="61" customFormat="false" ht="13" hidden="false" customHeight="false" outlineLevel="0" collapsed="false">
      <c r="A61" s="161"/>
      <c r="B61" s="162"/>
      <c r="C61" s="163"/>
      <c r="D61" s="164" t="s">
        <v>192</v>
      </c>
      <c r="E61" s="162"/>
      <c r="F61" s="162"/>
      <c r="G61" s="163"/>
      <c r="H61" s="164"/>
      <c r="I61" s="165"/>
      <c r="J61" s="164"/>
      <c r="K61" s="162"/>
      <c r="L61" s="166"/>
    </row>
    <row r="62" customFormat="false" ht="13" hidden="false" customHeight="false" outlineLevel="0" collapsed="false">
      <c r="A62" s="167"/>
      <c r="B62" s="168"/>
      <c r="C62" s="169"/>
      <c r="D62" s="170" t="s">
        <v>193</v>
      </c>
      <c r="E62" s="168"/>
      <c r="F62" s="156"/>
      <c r="G62" s="169"/>
      <c r="H62" s="158"/>
      <c r="I62" s="159"/>
      <c r="J62" s="158"/>
      <c r="K62" s="156"/>
      <c r="L62" s="160"/>
    </row>
    <row r="63" customFormat="false" ht="13" hidden="false" customHeight="false" outlineLevel="0" collapsed="false">
      <c r="A63" s="171"/>
      <c r="B63" s="172"/>
      <c r="C63" s="173"/>
      <c r="D63" s="174" t="s">
        <v>194</v>
      </c>
      <c r="E63" s="172"/>
      <c r="F63" s="162"/>
      <c r="G63" s="173"/>
      <c r="H63" s="164"/>
      <c r="I63" s="165"/>
      <c r="J63" s="164"/>
      <c r="K63" s="162"/>
      <c r="L63" s="166"/>
    </row>
    <row r="64" customFormat="false" ht="13" hidden="false" customHeight="false" outlineLevel="0" collapsed="false">
      <c r="A64" s="167"/>
      <c r="B64" s="168"/>
      <c r="C64" s="169"/>
      <c r="D64" s="175" t="s">
        <v>195</v>
      </c>
      <c r="E64" s="168"/>
      <c r="F64" s="156"/>
      <c r="G64" s="169"/>
      <c r="H64" s="158"/>
      <c r="I64" s="159"/>
      <c r="J64" s="158"/>
      <c r="K64" s="156"/>
      <c r="L64" s="160"/>
    </row>
    <row r="65" customFormat="false" ht="13" hidden="false" customHeight="false" outlineLevel="0" collapsed="false">
      <c r="A65" s="161"/>
      <c r="B65" s="162"/>
      <c r="C65" s="163"/>
      <c r="D65" s="164" t="s">
        <v>196</v>
      </c>
      <c r="E65" s="162"/>
      <c r="F65" s="162"/>
      <c r="G65" s="163"/>
      <c r="H65" s="164"/>
      <c r="I65" s="165"/>
      <c r="J65" s="164"/>
      <c r="K65" s="162"/>
      <c r="L65" s="166"/>
    </row>
    <row r="66" customFormat="false" ht="13" hidden="false" customHeight="false" outlineLevel="0" collapsed="false">
      <c r="A66" s="155"/>
      <c r="B66" s="156"/>
      <c r="C66" s="157"/>
      <c r="D66" s="158" t="s">
        <v>196</v>
      </c>
      <c r="E66" s="156"/>
      <c r="F66" s="156"/>
      <c r="G66" s="157"/>
      <c r="H66" s="158"/>
      <c r="I66" s="159"/>
      <c r="J66" s="158"/>
      <c r="K66" s="156"/>
      <c r="L66" s="160"/>
    </row>
    <row r="67" customFormat="false" ht="13" hidden="false" customHeight="false" outlineLevel="0" collapsed="false">
      <c r="A67" s="161"/>
      <c r="B67" s="162"/>
      <c r="C67" s="163"/>
      <c r="D67" s="164" t="s">
        <v>197</v>
      </c>
      <c r="E67" s="162"/>
      <c r="F67" s="162"/>
      <c r="G67" s="163"/>
      <c r="H67" s="164"/>
      <c r="I67" s="165"/>
      <c r="J67" s="164"/>
      <c r="K67" s="162"/>
      <c r="L67" s="166"/>
    </row>
    <row r="68" customFormat="false" ht="13" hidden="false" customHeight="false" outlineLevel="0" collapsed="false">
      <c r="A68" s="155"/>
      <c r="B68" s="156"/>
      <c r="C68" s="157"/>
      <c r="D68" s="176" t="s">
        <v>198</v>
      </c>
      <c r="E68" s="156"/>
      <c r="F68" s="156"/>
      <c r="G68" s="157"/>
      <c r="H68" s="158"/>
      <c r="I68" s="159"/>
      <c r="J68" s="158"/>
      <c r="K68" s="156"/>
      <c r="L68" s="160"/>
    </row>
    <row r="69" customFormat="false" ht="13" hidden="false" customHeight="false" outlineLevel="0" collapsed="false">
      <c r="A69" s="161"/>
      <c r="B69" s="162"/>
      <c r="C69" s="163"/>
      <c r="D69" s="164" t="s">
        <v>199</v>
      </c>
      <c r="E69" s="162"/>
      <c r="F69" s="162"/>
      <c r="G69" s="163"/>
      <c r="H69" s="164"/>
      <c r="I69" s="165"/>
      <c r="J69" s="164"/>
      <c r="K69" s="162"/>
      <c r="L69" s="166"/>
    </row>
    <row r="70" customFormat="false" ht="13" hidden="false" customHeight="false" outlineLevel="0" collapsed="false">
      <c r="A70" s="155"/>
      <c r="B70" s="156"/>
      <c r="C70" s="157"/>
      <c r="D70" s="158" t="s">
        <v>199</v>
      </c>
      <c r="E70" s="156"/>
      <c r="F70" s="156"/>
      <c r="G70" s="157"/>
      <c r="H70" s="158"/>
      <c r="I70" s="159"/>
      <c r="J70" s="158"/>
      <c r="K70" s="156"/>
      <c r="L70" s="160"/>
    </row>
    <row r="71" customFormat="false" ht="13" hidden="false" customHeight="false" outlineLevel="0" collapsed="false">
      <c r="A71" s="161"/>
      <c r="B71" s="162"/>
      <c r="C71" s="163"/>
      <c r="D71" s="177" t="s">
        <v>200</v>
      </c>
      <c r="E71" s="162"/>
      <c r="F71" s="162"/>
      <c r="G71" s="163"/>
      <c r="H71" s="164"/>
      <c r="I71" s="165"/>
      <c r="J71" s="164"/>
      <c r="K71" s="162"/>
      <c r="L71" s="166"/>
    </row>
    <row r="72" customFormat="false" ht="13" hidden="false" customHeight="false" outlineLevel="0" collapsed="false">
      <c r="A72" s="155"/>
      <c r="B72" s="156"/>
      <c r="C72" s="157"/>
      <c r="D72" s="176" t="s">
        <v>200</v>
      </c>
      <c r="E72" s="156"/>
      <c r="F72" s="156"/>
      <c r="G72" s="157"/>
      <c r="H72" s="158"/>
      <c r="I72" s="159"/>
      <c r="J72" s="158"/>
      <c r="K72" s="156"/>
      <c r="L72" s="160"/>
    </row>
    <row r="73" customFormat="false" ht="13" hidden="false" customHeight="false" outlineLevel="0" collapsed="false">
      <c r="A73" s="161"/>
      <c r="B73" s="162"/>
      <c r="C73" s="163"/>
      <c r="D73" s="177" t="s">
        <v>201</v>
      </c>
      <c r="E73" s="162"/>
      <c r="F73" s="162"/>
      <c r="G73" s="163"/>
      <c r="H73" s="164"/>
      <c r="I73" s="165"/>
      <c r="J73" s="164"/>
      <c r="K73" s="162"/>
      <c r="L73" s="166"/>
    </row>
    <row r="74" customFormat="false" ht="13" hidden="false" customHeight="false" outlineLevel="0" collapsed="false">
      <c r="A74" s="155"/>
      <c r="B74" s="156"/>
      <c r="C74" s="157"/>
      <c r="D74" s="176" t="s">
        <v>202</v>
      </c>
      <c r="E74" s="156"/>
      <c r="F74" s="156"/>
      <c r="G74" s="157"/>
      <c r="H74" s="158"/>
      <c r="I74" s="159"/>
      <c r="J74" s="158"/>
      <c r="K74" s="156"/>
      <c r="L74" s="160"/>
    </row>
    <row r="75" customFormat="false" ht="13" hidden="false" customHeight="false" outlineLevel="0" collapsed="false">
      <c r="A75" s="161"/>
      <c r="B75" s="162"/>
      <c r="C75" s="163"/>
      <c r="D75" s="164"/>
      <c r="E75" s="162"/>
      <c r="F75" s="162"/>
      <c r="G75" s="163"/>
      <c r="H75" s="164"/>
      <c r="I75" s="165"/>
      <c r="J75" s="164"/>
      <c r="K75" s="162"/>
      <c r="L75" s="166"/>
    </row>
    <row r="76" customFormat="false" ht="13" hidden="false" customHeight="false" outlineLevel="0" collapsed="false">
      <c r="A76" s="155"/>
      <c r="B76" s="156"/>
      <c r="C76" s="157"/>
      <c r="D76" s="158"/>
      <c r="E76" s="156"/>
      <c r="F76" s="156"/>
      <c r="G76" s="157"/>
      <c r="H76" s="158"/>
      <c r="I76" s="159"/>
      <c r="J76" s="158"/>
      <c r="K76" s="156"/>
      <c r="L76" s="160"/>
    </row>
    <row r="77" customFormat="false" ht="13" hidden="false" customHeight="false" outlineLevel="0" collapsed="false">
      <c r="A77" s="161"/>
      <c r="B77" s="162"/>
      <c r="C77" s="163"/>
      <c r="D77" s="164"/>
      <c r="E77" s="162"/>
      <c r="F77" s="162"/>
      <c r="G77" s="163"/>
      <c r="H77" s="164"/>
      <c r="I77" s="165"/>
      <c r="J77" s="164"/>
      <c r="K77" s="162"/>
      <c r="L77" s="166"/>
    </row>
    <row r="78" customFormat="false" ht="13" hidden="false" customHeight="false" outlineLevel="0" collapsed="false">
      <c r="A78" s="155"/>
      <c r="B78" s="156"/>
      <c r="C78" s="157"/>
      <c r="D78" s="158"/>
      <c r="E78" s="156"/>
      <c r="F78" s="156"/>
      <c r="G78" s="157"/>
      <c r="H78" s="158"/>
      <c r="I78" s="159"/>
      <c r="J78" s="158"/>
      <c r="K78" s="156"/>
      <c r="L78" s="160"/>
    </row>
    <row r="79" customFormat="false" ht="13" hidden="false" customHeight="false" outlineLevel="0" collapsed="false">
      <c r="A79" s="161"/>
      <c r="B79" s="162"/>
      <c r="C79" s="163"/>
      <c r="D79" s="164"/>
      <c r="E79" s="162"/>
      <c r="F79" s="162"/>
      <c r="G79" s="163"/>
      <c r="H79" s="164"/>
      <c r="I79" s="165"/>
      <c r="J79" s="164"/>
      <c r="K79" s="162"/>
      <c r="L79" s="166"/>
    </row>
    <row r="80" customFormat="false" ht="13" hidden="false" customHeight="false" outlineLevel="0" collapsed="false">
      <c r="A80" s="155"/>
      <c r="B80" s="156"/>
      <c r="C80" s="157"/>
      <c r="D80" s="158" t="s">
        <v>182</v>
      </c>
      <c r="E80" s="156"/>
      <c r="F80" s="156"/>
      <c r="G80" s="157"/>
      <c r="H80" s="158"/>
      <c r="I80" s="159"/>
      <c r="J80" s="158"/>
      <c r="K80" s="156"/>
      <c r="L80" s="160"/>
    </row>
    <row r="81" customFormat="false" ht="13" hidden="false" customHeight="false" outlineLevel="0" collapsed="false">
      <c r="A81" s="161"/>
      <c r="B81" s="162"/>
      <c r="C81" s="163"/>
      <c r="D81" s="177" t="s">
        <v>203</v>
      </c>
      <c r="E81" s="162"/>
      <c r="F81" s="162"/>
      <c r="G81" s="163"/>
      <c r="H81" s="164"/>
      <c r="I81" s="165"/>
      <c r="J81" s="164"/>
      <c r="K81" s="162"/>
      <c r="L81" s="166"/>
    </row>
    <row r="82" customFormat="false" ht="13" hidden="false" customHeight="false" outlineLevel="0" collapsed="false">
      <c r="A82" s="155"/>
      <c r="B82" s="156"/>
      <c r="C82" s="157"/>
      <c r="D82" s="158" t="s">
        <v>204</v>
      </c>
      <c r="E82" s="156"/>
      <c r="F82" s="156"/>
      <c r="G82" s="157"/>
      <c r="H82" s="158"/>
      <c r="I82" s="159"/>
      <c r="J82" s="158"/>
      <c r="K82" s="156"/>
      <c r="L82" s="160"/>
    </row>
    <row r="83" customFormat="false" ht="13" hidden="false" customHeight="false" outlineLevel="0" collapsed="false">
      <c r="A83" s="161"/>
      <c r="B83" s="162"/>
      <c r="C83" s="163"/>
      <c r="D83" s="164" t="s">
        <v>204</v>
      </c>
      <c r="E83" s="162"/>
      <c r="F83" s="162"/>
      <c r="G83" s="163"/>
      <c r="H83" s="164"/>
      <c r="I83" s="165"/>
      <c r="J83" s="164"/>
      <c r="K83" s="162"/>
      <c r="L83" s="166"/>
    </row>
    <row r="84" customFormat="false" ht="13" hidden="false" customHeight="false" outlineLevel="0" collapsed="false">
      <c r="A84" s="155"/>
      <c r="B84" s="156"/>
      <c r="C84" s="157"/>
      <c r="D84" s="176" t="s">
        <v>205</v>
      </c>
      <c r="E84" s="156"/>
      <c r="F84" s="156"/>
      <c r="G84" s="157"/>
      <c r="H84" s="158"/>
      <c r="I84" s="159"/>
      <c r="J84" s="158"/>
      <c r="K84" s="156"/>
      <c r="L84" s="160"/>
    </row>
    <row r="85" customFormat="false" ht="13" hidden="false" customHeight="false" outlineLevel="0" collapsed="false">
      <c r="A85" s="161"/>
      <c r="B85" s="162"/>
      <c r="C85" s="163"/>
      <c r="D85" s="177" t="s">
        <v>205</v>
      </c>
      <c r="E85" s="162"/>
      <c r="F85" s="162"/>
      <c r="G85" s="163"/>
      <c r="H85" s="164"/>
      <c r="I85" s="165"/>
      <c r="J85" s="164"/>
      <c r="K85" s="162"/>
      <c r="L85" s="166"/>
    </row>
    <row r="86" customFormat="false" ht="13" hidden="false" customHeight="false" outlineLevel="0" collapsed="false">
      <c r="A86" s="155"/>
      <c r="B86" s="156"/>
      <c r="C86" s="157"/>
      <c r="D86" s="176" t="s">
        <v>205</v>
      </c>
      <c r="E86" s="156"/>
      <c r="F86" s="156"/>
      <c r="G86" s="157"/>
      <c r="H86" s="158"/>
      <c r="I86" s="159"/>
      <c r="J86" s="158"/>
      <c r="K86" s="156"/>
      <c r="L86" s="160"/>
    </row>
    <row r="87" customFormat="false" ht="13.5" hidden="false" customHeight="false" outlineLevel="0" collapsed="false">
      <c r="A87" s="178"/>
      <c r="B87" s="179"/>
      <c r="C87" s="180"/>
      <c r="D87" s="181" t="s">
        <v>206</v>
      </c>
      <c r="E87" s="179"/>
      <c r="F87" s="179"/>
      <c r="G87" s="180"/>
      <c r="H87" s="182"/>
      <c r="I87" s="183"/>
      <c r="J87" s="182"/>
      <c r="K87" s="179"/>
      <c r="L87" s="184"/>
    </row>
    <row r="88" customFormat="false" ht="13.5" hidden="false" customHeight="false" outlineLevel="0" collapsed="false">
      <c r="A88" s="185" t="s">
        <v>207</v>
      </c>
      <c r="B88" s="185"/>
      <c r="C88" s="185"/>
      <c r="D88" s="185"/>
      <c r="E88" s="185"/>
      <c r="F88" s="185"/>
      <c r="G88" s="185"/>
      <c r="H88" s="185"/>
      <c r="I88" s="185"/>
      <c r="J88" s="185"/>
      <c r="K88" s="185"/>
      <c r="L88" s="185"/>
    </row>
    <row r="89" customFormat="false" ht="39" hidden="false" customHeight="true" outlineLevel="0" collapsed="false">
      <c r="A89" s="186" t="s">
        <v>184</v>
      </c>
      <c r="B89" s="186"/>
      <c r="C89" s="186"/>
      <c r="D89" s="186"/>
      <c r="E89" s="186"/>
      <c r="F89" s="186"/>
      <c r="G89" s="186"/>
      <c r="H89" s="186"/>
      <c r="I89" s="186"/>
      <c r="J89" s="186"/>
      <c r="K89" s="186"/>
      <c r="L89" s="186"/>
    </row>
    <row r="90" customFormat="false" ht="15" hidden="false" customHeight="true" outlineLevel="0" collapsed="false">
      <c r="A90" s="187" t="str">
        <f aca="false">A57</f>
        <v>IGRF Rev. 150103 © 2015 Women's Flat Track Derby Association (WFTDA)</v>
      </c>
      <c r="B90" s="187"/>
      <c r="C90" s="187"/>
      <c r="D90" s="187"/>
      <c r="E90" s="187"/>
      <c r="F90" s="187"/>
      <c r="G90" s="187"/>
      <c r="H90" s="187"/>
      <c r="I90" s="187"/>
      <c r="J90" s="187"/>
      <c r="K90" s="187"/>
      <c r="L90" s="187"/>
    </row>
    <row r="91" customFormat="false" ht="13" hidden="false" customHeight="false" outlineLevel="0" collapsed="false">
      <c r="A91" s="54"/>
      <c r="B91" s="54"/>
      <c r="C91" s="54"/>
      <c r="D91" s="54"/>
      <c r="E91" s="54"/>
      <c r="F91" s="54"/>
      <c r="G91" s="54"/>
      <c r="H91" s="54"/>
      <c r="I91" s="54"/>
      <c r="J91" s="54"/>
      <c r="K91" s="54"/>
      <c r="L91" s="54"/>
    </row>
    <row r="92" customFormat="false" ht="13" hidden="false" customHeight="false" outlineLevel="0" collapsed="false">
      <c r="A92" s="54"/>
      <c r="B92" s="54"/>
      <c r="C92" s="54"/>
      <c r="D92" s="54"/>
      <c r="E92" s="54"/>
      <c r="F92" s="54"/>
      <c r="G92" s="54"/>
      <c r="H92" s="54"/>
      <c r="I92" s="54"/>
      <c r="J92" s="54"/>
      <c r="K92" s="54"/>
      <c r="L92" s="54"/>
    </row>
    <row r="93" customFormat="false" ht="13" hidden="false" customHeight="false" outlineLevel="0" collapsed="false">
      <c r="A93" s="54"/>
      <c r="B93" s="54"/>
      <c r="C93" s="54"/>
      <c r="D93" s="54"/>
      <c r="E93" s="54"/>
      <c r="F93" s="54"/>
      <c r="G93" s="54"/>
      <c r="H93" s="54"/>
      <c r="I93" s="54"/>
      <c r="J93" s="54"/>
      <c r="K93" s="54"/>
      <c r="L93" s="54"/>
    </row>
    <row r="94" customFormat="false" ht="13" hidden="false" customHeight="false" outlineLevel="0" collapsed="false">
      <c r="A94" s="54"/>
      <c r="B94" s="54"/>
      <c r="C94" s="54"/>
      <c r="D94" s="54"/>
      <c r="E94" s="54"/>
      <c r="F94" s="54"/>
      <c r="G94" s="54"/>
      <c r="H94" s="54"/>
      <c r="I94" s="54"/>
      <c r="J94" s="54"/>
      <c r="K94" s="54"/>
      <c r="L94" s="54"/>
    </row>
    <row r="95" customFormat="false" ht="13" hidden="false" customHeight="false" outlineLevel="0" collapsed="false">
      <c r="A95" s="54"/>
      <c r="B95" s="54"/>
      <c r="C95" s="54"/>
      <c r="D95" s="54"/>
      <c r="E95" s="54"/>
      <c r="F95" s="54"/>
      <c r="G95" s="54"/>
      <c r="H95" s="54"/>
      <c r="I95" s="54"/>
      <c r="J95" s="54"/>
      <c r="K95" s="54"/>
      <c r="L95" s="54"/>
    </row>
    <row r="96" customFormat="false" ht="13" hidden="false" customHeight="false" outlineLevel="0" collapsed="false">
      <c r="A96" s="54"/>
      <c r="B96" s="54"/>
      <c r="C96" s="54"/>
      <c r="D96" s="54"/>
      <c r="E96" s="54"/>
      <c r="F96" s="54"/>
      <c r="G96" s="54"/>
      <c r="H96" s="54"/>
      <c r="I96" s="54"/>
      <c r="J96" s="54"/>
      <c r="K96" s="54"/>
      <c r="L96" s="54"/>
    </row>
    <row r="97" customFormat="false" ht="13" hidden="false" customHeight="false" outlineLevel="0" collapsed="false">
      <c r="A97" s="54"/>
      <c r="B97" s="54"/>
      <c r="C97" s="54"/>
      <c r="D97" s="54"/>
      <c r="E97" s="54"/>
      <c r="F97" s="54"/>
      <c r="G97" s="54"/>
      <c r="H97" s="54"/>
      <c r="I97" s="54"/>
      <c r="J97" s="54"/>
      <c r="K97" s="54"/>
      <c r="L97" s="54"/>
    </row>
    <row r="98" customFormat="false" ht="13" hidden="false" customHeight="false" outlineLevel="0" collapsed="false">
      <c r="A98" s="54"/>
      <c r="B98" s="54"/>
      <c r="C98" s="54"/>
      <c r="D98" s="54"/>
      <c r="E98" s="54"/>
      <c r="F98" s="54"/>
      <c r="G98" s="54"/>
      <c r="H98" s="54"/>
      <c r="I98" s="54"/>
      <c r="J98" s="54"/>
      <c r="K98" s="54"/>
      <c r="L98" s="54"/>
    </row>
    <row r="99" customFormat="false" ht="13" hidden="false" customHeight="false" outlineLevel="0" collapsed="false">
      <c r="A99" s="54"/>
      <c r="B99" s="54"/>
      <c r="C99" s="54"/>
      <c r="D99" s="54"/>
      <c r="E99" s="54"/>
      <c r="F99" s="54"/>
      <c r="G99" s="54"/>
      <c r="H99" s="54"/>
      <c r="I99" s="54"/>
      <c r="J99" s="54"/>
      <c r="K99" s="54"/>
      <c r="L99" s="54"/>
    </row>
    <row r="100" customFormat="false" ht="13" hidden="false" customHeight="false" outlineLevel="0" collapsed="false">
      <c r="A100" s="54"/>
      <c r="B100" s="54"/>
      <c r="C100" s="54"/>
      <c r="D100" s="54"/>
      <c r="E100" s="54"/>
      <c r="F100" s="54"/>
      <c r="G100" s="54"/>
      <c r="H100" s="54"/>
      <c r="I100" s="54"/>
      <c r="J100" s="54"/>
      <c r="K100" s="54"/>
      <c r="L100" s="54"/>
    </row>
    <row r="101" customFormat="false" ht="13" hidden="false" customHeight="false" outlineLevel="0" collapsed="false">
      <c r="A101" s="54"/>
      <c r="B101" s="54"/>
      <c r="C101" s="54"/>
      <c r="D101" s="54"/>
      <c r="E101" s="54"/>
      <c r="F101" s="54"/>
      <c r="G101" s="54"/>
      <c r="H101" s="54"/>
      <c r="I101" s="54"/>
      <c r="J101" s="54"/>
      <c r="K101" s="54"/>
      <c r="L101" s="54"/>
    </row>
    <row r="102" customFormat="false" ht="13" hidden="false" customHeight="false" outlineLevel="0" collapsed="false">
      <c r="A102" s="54"/>
      <c r="B102" s="54"/>
      <c r="C102" s="54"/>
      <c r="D102" s="54"/>
      <c r="E102" s="54"/>
      <c r="F102" s="54"/>
      <c r="G102" s="54"/>
      <c r="H102" s="54"/>
      <c r="I102" s="54"/>
      <c r="J102" s="54"/>
      <c r="K102" s="54"/>
      <c r="L102" s="54"/>
    </row>
    <row r="103" customFormat="false" ht="13" hidden="false" customHeight="false" outlineLevel="0" collapsed="false">
      <c r="A103" s="54"/>
      <c r="B103" s="54"/>
      <c r="C103" s="54"/>
      <c r="D103" s="54"/>
      <c r="E103" s="54"/>
      <c r="F103" s="54"/>
      <c r="G103" s="54"/>
      <c r="H103" s="54"/>
      <c r="I103" s="54"/>
      <c r="J103" s="54"/>
      <c r="K103" s="54"/>
      <c r="L103" s="54"/>
    </row>
    <row r="104" customFormat="false" ht="13" hidden="false" customHeight="false" outlineLevel="0" collapsed="false">
      <c r="A104" s="54"/>
      <c r="B104" s="54"/>
      <c r="C104" s="54"/>
      <c r="D104" s="54"/>
      <c r="E104" s="54"/>
      <c r="F104" s="54"/>
      <c r="G104" s="54"/>
      <c r="H104" s="54"/>
      <c r="I104" s="54"/>
      <c r="J104" s="54"/>
      <c r="K104" s="54"/>
      <c r="L104" s="54"/>
    </row>
    <row r="105" customFormat="false" ht="13" hidden="false" customHeight="false" outlineLevel="0" collapsed="false">
      <c r="A105" s="54"/>
      <c r="B105" s="54"/>
      <c r="C105" s="54"/>
      <c r="D105" s="54"/>
      <c r="E105" s="54"/>
      <c r="F105" s="54"/>
      <c r="G105" s="54"/>
      <c r="H105" s="54"/>
      <c r="I105" s="54"/>
      <c r="J105" s="54"/>
      <c r="K105" s="54"/>
      <c r="L105" s="54"/>
    </row>
    <row r="106" customFormat="false" ht="13" hidden="false" customHeight="false" outlineLevel="0" collapsed="false">
      <c r="A106" s="54"/>
      <c r="B106" s="54"/>
      <c r="C106" s="54"/>
      <c r="D106" s="54"/>
      <c r="E106" s="54"/>
      <c r="F106" s="54"/>
      <c r="G106" s="54"/>
      <c r="H106" s="54"/>
      <c r="I106" s="54"/>
      <c r="J106" s="54"/>
      <c r="K106" s="54"/>
      <c r="L106" s="54"/>
    </row>
    <row r="107" customFormat="false" ht="13" hidden="false" customHeight="false" outlineLevel="0" collapsed="false">
      <c r="A107" s="54"/>
      <c r="B107" s="54"/>
      <c r="C107" s="54"/>
      <c r="D107" s="54"/>
      <c r="E107" s="54"/>
      <c r="F107" s="54"/>
      <c r="G107" s="54"/>
      <c r="H107" s="54"/>
      <c r="I107" s="54"/>
      <c r="J107" s="54"/>
      <c r="K107" s="54"/>
      <c r="L107" s="54"/>
    </row>
    <row r="108" customFormat="false" ht="13" hidden="false" customHeight="false" outlineLevel="0" collapsed="false">
      <c r="A108" s="54"/>
      <c r="B108" s="54"/>
      <c r="C108" s="54"/>
      <c r="D108" s="54"/>
      <c r="E108" s="54"/>
      <c r="F108" s="54"/>
      <c r="G108" s="54"/>
      <c r="H108" s="54"/>
      <c r="I108" s="54"/>
      <c r="J108" s="54"/>
      <c r="K108" s="54"/>
      <c r="L108" s="54"/>
    </row>
    <row r="109" customFormat="false" ht="13" hidden="false" customHeight="false" outlineLevel="0" collapsed="false">
      <c r="A109" s="54"/>
      <c r="B109" s="54"/>
      <c r="C109" s="54"/>
      <c r="D109" s="54"/>
      <c r="E109" s="54"/>
      <c r="F109" s="54"/>
      <c r="G109" s="54"/>
      <c r="H109" s="54"/>
      <c r="I109" s="54"/>
      <c r="J109" s="54"/>
      <c r="K109" s="54"/>
      <c r="L109" s="54"/>
    </row>
    <row r="110" customFormat="false" ht="13" hidden="false" customHeight="false" outlineLevel="0" collapsed="false">
      <c r="A110" s="54"/>
      <c r="B110" s="54"/>
      <c r="C110" s="54"/>
      <c r="D110" s="54"/>
      <c r="E110" s="54"/>
      <c r="F110" s="54"/>
      <c r="G110" s="54"/>
      <c r="H110" s="54"/>
      <c r="I110" s="54"/>
      <c r="J110" s="54"/>
      <c r="K110" s="54"/>
      <c r="L110" s="54"/>
    </row>
    <row r="111" customFormat="false" ht="13" hidden="false" customHeight="false" outlineLevel="0" collapsed="false">
      <c r="A111" s="54"/>
      <c r="B111" s="54"/>
      <c r="C111" s="54"/>
      <c r="D111" s="54"/>
      <c r="E111" s="54"/>
      <c r="F111" s="54"/>
      <c r="G111" s="54"/>
      <c r="H111" s="54"/>
      <c r="I111" s="54"/>
      <c r="J111" s="54"/>
      <c r="K111" s="54"/>
      <c r="L111" s="54"/>
    </row>
    <row r="112" customFormat="false" ht="13" hidden="false" customHeight="false" outlineLevel="0" collapsed="false">
      <c r="A112" s="54"/>
      <c r="B112" s="54"/>
      <c r="C112" s="54"/>
      <c r="D112" s="54"/>
      <c r="E112" s="54"/>
      <c r="F112" s="54"/>
      <c r="G112" s="54"/>
      <c r="H112" s="54"/>
      <c r="I112" s="54"/>
      <c r="J112" s="54"/>
      <c r="K112" s="54"/>
      <c r="L112" s="54"/>
    </row>
    <row r="113" customFormat="false" ht="13" hidden="false" customHeight="false" outlineLevel="0" collapsed="false">
      <c r="A113" s="54"/>
      <c r="B113" s="54"/>
      <c r="C113" s="54"/>
      <c r="D113" s="54"/>
      <c r="E113" s="54"/>
      <c r="F113" s="54"/>
      <c r="G113" s="54"/>
      <c r="H113" s="54"/>
      <c r="I113" s="54"/>
      <c r="J113" s="54"/>
      <c r="K113" s="54"/>
      <c r="L113" s="54"/>
    </row>
    <row r="114" customFormat="false" ht="13" hidden="false" customHeight="false" outlineLevel="0" collapsed="false">
      <c r="A114" s="54"/>
      <c r="B114" s="54"/>
      <c r="C114" s="54"/>
      <c r="D114" s="54"/>
      <c r="E114" s="54"/>
      <c r="F114" s="54"/>
      <c r="G114" s="54"/>
      <c r="H114" s="54"/>
      <c r="I114" s="54"/>
      <c r="J114" s="54"/>
      <c r="K114" s="54"/>
      <c r="L114" s="54"/>
    </row>
    <row r="115" customFormat="false" ht="13" hidden="false" customHeight="false" outlineLevel="0" collapsed="false">
      <c r="A115" s="54"/>
      <c r="B115" s="54"/>
      <c r="C115" s="54"/>
      <c r="D115" s="54"/>
      <c r="E115" s="54"/>
      <c r="F115" s="54"/>
      <c r="G115" s="54"/>
      <c r="H115" s="54"/>
      <c r="I115" s="54"/>
      <c r="J115" s="54"/>
      <c r="K115" s="54"/>
      <c r="L115" s="54"/>
    </row>
    <row r="116" customFormat="false" ht="13" hidden="false" customHeight="false" outlineLevel="0" collapsed="false">
      <c r="A116" s="54"/>
      <c r="B116" s="54"/>
      <c r="C116" s="54"/>
      <c r="D116" s="54"/>
      <c r="E116" s="54"/>
      <c r="F116" s="54"/>
      <c r="G116" s="54"/>
      <c r="H116" s="54"/>
      <c r="I116" s="54"/>
      <c r="J116" s="54"/>
      <c r="K116" s="54"/>
      <c r="L116" s="54"/>
    </row>
  </sheetData>
  <mergeCells count="107">
    <mergeCell ref="A1:L1"/>
    <mergeCell ref="A2:L2"/>
    <mergeCell ref="A3:A4"/>
    <mergeCell ref="B3:G3"/>
    <mergeCell ref="H3:I3"/>
    <mergeCell ref="K3:L3"/>
    <mergeCell ref="B4:G4"/>
    <mergeCell ref="H4:I4"/>
    <mergeCell ref="K4:L4"/>
    <mergeCell ref="A5:A6"/>
    <mergeCell ref="B5:G5"/>
    <mergeCell ref="H5:L5"/>
    <mergeCell ref="B6:G6"/>
    <mergeCell ref="H6:L6"/>
    <mergeCell ref="B7:E7"/>
    <mergeCell ref="F7:G7"/>
    <mergeCell ref="H7:I7"/>
    <mergeCell ref="K7:L7"/>
    <mergeCell ref="A8:L8"/>
    <mergeCell ref="A9:E9"/>
    <mergeCell ref="F9:L9"/>
    <mergeCell ref="B10:E10"/>
    <mergeCell ref="F10:G10"/>
    <mergeCell ref="H10:L10"/>
    <mergeCell ref="B11:E11"/>
    <mergeCell ref="F11:G11"/>
    <mergeCell ref="H11:L11"/>
    <mergeCell ref="B12:E12"/>
    <mergeCell ref="F12:G12"/>
    <mergeCell ref="H12:L12"/>
    <mergeCell ref="C13:E13"/>
    <mergeCell ref="F13:G13"/>
    <mergeCell ref="I13:L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A34:L34"/>
    <mergeCell ref="A35:F35"/>
    <mergeCell ref="G35:L35"/>
    <mergeCell ref="E36:F36"/>
    <mergeCell ref="K36:L36"/>
    <mergeCell ref="E37:F37"/>
    <mergeCell ref="K37:L37"/>
    <mergeCell ref="A38:B38"/>
    <mergeCell ref="E38:F38"/>
    <mergeCell ref="G38:H38"/>
    <mergeCell ref="K38:L38"/>
    <mergeCell ref="E39:G39"/>
    <mergeCell ref="H39:L39"/>
    <mergeCell ref="A40:B40"/>
    <mergeCell ref="C40:D40"/>
    <mergeCell ref="A41:I42"/>
    <mergeCell ref="K41:L41"/>
    <mergeCell ref="A43:I44"/>
    <mergeCell ref="K43:L43"/>
    <mergeCell ref="A45:I46"/>
    <mergeCell ref="K45:L45"/>
    <mergeCell ref="A47:L47"/>
    <mergeCell ref="A48:E48"/>
    <mergeCell ref="F48:L48"/>
    <mergeCell ref="B49:E49"/>
    <mergeCell ref="F49:G49"/>
    <mergeCell ref="H49:L49"/>
    <mergeCell ref="B50:E50"/>
    <mergeCell ref="F50:G50"/>
    <mergeCell ref="H50:L50"/>
    <mergeCell ref="B51:E51"/>
    <mergeCell ref="F51:G51"/>
    <mergeCell ref="H51:L51"/>
    <mergeCell ref="A52:E52"/>
    <mergeCell ref="F52:L52"/>
    <mergeCell ref="B53:E53"/>
    <mergeCell ref="F53:G53"/>
    <mergeCell ref="H53:L53"/>
    <mergeCell ref="B54:E54"/>
    <mergeCell ref="F54:G54"/>
    <mergeCell ref="H54:L54"/>
    <mergeCell ref="B55:E55"/>
    <mergeCell ref="F55:G55"/>
    <mergeCell ref="H55:L55"/>
    <mergeCell ref="A56:L56"/>
    <mergeCell ref="A57:L57"/>
    <mergeCell ref="A58:L58"/>
    <mergeCell ref="A59:C59"/>
    <mergeCell ref="D59:G59"/>
    <mergeCell ref="H59:I59"/>
    <mergeCell ref="J59:L59"/>
    <mergeCell ref="A88:L88"/>
    <mergeCell ref="A89:L89"/>
    <mergeCell ref="A90:L90"/>
  </mergeCells>
  <printOptions headings="false" gridLines="false" gridLinesSet="true" horizontalCentered="true" verticalCentered="false"/>
  <pageMargins left="0.711805555555556" right="0.677083333333333" top="0.611111111111111" bottom="0.5" header="0.4" footer="0.4"/>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&amp;R&amp;"Calibri,Regular"Form Printed: &amp;D</oddFooter>
  </headerFooter>
  <rowBreaks count="1" manualBreakCount="1">
    <brk id="57" man="true" max="16383" min="0"/>
  </rowBreaks>
  <legacyDrawing r:id="rId2"/>
</worksheet>
</file>

<file path=xl/worksheets/sheet3.xml><?xml version="1.0" encoding="utf-8"?>
<worksheet xmlns="http://schemas.openxmlformats.org/spreadsheetml/2006/main" xmlns:r="http://schemas.openxmlformats.org/officeDocument/2006/relationships">
  <sheetPr filterMode="false">
    <tabColor rgb="FFFF8AFF"/>
    <pageSetUpPr fitToPage="false"/>
  </sheetPr>
  <dimension ref="A1:AL84"/>
  <sheetViews>
    <sheetView windowProtection="false" showFormulas="false" showGridLines="true" showRowColHeaders="true" showZeros="true" rightToLeft="false" tabSelected="false" showOutlineSymbols="true" defaultGridColor="true" view="normal" topLeftCell="T62" colorId="64" zoomScale="100" zoomScaleNormal="100" zoomScalePageLayoutView="75" workbookViewId="0">
      <selection pane="topLeft" activeCell="AE67" activeCellId="0" sqref="AE67"/>
    </sheetView>
  </sheetViews>
  <sheetFormatPr defaultRowHeight="12"/>
  <cols>
    <col collapsed="false" hidden="false" max="1" min="1" style="1" width="7.56122448979592"/>
    <col collapsed="false" hidden="false" max="2" min="2" style="1" width="15.5255102040816"/>
    <col collapsed="false" hidden="false" max="7" min="3" style="1" width="3.64285714285714"/>
    <col collapsed="false" hidden="false" max="12" min="8" style="1" width="13.5"/>
    <col collapsed="false" hidden="false" max="18" min="13" style="1" width="12.5561224489796"/>
    <col collapsed="false" hidden="true" max="19" min="19" style="1" width="0"/>
    <col collapsed="false" hidden="false" max="20" min="20" style="1" width="7.56122448979592"/>
    <col collapsed="false" hidden="false" max="21" min="21" style="1" width="15.5255102040816"/>
    <col collapsed="false" hidden="false" max="26" min="22" style="1" width="3.64285714285714"/>
    <col collapsed="false" hidden="false" max="31" min="27" style="1" width="13.5"/>
    <col collapsed="false" hidden="false" max="37" min="32" style="1" width="12.5561224489796"/>
    <col collapsed="false" hidden="true" max="38" min="38" style="1" width="0"/>
    <col collapsed="false" hidden="false" max="208" min="39" style="1" width="11.2040816326531"/>
    <col collapsed="false" hidden="false" max="1025" min="209" style="1" width="8.63775510204082"/>
  </cols>
  <sheetData>
    <row r="1" s="194" customFormat="true" ht="30" hidden="false" customHeight="true" outlineLevel="0" collapsed="false">
      <c r="A1" s="188" t="str">
        <f aca="false">IF(IGRF!B11="","Home Team",IF(IGRF!B10=IGRF!H10,IGRF!B11,IF(IGRF!B10=IGRF!B11,IGRF!B10,IF(OR(IGRF!K3="A",IGRF!K3="B"),IGRF!B10&amp;" "&amp;IGRF!K3,IGRF!B10&amp;" / "&amp;IGRF!B11))))</f>
        <v>Carnevil</v>
      </c>
      <c r="B1" s="188"/>
      <c r="C1" s="188"/>
      <c r="D1" s="188"/>
      <c r="E1" s="188"/>
      <c r="F1" s="188"/>
      <c r="G1" s="188"/>
      <c r="H1" s="188"/>
      <c r="I1" s="189" t="str">
        <f aca="false">IF(ISBLANK(IGRF!$B$12), "", IGRF!$B$12)</f>
        <v>Purple</v>
      </c>
      <c r="J1" s="189"/>
      <c r="K1" s="190" t="n">
        <f aca="false">IF(ISBLANK(IGRF!$B$7), "", IGRF!$B$7)</f>
        <v>42686</v>
      </c>
      <c r="L1" s="191" t="s">
        <v>208</v>
      </c>
      <c r="M1" s="191"/>
      <c r="N1" s="191"/>
      <c r="O1" s="192" t="s">
        <v>209</v>
      </c>
      <c r="P1" s="192"/>
      <c r="Q1" s="192"/>
      <c r="R1" s="193" t="n">
        <v>1</v>
      </c>
      <c r="T1" s="188" t="str">
        <f aca="false">IF(IGRF!$H$11="","Away Team",IF(IGRF!$B$10=IGRF!$H$10,IGRF!$H$11,IF(IGRF!$H$10=IGRF!$H$11,IGRF!$H$11,IF(OR(IGRF!$K$3="A",IGRF!$K$3="B"),IGRF!$H$10&amp;" "&amp;IGRF!$K$3,IGRF!$H$10&amp;" / "&amp;IGRF!$H$11))))</f>
        <v>Camaro Harem</v>
      </c>
      <c r="U1" s="188"/>
      <c r="V1" s="188"/>
      <c r="W1" s="188"/>
      <c r="X1" s="188"/>
      <c r="Y1" s="188"/>
      <c r="Z1" s="188"/>
      <c r="AA1" s="188"/>
      <c r="AB1" s="189" t="str">
        <f aca="false">IF(ISBLANK(IGRF!$H$12), "", IGRF!$H$12)</f>
        <v>Orange</v>
      </c>
      <c r="AC1" s="189"/>
      <c r="AD1" s="190" t="n">
        <f aca="false">IF(ISBLANK(IGRF!$B$7), "", IGRF!$B$7)</f>
        <v>42686</v>
      </c>
      <c r="AE1" s="191" t="s">
        <v>210</v>
      </c>
      <c r="AF1" s="191"/>
      <c r="AG1" s="191"/>
      <c r="AH1" s="192" t="s">
        <v>211</v>
      </c>
      <c r="AI1" s="192"/>
      <c r="AJ1" s="192"/>
      <c r="AK1" s="193" t="n">
        <v>1</v>
      </c>
    </row>
    <row r="2" customFormat="false" ht="15" hidden="false" customHeight="true" outlineLevel="0" collapsed="false">
      <c r="A2" s="188"/>
      <c r="B2" s="188"/>
      <c r="C2" s="188"/>
      <c r="D2" s="188"/>
      <c r="E2" s="188"/>
      <c r="F2" s="188"/>
      <c r="G2" s="188"/>
      <c r="H2" s="188"/>
      <c r="I2" s="195" t="s">
        <v>212</v>
      </c>
      <c r="J2" s="195"/>
      <c r="K2" s="196" t="s">
        <v>213</v>
      </c>
      <c r="L2" s="197" t="s">
        <v>196</v>
      </c>
      <c r="M2" s="197"/>
      <c r="N2" s="197"/>
      <c r="O2" s="198" t="s">
        <v>214</v>
      </c>
      <c r="P2" s="198"/>
      <c r="Q2" s="198"/>
      <c r="R2" s="199" t="str">
        <f aca="false">IF(ISBLANK(IGRF!$K$3), "", "GAME " &amp; IGRF!$K$3)</f>
        <v>GAME 1</v>
      </c>
      <c r="T2" s="188"/>
      <c r="U2" s="188"/>
      <c r="V2" s="188"/>
      <c r="W2" s="188"/>
      <c r="X2" s="188"/>
      <c r="Y2" s="188"/>
      <c r="Z2" s="188"/>
      <c r="AA2" s="188"/>
      <c r="AB2" s="195" t="s">
        <v>212</v>
      </c>
      <c r="AC2" s="195"/>
      <c r="AD2" s="196" t="s">
        <v>213</v>
      </c>
      <c r="AE2" s="197" t="s">
        <v>196</v>
      </c>
      <c r="AF2" s="197"/>
      <c r="AG2" s="197"/>
      <c r="AH2" s="198" t="s">
        <v>214</v>
      </c>
      <c r="AI2" s="198"/>
      <c r="AJ2" s="198"/>
      <c r="AK2" s="199" t="str">
        <f aca="false">IF(ISBLANK(IGRF!$K$3), "", "GAME " &amp; IGRF!$K$3)</f>
        <v>GAME 1</v>
      </c>
    </row>
    <row r="3" customFormat="false" ht="35.25" hidden="false" customHeight="true" outlineLevel="0" collapsed="false">
      <c r="A3" s="200" t="s">
        <v>215</v>
      </c>
      <c r="B3" s="201" t="s">
        <v>216</v>
      </c>
      <c r="C3" s="202" t="s">
        <v>217</v>
      </c>
      <c r="D3" s="203" t="s">
        <v>218</v>
      </c>
      <c r="E3" s="203" t="s">
        <v>219</v>
      </c>
      <c r="F3" s="203" t="s">
        <v>220</v>
      </c>
      <c r="G3" s="204" t="s">
        <v>221</v>
      </c>
      <c r="H3" s="205" t="s">
        <v>222</v>
      </c>
      <c r="I3" s="206" t="s">
        <v>223</v>
      </c>
      <c r="J3" s="206" t="s">
        <v>224</v>
      </c>
      <c r="K3" s="206" t="s">
        <v>225</v>
      </c>
      <c r="L3" s="206" t="s">
        <v>226</v>
      </c>
      <c r="M3" s="206" t="s">
        <v>227</v>
      </c>
      <c r="N3" s="206" t="s">
        <v>228</v>
      </c>
      <c r="O3" s="206" t="s">
        <v>229</v>
      </c>
      <c r="P3" s="206" t="s">
        <v>230</v>
      </c>
      <c r="Q3" s="207" t="s">
        <v>231</v>
      </c>
      <c r="R3" s="208" t="s">
        <v>232</v>
      </c>
      <c r="S3" s="209" t="s">
        <v>233</v>
      </c>
      <c r="T3" s="200" t="s">
        <v>215</v>
      </c>
      <c r="U3" s="201" t="s">
        <v>216</v>
      </c>
      <c r="V3" s="202" t="s">
        <v>217</v>
      </c>
      <c r="W3" s="203" t="s">
        <v>218</v>
      </c>
      <c r="X3" s="203" t="s">
        <v>219</v>
      </c>
      <c r="Y3" s="203" t="s">
        <v>220</v>
      </c>
      <c r="Z3" s="204" t="s">
        <v>221</v>
      </c>
      <c r="AA3" s="205" t="s">
        <v>222</v>
      </c>
      <c r="AB3" s="206" t="s">
        <v>223</v>
      </c>
      <c r="AC3" s="206" t="s">
        <v>224</v>
      </c>
      <c r="AD3" s="206" t="s">
        <v>225</v>
      </c>
      <c r="AE3" s="206" t="s">
        <v>226</v>
      </c>
      <c r="AF3" s="206" t="s">
        <v>227</v>
      </c>
      <c r="AG3" s="206" t="s">
        <v>228</v>
      </c>
      <c r="AH3" s="206" t="s">
        <v>229</v>
      </c>
      <c r="AI3" s="206" t="s">
        <v>230</v>
      </c>
      <c r="AJ3" s="207" t="s">
        <v>231</v>
      </c>
      <c r="AK3" s="208" t="s">
        <v>232</v>
      </c>
      <c r="AL3" s="209" t="s">
        <v>233</v>
      </c>
    </row>
    <row r="4" customFormat="false" ht="34" hidden="false" customHeight="true" outlineLevel="0" collapsed="false">
      <c r="A4" s="210" t="n">
        <v>1</v>
      </c>
      <c r="B4" s="211" t="s">
        <v>157</v>
      </c>
      <c r="C4" s="210"/>
      <c r="D4" s="212"/>
      <c r="E4" s="212"/>
      <c r="F4" s="212"/>
      <c r="G4" s="213"/>
      <c r="H4" s="214" t="n">
        <v>0</v>
      </c>
      <c r="I4" s="215"/>
      <c r="J4" s="215"/>
      <c r="K4" s="215"/>
      <c r="L4" s="215"/>
      <c r="M4" s="215"/>
      <c r="N4" s="215"/>
      <c r="O4" s="215"/>
      <c r="P4" s="216"/>
      <c r="Q4" s="217" t="n">
        <f aca="false">IF(ISBLANK(A4),"",IF(ISBLANK(G4),SUM(H4:P4),0))</f>
        <v>0</v>
      </c>
      <c r="R4" s="218" t="n">
        <f aca="false">IF(Q4="","",Q4+'OS Offset'!B4)</f>
        <v>0</v>
      </c>
      <c r="S4" s="219" t="n">
        <f aca="false">IF(G4="X",0,COUNT(H4:P4))</f>
        <v>1</v>
      </c>
      <c r="T4" s="210" t="n">
        <v>1</v>
      </c>
      <c r="U4" s="220" t="s">
        <v>147</v>
      </c>
      <c r="V4" s="210"/>
      <c r="W4" s="212" t="s">
        <v>234</v>
      </c>
      <c r="X4" s="212" t="s">
        <v>234</v>
      </c>
      <c r="Y4" s="212"/>
      <c r="Z4" s="213"/>
      <c r="AA4" s="214" t="n">
        <v>4</v>
      </c>
      <c r="AB4" s="215"/>
      <c r="AC4" s="215"/>
      <c r="AD4" s="215"/>
      <c r="AE4" s="215"/>
      <c r="AF4" s="215"/>
      <c r="AG4" s="215"/>
      <c r="AH4" s="215"/>
      <c r="AI4" s="216"/>
      <c r="AJ4" s="217" t="n">
        <f aca="false">IF(ISBLANK(T4),"",IF(ISBLANK(Z4),SUM(AA4:AI4),0))</f>
        <v>4</v>
      </c>
      <c r="AK4" s="218" t="n">
        <f aca="false">IF(AJ4="","",AJ4+'OS Offset'!I4)</f>
        <v>4</v>
      </c>
      <c r="AL4" s="219" t="n">
        <f aca="false">IF(Z4="X",0,COUNT(AA4:AI4))</f>
        <v>1</v>
      </c>
    </row>
    <row r="5" customFormat="false" ht="34" hidden="false" customHeight="true" outlineLevel="0" collapsed="false">
      <c r="A5" s="221" t="n">
        <v>2</v>
      </c>
      <c r="B5" s="222" t="s">
        <v>125</v>
      </c>
      <c r="C5" s="221"/>
      <c r="D5" s="223"/>
      <c r="E5" s="223"/>
      <c r="F5" s="223"/>
      <c r="G5" s="224"/>
      <c r="H5" s="225" t="n">
        <v>5</v>
      </c>
      <c r="I5" s="226" t="n">
        <v>5</v>
      </c>
      <c r="J5" s="226" t="n">
        <v>4</v>
      </c>
      <c r="K5" s="226" t="n">
        <v>4</v>
      </c>
      <c r="L5" s="226"/>
      <c r="M5" s="226"/>
      <c r="N5" s="226"/>
      <c r="O5" s="226"/>
      <c r="P5" s="227"/>
      <c r="Q5" s="228" t="n">
        <f aca="false">IF(ISBLANK(A5),"",IF(ISBLANK(G5),SUM(H5:P5),0))</f>
        <v>18</v>
      </c>
      <c r="R5" s="229" t="n">
        <f aca="false">IF(Q5="","",Q5+R4+'OS Offset'!B5)</f>
        <v>18</v>
      </c>
      <c r="S5" s="230" t="n">
        <f aca="false">IF(G5="X",0,COUNT(H5:P5))</f>
        <v>4</v>
      </c>
      <c r="T5" s="221" t="n">
        <v>2</v>
      </c>
      <c r="U5" s="231" t="s">
        <v>115</v>
      </c>
      <c r="V5" s="221" t="s">
        <v>234</v>
      </c>
      <c r="W5" s="223" t="s">
        <v>234</v>
      </c>
      <c r="X5" s="223"/>
      <c r="Y5" s="223"/>
      <c r="Z5" s="224"/>
      <c r="AA5" s="225" t="n">
        <v>4</v>
      </c>
      <c r="AB5" s="226" t="n">
        <v>4</v>
      </c>
      <c r="AC5" s="226" t="n">
        <v>0</v>
      </c>
      <c r="AD5" s="226"/>
      <c r="AE5" s="226"/>
      <c r="AF5" s="226"/>
      <c r="AG5" s="226"/>
      <c r="AH5" s="226"/>
      <c r="AI5" s="227"/>
      <c r="AJ5" s="228" t="n">
        <f aca="false">IF(ISBLANK(T5),"",IF(ISBLANK(Z5),SUM(AA5:AI5),0))</f>
        <v>8</v>
      </c>
      <c r="AK5" s="229" t="n">
        <f aca="false">IF(AJ5="","",AJ5+AK4+'OS Offset'!I5)</f>
        <v>12</v>
      </c>
      <c r="AL5" s="230" t="n">
        <f aca="false">IF(Z5="X",0,COUNT(AA5:AI5))</f>
        <v>3</v>
      </c>
    </row>
    <row r="6" customFormat="false" ht="34" hidden="false" customHeight="true" outlineLevel="0" collapsed="false">
      <c r="A6" s="225" t="n">
        <v>3</v>
      </c>
      <c r="B6" s="232" t="s">
        <v>121</v>
      </c>
      <c r="C6" s="225"/>
      <c r="D6" s="226" t="s">
        <v>234</v>
      </c>
      <c r="E6" s="226" t="s">
        <v>234</v>
      </c>
      <c r="F6" s="226"/>
      <c r="G6" s="233"/>
      <c r="H6" s="234" t="n">
        <v>5</v>
      </c>
      <c r="I6" s="235" t="n">
        <v>0</v>
      </c>
      <c r="J6" s="235"/>
      <c r="K6" s="235"/>
      <c r="L6" s="235"/>
      <c r="M6" s="235"/>
      <c r="N6" s="235"/>
      <c r="O6" s="235"/>
      <c r="P6" s="236"/>
      <c r="Q6" s="237" t="n">
        <f aca="false">IF(ISBLANK(A6),"",IF(ISBLANK(G6),SUM(H6:P6),0))</f>
        <v>5</v>
      </c>
      <c r="R6" s="229" t="n">
        <f aca="false">IF(Q6="","",Q6+R5+'OS Offset'!B6)</f>
        <v>23</v>
      </c>
      <c r="S6" s="230" t="n">
        <f aca="false">IF(G6="X",0,COUNT(H6:P6))</f>
        <v>2</v>
      </c>
      <c r="T6" s="225" t="n">
        <v>3</v>
      </c>
      <c r="U6" s="238" t="s">
        <v>147</v>
      </c>
      <c r="V6" s="239" t="s">
        <v>234</v>
      </c>
      <c r="W6" s="240"/>
      <c r="X6" s="240"/>
      <c r="Y6" s="240"/>
      <c r="Z6" s="241"/>
      <c r="AA6" s="242" t="n">
        <v>0</v>
      </c>
      <c r="AB6" s="243"/>
      <c r="AC6" s="243"/>
      <c r="AD6" s="243"/>
      <c r="AE6" s="243"/>
      <c r="AF6" s="243"/>
      <c r="AG6" s="243"/>
      <c r="AH6" s="243"/>
      <c r="AI6" s="244"/>
      <c r="AJ6" s="245" t="n">
        <f aca="false">IF(ISBLANK(T6),"",IF(ISBLANK(Z6),SUM(AA6:AI6),0))</f>
        <v>0</v>
      </c>
      <c r="AK6" s="229" t="n">
        <f aca="false">IF(AJ6="","",AJ6+AK5+'OS Offset'!I6)</f>
        <v>12</v>
      </c>
      <c r="AL6" s="230" t="n">
        <f aca="false">IF(Z6="X",0,COUNT(AA6:AI6))</f>
        <v>1</v>
      </c>
    </row>
    <row r="7" customFormat="false" ht="34" hidden="false" customHeight="true" outlineLevel="0" collapsed="false">
      <c r="A7" s="221" t="n">
        <v>4</v>
      </c>
      <c r="B7" s="222" t="s">
        <v>157</v>
      </c>
      <c r="C7" s="221"/>
      <c r="D7" s="223" t="s">
        <v>234</v>
      </c>
      <c r="E7" s="223" t="s">
        <v>234</v>
      </c>
      <c r="F7" s="223"/>
      <c r="G7" s="224"/>
      <c r="H7" s="225" t="n">
        <v>5</v>
      </c>
      <c r="I7" s="226" t="n">
        <v>5</v>
      </c>
      <c r="J7" s="226" t="n">
        <v>2</v>
      </c>
      <c r="K7" s="226"/>
      <c r="L7" s="226"/>
      <c r="M7" s="226"/>
      <c r="N7" s="226"/>
      <c r="O7" s="226"/>
      <c r="P7" s="227"/>
      <c r="Q7" s="228" t="n">
        <f aca="false">IF(ISBLANK(A7),"",IF(ISBLANK(G7),SUM(H7:P7),0))</f>
        <v>12</v>
      </c>
      <c r="R7" s="229" t="n">
        <f aca="false">IF(Q7="","",Q7+R6+'OS Offset'!B7)</f>
        <v>35</v>
      </c>
      <c r="S7" s="230" t="n">
        <f aca="false">IF(G7="X",0,COUNT(H7:P7))</f>
        <v>3</v>
      </c>
      <c r="T7" s="246" t="n">
        <v>4</v>
      </c>
      <c r="U7" s="247" t="s">
        <v>115</v>
      </c>
      <c r="V7" s="246" t="s">
        <v>234</v>
      </c>
      <c r="W7" s="248"/>
      <c r="X7" s="248"/>
      <c r="Y7" s="248"/>
      <c r="Z7" s="249"/>
      <c r="AA7" s="239" t="n">
        <v>0</v>
      </c>
      <c r="AB7" s="240"/>
      <c r="AC7" s="240"/>
      <c r="AD7" s="240"/>
      <c r="AE7" s="240"/>
      <c r="AF7" s="240"/>
      <c r="AG7" s="240"/>
      <c r="AH7" s="240"/>
      <c r="AI7" s="250"/>
      <c r="AJ7" s="251" t="n">
        <f aca="false">IF(ISBLANK(T7),"",IF(ISBLANK(Z7),SUM(AA7:AI7),0))</f>
        <v>0</v>
      </c>
      <c r="AK7" s="229" t="n">
        <f aca="false">IF(AJ7="","",AJ7+AK6+'OS Offset'!I7)</f>
        <v>12</v>
      </c>
      <c r="AL7" s="230" t="n">
        <f aca="false">IF(Z7="X",0,COUNT(AA7:AI7))</f>
        <v>1</v>
      </c>
    </row>
    <row r="8" customFormat="false" ht="34" hidden="false" customHeight="true" outlineLevel="0" collapsed="false">
      <c r="A8" s="225" t="n">
        <v>5</v>
      </c>
      <c r="B8" s="232" t="s">
        <v>125</v>
      </c>
      <c r="C8" s="225"/>
      <c r="D8" s="226"/>
      <c r="E8" s="226"/>
      <c r="F8" s="226"/>
      <c r="G8" s="233"/>
      <c r="H8" s="234" t="n">
        <v>0</v>
      </c>
      <c r="I8" s="235"/>
      <c r="J8" s="235"/>
      <c r="K8" s="235"/>
      <c r="L8" s="235"/>
      <c r="M8" s="235"/>
      <c r="N8" s="235"/>
      <c r="O8" s="235"/>
      <c r="P8" s="236"/>
      <c r="Q8" s="237" t="n">
        <f aca="false">IF(ISBLANK(A8),"",IF(ISBLANK(G8),SUM(H8:P8),0))</f>
        <v>0</v>
      </c>
      <c r="R8" s="229" t="n">
        <f aca="false">IF(Q8="","",Q8+R7+'OS Offset'!B8)</f>
        <v>35</v>
      </c>
      <c r="S8" s="230" t="n">
        <f aca="false">IF(G8="X",0,COUNT(H8:P8))</f>
        <v>1</v>
      </c>
      <c r="T8" s="225" t="n">
        <v>5</v>
      </c>
      <c r="U8" s="238" t="s">
        <v>147</v>
      </c>
      <c r="V8" s="239"/>
      <c r="W8" s="240" t="s">
        <v>234</v>
      </c>
      <c r="X8" s="240" t="s">
        <v>234</v>
      </c>
      <c r="Y8" s="240"/>
      <c r="Z8" s="241"/>
      <c r="AA8" s="242" t="n">
        <v>4</v>
      </c>
      <c r="AB8" s="243"/>
      <c r="AC8" s="243"/>
      <c r="AD8" s="243"/>
      <c r="AE8" s="243"/>
      <c r="AF8" s="243"/>
      <c r="AG8" s="243"/>
      <c r="AH8" s="243"/>
      <c r="AI8" s="244"/>
      <c r="AJ8" s="245" t="n">
        <f aca="false">IF(ISBLANK(T8),"",IF(ISBLANK(Z8),SUM(AA8:AI8),0))</f>
        <v>4</v>
      </c>
      <c r="AK8" s="229" t="n">
        <f aca="false">IF(AJ8="","",AJ8+AK7+'OS Offset'!I8)</f>
        <v>16</v>
      </c>
      <c r="AL8" s="230" t="n">
        <f aca="false">IF(Z8="X",0,COUNT(AA8:AI8))</f>
        <v>1</v>
      </c>
    </row>
    <row r="9" customFormat="false" ht="34" hidden="false" customHeight="true" outlineLevel="0" collapsed="false">
      <c r="A9" s="221" t="n">
        <v>6</v>
      </c>
      <c r="B9" s="222" t="s">
        <v>121</v>
      </c>
      <c r="C9" s="221"/>
      <c r="D9" s="223"/>
      <c r="E9" s="223"/>
      <c r="F9" s="223"/>
      <c r="G9" s="224"/>
      <c r="H9" s="225" t="n">
        <v>0</v>
      </c>
      <c r="I9" s="226"/>
      <c r="J9" s="226"/>
      <c r="K9" s="226"/>
      <c r="L9" s="226"/>
      <c r="M9" s="226"/>
      <c r="N9" s="226"/>
      <c r="O9" s="226"/>
      <c r="P9" s="227"/>
      <c r="Q9" s="228" t="n">
        <f aca="false">IF(ISBLANK(A9),"",IF(ISBLANK(G9),SUM(H9:P9),0))</f>
        <v>0</v>
      </c>
      <c r="R9" s="229" t="n">
        <f aca="false">IF(Q9="","",Q9+R8+'OS Offset'!B9)</f>
        <v>35</v>
      </c>
      <c r="S9" s="230" t="n">
        <f aca="false">IF(G9="X",0,COUNT(H9:P9))</f>
        <v>1</v>
      </c>
      <c r="T9" s="246" t="n">
        <v>6</v>
      </c>
      <c r="U9" s="247" t="s">
        <v>159</v>
      </c>
      <c r="V9" s="246"/>
      <c r="W9" s="248" t="s">
        <v>234</v>
      </c>
      <c r="X9" s="248" t="s">
        <v>234</v>
      </c>
      <c r="Y9" s="248"/>
      <c r="Z9" s="249"/>
      <c r="AA9" s="239" t="n">
        <v>5</v>
      </c>
      <c r="AB9" s="240" t="n">
        <v>0</v>
      </c>
      <c r="AC9" s="240"/>
      <c r="AD9" s="240"/>
      <c r="AE9" s="240"/>
      <c r="AF9" s="240"/>
      <c r="AG9" s="240"/>
      <c r="AH9" s="240"/>
      <c r="AI9" s="250"/>
      <c r="AJ9" s="251" t="n">
        <f aca="false">IF(ISBLANK(T9),"",IF(ISBLANK(Z9),SUM(AA9:AI9),0))</f>
        <v>5</v>
      </c>
      <c r="AK9" s="229" t="n">
        <f aca="false">IF(AJ9="","",AJ9+AK8+'OS Offset'!I9)</f>
        <v>21</v>
      </c>
      <c r="AL9" s="230" t="n">
        <f aca="false">IF(Z9="X",0,COUNT(AA9:AI9))</f>
        <v>2</v>
      </c>
    </row>
    <row r="10" customFormat="false" ht="34" hidden="false" customHeight="true" outlineLevel="0" collapsed="false">
      <c r="A10" s="225" t="n">
        <v>7</v>
      </c>
      <c r="B10" s="232" t="s">
        <v>157</v>
      </c>
      <c r="C10" s="225"/>
      <c r="D10" s="226"/>
      <c r="E10" s="226"/>
      <c r="F10" s="226"/>
      <c r="G10" s="233" t="s">
        <v>234</v>
      </c>
      <c r="H10" s="234"/>
      <c r="I10" s="235"/>
      <c r="J10" s="235"/>
      <c r="K10" s="235"/>
      <c r="L10" s="235"/>
      <c r="M10" s="235"/>
      <c r="N10" s="235"/>
      <c r="O10" s="235"/>
      <c r="P10" s="236"/>
      <c r="Q10" s="237" t="n">
        <f aca="false">IF(ISBLANK(A10),"",IF(ISBLANK(G10),SUM(H10:P10),0))</f>
        <v>0</v>
      </c>
      <c r="R10" s="229" t="n">
        <f aca="false">IF(Q10="","",Q10+R9+'OS Offset'!B10)</f>
        <v>35</v>
      </c>
      <c r="S10" s="230" t="n">
        <f aca="false">IF(G10="X",0,COUNT(H10:P10))</f>
        <v>0</v>
      </c>
      <c r="T10" s="225" t="n">
        <v>7</v>
      </c>
      <c r="U10" s="238" t="s">
        <v>115</v>
      </c>
      <c r="V10" s="239"/>
      <c r="W10" s="240" t="s">
        <v>234</v>
      </c>
      <c r="X10" s="240"/>
      <c r="Y10" s="240"/>
      <c r="Z10" s="241"/>
      <c r="AA10" s="242" t="n">
        <v>4</v>
      </c>
      <c r="AB10" s="243"/>
      <c r="AC10" s="243"/>
      <c r="AD10" s="243"/>
      <c r="AE10" s="243"/>
      <c r="AF10" s="243"/>
      <c r="AG10" s="243"/>
      <c r="AH10" s="243"/>
      <c r="AI10" s="244"/>
      <c r="AJ10" s="245" t="n">
        <f aca="false">IF(ISBLANK(T10),"",IF(ISBLANK(Z10),SUM(AA10:AI10),0))</f>
        <v>4</v>
      </c>
      <c r="AK10" s="229" t="n">
        <f aca="false">IF(AJ10="","",AJ10+AK9+'OS Offset'!I10)</f>
        <v>25</v>
      </c>
      <c r="AL10" s="230" t="n">
        <f aca="false">IF(Z10="X",0,COUNT(AA10:AI10))</f>
        <v>1</v>
      </c>
    </row>
    <row r="11" customFormat="false" ht="34" hidden="false" customHeight="true" outlineLevel="0" collapsed="false">
      <c r="A11" s="221" t="n">
        <v>8</v>
      </c>
      <c r="B11" s="222" t="s">
        <v>125</v>
      </c>
      <c r="C11" s="221"/>
      <c r="D11" s="223" t="s">
        <v>234</v>
      </c>
      <c r="E11" s="223" t="s">
        <v>234</v>
      </c>
      <c r="F11" s="223"/>
      <c r="G11" s="224"/>
      <c r="H11" s="225" t="n">
        <v>5</v>
      </c>
      <c r="I11" s="226"/>
      <c r="J11" s="226"/>
      <c r="K11" s="226"/>
      <c r="L11" s="226"/>
      <c r="M11" s="226"/>
      <c r="N11" s="226"/>
      <c r="O11" s="226"/>
      <c r="P11" s="227"/>
      <c r="Q11" s="228" t="n">
        <f aca="false">IF(ISBLANK(A11),"",IF(ISBLANK(G11),SUM(H11:P11),0))</f>
        <v>5</v>
      </c>
      <c r="R11" s="229" t="n">
        <f aca="false">IF(Q11="","",Q11+R10+'OS Offset'!B11)</f>
        <v>40</v>
      </c>
      <c r="S11" s="230" t="n">
        <f aca="false">IF(G11="X",0,COUNT(H11:P11))</f>
        <v>1</v>
      </c>
      <c r="T11" s="246" t="n">
        <v>8</v>
      </c>
      <c r="U11" s="247" t="s">
        <v>147</v>
      </c>
      <c r="V11" s="246" t="s">
        <v>234</v>
      </c>
      <c r="W11" s="248"/>
      <c r="X11" s="248"/>
      <c r="Y11" s="248"/>
      <c r="Z11" s="249"/>
      <c r="AA11" s="239" t="n">
        <v>0</v>
      </c>
      <c r="AB11" s="240"/>
      <c r="AC11" s="240"/>
      <c r="AD11" s="240"/>
      <c r="AE11" s="240"/>
      <c r="AF11" s="240"/>
      <c r="AG11" s="240"/>
      <c r="AH11" s="240"/>
      <c r="AI11" s="250"/>
      <c r="AJ11" s="251" t="n">
        <f aca="false">IF(ISBLANK(T11),"",IF(ISBLANK(Z11),SUM(AA11:AI11),0))</f>
        <v>0</v>
      </c>
      <c r="AK11" s="229" t="n">
        <f aca="false">IF(AJ11="","",AJ11+AK10+'OS Offset'!I11)</f>
        <v>25</v>
      </c>
      <c r="AL11" s="230" t="n">
        <f aca="false">IF(Z11="X",0,COUNT(AA11:AI11))</f>
        <v>1</v>
      </c>
    </row>
    <row r="12" customFormat="false" ht="34" hidden="false" customHeight="true" outlineLevel="0" collapsed="false">
      <c r="A12" s="225" t="n">
        <v>9</v>
      </c>
      <c r="B12" s="232" t="s">
        <v>121</v>
      </c>
      <c r="C12" s="225"/>
      <c r="D12" s="226" t="s">
        <v>234</v>
      </c>
      <c r="E12" s="226" t="s">
        <v>234</v>
      </c>
      <c r="F12" s="226"/>
      <c r="G12" s="233"/>
      <c r="H12" s="234" t="n">
        <v>4</v>
      </c>
      <c r="I12" s="235"/>
      <c r="J12" s="235"/>
      <c r="K12" s="235"/>
      <c r="L12" s="235"/>
      <c r="M12" s="235"/>
      <c r="N12" s="235"/>
      <c r="O12" s="235"/>
      <c r="P12" s="236"/>
      <c r="Q12" s="237" t="n">
        <f aca="false">IF(ISBLANK(A12),"",IF(ISBLANK(G12),SUM(H12:P12),0))</f>
        <v>4</v>
      </c>
      <c r="R12" s="229" t="n">
        <f aca="false">IF(Q12="","",Q12+R11+'OS Offset'!B12)</f>
        <v>44</v>
      </c>
      <c r="S12" s="230" t="n">
        <f aca="false">IF(G12="X",0,COUNT(H12:P12))</f>
        <v>1</v>
      </c>
      <c r="T12" s="225" t="n">
        <v>9</v>
      </c>
      <c r="U12" s="238" t="s">
        <v>159</v>
      </c>
      <c r="V12" s="239" t="s">
        <v>234</v>
      </c>
      <c r="W12" s="240"/>
      <c r="X12" s="240"/>
      <c r="Y12" s="240"/>
      <c r="Z12" s="241"/>
      <c r="AA12" s="242" t="n">
        <v>0</v>
      </c>
      <c r="AB12" s="243"/>
      <c r="AC12" s="243"/>
      <c r="AD12" s="243"/>
      <c r="AE12" s="243"/>
      <c r="AF12" s="243"/>
      <c r="AG12" s="243"/>
      <c r="AH12" s="243"/>
      <c r="AI12" s="244"/>
      <c r="AJ12" s="245" t="n">
        <f aca="false">IF(ISBLANK(T12),"",IF(ISBLANK(Z12),SUM(AA12:AI12),0))</f>
        <v>0</v>
      </c>
      <c r="AK12" s="229" t="n">
        <f aca="false">IF(AJ12="","",AJ12+AK11+'OS Offset'!I12)</f>
        <v>25</v>
      </c>
      <c r="AL12" s="230" t="n">
        <f aca="false">IF(Z12="X",0,COUNT(AA12:AI12))</f>
        <v>1</v>
      </c>
    </row>
    <row r="13" customFormat="false" ht="34" hidden="false" customHeight="true" outlineLevel="0" collapsed="false">
      <c r="A13" s="221" t="n">
        <v>10</v>
      </c>
      <c r="B13" s="222" t="s">
        <v>157</v>
      </c>
      <c r="C13" s="221"/>
      <c r="D13" s="223"/>
      <c r="E13" s="223"/>
      <c r="F13" s="223"/>
      <c r="G13" s="224"/>
      <c r="H13" s="225" t="n">
        <v>5</v>
      </c>
      <c r="I13" s="226" t="n">
        <v>5</v>
      </c>
      <c r="J13" s="226" t="n">
        <v>4</v>
      </c>
      <c r="K13" s="226" t="n">
        <v>5</v>
      </c>
      <c r="L13" s="226"/>
      <c r="M13" s="226"/>
      <c r="N13" s="226"/>
      <c r="O13" s="226"/>
      <c r="P13" s="227"/>
      <c r="Q13" s="228" t="n">
        <f aca="false">IF(ISBLANK(A13),"",IF(ISBLANK(G13),SUM(H13:P13),0))</f>
        <v>19</v>
      </c>
      <c r="R13" s="229" t="n">
        <f aca="false">IF(Q13="","",Q13+R12+'OS Offset'!B13)</f>
        <v>63</v>
      </c>
      <c r="S13" s="230" t="n">
        <f aca="false">IF(G13="X",0,COUNT(H13:P13))</f>
        <v>4</v>
      </c>
      <c r="T13" s="246" t="n">
        <v>10</v>
      </c>
      <c r="U13" s="247" t="s">
        <v>147</v>
      </c>
      <c r="V13" s="246" t="s">
        <v>234</v>
      </c>
      <c r="W13" s="248" t="s">
        <v>234</v>
      </c>
      <c r="X13" s="248"/>
      <c r="Y13" s="248"/>
      <c r="Z13" s="249"/>
      <c r="AA13" s="239" t="n">
        <v>4</v>
      </c>
      <c r="AB13" s="240" t="n">
        <v>3</v>
      </c>
      <c r="AC13" s="240"/>
      <c r="AD13" s="240"/>
      <c r="AE13" s="240"/>
      <c r="AF13" s="240"/>
      <c r="AG13" s="240"/>
      <c r="AH13" s="240"/>
      <c r="AI13" s="250"/>
      <c r="AJ13" s="251" t="n">
        <f aca="false">IF(ISBLANK(T13),"",IF(ISBLANK(Z13),SUM(AA13:AI13),0))</f>
        <v>7</v>
      </c>
      <c r="AK13" s="229" t="n">
        <f aca="false">IF(AJ13="","",AJ13+AK12+'OS Offset'!I13)</f>
        <v>32</v>
      </c>
      <c r="AL13" s="230" t="n">
        <f aca="false">IF(Z13="X",0,COUNT(AA13:AI13))</f>
        <v>2</v>
      </c>
    </row>
    <row r="14" customFormat="false" ht="34" hidden="false" customHeight="true" outlineLevel="0" collapsed="false">
      <c r="A14" s="225" t="n">
        <v>11</v>
      </c>
      <c r="B14" s="232" t="s">
        <v>125</v>
      </c>
      <c r="C14" s="225"/>
      <c r="D14" s="226"/>
      <c r="E14" s="226"/>
      <c r="F14" s="226"/>
      <c r="G14" s="233"/>
      <c r="H14" s="234" t="n">
        <v>4</v>
      </c>
      <c r="I14" s="235" t="n">
        <v>0</v>
      </c>
      <c r="J14" s="235"/>
      <c r="K14" s="235"/>
      <c r="L14" s="235"/>
      <c r="M14" s="235"/>
      <c r="N14" s="235"/>
      <c r="O14" s="235"/>
      <c r="P14" s="236"/>
      <c r="Q14" s="237" t="n">
        <f aca="false">IF(ISBLANK(A14),"",IF(ISBLANK(G14),SUM(H14:P14),0))</f>
        <v>4</v>
      </c>
      <c r="R14" s="229" t="n">
        <f aca="false">IF(Q14="","",Q14+R13+'OS Offset'!B14)</f>
        <v>67</v>
      </c>
      <c r="S14" s="230" t="n">
        <f aca="false">IF(G14="X",0,COUNT(H14:P14))</f>
        <v>2</v>
      </c>
      <c r="T14" s="225" t="n">
        <v>11</v>
      </c>
      <c r="U14" s="238" t="s">
        <v>115</v>
      </c>
      <c r="V14" s="239"/>
      <c r="W14" s="240" t="s">
        <v>234</v>
      </c>
      <c r="X14" s="240" t="s">
        <v>234</v>
      </c>
      <c r="Y14" s="240"/>
      <c r="Z14" s="241"/>
      <c r="AA14" s="242" t="n">
        <v>4</v>
      </c>
      <c r="AB14" s="243" t="n">
        <v>0</v>
      </c>
      <c r="AC14" s="243"/>
      <c r="AD14" s="243"/>
      <c r="AE14" s="243"/>
      <c r="AF14" s="243"/>
      <c r="AG14" s="243"/>
      <c r="AH14" s="243"/>
      <c r="AI14" s="244"/>
      <c r="AJ14" s="245" t="n">
        <f aca="false">IF(ISBLANK(T14),"",IF(ISBLANK(Z14),SUM(AA14:AI14),0))</f>
        <v>4</v>
      </c>
      <c r="AK14" s="229" t="n">
        <f aca="false">IF(AJ14="","",AJ14+AK13+'OS Offset'!I14)</f>
        <v>36</v>
      </c>
      <c r="AL14" s="230" t="n">
        <f aca="false">IF(Z14="X",0,COUNT(AA14:AI14))</f>
        <v>2</v>
      </c>
    </row>
    <row r="15" customFormat="false" ht="34" hidden="false" customHeight="true" outlineLevel="0" collapsed="false">
      <c r="A15" s="221" t="n">
        <v>12</v>
      </c>
      <c r="B15" s="222" t="s">
        <v>121</v>
      </c>
      <c r="C15" s="221"/>
      <c r="D15" s="223" t="s">
        <v>234</v>
      </c>
      <c r="E15" s="223" t="s">
        <v>234</v>
      </c>
      <c r="F15" s="223"/>
      <c r="G15" s="224"/>
      <c r="H15" s="225" t="n">
        <v>5</v>
      </c>
      <c r="I15" s="226"/>
      <c r="J15" s="226"/>
      <c r="K15" s="226"/>
      <c r="L15" s="226"/>
      <c r="M15" s="226"/>
      <c r="N15" s="226"/>
      <c r="O15" s="226"/>
      <c r="P15" s="227"/>
      <c r="Q15" s="228" t="n">
        <f aca="false">IF(ISBLANK(A15),"",IF(ISBLANK(G15),SUM(H15:P15),0))</f>
        <v>5</v>
      </c>
      <c r="R15" s="229" t="n">
        <f aca="false">IF(Q15="","",Q15+R14+'OS Offset'!B15)</f>
        <v>72</v>
      </c>
      <c r="S15" s="230" t="n">
        <f aca="false">IF(G15="X",0,COUNT(H15:P15))</f>
        <v>1</v>
      </c>
      <c r="T15" s="246" t="n">
        <v>12</v>
      </c>
      <c r="U15" s="247" t="s">
        <v>159</v>
      </c>
      <c r="V15" s="246" t="s">
        <v>234</v>
      </c>
      <c r="W15" s="248"/>
      <c r="X15" s="248"/>
      <c r="Y15" s="248"/>
      <c r="Z15" s="249"/>
      <c r="AA15" s="239" t="n">
        <v>0</v>
      </c>
      <c r="AB15" s="240"/>
      <c r="AC15" s="240"/>
      <c r="AD15" s="240"/>
      <c r="AE15" s="240"/>
      <c r="AF15" s="240"/>
      <c r="AG15" s="240"/>
      <c r="AH15" s="240"/>
      <c r="AI15" s="250"/>
      <c r="AJ15" s="251" t="n">
        <f aca="false">IF(ISBLANK(T15),"",IF(ISBLANK(Z15),SUM(AA15:AI15),0))</f>
        <v>0</v>
      </c>
      <c r="AK15" s="229" t="n">
        <f aca="false">IF(AJ15="","",AJ15+AK14+'OS Offset'!I15)</f>
        <v>36</v>
      </c>
      <c r="AL15" s="230" t="n">
        <f aca="false">IF(Z15="X",0,COUNT(AA15:AI15))</f>
        <v>1</v>
      </c>
    </row>
    <row r="16" customFormat="false" ht="34" hidden="false" customHeight="true" outlineLevel="0" collapsed="false">
      <c r="A16" s="225" t="n">
        <v>13</v>
      </c>
      <c r="B16" s="232" t="s">
        <v>157</v>
      </c>
      <c r="C16" s="225"/>
      <c r="D16" s="226" t="s">
        <v>234</v>
      </c>
      <c r="E16" s="226" t="s">
        <v>234</v>
      </c>
      <c r="F16" s="226"/>
      <c r="G16" s="233"/>
      <c r="H16" s="234" t="n">
        <v>5</v>
      </c>
      <c r="I16" s="235" t="n">
        <v>5</v>
      </c>
      <c r="J16" s="235" t="n">
        <v>2</v>
      </c>
      <c r="K16" s="235"/>
      <c r="L16" s="235"/>
      <c r="M16" s="235"/>
      <c r="N16" s="235"/>
      <c r="O16" s="235"/>
      <c r="P16" s="236"/>
      <c r="Q16" s="237" t="n">
        <f aca="false">IF(ISBLANK(A16),"",IF(ISBLANK(G16),SUM(H16:P16),0))</f>
        <v>12</v>
      </c>
      <c r="R16" s="229" t="n">
        <f aca="false">IF(Q16="","",Q16+R15+'OS Offset'!B16)</f>
        <v>84</v>
      </c>
      <c r="S16" s="230" t="n">
        <f aca="false">IF(G16="X",0,COUNT(H16:P16))</f>
        <v>3</v>
      </c>
      <c r="T16" s="225" t="n">
        <v>13</v>
      </c>
      <c r="U16" s="238" t="s">
        <v>119</v>
      </c>
      <c r="V16" s="239" t="s">
        <v>234</v>
      </c>
      <c r="W16" s="240"/>
      <c r="X16" s="240"/>
      <c r="Y16" s="240"/>
      <c r="Z16" s="241"/>
      <c r="AA16" s="242" t="n">
        <v>0</v>
      </c>
      <c r="AB16" s="243"/>
      <c r="AC16" s="243"/>
      <c r="AD16" s="243"/>
      <c r="AE16" s="243"/>
      <c r="AF16" s="243"/>
      <c r="AG16" s="243"/>
      <c r="AH16" s="243"/>
      <c r="AI16" s="244"/>
      <c r="AJ16" s="245" t="n">
        <f aca="false">IF(ISBLANK(T16),"",IF(ISBLANK(Z16),SUM(AA16:AI16),0))</f>
        <v>0</v>
      </c>
      <c r="AK16" s="229" t="n">
        <f aca="false">IF(AJ16="","",AJ16+AK15+'OS Offset'!I16)</f>
        <v>36</v>
      </c>
      <c r="AL16" s="230" t="n">
        <f aca="false">IF(Z16="X",0,COUNT(AA16:AI16))</f>
        <v>1</v>
      </c>
    </row>
    <row r="17" customFormat="false" ht="34" hidden="false" customHeight="true" outlineLevel="0" collapsed="false">
      <c r="A17" s="221" t="n">
        <v>14</v>
      </c>
      <c r="B17" s="222" t="s">
        <v>125</v>
      </c>
      <c r="C17" s="221"/>
      <c r="D17" s="223" t="s">
        <v>234</v>
      </c>
      <c r="E17" s="223" t="s">
        <v>234</v>
      </c>
      <c r="F17" s="223"/>
      <c r="G17" s="224"/>
      <c r="H17" s="225" t="n">
        <v>2</v>
      </c>
      <c r="I17" s="226"/>
      <c r="J17" s="226"/>
      <c r="K17" s="226"/>
      <c r="L17" s="226"/>
      <c r="M17" s="226"/>
      <c r="N17" s="226"/>
      <c r="O17" s="226"/>
      <c r="P17" s="227"/>
      <c r="Q17" s="228" t="n">
        <f aca="false">IF(ISBLANK(A17),"",IF(ISBLANK(G17),SUM(H17:P17),0))</f>
        <v>2</v>
      </c>
      <c r="R17" s="229" t="n">
        <f aca="false">IF(Q17="","",Q17+R16+'OS Offset'!B17)</f>
        <v>86</v>
      </c>
      <c r="S17" s="230" t="n">
        <f aca="false">IF(G17="X",0,COUNT(H17:P17))</f>
        <v>1</v>
      </c>
      <c r="T17" s="246" t="n">
        <v>14</v>
      </c>
      <c r="U17" s="247" t="s">
        <v>115</v>
      </c>
      <c r="V17" s="246" t="s">
        <v>234</v>
      </c>
      <c r="W17" s="248"/>
      <c r="X17" s="248"/>
      <c r="Y17" s="248"/>
      <c r="Z17" s="249"/>
      <c r="AA17" s="239" t="n">
        <v>0</v>
      </c>
      <c r="AB17" s="240"/>
      <c r="AC17" s="240"/>
      <c r="AD17" s="240"/>
      <c r="AE17" s="240"/>
      <c r="AF17" s="240"/>
      <c r="AG17" s="240"/>
      <c r="AH17" s="240"/>
      <c r="AI17" s="250"/>
      <c r="AJ17" s="251" t="n">
        <f aca="false">IF(ISBLANK(T17),"",IF(ISBLANK(Z17),SUM(AA17:AI17),0))</f>
        <v>0</v>
      </c>
      <c r="AK17" s="229" t="n">
        <f aca="false">IF(AJ17="","",AJ17+AK16+'OS Offset'!I17)</f>
        <v>36</v>
      </c>
      <c r="AL17" s="230" t="n">
        <f aca="false">IF(Z17="X",0,COUNT(AA17:AI17))</f>
        <v>1</v>
      </c>
    </row>
    <row r="18" customFormat="false" ht="34" hidden="false" customHeight="true" outlineLevel="0" collapsed="false">
      <c r="A18" s="225" t="n">
        <v>15</v>
      </c>
      <c r="B18" s="232" t="s">
        <v>121</v>
      </c>
      <c r="C18" s="225"/>
      <c r="D18" s="226" t="s">
        <v>234</v>
      </c>
      <c r="E18" s="226" t="s">
        <v>234</v>
      </c>
      <c r="F18" s="226"/>
      <c r="G18" s="233"/>
      <c r="H18" s="234" t="n">
        <v>5</v>
      </c>
      <c r="I18" s="235" t="n">
        <v>3</v>
      </c>
      <c r="J18" s="235"/>
      <c r="K18" s="235"/>
      <c r="L18" s="235"/>
      <c r="M18" s="235"/>
      <c r="N18" s="235"/>
      <c r="O18" s="235"/>
      <c r="P18" s="236"/>
      <c r="Q18" s="237" t="n">
        <f aca="false">IF(ISBLANK(A18),"",IF(ISBLANK(G18),SUM(H18:P18),0))</f>
        <v>8</v>
      </c>
      <c r="R18" s="229" t="n">
        <f aca="false">IF(Q18="","",Q18+R17+'OS Offset'!B18)</f>
        <v>94</v>
      </c>
      <c r="S18" s="230" t="n">
        <f aca="false">IF(G18="X",0,COUNT(H18:P18))</f>
        <v>2</v>
      </c>
      <c r="T18" s="225" t="n">
        <v>15</v>
      </c>
      <c r="U18" s="238" t="s">
        <v>159</v>
      </c>
      <c r="V18" s="239" t="s">
        <v>234</v>
      </c>
      <c r="W18" s="240"/>
      <c r="X18" s="240"/>
      <c r="Y18" s="240"/>
      <c r="Z18" s="241"/>
      <c r="AA18" s="242" t="n">
        <v>0</v>
      </c>
      <c r="AB18" s="243"/>
      <c r="AC18" s="243"/>
      <c r="AD18" s="243"/>
      <c r="AE18" s="243"/>
      <c r="AF18" s="243"/>
      <c r="AG18" s="243"/>
      <c r="AH18" s="243"/>
      <c r="AI18" s="244"/>
      <c r="AJ18" s="245" t="n">
        <f aca="false">IF(ISBLANK(T18),"",IF(ISBLANK(Z18),SUM(AA18:AI18),0))</f>
        <v>0</v>
      </c>
      <c r="AK18" s="229" t="n">
        <f aca="false">IF(AJ18="","",AJ18+AK17+'OS Offset'!I18)</f>
        <v>36</v>
      </c>
      <c r="AL18" s="230" t="n">
        <f aca="false">IF(Z18="X",0,COUNT(AA18:AI18))</f>
        <v>1</v>
      </c>
    </row>
    <row r="19" customFormat="false" ht="34" hidden="false" customHeight="true" outlineLevel="0" collapsed="false">
      <c r="A19" s="221" t="n">
        <v>16</v>
      </c>
      <c r="B19" s="222" t="s">
        <v>157</v>
      </c>
      <c r="C19" s="221"/>
      <c r="D19" s="223"/>
      <c r="E19" s="223"/>
      <c r="F19" s="223" t="s">
        <v>234</v>
      </c>
      <c r="G19" s="224" t="s">
        <v>234</v>
      </c>
      <c r="H19" s="225"/>
      <c r="I19" s="226"/>
      <c r="J19" s="226"/>
      <c r="K19" s="226"/>
      <c r="L19" s="226"/>
      <c r="M19" s="226"/>
      <c r="N19" s="226"/>
      <c r="O19" s="226"/>
      <c r="P19" s="227"/>
      <c r="Q19" s="228" t="n">
        <f aca="false">IF(ISBLANK(A19),"",IF(ISBLANK(G19),SUM(H19:P19),0))</f>
        <v>0</v>
      </c>
      <c r="R19" s="229" t="n">
        <f aca="false">IF(Q19="","",Q19+R18+'OS Offset'!B19)</f>
        <v>94</v>
      </c>
      <c r="S19" s="230" t="n">
        <f aca="false">IF(G19="X",0,COUNT(H19:P19))</f>
        <v>0</v>
      </c>
      <c r="T19" s="246" t="n">
        <v>16</v>
      </c>
      <c r="U19" s="247" t="s">
        <v>147</v>
      </c>
      <c r="V19" s="246"/>
      <c r="W19" s="248"/>
      <c r="X19" s="248"/>
      <c r="Y19" s="248" t="s">
        <v>234</v>
      </c>
      <c r="Z19" s="249"/>
      <c r="AA19" s="239"/>
      <c r="AB19" s="240"/>
      <c r="AC19" s="240"/>
      <c r="AD19" s="240"/>
      <c r="AE19" s="240"/>
      <c r="AF19" s="240"/>
      <c r="AG19" s="240"/>
      <c r="AH19" s="240"/>
      <c r="AI19" s="250"/>
      <c r="AJ19" s="251" t="n">
        <f aca="false">IF(ISBLANK(T19),"",IF(ISBLANK(Z19),SUM(AA19:AI19),0))</f>
        <v>0</v>
      </c>
      <c r="AK19" s="229" t="n">
        <f aca="false">IF(AJ19="","",AJ19+AK18+'OS Offset'!I19)</f>
        <v>36</v>
      </c>
      <c r="AL19" s="230" t="n">
        <f aca="false">IF(Z19="X",0,COUNT(AA19:AI19))</f>
        <v>0</v>
      </c>
    </row>
    <row r="20" customFormat="false" ht="34" hidden="false" customHeight="true" outlineLevel="0" collapsed="false">
      <c r="A20" s="225" t="n">
        <v>17</v>
      </c>
      <c r="B20" s="232" t="s">
        <v>125</v>
      </c>
      <c r="C20" s="225"/>
      <c r="D20" s="226"/>
      <c r="E20" s="226"/>
      <c r="F20" s="226"/>
      <c r="G20" s="233"/>
      <c r="H20" s="234" t="n">
        <v>0</v>
      </c>
      <c r="I20" s="235"/>
      <c r="J20" s="235"/>
      <c r="K20" s="235"/>
      <c r="L20" s="235"/>
      <c r="M20" s="235"/>
      <c r="N20" s="235"/>
      <c r="O20" s="235"/>
      <c r="P20" s="236"/>
      <c r="Q20" s="237" t="n">
        <f aca="false">IF(ISBLANK(A20),"",IF(ISBLANK(G20),SUM(H20:P20),0))</f>
        <v>0</v>
      </c>
      <c r="R20" s="229" t="n">
        <f aca="false">IF(Q20="","",Q20+R19+'OS Offset'!B20)</f>
        <v>94</v>
      </c>
      <c r="S20" s="230" t="n">
        <f aca="false">IF(G20="X",0,COUNT(H20:P20))</f>
        <v>1</v>
      </c>
      <c r="T20" s="225" t="n">
        <v>17</v>
      </c>
      <c r="U20" s="238" t="s">
        <v>115</v>
      </c>
      <c r="V20" s="239"/>
      <c r="W20" s="240" t="s">
        <v>234</v>
      </c>
      <c r="X20" s="240" t="s">
        <v>234</v>
      </c>
      <c r="Y20" s="240"/>
      <c r="Z20" s="241"/>
      <c r="AA20" s="242" t="n">
        <v>3</v>
      </c>
      <c r="AB20" s="243"/>
      <c r="AC20" s="243"/>
      <c r="AD20" s="243"/>
      <c r="AE20" s="243"/>
      <c r="AF20" s="243"/>
      <c r="AG20" s="243"/>
      <c r="AH20" s="243"/>
      <c r="AI20" s="244"/>
      <c r="AJ20" s="245" t="n">
        <f aca="false">IF(ISBLANK(T20),"",IF(ISBLANK(Z20),SUM(AA20:AI20),0))</f>
        <v>3</v>
      </c>
      <c r="AK20" s="229" t="n">
        <f aca="false">IF(AJ20="","",AJ20+AK19+'OS Offset'!I20)</f>
        <v>39</v>
      </c>
      <c r="AL20" s="230" t="n">
        <f aca="false">IF(Z20="X",0,COUNT(AA20:AI20))</f>
        <v>1</v>
      </c>
    </row>
    <row r="21" customFormat="false" ht="34" hidden="false" customHeight="true" outlineLevel="0" collapsed="false">
      <c r="A21" s="221" t="n">
        <v>18</v>
      </c>
      <c r="B21" s="222" t="s">
        <v>121</v>
      </c>
      <c r="C21" s="221"/>
      <c r="D21" s="223" t="s">
        <v>234</v>
      </c>
      <c r="E21" s="223" t="s">
        <v>234</v>
      </c>
      <c r="F21" s="223"/>
      <c r="G21" s="224"/>
      <c r="H21" s="225" t="n">
        <v>5</v>
      </c>
      <c r="I21" s="226" t="n">
        <v>5</v>
      </c>
      <c r="J21" s="226" t="n">
        <v>5</v>
      </c>
      <c r="K21" s="226" t="n">
        <v>4</v>
      </c>
      <c r="L21" s="226"/>
      <c r="M21" s="226"/>
      <c r="N21" s="226"/>
      <c r="O21" s="226"/>
      <c r="P21" s="227"/>
      <c r="Q21" s="228" t="n">
        <f aca="false">IF(ISBLANK(A21),"",IF(ISBLANK(G21),SUM(H21:P21),0))</f>
        <v>19</v>
      </c>
      <c r="R21" s="229" t="n">
        <f aca="false">IF(Q21="","",Q21+R20+'OS Offset'!B21)</f>
        <v>113</v>
      </c>
      <c r="S21" s="230" t="n">
        <f aca="false">IF(G21="X",0,COUNT(H21:P21))</f>
        <v>4</v>
      </c>
      <c r="T21" s="246" t="n">
        <v>18</v>
      </c>
      <c r="U21" s="247" t="s">
        <v>119</v>
      </c>
      <c r="V21" s="246" t="s">
        <v>234</v>
      </c>
      <c r="W21" s="248"/>
      <c r="X21" s="248"/>
      <c r="Y21" s="248"/>
      <c r="Z21" s="249"/>
      <c r="AA21" s="239" t="n">
        <v>0</v>
      </c>
      <c r="AB21" s="240"/>
      <c r="AC21" s="240"/>
      <c r="AD21" s="240"/>
      <c r="AE21" s="240"/>
      <c r="AF21" s="240"/>
      <c r="AG21" s="240"/>
      <c r="AH21" s="240"/>
      <c r="AI21" s="250"/>
      <c r="AJ21" s="251" t="n">
        <f aca="false">IF(ISBLANK(T21),"",IF(ISBLANK(Z21),SUM(AA21:AI21),0))</f>
        <v>0</v>
      </c>
      <c r="AK21" s="229" t="n">
        <f aca="false">IF(AJ21="","",AJ21+AK20+'OS Offset'!I21)</f>
        <v>39</v>
      </c>
      <c r="AL21" s="230" t="n">
        <f aca="false">IF(Z21="X",0,COUNT(AA21:AI21))</f>
        <v>1</v>
      </c>
    </row>
    <row r="22" customFormat="false" ht="34" hidden="false" customHeight="true" outlineLevel="0" collapsed="false">
      <c r="A22" s="225" t="n">
        <v>19</v>
      </c>
      <c r="B22" s="232" t="s">
        <v>157</v>
      </c>
      <c r="C22" s="225"/>
      <c r="D22" s="226"/>
      <c r="E22" s="226"/>
      <c r="F22" s="226"/>
      <c r="G22" s="233"/>
      <c r="H22" s="234" t="n">
        <v>0</v>
      </c>
      <c r="I22" s="235"/>
      <c r="J22" s="235"/>
      <c r="K22" s="235"/>
      <c r="L22" s="235"/>
      <c r="M22" s="235"/>
      <c r="N22" s="235"/>
      <c r="O22" s="235"/>
      <c r="P22" s="236"/>
      <c r="Q22" s="237" t="n">
        <f aca="false">IF(ISBLANK(A22),"",IF(ISBLANK(G22),SUM(H22:P22),0))</f>
        <v>0</v>
      </c>
      <c r="R22" s="229" t="n">
        <f aca="false">IF(Q22="","",Q22+R21+'OS Offset'!B22)</f>
        <v>113</v>
      </c>
      <c r="S22" s="230" t="n">
        <f aca="false">IF(G22="X",0,COUNT(H22:P22))</f>
        <v>1</v>
      </c>
      <c r="T22" s="225" t="n">
        <v>19</v>
      </c>
      <c r="U22" s="238" t="s">
        <v>115</v>
      </c>
      <c r="V22" s="239"/>
      <c r="W22" s="240" t="s">
        <v>234</v>
      </c>
      <c r="X22" s="240" t="s">
        <v>234</v>
      </c>
      <c r="Y22" s="240"/>
      <c r="Z22" s="241"/>
      <c r="AA22" s="242" t="n">
        <v>5</v>
      </c>
      <c r="AB22" s="243" t="n">
        <v>5</v>
      </c>
      <c r="AC22" s="243" t="n">
        <v>0</v>
      </c>
      <c r="AD22" s="243"/>
      <c r="AE22" s="243"/>
      <c r="AF22" s="243"/>
      <c r="AG22" s="243"/>
      <c r="AH22" s="243"/>
      <c r="AI22" s="244"/>
      <c r="AJ22" s="245" t="n">
        <f aca="false">IF(ISBLANK(T22),"",IF(ISBLANK(Z22),SUM(AA22:AI22),0))</f>
        <v>10</v>
      </c>
      <c r="AK22" s="229" t="n">
        <f aca="false">IF(AJ22="","",AJ22+AK21+'OS Offset'!I22)</f>
        <v>49</v>
      </c>
      <c r="AL22" s="230" t="n">
        <f aca="false">IF(Z22="X",0,COUNT(AA22:AI22))</f>
        <v>3</v>
      </c>
    </row>
    <row r="23" customFormat="false" ht="34" hidden="false" customHeight="true" outlineLevel="0" collapsed="false">
      <c r="A23" s="221" t="n">
        <v>20</v>
      </c>
      <c r="B23" s="222" t="s">
        <v>125</v>
      </c>
      <c r="C23" s="221"/>
      <c r="D23" s="223" t="s">
        <v>234</v>
      </c>
      <c r="E23" s="223" t="s">
        <v>234</v>
      </c>
      <c r="F23" s="223"/>
      <c r="G23" s="224"/>
      <c r="H23" s="225" t="n">
        <v>4</v>
      </c>
      <c r="I23" s="226"/>
      <c r="J23" s="226"/>
      <c r="K23" s="226"/>
      <c r="L23" s="226"/>
      <c r="M23" s="226"/>
      <c r="N23" s="226"/>
      <c r="O23" s="226"/>
      <c r="P23" s="227"/>
      <c r="Q23" s="228" t="n">
        <f aca="false">IF(ISBLANK(A23),"",IF(ISBLANK(G23),SUM(H23:P23),0))</f>
        <v>4</v>
      </c>
      <c r="R23" s="229" t="n">
        <f aca="false">IF(Q23="","",Q23+R22+'OS Offset'!B23)</f>
        <v>117</v>
      </c>
      <c r="S23" s="230" t="n">
        <f aca="false">IF(G23="X",0,COUNT(H23:P23))</f>
        <v>1</v>
      </c>
      <c r="T23" s="246" t="n">
        <v>20</v>
      </c>
      <c r="U23" s="247" t="s">
        <v>147</v>
      </c>
      <c r="V23" s="246" t="s">
        <v>234</v>
      </c>
      <c r="W23" s="248"/>
      <c r="X23" s="248"/>
      <c r="Y23" s="248"/>
      <c r="Z23" s="249"/>
      <c r="AA23" s="239" t="n">
        <v>0</v>
      </c>
      <c r="AB23" s="240"/>
      <c r="AC23" s="240"/>
      <c r="AD23" s="240"/>
      <c r="AE23" s="240"/>
      <c r="AF23" s="240"/>
      <c r="AG23" s="240"/>
      <c r="AH23" s="240"/>
      <c r="AI23" s="250"/>
      <c r="AJ23" s="251" t="n">
        <f aca="false">IF(ISBLANK(T23),"",IF(ISBLANK(Z23),SUM(AA23:AI23),0))</f>
        <v>0</v>
      </c>
      <c r="AK23" s="229" t="n">
        <f aca="false">IF(AJ23="","",AJ23+AK22+'OS Offset'!I23)</f>
        <v>49</v>
      </c>
      <c r="AL23" s="230" t="n">
        <f aca="false">IF(Z23="X",0,COUNT(AA23:AI23))</f>
        <v>1</v>
      </c>
    </row>
    <row r="24" customFormat="false" ht="34" hidden="false" customHeight="true" outlineLevel="0" collapsed="false">
      <c r="A24" s="225" t="n">
        <v>21</v>
      </c>
      <c r="B24" s="232" t="s">
        <v>117</v>
      </c>
      <c r="C24" s="225"/>
      <c r="D24" s="226" t="s">
        <v>234</v>
      </c>
      <c r="E24" s="226" t="s">
        <v>234</v>
      </c>
      <c r="F24" s="226"/>
      <c r="G24" s="233"/>
      <c r="H24" s="234" t="n">
        <v>1</v>
      </c>
      <c r="I24" s="235"/>
      <c r="J24" s="235"/>
      <c r="K24" s="235"/>
      <c r="L24" s="235"/>
      <c r="M24" s="235"/>
      <c r="N24" s="235"/>
      <c r="O24" s="235"/>
      <c r="P24" s="236"/>
      <c r="Q24" s="237" t="n">
        <f aca="false">IF(ISBLANK(A24),"",IF(ISBLANK(G24),SUM(H24:P24),0))</f>
        <v>1</v>
      </c>
      <c r="R24" s="229" t="n">
        <f aca="false">IF(Q24="","",Q24+R23+'OS Offset'!B24)</f>
        <v>118</v>
      </c>
      <c r="S24" s="230" t="n">
        <f aca="false">IF(G24="X",0,COUNT(H24:P24))</f>
        <v>1</v>
      </c>
      <c r="T24" s="225" t="n">
        <v>21</v>
      </c>
      <c r="U24" s="238" t="s">
        <v>159</v>
      </c>
      <c r="V24" s="239" t="s">
        <v>234</v>
      </c>
      <c r="W24" s="240"/>
      <c r="X24" s="240"/>
      <c r="Y24" s="240"/>
      <c r="Z24" s="241"/>
      <c r="AA24" s="242" t="n">
        <v>0</v>
      </c>
      <c r="AB24" s="243"/>
      <c r="AC24" s="243"/>
      <c r="AD24" s="243"/>
      <c r="AE24" s="243"/>
      <c r="AF24" s="243"/>
      <c r="AG24" s="243"/>
      <c r="AH24" s="243"/>
      <c r="AI24" s="244"/>
      <c r="AJ24" s="245" t="n">
        <f aca="false">IF(ISBLANK(T24),"",IF(ISBLANK(Z24),SUM(AA24:AI24),0))</f>
        <v>0</v>
      </c>
      <c r="AK24" s="229" t="n">
        <f aca="false">IF(AJ24="","",AJ24+AK23+'OS Offset'!I24)</f>
        <v>49</v>
      </c>
      <c r="AL24" s="230" t="n">
        <f aca="false">IF(Z24="X",0,COUNT(AA24:AI24))</f>
        <v>1</v>
      </c>
    </row>
    <row r="25" customFormat="false" ht="34" hidden="false" customHeight="true" outlineLevel="0" collapsed="false">
      <c r="A25" s="221" t="n">
        <v>22</v>
      </c>
      <c r="B25" s="222" t="s">
        <v>157</v>
      </c>
      <c r="C25" s="221"/>
      <c r="D25" s="223"/>
      <c r="E25" s="223"/>
      <c r="F25" s="223"/>
      <c r="G25" s="224"/>
      <c r="H25" s="225" t="n">
        <v>0</v>
      </c>
      <c r="I25" s="226"/>
      <c r="J25" s="226"/>
      <c r="K25" s="226"/>
      <c r="L25" s="226"/>
      <c r="M25" s="226"/>
      <c r="N25" s="226"/>
      <c r="O25" s="226"/>
      <c r="P25" s="227"/>
      <c r="Q25" s="228" t="n">
        <f aca="false">IF(ISBLANK(A25),"",IF(ISBLANK(G25),SUM(H25:P25),0))</f>
        <v>0</v>
      </c>
      <c r="R25" s="229" t="n">
        <f aca="false">IF(Q25="","",Q25+R24+'OS Offset'!B25)</f>
        <v>118</v>
      </c>
      <c r="S25" s="230" t="n">
        <f aca="false">IF(G25="X",0,COUNT(H25:P25))</f>
        <v>1</v>
      </c>
      <c r="T25" s="246" t="n">
        <v>22</v>
      </c>
      <c r="U25" s="247" t="s">
        <v>115</v>
      </c>
      <c r="V25" s="246"/>
      <c r="W25" s="248" t="s">
        <v>234</v>
      </c>
      <c r="X25" s="248" t="s">
        <v>234</v>
      </c>
      <c r="Y25" s="248"/>
      <c r="Z25" s="249"/>
      <c r="AA25" s="239" t="n">
        <v>2</v>
      </c>
      <c r="AB25" s="240"/>
      <c r="AC25" s="240"/>
      <c r="AD25" s="240"/>
      <c r="AE25" s="240"/>
      <c r="AF25" s="240"/>
      <c r="AG25" s="240"/>
      <c r="AH25" s="240"/>
      <c r="AI25" s="250"/>
      <c r="AJ25" s="251" t="n">
        <f aca="false">IF(ISBLANK(T25),"",IF(ISBLANK(Z25),SUM(AA25:AI25),0))</f>
        <v>2</v>
      </c>
      <c r="AK25" s="229" t="n">
        <f aca="false">IF(AJ25="","",AJ25+AK24+'OS Offset'!I25)</f>
        <v>51</v>
      </c>
      <c r="AL25" s="230" t="n">
        <f aca="false">IF(Z25="X",0,COUNT(AA25:AI25))</f>
        <v>1</v>
      </c>
    </row>
    <row r="26" customFormat="false" ht="34" hidden="false" customHeight="true" outlineLevel="0" collapsed="false">
      <c r="A26" s="225" t="n">
        <v>23</v>
      </c>
      <c r="B26" s="232" t="s">
        <v>125</v>
      </c>
      <c r="C26" s="225"/>
      <c r="D26" s="226"/>
      <c r="E26" s="226"/>
      <c r="F26" s="226"/>
      <c r="G26" s="233"/>
      <c r="H26" s="234" t="n">
        <v>0</v>
      </c>
      <c r="I26" s="235"/>
      <c r="J26" s="235"/>
      <c r="K26" s="235"/>
      <c r="L26" s="235"/>
      <c r="M26" s="235"/>
      <c r="N26" s="235"/>
      <c r="O26" s="235"/>
      <c r="P26" s="236"/>
      <c r="Q26" s="237" t="n">
        <f aca="false">IF(ISBLANK(A26),"",IF(ISBLANK(G26),SUM(H26:P26),0))</f>
        <v>0</v>
      </c>
      <c r="R26" s="229" t="n">
        <f aca="false">IF(Q26="","",Q26+R25+'OS Offset'!B26)</f>
        <v>118</v>
      </c>
      <c r="S26" s="230" t="n">
        <f aca="false">IF(G26="X",0,COUNT(H26:P26))</f>
        <v>1</v>
      </c>
      <c r="T26" s="225" t="n">
        <v>23</v>
      </c>
      <c r="U26" s="238" t="s">
        <v>147</v>
      </c>
      <c r="V26" s="239"/>
      <c r="W26" s="240" t="s">
        <v>234</v>
      </c>
      <c r="X26" s="240" t="s">
        <v>234</v>
      </c>
      <c r="Y26" s="240"/>
      <c r="Z26" s="241"/>
      <c r="AA26" s="242" t="n">
        <v>5</v>
      </c>
      <c r="AB26" s="243" t="n">
        <v>3</v>
      </c>
      <c r="AC26" s="243"/>
      <c r="AD26" s="243"/>
      <c r="AE26" s="243"/>
      <c r="AF26" s="243"/>
      <c r="AG26" s="243"/>
      <c r="AH26" s="243"/>
      <c r="AI26" s="244"/>
      <c r="AJ26" s="245" t="n">
        <f aca="false">IF(ISBLANK(T26),"",IF(ISBLANK(Z26),SUM(AA26:AI26),0))</f>
        <v>8</v>
      </c>
      <c r="AK26" s="229" t="n">
        <f aca="false">IF(AJ26="","",AJ26+AK25+'OS Offset'!I26)</f>
        <v>59</v>
      </c>
      <c r="AL26" s="230" t="n">
        <f aca="false">IF(Z26="X",0,COUNT(AA26:AI26))</f>
        <v>2</v>
      </c>
    </row>
    <row r="27" customFormat="false" ht="34" hidden="false" customHeight="true" outlineLevel="0" collapsed="false">
      <c r="A27" s="221" t="n">
        <v>24</v>
      </c>
      <c r="B27" s="222" t="s">
        <v>157</v>
      </c>
      <c r="C27" s="221"/>
      <c r="D27" s="223" t="s">
        <v>234</v>
      </c>
      <c r="E27" s="223" t="s">
        <v>234</v>
      </c>
      <c r="F27" s="223"/>
      <c r="G27" s="224"/>
      <c r="H27" s="225" t="n">
        <v>4</v>
      </c>
      <c r="I27" s="226"/>
      <c r="J27" s="226"/>
      <c r="K27" s="226"/>
      <c r="L27" s="226"/>
      <c r="M27" s="226"/>
      <c r="N27" s="226"/>
      <c r="O27" s="226"/>
      <c r="P27" s="227"/>
      <c r="Q27" s="228" t="n">
        <f aca="false">IF(ISBLANK(A27),"",IF(ISBLANK(G27),SUM(H27:P27),0))</f>
        <v>4</v>
      </c>
      <c r="R27" s="229" t="n">
        <f aca="false">IF(Q27="","",Q27+R26+'OS Offset'!B27)</f>
        <v>122</v>
      </c>
      <c r="S27" s="230" t="n">
        <f aca="false">IF(G27="X",0,COUNT(H27:P27))</f>
        <v>1</v>
      </c>
      <c r="T27" s="246" t="n">
        <v>24</v>
      </c>
      <c r="U27" s="247" t="s">
        <v>115</v>
      </c>
      <c r="V27" s="246" t="s">
        <v>234</v>
      </c>
      <c r="W27" s="248"/>
      <c r="X27" s="248"/>
      <c r="Y27" s="248"/>
      <c r="Z27" s="249"/>
      <c r="AA27" s="239" t="n">
        <v>0</v>
      </c>
      <c r="AB27" s="240"/>
      <c r="AC27" s="240"/>
      <c r="AD27" s="240"/>
      <c r="AE27" s="240"/>
      <c r="AF27" s="240"/>
      <c r="AG27" s="240"/>
      <c r="AH27" s="240"/>
      <c r="AI27" s="250"/>
      <c r="AJ27" s="251" t="n">
        <f aca="false">IF(ISBLANK(T27),"",IF(ISBLANK(Z27),SUM(AA27:AI27),0))</f>
        <v>0</v>
      </c>
      <c r="AK27" s="229" t="n">
        <f aca="false">IF(AJ27="","",AJ27+AK26+'OS Offset'!I27)</f>
        <v>59</v>
      </c>
      <c r="AL27" s="230" t="n">
        <f aca="false">IF(Z27="X",0,COUNT(AA27:AI27))</f>
        <v>1</v>
      </c>
    </row>
    <row r="28" customFormat="false" ht="34" hidden="false" customHeight="true" outlineLevel="0" collapsed="false">
      <c r="A28" s="225"/>
      <c r="B28" s="232"/>
      <c r="C28" s="225"/>
      <c r="D28" s="226"/>
      <c r="E28" s="226"/>
      <c r="F28" s="226"/>
      <c r="G28" s="233"/>
      <c r="H28" s="234"/>
      <c r="I28" s="235"/>
      <c r="J28" s="235"/>
      <c r="K28" s="235"/>
      <c r="L28" s="235"/>
      <c r="M28" s="235"/>
      <c r="N28" s="235"/>
      <c r="O28" s="235"/>
      <c r="P28" s="236"/>
      <c r="Q28" s="237" t="str">
        <f aca="false">IF(ISBLANK(A28),"",IF(ISBLANK(G28),SUM(H28:P28),0))</f>
        <v/>
      </c>
      <c r="R28" s="229" t="str">
        <f aca="false">IF(Q28="","",Q28+R27+'OS Offset'!B28)</f>
        <v/>
      </c>
      <c r="S28" s="230" t="n">
        <f aca="false">IF(G28="X",0,COUNT(H28:P28))</f>
        <v>0</v>
      </c>
      <c r="T28" s="225"/>
      <c r="U28" s="238"/>
      <c r="V28" s="239"/>
      <c r="W28" s="240"/>
      <c r="X28" s="240"/>
      <c r="Y28" s="240"/>
      <c r="Z28" s="241"/>
      <c r="AA28" s="242"/>
      <c r="AB28" s="243"/>
      <c r="AC28" s="243"/>
      <c r="AD28" s="243"/>
      <c r="AE28" s="243"/>
      <c r="AF28" s="243"/>
      <c r="AG28" s="243"/>
      <c r="AH28" s="243"/>
      <c r="AI28" s="244"/>
      <c r="AJ28" s="245" t="str">
        <f aca="false">IF(ISBLANK(T28),"",IF(ISBLANK(Z28),SUM(AA28:AI28),0))</f>
        <v/>
      </c>
      <c r="AK28" s="229" t="str">
        <f aca="false">IF(AJ28="","",AJ28+AK27+'OS Offset'!I28)</f>
        <v/>
      </c>
      <c r="AL28" s="230" t="n">
        <f aca="false">IF(Z28="X",0,COUNT(AA28:AI28))</f>
        <v>0</v>
      </c>
    </row>
    <row r="29" customFormat="false" ht="34" hidden="false" customHeight="true" outlineLevel="0" collapsed="false">
      <c r="A29" s="221"/>
      <c r="B29" s="222"/>
      <c r="C29" s="221"/>
      <c r="D29" s="223"/>
      <c r="E29" s="223"/>
      <c r="F29" s="223"/>
      <c r="G29" s="224"/>
      <c r="H29" s="225"/>
      <c r="I29" s="226"/>
      <c r="J29" s="226"/>
      <c r="K29" s="226"/>
      <c r="L29" s="226"/>
      <c r="M29" s="226"/>
      <c r="N29" s="226"/>
      <c r="O29" s="226"/>
      <c r="P29" s="227"/>
      <c r="Q29" s="228" t="str">
        <f aca="false">IF(ISBLANK(A29),"",IF(ISBLANK(G29),SUM(H29:P29),0))</f>
        <v/>
      </c>
      <c r="R29" s="229" t="str">
        <f aca="false">IF(Q29="","",Q29+R28+'OS Offset'!B29)</f>
        <v/>
      </c>
      <c r="S29" s="230" t="n">
        <f aca="false">IF(G29="X",0,COUNT(H29:P29))</f>
        <v>0</v>
      </c>
      <c r="T29" s="246"/>
      <c r="U29" s="247"/>
      <c r="V29" s="246"/>
      <c r="W29" s="248"/>
      <c r="X29" s="248"/>
      <c r="Y29" s="248"/>
      <c r="Z29" s="249"/>
      <c r="AA29" s="239"/>
      <c r="AB29" s="240"/>
      <c r="AC29" s="240"/>
      <c r="AD29" s="240"/>
      <c r="AE29" s="240"/>
      <c r="AF29" s="240"/>
      <c r="AG29" s="240"/>
      <c r="AH29" s="240"/>
      <c r="AI29" s="250"/>
      <c r="AJ29" s="251" t="str">
        <f aca="false">IF(ISBLANK(T29),"",IF(ISBLANK(Z29),SUM(AA29:AI29),0))</f>
        <v/>
      </c>
      <c r="AK29" s="229" t="str">
        <f aca="false">IF(AJ29="","",AJ29+AK28+'OS Offset'!I29)</f>
        <v/>
      </c>
      <c r="AL29" s="230" t="n">
        <f aca="false">IF(Z29="X",0,COUNT(AA29:AI29))</f>
        <v>0</v>
      </c>
    </row>
    <row r="30" customFormat="false" ht="34" hidden="false" customHeight="true" outlineLevel="0" collapsed="false">
      <c r="A30" s="225"/>
      <c r="B30" s="232"/>
      <c r="C30" s="225"/>
      <c r="D30" s="226"/>
      <c r="E30" s="226"/>
      <c r="F30" s="226"/>
      <c r="G30" s="233"/>
      <c r="H30" s="234"/>
      <c r="I30" s="235"/>
      <c r="J30" s="235"/>
      <c r="K30" s="235"/>
      <c r="L30" s="235"/>
      <c r="M30" s="235"/>
      <c r="N30" s="235"/>
      <c r="O30" s="235"/>
      <c r="P30" s="236"/>
      <c r="Q30" s="237" t="str">
        <f aca="false">IF(ISBLANK(A30),"",IF(ISBLANK(G30),SUM(H30:P30),0))</f>
        <v/>
      </c>
      <c r="R30" s="229" t="str">
        <f aca="false">IF(Q30="","",Q30+R29+'OS Offset'!B30)</f>
        <v/>
      </c>
      <c r="S30" s="230" t="n">
        <f aca="false">IF(G30="X",0,COUNT(H30:P30))</f>
        <v>0</v>
      </c>
      <c r="T30" s="225"/>
      <c r="U30" s="238"/>
      <c r="V30" s="239"/>
      <c r="W30" s="240"/>
      <c r="X30" s="240"/>
      <c r="Y30" s="240"/>
      <c r="Z30" s="241"/>
      <c r="AA30" s="242"/>
      <c r="AB30" s="243"/>
      <c r="AC30" s="243"/>
      <c r="AD30" s="243"/>
      <c r="AE30" s="243"/>
      <c r="AF30" s="243"/>
      <c r="AG30" s="243"/>
      <c r="AH30" s="243"/>
      <c r="AI30" s="244"/>
      <c r="AJ30" s="245" t="str">
        <f aca="false">IF(ISBLANK(T30),"",IF(ISBLANK(Z30),SUM(AA30:AI30),0))</f>
        <v/>
      </c>
      <c r="AK30" s="229" t="str">
        <f aca="false">IF(AJ30="","",AJ30+AK29+'OS Offset'!I30)</f>
        <v/>
      </c>
      <c r="AL30" s="230" t="n">
        <f aca="false">IF(Z30="X",0,COUNT(AA30:AI30))</f>
        <v>0</v>
      </c>
    </row>
    <row r="31" customFormat="false" ht="34" hidden="false" customHeight="true" outlineLevel="0" collapsed="false">
      <c r="A31" s="221"/>
      <c r="B31" s="222"/>
      <c r="C31" s="221"/>
      <c r="D31" s="223"/>
      <c r="E31" s="223"/>
      <c r="F31" s="223"/>
      <c r="G31" s="224"/>
      <c r="H31" s="225"/>
      <c r="I31" s="226"/>
      <c r="J31" s="226"/>
      <c r="K31" s="226"/>
      <c r="L31" s="226"/>
      <c r="M31" s="226"/>
      <c r="N31" s="226"/>
      <c r="O31" s="226"/>
      <c r="P31" s="227"/>
      <c r="Q31" s="228" t="str">
        <f aca="false">IF(ISBLANK(A31),"",IF(ISBLANK(G31),SUM(H31:P31),0))</f>
        <v/>
      </c>
      <c r="R31" s="229" t="str">
        <f aca="false">IF(Q31="","",Q31+R30+'OS Offset'!B31)</f>
        <v/>
      </c>
      <c r="S31" s="230" t="n">
        <f aca="false">IF(G31="X",0,COUNT(H31:P31))</f>
        <v>0</v>
      </c>
      <c r="T31" s="246"/>
      <c r="U31" s="247"/>
      <c r="V31" s="246"/>
      <c r="W31" s="248"/>
      <c r="X31" s="248"/>
      <c r="Y31" s="248"/>
      <c r="Z31" s="249"/>
      <c r="AA31" s="239"/>
      <c r="AB31" s="240"/>
      <c r="AC31" s="240"/>
      <c r="AD31" s="240"/>
      <c r="AE31" s="240"/>
      <c r="AF31" s="240"/>
      <c r="AG31" s="240"/>
      <c r="AH31" s="240"/>
      <c r="AI31" s="250"/>
      <c r="AJ31" s="251" t="str">
        <f aca="false">IF(ISBLANK(T31),"",IF(ISBLANK(Z31),SUM(AA31:AI31),0))</f>
        <v/>
      </c>
      <c r="AK31" s="229" t="str">
        <f aca="false">IF(AJ31="","",AJ31+AK30+'OS Offset'!I31)</f>
        <v/>
      </c>
      <c r="AL31" s="230" t="n">
        <f aca="false">IF(Z31="X",0,COUNT(AA31:AI31))</f>
        <v>0</v>
      </c>
    </row>
    <row r="32" customFormat="false" ht="34" hidden="false" customHeight="true" outlineLevel="0" collapsed="false">
      <c r="A32" s="225"/>
      <c r="B32" s="232"/>
      <c r="C32" s="225"/>
      <c r="D32" s="226"/>
      <c r="E32" s="226"/>
      <c r="F32" s="226"/>
      <c r="G32" s="233"/>
      <c r="H32" s="234"/>
      <c r="I32" s="235"/>
      <c r="J32" s="235"/>
      <c r="K32" s="235"/>
      <c r="L32" s="235"/>
      <c r="M32" s="235"/>
      <c r="N32" s="235"/>
      <c r="O32" s="235"/>
      <c r="P32" s="236"/>
      <c r="Q32" s="237" t="str">
        <f aca="false">IF(ISBLANK(A32),"",IF(ISBLANK(G32),SUM(H32:P32),0))</f>
        <v/>
      </c>
      <c r="R32" s="229" t="str">
        <f aca="false">IF(Q32="","",Q32+R31+'OS Offset'!B32)</f>
        <v/>
      </c>
      <c r="S32" s="230" t="n">
        <f aca="false">IF(G32="X",0,COUNT(H32:P32))</f>
        <v>0</v>
      </c>
      <c r="T32" s="225"/>
      <c r="U32" s="238"/>
      <c r="V32" s="239"/>
      <c r="W32" s="240"/>
      <c r="X32" s="240"/>
      <c r="Y32" s="240"/>
      <c r="Z32" s="241"/>
      <c r="AA32" s="242"/>
      <c r="AB32" s="243"/>
      <c r="AC32" s="243"/>
      <c r="AD32" s="243"/>
      <c r="AE32" s="243"/>
      <c r="AF32" s="243"/>
      <c r="AG32" s="243"/>
      <c r="AH32" s="243"/>
      <c r="AI32" s="244"/>
      <c r="AJ32" s="245" t="str">
        <f aca="false">IF(ISBLANK(T32),"",IF(ISBLANK(Z32),SUM(AA32:AI32),0))</f>
        <v/>
      </c>
      <c r="AK32" s="229" t="str">
        <f aca="false">IF(AJ32="","",AJ32+AK31+'OS Offset'!I32)</f>
        <v/>
      </c>
      <c r="AL32" s="230" t="n">
        <f aca="false">IF(Z32="X",0,COUNT(AA32:AI32))</f>
        <v>0</v>
      </c>
    </row>
    <row r="33" customFormat="false" ht="34" hidden="false" customHeight="true" outlineLevel="0" collapsed="false">
      <c r="A33" s="221"/>
      <c r="B33" s="222"/>
      <c r="C33" s="221"/>
      <c r="D33" s="223"/>
      <c r="E33" s="223"/>
      <c r="F33" s="223"/>
      <c r="G33" s="224"/>
      <c r="H33" s="225"/>
      <c r="I33" s="226"/>
      <c r="J33" s="226"/>
      <c r="K33" s="226"/>
      <c r="L33" s="226"/>
      <c r="M33" s="226"/>
      <c r="N33" s="226"/>
      <c r="O33" s="226"/>
      <c r="P33" s="227"/>
      <c r="Q33" s="228" t="str">
        <f aca="false">IF(ISBLANK(A33),"",IF(ISBLANK(G33),SUM(H33:P33),0))</f>
        <v/>
      </c>
      <c r="R33" s="229" t="str">
        <f aca="false">IF(Q33="","",Q33+R32+'OS Offset'!B33)</f>
        <v/>
      </c>
      <c r="S33" s="230" t="n">
        <f aca="false">IF(G33="X",0,COUNT(H33:P33))</f>
        <v>0</v>
      </c>
      <c r="T33" s="246"/>
      <c r="U33" s="247"/>
      <c r="V33" s="246"/>
      <c r="W33" s="248"/>
      <c r="X33" s="248"/>
      <c r="Y33" s="248"/>
      <c r="Z33" s="249"/>
      <c r="AA33" s="239"/>
      <c r="AB33" s="240"/>
      <c r="AC33" s="240"/>
      <c r="AD33" s="240"/>
      <c r="AE33" s="240"/>
      <c r="AF33" s="240"/>
      <c r="AG33" s="240"/>
      <c r="AH33" s="240"/>
      <c r="AI33" s="250"/>
      <c r="AJ33" s="251" t="str">
        <f aca="false">IF(ISBLANK(T33),"",IF(ISBLANK(Z33),SUM(AA33:AI33),0))</f>
        <v/>
      </c>
      <c r="AK33" s="229" t="str">
        <f aca="false">IF(AJ33="","",AJ33+AK32+'OS Offset'!I33)</f>
        <v/>
      </c>
      <c r="AL33" s="230" t="n">
        <f aca="false">IF(Z33="X",0,COUNT(AA33:AI33))</f>
        <v>0</v>
      </c>
    </row>
    <row r="34" customFormat="false" ht="34" hidden="false" customHeight="true" outlineLevel="0" collapsed="false">
      <c r="A34" s="225"/>
      <c r="B34" s="232"/>
      <c r="C34" s="225"/>
      <c r="D34" s="226"/>
      <c r="E34" s="226"/>
      <c r="F34" s="226"/>
      <c r="G34" s="233"/>
      <c r="H34" s="234"/>
      <c r="I34" s="235"/>
      <c r="J34" s="235"/>
      <c r="K34" s="235"/>
      <c r="L34" s="235"/>
      <c r="M34" s="235"/>
      <c r="N34" s="235"/>
      <c r="O34" s="235"/>
      <c r="P34" s="236"/>
      <c r="Q34" s="237" t="str">
        <f aca="false">IF(ISBLANK(A34),"",IF(ISBLANK(G34),SUM(H34:P34),0))</f>
        <v/>
      </c>
      <c r="R34" s="229" t="str">
        <f aca="false">IF(Q34="","",Q34+R33+'OS Offset'!B34)</f>
        <v/>
      </c>
      <c r="S34" s="230" t="n">
        <f aca="false">IF(G34="X",0,COUNT(H34:P34))</f>
        <v>0</v>
      </c>
      <c r="T34" s="225"/>
      <c r="U34" s="238"/>
      <c r="V34" s="239"/>
      <c r="W34" s="240"/>
      <c r="X34" s="240"/>
      <c r="Y34" s="240"/>
      <c r="Z34" s="241"/>
      <c r="AA34" s="242"/>
      <c r="AB34" s="243"/>
      <c r="AC34" s="243"/>
      <c r="AD34" s="243"/>
      <c r="AE34" s="243"/>
      <c r="AF34" s="243"/>
      <c r="AG34" s="243"/>
      <c r="AH34" s="243"/>
      <c r="AI34" s="244"/>
      <c r="AJ34" s="245" t="str">
        <f aca="false">IF(ISBLANK(T34),"",IF(ISBLANK(Z34),SUM(AA34:AI34),0))</f>
        <v/>
      </c>
      <c r="AK34" s="229" t="str">
        <f aca="false">IF(AJ34="","",AJ34+AK33+'OS Offset'!I34)</f>
        <v/>
      </c>
      <c r="AL34" s="230" t="n">
        <f aca="false">IF(Z34="X",0,COUNT(AA34:AI34))</f>
        <v>0</v>
      </c>
    </row>
    <row r="35" customFormat="false" ht="34" hidden="false" customHeight="true" outlineLevel="0" collapsed="false">
      <c r="A35" s="221"/>
      <c r="B35" s="222"/>
      <c r="C35" s="221"/>
      <c r="D35" s="223"/>
      <c r="E35" s="223"/>
      <c r="F35" s="223"/>
      <c r="G35" s="224"/>
      <c r="H35" s="225"/>
      <c r="I35" s="226"/>
      <c r="J35" s="226"/>
      <c r="K35" s="226"/>
      <c r="L35" s="226"/>
      <c r="M35" s="226"/>
      <c r="N35" s="226"/>
      <c r="O35" s="226"/>
      <c r="P35" s="227"/>
      <c r="Q35" s="228" t="str">
        <f aca="false">IF(ISBLANK(A35),"",IF(ISBLANK(G35),SUM(H35:P35),0))</f>
        <v/>
      </c>
      <c r="R35" s="229" t="str">
        <f aca="false">IF(Q35="","",Q35+R34+'OS Offset'!B35)</f>
        <v/>
      </c>
      <c r="S35" s="230" t="n">
        <f aca="false">IF(G35="X",0,COUNT(H35:P35))</f>
        <v>0</v>
      </c>
      <c r="T35" s="246"/>
      <c r="U35" s="247"/>
      <c r="V35" s="246"/>
      <c r="W35" s="248"/>
      <c r="X35" s="248"/>
      <c r="Y35" s="248"/>
      <c r="Z35" s="249"/>
      <c r="AA35" s="239"/>
      <c r="AB35" s="240"/>
      <c r="AC35" s="240"/>
      <c r="AD35" s="240"/>
      <c r="AE35" s="240"/>
      <c r="AF35" s="240"/>
      <c r="AG35" s="240"/>
      <c r="AH35" s="240"/>
      <c r="AI35" s="250"/>
      <c r="AJ35" s="251" t="str">
        <f aca="false">IF(ISBLANK(T35),"",IF(ISBLANK(Z35),SUM(AA35:AI35),0))</f>
        <v/>
      </c>
      <c r="AK35" s="229" t="str">
        <f aca="false">IF(AJ35="","",AJ35+AK34+'OS Offset'!I35)</f>
        <v/>
      </c>
      <c r="AL35" s="230" t="n">
        <f aca="false">IF(Z35="X",0,COUNT(AA35:AI35))</f>
        <v>0</v>
      </c>
    </row>
    <row r="36" customFormat="false" ht="34" hidden="false" customHeight="true" outlineLevel="0" collapsed="false">
      <c r="A36" s="225"/>
      <c r="B36" s="232"/>
      <c r="C36" s="225"/>
      <c r="D36" s="226"/>
      <c r="E36" s="226"/>
      <c r="F36" s="226"/>
      <c r="G36" s="233"/>
      <c r="H36" s="234"/>
      <c r="I36" s="235"/>
      <c r="J36" s="235"/>
      <c r="K36" s="235"/>
      <c r="L36" s="235"/>
      <c r="M36" s="235"/>
      <c r="N36" s="235"/>
      <c r="O36" s="235"/>
      <c r="P36" s="236"/>
      <c r="Q36" s="237" t="str">
        <f aca="false">IF(ISBLANK(A36),"",IF(ISBLANK(G36),SUM(H36:P36),0))</f>
        <v/>
      </c>
      <c r="R36" s="229" t="str">
        <f aca="false">IF(Q36="","",Q36+R35+'OS Offset'!B36)</f>
        <v/>
      </c>
      <c r="S36" s="230" t="n">
        <f aca="false">IF(G36="X",0,COUNT(H36:P36))</f>
        <v>0</v>
      </c>
      <c r="T36" s="225"/>
      <c r="U36" s="238"/>
      <c r="V36" s="239"/>
      <c r="W36" s="240"/>
      <c r="X36" s="240"/>
      <c r="Y36" s="240"/>
      <c r="Z36" s="241"/>
      <c r="AA36" s="242"/>
      <c r="AB36" s="243"/>
      <c r="AC36" s="243"/>
      <c r="AD36" s="243"/>
      <c r="AE36" s="243"/>
      <c r="AF36" s="243"/>
      <c r="AG36" s="243"/>
      <c r="AH36" s="243"/>
      <c r="AI36" s="244"/>
      <c r="AJ36" s="245" t="str">
        <f aca="false">IF(ISBLANK(T36),"",IF(ISBLANK(Z36),SUM(AA36:AI36),0))</f>
        <v/>
      </c>
      <c r="AK36" s="229" t="str">
        <f aca="false">IF(AJ36="","",AJ36+AK35+'OS Offset'!I36)</f>
        <v/>
      </c>
      <c r="AL36" s="230" t="n">
        <f aca="false">IF(Z36="X",0,COUNT(AA36:AI36))</f>
        <v>0</v>
      </c>
    </row>
    <row r="37" customFormat="false" ht="34" hidden="false" customHeight="true" outlineLevel="0" collapsed="false">
      <c r="A37" s="221"/>
      <c r="B37" s="222"/>
      <c r="C37" s="221"/>
      <c r="D37" s="223"/>
      <c r="E37" s="223"/>
      <c r="F37" s="223"/>
      <c r="G37" s="224"/>
      <c r="H37" s="225"/>
      <c r="I37" s="226"/>
      <c r="J37" s="226"/>
      <c r="K37" s="226"/>
      <c r="L37" s="226"/>
      <c r="M37" s="226"/>
      <c r="N37" s="226"/>
      <c r="O37" s="226"/>
      <c r="P37" s="227"/>
      <c r="Q37" s="228" t="str">
        <f aca="false">IF(ISBLANK(A37),"",IF(ISBLANK(G37),SUM(H37:P37),0))</f>
        <v/>
      </c>
      <c r="R37" s="229" t="str">
        <f aca="false">IF(Q37="","",Q37+R36+'OS Offset'!B37)</f>
        <v/>
      </c>
      <c r="S37" s="230" t="n">
        <f aca="false">IF(G37="X",0,COUNT(H37:P37))</f>
        <v>0</v>
      </c>
      <c r="T37" s="246"/>
      <c r="U37" s="247"/>
      <c r="V37" s="246"/>
      <c r="W37" s="248"/>
      <c r="X37" s="248"/>
      <c r="Y37" s="248"/>
      <c r="Z37" s="249"/>
      <c r="AA37" s="239"/>
      <c r="AB37" s="240"/>
      <c r="AC37" s="240"/>
      <c r="AD37" s="240"/>
      <c r="AE37" s="240"/>
      <c r="AF37" s="240"/>
      <c r="AG37" s="240"/>
      <c r="AH37" s="240"/>
      <c r="AI37" s="250"/>
      <c r="AJ37" s="251" t="str">
        <f aca="false">IF(ISBLANK(T37),"",IF(ISBLANK(Z37),SUM(AA37:AI37),0))</f>
        <v/>
      </c>
      <c r="AK37" s="229" t="str">
        <f aca="false">IF(AJ37="","",AJ37+AK36+'OS Offset'!I37)</f>
        <v/>
      </c>
      <c r="AL37" s="230" t="n">
        <f aca="false">IF(Z37="X",0,COUNT(AA37:AI37))</f>
        <v>0</v>
      </c>
    </row>
    <row r="38" customFormat="false" ht="34" hidden="false" customHeight="true" outlineLevel="0" collapsed="false">
      <c r="A38" s="225"/>
      <c r="B38" s="232"/>
      <c r="C38" s="225"/>
      <c r="D38" s="226"/>
      <c r="E38" s="226"/>
      <c r="F38" s="226"/>
      <c r="G38" s="233"/>
      <c r="H38" s="234"/>
      <c r="I38" s="235"/>
      <c r="J38" s="235"/>
      <c r="K38" s="235"/>
      <c r="L38" s="235"/>
      <c r="M38" s="235"/>
      <c r="N38" s="235"/>
      <c r="O38" s="235"/>
      <c r="P38" s="236"/>
      <c r="Q38" s="237" t="str">
        <f aca="false">IF(ISBLANK(A38),"",IF(ISBLANK(G38),SUM(H38:P38),0))</f>
        <v/>
      </c>
      <c r="R38" s="229" t="str">
        <f aca="false">IF(Q38="","",Q38+R37+'OS Offset'!B38)</f>
        <v/>
      </c>
      <c r="S38" s="230" t="n">
        <f aca="false">IF(G38="X",0,COUNT(H38:P38))</f>
        <v>0</v>
      </c>
      <c r="T38" s="225"/>
      <c r="U38" s="238"/>
      <c r="V38" s="239"/>
      <c r="W38" s="240"/>
      <c r="X38" s="240"/>
      <c r="Y38" s="240"/>
      <c r="Z38" s="241"/>
      <c r="AA38" s="242"/>
      <c r="AB38" s="243"/>
      <c r="AC38" s="243"/>
      <c r="AD38" s="243"/>
      <c r="AE38" s="243"/>
      <c r="AF38" s="243"/>
      <c r="AG38" s="243"/>
      <c r="AH38" s="243"/>
      <c r="AI38" s="244"/>
      <c r="AJ38" s="245" t="str">
        <f aca="false">IF(ISBLANK(T38),"",IF(ISBLANK(Z38),SUM(AA38:AI38),0))</f>
        <v/>
      </c>
      <c r="AK38" s="229" t="str">
        <f aca="false">IF(AJ38="","",AJ38+AK37+'OS Offset'!I38)</f>
        <v/>
      </c>
      <c r="AL38" s="230" t="n">
        <f aca="false">IF(Z38="X",0,COUNT(AA38:AI38))</f>
        <v>0</v>
      </c>
    </row>
    <row r="39" customFormat="false" ht="34" hidden="false" customHeight="true" outlineLevel="0" collapsed="false">
      <c r="A39" s="221"/>
      <c r="B39" s="222"/>
      <c r="C39" s="221"/>
      <c r="D39" s="223"/>
      <c r="E39" s="223"/>
      <c r="F39" s="223"/>
      <c r="G39" s="224"/>
      <c r="H39" s="225"/>
      <c r="I39" s="226"/>
      <c r="J39" s="226"/>
      <c r="K39" s="226"/>
      <c r="L39" s="226"/>
      <c r="M39" s="226"/>
      <c r="N39" s="226"/>
      <c r="O39" s="226"/>
      <c r="P39" s="227"/>
      <c r="Q39" s="228" t="str">
        <f aca="false">IF(ISBLANK(A39),"",IF(ISBLANK(G39),SUM(H39:P39),0))</f>
        <v/>
      </c>
      <c r="R39" s="229" t="str">
        <f aca="false">IF(Q39="","",Q39+R38+'OS Offset'!B39)</f>
        <v/>
      </c>
      <c r="S39" s="230" t="n">
        <f aca="false">IF(G39="X",0,COUNT(H39:P39))</f>
        <v>0</v>
      </c>
      <c r="T39" s="246"/>
      <c r="U39" s="247"/>
      <c r="V39" s="246"/>
      <c r="W39" s="248"/>
      <c r="X39" s="248"/>
      <c r="Y39" s="248"/>
      <c r="Z39" s="249"/>
      <c r="AA39" s="239"/>
      <c r="AB39" s="240"/>
      <c r="AC39" s="240"/>
      <c r="AD39" s="240"/>
      <c r="AE39" s="240"/>
      <c r="AF39" s="240"/>
      <c r="AG39" s="240"/>
      <c r="AH39" s="240"/>
      <c r="AI39" s="250"/>
      <c r="AJ39" s="251" t="str">
        <f aca="false">IF(ISBLANK(T39),"",IF(ISBLANK(Z39),SUM(AA39:AI39),0))</f>
        <v/>
      </c>
      <c r="AK39" s="229" t="str">
        <f aca="false">IF(AJ39="","",AJ39+AK38+'OS Offset'!I39)</f>
        <v/>
      </c>
      <c r="AL39" s="230" t="n">
        <f aca="false">IF(Z39="X",0,COUNT(AA39:AI39))</f>
        <v>0</v>
      </c>
    </row>
    <row r="40" customFormat="false" ht="34" hidden="false" customHeight="true" outlineLevel="0" collapsed="false">
      <c r="A40" s="225"/>
      <c r="B40" s="232"/>
      <c r="C40" s="225"/>
      <c r="D40" s="226"/>
      <c r="E40" s="226"/>
      <c r="F40" s="226"/>
      <c r="G40" s="233"/>
      <c r="H40" s="234"/>
      <c r="I40" s="235"/>
      <c r="J40" s="235"/>
      <c r="K40" s="235"/>
      <c r="L40" s="235"/>
      <c r="M40" s="235"/>
      <c r="N40" s="235"/>
      <c r="O40" s="235"/>
      <c r="P40" s="236"/>
      <c r="Q40" s="237" t="str">
        <f aca="false">IF(ISBLANK(A40),"",IF(ISBLANK(G40),SUM(H40:P40),0))</f>
        <v/>
      </c>
      <c r="R40" s="229" t="str">
        <f aca="false">IF(Q40="","",Q40+R39+'OS Offset'!B40)</f>
        <v/>
      </c>
      <c r="S40" s="230" t="n">
        <f aca="false">IF(G40="X",0,COUNT(H40:P40))</f>
        <v>0</v>
      </c>
      <c r="T40" s="225"/>
      <c r="U40" s="238"/>
      <c r="V40" s="239"/>
      <c r="W40" s="240"/>
      <c r="X40" s="240"/>
      <c r="Y40" s="240"/>
      <c r="Z40" s="241"/>
      <c r="AA40" s="242"/>
      <c r="AB40" s="243"/>
      <c r="AC40" s="243"/>
      <c r="AD40" s="243"/>
      <c r="AE40" s="243"/>
      <c r="AF40" s="243"/>
      <c r="AG40" s="243"/>
      <c r="AH40" s="243"/>
      <c r="AI40" s="244"/>
      <c r="AJ40" s="245" t="str">
        <f aca="false">IF(ISBLANK(T40),"",IF(ISBLANK(Z40),SUM(AA40:AI40),0))</f>
        <v/>
      </c>
      <c r="AK40" s="229" t="str">
        <f aca="false">IF(AJ40="","",AJ40+AK39+'OS Offset'!I40)</f>
        <v/>
      </c>
      <c r="AL40" s="230" t="n">
        <f aca="false">IF(Z40="X",0,COUNT(AA40:AI40))</f>
        <v>0</v>
      </c>
    </row>
    <row r="41" customFormat="false" ht="34" hidden="false" customHeight="true" outlineLevel="0" collapsed="false">
      <c r="A41" s="246"/>
      <c r="B41" s="252"/>
      <c r="C41" s="246"/>
      <c r="D41" s="248"/>
      <c r="E41" s="248"/>
      <c r="F41" s="248"/>
      <c r="G41" s="249"/>
      <c r="H41" s="239"/>
      <c r="I41" s="240"/>
      <c r="J41" s="240"/>
      <c r="K41" s="240"/>
      <c r="L41" s="240"/>
      <c r="M41" s="240"/>
      <c r="N41" s="240"/>
      <c r="O41" s="240"/>
      <c r="P41" s="253"/>
      <c r="Q41" s="251" t="str">
        <f aca="false">IF(ISBLANK(A41),"",IF(ISBLANK(G41),SUM(H41:P41),0))</f>
        <v/>
      </c>
      <c r="R41" s="254" t="str">
        <f aca="false">IF(Q41="","",Q41+R40+'OS Offset'!B41)</f>
        <v/>
      </c>
      <c r="S41" s="230" t="n">
        <f aca="false">IF(G41="X",0,COUNT(H41:P41))</f>
        <v>0</v>
      </c>
      <c r="T41" s="246"/>
      <c r="U41" s="247"/>
      <c r="V41" s="246"/>
      <c r="W41" s="248"/>
      <c r="X41" s="248"/>
      <c r="Y41" s="248"/>
      <c r="Z41" s="249"/>
      <c r="AA41" s="239"/>
      <c r="AB41" s="240"/>
      <c r="AC41" s="240"/>
      <c r="AD41" s="240"/>
      <c r="AE41" s="240"/>
      <c r="AF41" s="240"/>
      <c r="AG41" s="240"/>
      <c r="AH41" s="240"/>
      <c r="AI41" s="250"/>
      <c r="AJ41" s="251" t="str">
        <f aca="false">IF(ISBLANK(T41),"",IF(ISBLANK(Z41),SUM(AA41:AI41),0))</f>
        <v/>
      </c>
      <c r="AK41" s="254" t="str">
        <f aca="false">IF(AJ41="","",AJ41+AK40+'OS Offset'!I41)</f>
        <v/>
      </c>
      <c r="AL41" s="230" t="n">
        <f aca="false">IF(Z41="X",0,COUNT(AA41:AI41))</f>
        <v>0</v>
      </c>
    </row>
    <row r="42" s="269" customFormat="true" ht="32.15" hidden="false" customHeight="true" outlineLevel="0" collapsed="false">
      <c r="A42" s="255" t="n">
        <f aca="false">IF(COUNT(A4:A41),COUNT(A4:A41),"")</f>
        <v>24</v>
      </c>
      <c r="B42" s="256" t="s">
        <v>235</v>
      </c>
      <c r="C42" s="257" t="n">
        <f aca="false">IF($A$42="","",COUNTIF(C$4:C$41, "X"))</f>
        <v>0</v>
      </c>
      <c r="D42" s="258" t="n">
        <f aca="false">IF($A$42="","",COUNTIF(D$4:D$41, "X"))</f>
        <v>12</v>
      </c>
      <c r="E42" s="258" t="n">
        <f aca="false">IF($A$42="","",COUNTIF(E$4:E$41, "X"))</f>
        <v>12</v>
      </c>
      <c r="F42" s="258" t="n">
        <f aca="false">IF($A$42="","",COUNTIF(F$4:F$41, "X"))</f>
        <v>1</v>
      </c>
      <c r="G42" s="258" t="n">
        <f aca="false">IF($A$42="","",COUNTIF(G$4:G$41, "X"))</f>
        <v>2</v>
      </c>
      <c r="H42" s="259" t="n">
        <f aca="false">IF(COUNT(H4:H41),SUM(H4:H41),"")</f>
        <v>64</v>
      </c>
      <c r="I42" s="260" t="n">
        <f aca="false">IF(COUNT(I4:I41),SUM(I4:I41),"")</f>
        <v>28</v>
      </c>
      <c r="J42" s="260" t="n">
        <f aca="false">IF(COUNT(J4:J41),SUM(J4:J41),"")</f>
        <v>17</v>
      </c>
      <c r="K42" s="260" t="n">
        <f aca="false">IF(COUNT(K4:K41),SUM(K4:K41),"")</f>
        <v>13</v>
      </c>
      <c r="L42" s="260" t="str">
        <f aca="false">IF(COUNT(L4:L41),SUM(L4:L41),"")</f>
        <v/>
      </c>
      <c r="M42" s="260" t="str">
        <f aca="false">IF(COUNT(M4:M41),SUM(M4:M41),"")</f>
        <v/>
      </c>
      <c r="N42" s="260" t="str">
        <f aca="false">IF(COUNT(N4:N41),SUM(N4:N41),"")</f>
        <v/>
      </c>
      <c r="O42" s="260" t="str">
        <f aca="false">IF(COUNT(O4:O41),SUM(O4:O41),"")</f>
        <v/>
      </c>
      <c r="P42" s="261" t="str">
        <f aca="false">IF(COUNT(P4:P41),SUM(P4:P41),"")</f>
        <v/>
      </c>
      <c r="Q42" s="262" t="n">
        <f aca="false">IF(COUNT(Q4:Q41),SUM(Q4:Q41),"")</f>
        <v>122</v>
      </c>
      <c r="R42" s="263" t="n">
        <f aca="false">IF(A42="","",MAX(R4:R41))</f>
        <v>122</v>
      </c>
      <c r="S42" s="264"/>
      <c r="T42" s="263" t="n">
        <f aca="false">IF(COUNT(T4:T41),COUNT(T4:T41),"")</f>
        <v>24</v>
      </c>
      <c r="U42" s="256" t="s">
        <v>235</v>
      </c>
      <c r="V42" s="265" t="n">
        <f aca="false">IF($T$42="","",COUNTIF(V$4:V$41, "X"))</f>
        <v>14</v>
      </c>
      <c r="W42" s="258" t="n">
        <f aca="false">IF($T$42="","",COUNTIF(W$4:W$41, "X"))</f>
        <v>11</v>
      </c>
      <c r="X42" s="258" t="n">
        <f aca="false">IF($T$42="","",COUNTIF(X$4:X$41, "X"))</f>
        <v>8</v>
      </c>
      <c r="Y42" s="258" t="n">
        <f aca="false">IF($T$42="","",COUNTIF(Y$4:Y$41, "X"))</f>
        <v>1</v>
      </c>
      <c r="Z42" s="258" t="n">
        <f aca="false">IF($T$42="","",COUNTIF(Z$4:Z$41, "X"))</f>
        <v>0</v>
      </c>
      <c r="AA42" s="259" t="n">
        <f aca="false">IF(COUNT(AA4:AA41),SUM(AA4:AA41),"")</f>
        <v>44</v>
      </c>
      <c r="AB42" s="260" t="n">
        <f aca="false">IF(COUNT(AB4:AB41),SUM(AB4:AB41),"")</f>
        <v>15</v>
      </c>
      <c r="AC42" s="260" t="n">
        <f aca="false">IF(COUNT(AC4:AC41),SUM(AC4:AC41),"")</f>
        <v>0</v>
      </c>
      <c r="AD42" s="260" t="str">
        <f aca="false">IF(COUNT(AD4:AD41),SUM(AD4:AD41),"")</f>
        <v/>
      </c>
      <c r="AE42" s="260" t="str">
        <f aca="false">IF(COUNT(AE4:AE41),SUM(AE4:AE41),"")</f>
        <v/>
      </c>
      <c r="AF42" s="260" t="str">
        <f aca="false">IF(COUNT(AF4:AF41),SUM(AF4:AF41),"")</f>
        <v/>
      </c>
      <c r="AG42" s="260" t="str">
        <f aca="false">IF(COUNT(AG4:AG41),SUM(AG4:AG41),"")</f>
        <v/>
      </c>
      <c r="AH42" s="260" t="str">
        <f aca="false">IF(COUNT(AH4:AH41),SUM(AH4:AH41),"")</f>
        <v/>
      </c>
      <c r="AI42" s="266" t="str">
        <f aca="false">IF(COUNT(AI4:AI41),SUM(AI4:AI41),"")</f>
        <v/>
      </c>
      <c r="AJ42" s="267" t="n">
        <f aca="false">IF(COUNT(AJ4:AJ41),SUM(AJ4:AJ41),"")</f>
        <v>59</v>
      </c>
      <c r="AK42" s="263" t="n">
        <f aca="false">IF(T42="","",MAX(AK4:AK41))</f>
        <v>59</v>
      </c>
      <c r="AL42" s="268"/>
    </row>
    <row r="43" customFormat="false" ht="30" hidden="false" customHeight="true" outlineLevel="0" collapsed="false">
      <c r="A43" s="188" t="str">
        <f aca="false">A1</f>
        <v>Carnevil</v>
      </c>
      <c r="B43" s="188"/>
      <c r="C43" s="188"/>
      <c r="D43" s="188"/>
      <c r="E43" s="188"/>
      <c r="F43" s="188"/>
      <c r="G43" s="188"/>
      <c r="H43" s="188"/>
      <c r="I43" s="189" t="str">
        <f aca="false">IF(ISBLANK(I1), "", I1)</f>
        <v>Purple</v>
      </c>
      <c r="J43" s="189"/>
      <c r="K43" s="190" t="n">
        <f aca="false">IF(ISBLANK(IGRF!$B$7), "", IGRF!$B$7)</f>
        <v>42686</v>
      </c>
      <c r="L43" s="191" t="s">
        <v>210</v>
      </c>
      <c r="M43" s="191"/>
      <c r="N43" s="191"/>
      <c r="O43" s="192" t="s">
        <v>211</v>
      </c>
      <c r="P43" s="192"/>
      <c r="Q43" s="192"/>
      <c r="R43" s="193" t="n">
        <v>2</v>
      </c>
      <c r="S43" s="194"/>
      <c r="T43" s="188" t="str">
        <f aca="false">T1</f>
        <v>Camaro Harem</v>
      </c>
      <c r="U43" s="188"/>
      <c r="V43" s="188"/>
      <c r="W43" s="188"/>
      <c r="X43" s="188"/>
      <c r="Y43" s="188"/>
      <c r="Z43" s="188"/>
      <c r="AA43" s="188"/>
      <c r="AB43" s="189" t="str">
        <f aca="false">IF(ISBLANK(AB1), "", AB1)</f>
        <v>Orange</v>
      </c>
      <c r="AC43" s="189"/>
      <c r="AD43" s="190" t="n">
        <f aca="false">IF(ISBLANK(IGRF!$B$7), "", IGRF!$B$7)</f>
        <v>42686</v>
      </c>
      <c r="AE43" s="191" t="s">
        <v>208</v>
      </c>
      <c r="AF43" s="191"/>
      <c r="AG43" s="191"/>
      <c r="AH43" s="192" t="s">
        <v>209</v>
      </c>
      <c r="AI43" s="192"/>
      <c r="AJ43" s="192"/>
      <c r="AK43" s="193" t="n">
        <v>2</v>
      </c>
    </row>
    <row r="44" customFormat="false" ht="15" hidden="false" customHeight="true" outlineLevel="0" collapsed="false">
      <c r="A44" s="188"/>
      <c r="B44" s="188"/>
      <c r="C44" s="188"/>
      <c r="D44" s="188"/>
      <c r="E44" s="188"/>
      <c r="F44" s="188"/>
      <c r="G44" s="188"/>
      <c r="H44" s="188"/>
      <c r="I44" s="270" t="s">
        <v>212</v>
      </c>
      <c r="J44" s="270"/>
      <c r="K44" s="196" t="s">
        <v>213</v>
      </c>
      <c r="L44" s="197" t="s">
        <v>196</v>
      </c>
      <c r="M44" s="197"/>
      <c r="N44" s="197"/>
      <c r="O44" s="198" t="s">
        <v>214</v>
      </c>
      <c r="P44" s="198"/>
      <c r="Q44" s="198"/>
      <c r="R44" s="199" t="str">
        <f aca="false">R2</f>
        <v>GAME 1</v>
      </c>
      <c r="S44" s="194"/>
      <c r="T44" s="188"/>
      <c r="U44" s="188"/>
      <c r="V44" s="188"/>
      <c r="W44" s="188"/>
      <c r="X44" s="188"/>
      <c r="Y44" s="188"/>
      <c r="Z44" s="188"/>
      <c r="AA44" s="188"/>
      <c r="AB44" s="270" t="s">
        <v>212</v>
      </c>
      <c r="AC44" s="270"/>
      <c r="AD44" s="196" t="s">
        <v>213</v>
      </c>
      <c r="AE44" s="197" t="s">
        <v>196</v>
      </c>
      <c r="AF44" s="197"/>
      <c r="AG44" s="197"/>
      <c r="AH44" s="198" t="s">
        <v>214</v>
      </c>
      <c r="AI44" s="198"/>
      <c r="AJ44" s="198"/>
      <c r="AK44" s="199" t="str">
        <f aca="false">AK2</f>
        <v>GAME 1</v>
      </c>
    </row>
    <row r="45" customFormat="false" ht="34.5" hidden="false" customHeight="true" outlineLevel="0" collapsed="false">
      <c r="A45" s="200" t="s">
        <v>215</v>
      </c>
      <c r="B45" s="201" t="s">
        <v>216</v>
      </c>
      <c r="C45" s="202" t="s">
        <v>217</v>
      </c>
      <c r="D45" s="203" t="s">
        <v>218</v>
      </c>
      <c r="E45" s="203" t="s">
        <v>219</v>
      </c>
      <c r="F45" s="203" t="s">
        <v>220</v>
      </c>
      <c r="G45" s="204" t="s">
        <v>221</v>
      </c>
      <c r="H45" s="205" t="s">
        <v>222</v>
      </c>
      <c r="I45" s="206" t="s">
        <v>223</v>
      </c>
      <c r="J45" s="206" t="s">
        <v>224</v>
      </c>
      <c r="K45" s="206" t="s">
        <v>225</v>
      </c>
      <c r="L45" s="206" t="s">
        <v>226</v>
      </c>
      <c r="M45" s="206" t="s">
        <v>227</v>
      </c>
      <c r="N45" s="206" t="s">
        <v>228</v>
      </c>
      <c r="O45" s="206" t="s">
        <v>229</v>
      </c>
      <c r="P45" s="206" t="s">
        <v>230</v>
      </c>
      <c r="Q45" s="207" t="s">
        <v>231</v>
      </c>
      <c r="R45" s="271" t="n">
        <f aca="false">R42</f>
        <v>122</v>
      </c>
      <c r="S45" s="209" t="s">
        <v>233</v>
      </c>
      <c r="T45" s="200" t="s">
        <v>215</v>
      </c>
      <c r="U45" s="201" t="s">
        <v>216</v>
      </c>
      <c r="V45" s="202" t="s">
        <v>217</v>
      </c>
      <c r="W45" s="203" t="s">
        <v>218</v>
      </c>
      <c r="X45" s="203" t="s">
        <v>219</v>
      </c>
      <c r="Y45" s="203" t="s">
        <v>220</v>
      </c>
      <c r="Z45" s="204" t="s">
        <v>221</v>
      </c>
      <c r="AA45" s="205" t="s">
        <v>222</v>
      </c>
      <c r="AB45" s="206" t="s">
        <v>223</v>
      </c>
      <c r="AC45" s="206" t="s">
        <v>224</v>
      </c>
      <c r="AD45" s="206" t="s">
        <v>225</v>
      </c>
      <c r="AE45" s="206" t="s">
        <v>226</v>
      </c>
      <c r="AF45" s="206" t="s">
        <v>227</v>
      </c>
      <c r="AG45" s="206" t="s">
        <v>228</v>
      </c>
      <c r="AH45" s="206" t="s">
        <v>229</v>
      </c>
      <c r="AI45" s="206" t="s">
        <v>230</v>
      </c>
      <c r="AJ45" s="207" t="s">
        <v>231</v>
      </c>
      <c r="AK45" s="272" t="n">
        <f aca="false">AK42</f>
        <v>59</v>
      </c>
      <c r="AL45" s="273" t="s">
        <v>233</v>
      </c>
    </row>
    <row r="46" customFormat="false" ht="34" hidden="false" customHeight="true" outlineLevel="0" collapsed="false">
      <c r="A46" s="274" t="n">
        <v>1</v>
      </c>
      <c r="B46" s="275" t="s">
        <v>157</v>
      </c>
      <c r="C46" s="274" t="s">
        <v>234</v>
      </c>
      <c r="D46" s="276"/>
      <c r="E46" s="276"/>
      <c r="F46" s="276"/>
      <c r="G46" s="277"/>
      <c r="H46" s="278" t="n">
        <v>0</v>
      </c>
      <c r="I46" s="279"/>
      <c r="J46" s="279"/>
      <c r="K46" s="279"/>
      <c r="L46" s="279"/>
      <c r="M46" s="279"/>
      <c r="N46" s="279"/>
      <c r="O46" s="279"/>
      <c r="P46" s="280"/>
      <c r="Q46" s="281" t="n">
        <f aca="false">IF(ISBLANK(A46),"",IF(ISBLANK(G46),SUM(H46:P46),0))</f>
        <v>0</v>
      </c>
      <c r="R46" s="229" t="n">
        <f aca="false">IF(Q46="","",Q46+R45+'OS Offset'!B46)</f>
        <v>122</v>
      </c>
      <c r="S46" s="230" t="n">
        <f aca="false">IF(G46="X",0,COUNT(H46:P46))</f>
        <v>1</v>
      </c>
      <c r="T46" s="282" t="n">
        <v>1</v>
      </c>
      <c r="U46" s="275" t="s">
        <v>147</v>
      </c>
      <c r="V46" s="274"/>
      <c r="W46" s="276" t="s">
        <v>234</v>
      </c>
      <c r="X46" s="276" t="s">
        <v>234</v>
      </c>
      <c r="Y46" s="276"/>
      <c r="Z46" s="277" t="s">
        <v>234</v>
      </c>
      <c r="AA46" s="278"/>
      <c r="AB46" s="279"/>
      <c r="AC46" s="279"/>
      <c r="AD46" s="279"/>
      <c r="AE46" s="279"/>
      <c r="AF46" s="279"/>
      <c r="AG46" s="279"/>
      <c r="AH46" s="279"/>
      <c r="AI46" s="280"/>
      <c r="AJ46" s="281" t="n">
        <f aca="false">IF(ISBLANK(T46),"",IF(ISBLANK(Z46),SUM(AA46:AI46),0))</f>
        <v>0</v>
      </c>
      <c r="AK46" s="283" t="n">
        <f aca="false">IF(AJ46="","",AJ46+AK45+'OS Offset'!I46)</f>
        <v>59</v>
      </c>
      <c r="AL46" s="230" t="n">
        <f aca="false">IF(Z46="X",0,COUNT(AA46:AI46))</f>
        <v>0</v>
      </c>
    </row>
    <row r="47" customFormat="false" ht="34" hidden="false" customHeight="true" outlineLevel="0" collapsed="false">
      <c r="A47" s="221" t="n">
        <v>2</v>
      </c>
      <c r="B47" s="231" t="s">
        <v>121</v>
      </c>
      <c r="C47" s="221"/>
      <c r="D47" s="223" t="s">
        <v>234</v>
      </c>
      <c r="E47" s="223" t="s">
        <v>234</v>
      </c>
      <c r="F47" s="223"/>
      <c r="G47" s="224"/>
      <c r="H47" s="225" t="n">
        <v>0</v>
      </c>
      <c r="I47" s="226"/>
      <c r="J47" s="226"/>
      <c r="K47" s="226"/>
      <c r="L47" s="226"/>
      <c r="M47" s="226"/>
      <c r="N47" s="226"/>
      <c r="O47" s="226"/>
      <c r="P47" s="227"/>
      <c r="Q47" s="228" t="n">
        <f aca="false">IF(ISBLANK(A47),"",IF(ISBLANK(G47),SUM(H47:P47),0))</f>
        <v>0</v>
      </c>
      <c r="R47" s="229" t="n">
        <f aca="false">IF(Q47="","",Q47+R46+'OS Offset'!B47)</f>
        <v>122</v>
      </c>
      <c r="S47" s="230" t="n">
        <f aca="false">IF(G47="X",0,COUNT(H47:P47))</f>
        <v>1</v>
      </c>
      <c r="T47" s="284" t="n">
        <v>2</v>
      </c>
      <c r="U47" s="231" t="s">
        <v>115</v>
      </c>
      <c r="V47" s="221"/>
      <c r="W47" s="223"/>
      <c r="X47" s="223"/>
      <c r="Y47" s="223"/>
      <c r="Z47" s="224"/>
      <c r="AA47" s="225" t="n">
        <v>0</v>
      </c>
      <c r="AB47" s="226"/>
      <c r="AC47" s="226"/>
      <c r="AD47" s="226"/>
      <c r="AE47" s="226"/>
      <c r="AF47" s="226"/>
      <c r="AG47" s="226"/>
      <c r="AH47" s="226"/>
      <c r="AI47" s="227"/>
      <c r="AJ47" s="228" t="n">
        <f aca="false">IF(ISBLANK(T47),"",IF(ISBLANK(Z47),SUM(AA47:AI47),0))</f>
        <v>0</v>
      </c>
      <c r="AK47" s="229" t="n">
        <f aca="false">IF(AJ47="","",AJ47+AK46+'OS Offset'!I47)</f>
        <v>59</v>
      </c>
      <c r="AL47" s="230" t="n">
        <f aca="false">IF(Z47="X",0,COUNT(AA47:AI47))</f>
        <v>1</v>
      </c>
    </row>
    <row r="48" customFormat="false" ht="34" hidden="false" customHeight="true" outlineLevel="0" collapsed="false">
      <c r="A48" s="285" t="n">
        <v>3</v>
      </c>
      <c r="B48" s="286" t="s">
        <v>125</v>
      </c>
      <c r="C48" s="225" t="s">
        <v>234</v>
      </c>
      <c r="D48" s="226"/>
      <c r="E48" s="226"/>
      <c r="F48" s="226"/>
      <c r="G48" s="233"/>
      <c r="H48" s="234" t="n">
        <v>0</v>
      </c>
      <c r="I48" s="235"/>
      <c r="J48" s="235"/>
      <c r="K48" s="235"/>
      <c r="L48" s="235"/>
      <c r="M48" s="235"/>
      <c r="N48" s="235"/>
      <c r="O48" s="235"/>
      <c r="P48" s="236"/>
      <c r="Q48" s="245" t="n">
        <f aca="false">IF(ISBLANK(A48),"",IF(ISBLANK(G48),SUM(H48:P48),0))</f>
        <v>0</v>
      </c>
      <c r="R48" s="229" t="n">
        <f aca="false">IF(Q48="","",Q48+R47+'OS Offset'!B48)</f>
        <v>122</v>
      </c>
      <c r="S48" s="230" t="n">
        <f aca="false">IF(G48="X",0,COUNT(H48:P48))</f>
        <v>1</v>
      </c>
      <c r="T48" s="287" t="n">
        <v>3</v>
      </c>
      <c r="U48" s="286" t="s">
        <v>147</v>
      </c>
      <c r="V48" s="225"/>
      <c r="W48" s="226" t="s">
        <v>234</v>
      </c>
      <c r="X48" s="226" t="s">
        <v>234</v>
      </c>
      <c r="Y48" s="226"/>
      <c r="Z48" s="233"/>
      <c r="AA48" s="234" t="n">
        <v>5</v>
      </c>
      <c r="AB48" s="235" t="n">
        <v>5</v>
      </c>
      <c r="AC48" s="235" t="n">
        <v>4</v>
      </c>
      <c r="AD48" s="235"/>
      <c r="AE48" s="235"/>
      <c r="AF48" s="235"/>
      <c r="AG48" s="235"/>
      <c r="AH48" s="235"/>
      <c r="AI48" s="236"/>
      <c r="AJ48" s="288" t="n">
        <f aca="false">IF(ISBLANK(T48),"",IF(ISBLANK(Z48),SUM(AA48:AI48),0))</f>
        <v>14</v>
      </c>
      <c r="AK48" s="229" t="n">
        <f aca="false">IF(AJ48="","",AJ48+AK47+'OS Offset'!I48)</f>
        <v>73</v>
      </c>
      <c r="AL48" s="230" t="n">
        <f aca="false">IF(Z48="X",0,COUNT(AA48:AI48))</f>
        <v>3</v>
      </c>
    </row>
    <row r="49" customFormat="false" ht="34" hidden="false" customHeight="true" outlineLevel="0" collapsed="false">
      <c r="A49" s="221" t="n">
        <v>4</v>
      </c>
      <c r="B49" s="231" t="s">
        <v>157</v>
      </c>
      <c r="C49" s="221" t="s">
        <v>234</v>
      </c>
      <c r="D49" s="223"/>
      <c r="E49" s="223"/>
      <c r="F49" s="223"/>
      <c r="G49" s="224"/>
      <c r="H49" s="225" t="n">
        <v>0</v>
      </c>
      <c r="I49" s="226"/>
      <c r="J49" s="226"/>
      <c r="K49" s="226"/>
      <c r="L49" s="226"/>
      <c r="M49" s="226"/>
      <c r="N49" s="226"/>
      <c r="O49" s="226"/>
      <c r="P49" s="227"/>
      <c r="Q49" s="251" t="n">
        <f aca="false">IF(ISBLANK(A49),"",IF(ISBLANK(G49),SUM(H49:P49),0))</f>
        <v>0</v>
      </c>
      <c r="R49" s="229" t="n">
        <f aca="false">IF(Q49="","",Q49+R48+'OS Offset'!B49)</f>
        <v>122</v>
      </c>
      <c r="S49" s="230" t="n">
        <f aca="false">IF(G49="X",0,COUNT(H49:P49))</f>
        <v>1</v>
      </c>
      <c r="T49" s="284" t="n">
        <v>4</v>
      </c>
      <c r="U49" s="231" t="s">
        <v>115</v>
      </c>
      <c r="V49" s="221"/>
      <c r="W49" s="223" t="s">
        <v>234</v>
      </c>
      <c r="X49" s="223" t="s">
        <v>234</v>
      </c>
      <c r="Y49" s="223"/>
      <c r="Z49" s="224"/>
      <c r="AA49" s="225" t="n">
        <v>1</v>
      </c>
      <c r="AB49" s="226"/>
      <c r="AC49" s="226"/>
      <c r="AD49" s="226"/>
      <c r="AE49" s="226"/>
      <c r="AF49" s="226"/>
      <c r="AG49" s="226"/>
      <c r="AH49" s="226"/>
      <c r="AI49" s="227"/>
      <c r="AJ49" s="228" t="n">
        <f aca="false">IF(ISBLANK(T49),"",IF(ISBLANK(Z49),SUM(AA49:AI49),0))</f>
        <v>1</v>
      </c>
      <c r="AK49" s="229" t="n">
        <f aca="false">IF(AJ49="","",AJ49+AK48+'OS Offset'!I49)</f>
        <v>74</v>
      </c>
      <c r="AL49" s="230" t="n">
        <f aca="false">IF(Z49="X",0,COUNT(AA49:AI49))</f>
        <v>1</v>
      </c>
    </row>
    <row r="50" customFormat="false" ht="34" hidden="false" customHeight="true" outlineLevel="0" collapsed="false">
      <c r="A50" s="285" t="n">
        <v>5</v>
      </c>
      <c r="B50" s="286" t="s">
        <v>121</v>
      </c>
      <c r="C50" s="225"/>
      <c r="D50" s="226" t="s">
        <v>234</v>
      </c>
      <c r="E50" s="226"/>
      <c r="F50" s="226"/>
      <c r="G50" s="233"/>
      <c r="H50" s="234" t="n">
        <v>5</v>
      </c>
      <c r="I50" s="235" t="n">
        <v>3</v>
      </c>
      <c r="J50" s="235"/>
      <c r="K50" s="235"/>
      <c r="L50" s="235"/>
      <c r="M50" s="235"/>
      <c r="N50" s="235"/>
      <c r="O50" s="235"/>
      <c r="P50" s="236"/>
      <c r="Q50" s="245" t="n">
        <f aca="false">IF(ISBLANK(A50),"",IF(ISBLANK(G50),SUM(H50:P50),0))</f>
        <v>8</v>
      </c>
      <c r="R50" s="229" t="n">
        <f aca="false">IF(Q50="","",Q50+R49+'OS Offset'!B50)</f>
        <v>130</v>
      </c>
      <c r="S50" s="230" t="n">
        <f aca="false">IF(G50="X",0,COUNT(H50:P50))</f>
        <v>2</v>
      </c>
      <c r="T50" s="287" t="n">
        <v>5</v>
      </c>
      <c r="U50" s="286" t="s">
        <v>147</v>
      </c>
      <c r="V50" s="225" t="s">
        <v>234</v>
      </c>
      <c r="W50" s="226"/>
      <c r="X50" s="226"/>
      <c r="Y50" s="226"/>
      <c r="Z50" s="233"/>
      <c r="AA50" s="234" t="n">
        <v>0</v>
      </c>
      <c r="AB50" s="235"/>
      <c r="AC50" s="235"/>
      <c r="AD50" s="235"/>
      <c r="AE50" s="235"/>
      <c r="AF50" s="235"/>
      <c r="AG50" s="235"/>
      <c r="AH50" s="235"/>
      <c r="AI50" s="236"/>
      <c r="AJ50" s="288" t="n">
        <f aca="false">IF(ISBLANK(T50),"",IF(ISBLANK(Z50),SUM(AA50:AI50),0))</f>
        <v>0</v>
      </c>
      <c r="AK50" s="229" t="n">
        <f aca="false">IF(AJ50="","",AJ50+AK49+'OS Offset'!I50)</f>
        <v>74</v>
      </c>
      <c r="AL50" s="230" t="n">
        <f aca="false">IF(Z50="X",0,COUNT(AA50:AI50))</f>
        <v>1</v>
      </c>
    </row>
    <row r="51" customFormat="false" ht="34" hidden="false" customHeight="true" outlineLevel="0" collapsed="false">
      <c r="A51" s="221" t="n">
        <v>6</v>
      </c>
      <c r="B51" s="231" t="s">
        <v>125</v>
      </c>
      <c r="C51" s="221"/>
      <c r="D51" s="223"/>
      <c r="E51" s="223"/>
      <c r="F51" s="223"/>
      <c r="G51" s="224" t="s">
        <v>234</v>
      </c>
      <c r="H51" s="225" t="n">
        <v>0</v>
      </c>
      <c r="I51" s="226"/>
      <c r="J51" s="226"/>
      <c r="K51" s="226"/>
      <c r="L51" s="226"/>
      <c r="M51" s="226"/>
      <c r="N51" s="226"/>
      <c r="O51" s="226"/>
      <c r="P51" s="227"/>
      <c r="Q51" s="251" t="n">
        <f aca="false">IF(ISBLANK(A51),"",IF(ISBLANK(G51),SUM(H51:P51),0))</f>
        <v>0</v>
      </c>
      <c r="R51" s="229" t="n">
        <f aca="false">IF(Q51="","",Q51+R50+'OS Offset'!B51)</f>
        <v>130</v>
      </c>
      <c r="S51" s="230" t="n">
        <f aca="false">IF(G51="X",0,COUNT(H51:P51))</f>
        <v>0</v>
      </c>
      <c r="T51" s="284" t="n">
        <v>6</v>
      </c>
      <c r="U51" s="231" t="s">
        <v>119</v>
      </c>
      <c r="V51" s="221"/>
      <c r="W51" s="223" t="s">
        <v>234</v>
      </c>
      <c r="X51" s="223" t="s">
        <v>234</v>
      </c>
      <c r="Y51" s="223"/>
      <c r="Z51" s="224" t="s">
        <v>234</v>
      </c>
      <c r="AA51" s="225"/>
      <c r="AB51" s="226"/>
      <c r="AC51" s="226"/>
      <c r="AD51" s="226"/>
      <c r="AE51" s="226"/>
      <c r="AF51" s="226"/>
      <c r="AG51" s="226"/>
      <c r="AH51" s="226"/>
      <c r="AI51" s="227"/>
      <c r="AJ51" s="228" t="n">
        <f aca="false">IF(ISBLANK(T51),"",IF(ISBLANK(Z51),SUM(AA51:AI51),0))</f>
        <v>0</v>
      </c>
      <c r="AK51" s="229" t="n">
        <f aca="false">IF(AJ51="","",AJ51+AK50+'OS Offset'!I51)</f>
        <v>74</v>
      </c>
      <c r="AL51" s="230" t="n">
        <f aca="false">IF(Z51="X",0,COUNT(AA51:AI51))</f>
        <v>0</v>
      </c>
    </row>
    <row r="52" customFormat="false" ht="34" hidden="false" customHeight="true" outlineLevel="0" collapsed="false">
      <c r="A52" s="285" t="n">
        <v>7</v>
      </c>
      <c r="B52" s="286" t="s">
        <v>125</v>
      </c>
      <c r="C52" s="225" t="s">
        <v>234</v>
      </c>
      <c r="D52" s="226"/>
      <c r="E52" s="226"/>
      <c r="F52" s="226"/>
      <c r="G52" s="233"/>
      <c r="H52" s="234" t="n">
        <v>0</v>
      </c>
      <c r="I52" s="235"/>
      <c r="J52" s="235"/>
      <c r="K52" s="235"/>
      <c r="L52" s="235"/>
      <c r="M52" s="235"/>
      <c r="N52" s="235"/>
      <c r="O52" s="235"/>
      <c r="P52" s="236"/>
      <c r="Q52" s="245" t="n">
        <f aca="false">IF(ISBLANK(A52),"",IF(ISBLANK(G52),SUM(H52:P52),0))</f>
        <v>0</v>
      </c>
      <c r="R52" s="229" t="n">
        <f aca="false">IF(Q52="","",Q52+R51+'OS Offset'!B52)</f>
        <v>130</v>
      </c>
      <c r="S52" s="230" t="n">
        <f aca="false">IF(G52="X",0,COUNT(H52:P52))</f>
        <v>1</v>
      </c>
      <c r="T52" s="287" t="n">
        <v>7</v>
      </c>
      <c r="U52" s="286" t="s">
        <v>147</v>
      </c>
      <c r="V52" s="225"/>
      <c r="W52" s="226" t="s">
        <v>234</v>
      </c>
      <c r="X52" s="226" t="s">
        <v>234</v>
      </c>
      <c r="Y52" s="226"/>
      <c r="Z52" s="233"/>
      <c r="AA52" s="234" t="n">
        <v>5</v>
      </c>
      <c r="AB52" s="235" t="n">
        <v>4</v>
      </c>
      <c r="AC52" s="235" t="n">
        <v>0</v>
      </c>
      <c r="AD52" s="235"/>
      <c r="AE52" s="235"/>
      <c r="AF52" s="235"/>
      <c r="AG52" s="235"/>
      <c r="AH52" s="235"/>
      <c r="AI52" s="236"/>
      <c r="AJ52" s="288" t="n">
        <f aca="false">IF(ISBLANK(T52),"",IF(ISBLANK(Z52),SUM(AA52:AI52),0))</f>
        <v>9</v>
      </c>
      <c r="AK52" s="229" t="n">
        <f aca="false">IF(AJ52="","",AJ52+AK51+'OS Offset'!I52)</f>
        <v>83</v>
      </c>
      <c r="AL52" s="230" t="n">
        <f aca="false">IF(Z52="X",0,COUNT(AA52:AI52))</f>
        <v>3</v>
      </c>
    </row>
    <row r="53" customFormat="false" ht="34" hidden="false" customHeight="true" outlineLevel="0" collapsed="false">
      <c r="A53" s="221" t="n">
        <v>8</v>
      </c>
      <c r="B53" s="231" t="s">
        <v>157</v>
      </c>
      <c r="C53" s="221" t="s">
        <v>234</v>
      </c>
      <c r="D53" s="223"/>
      <c r="E53" s="223"/>
      <c r="F53" s="223"/>
      <c r="G53" s="224"/>
      <c r="H53" s="225" t="n">
        <v>4</v>
      </c>
      <c r="I53" s="226" t="n">
        <v>2</v>
      </c>
      <c r="J53" s="226"/>
      <c r="K53" s="226"/>
      <c r="L53" s="226"/>
      <c r="M53" s="226"/>
      <c r="N53" s="226"/>
      <c r="O53" s="226"/>
      <c r="P53" s="227"/>
      <c r="Q53" s="251" t="n">
        <f aca="false">IF(ISBLANK(A53),"",IF(ISBLANK(G53),SUM(H53:P53),0))</f>
        <v>6</v>
      </c>
      <c r="R53" s="229" t="n">
        <f aca="false">IF(Q53="","",Q53+R52+'OS Offset'!B53)</f>
        <v>136</v>
      </c>
      <c r="S53" s="230" t="n">
        <f aca="false">IF(G53="X",0,COUNT(H53:P53))</f>
        <v>2</v>
      </c>
      <c r="T53" s="284" t="n">
        <v>8</v>
      </c>
      <c r="U53" s="231" t="s">
        <v>159</v>
      </c>
      <c r="V53" s="221"/>
      <c r="W53" s="223" t="s">
        <v>234</v>
      </c>
      <c r="X53" s="223" t="s">
        <v>234</v>
      </c>
      <c r="Y53" s="223"/>
      <c r="Z53" s="224"/>
      <c r="AA53" s="225" t="n">
        <v>4</v>
      </c>
      <c r="AB53" s="226" t="n">
        <v>4</v>
      </c>
      <c r="AC53" s="226"/>
      <c r="AD53" s="226"/>
      <c r="AE53" s="226"/>
      <c r="AF53" s="226"/>
      <c r="AG53" s="226"/>
      <c r="AH53" s="226"/>
      <c r="AI53" s="227"/>
      <c r="AJ53" s="228" t="n">
        <f aca="false">IF(ISBLANK(T53),"",IF(ISBLANK(Z53),SUM(AA53:AI53),0))</f>
        <v>8</v>
      </c>
      <c r="AK53" s="229" t="n">
        <f aca="false">IF(AJ53="","",AJ53+AK52+'OS Offset'!I53)</f>
        <v>91</v>
      </c>
      <c r="AL53" s="230" t="n">
        <f aca="false">IF(Z53="X",0,COUNT(AA53:AI53))</f>
        <v>2</v>
      </c>
    </row>
    <row r="54" customFormat="false" ht="34" hidden="false" customHeight="true" outlineLevel="0" collapsed="false">
      <c r="A54" s="285" t="n">
        <v>9</v>
      </c>
      <c r="B54" s="286" t="s">
        <v>121</v>
      </c>
      <c r="C54" s="225"/>
      <c r="D54" s="226" t="s">
        <v>234</v>
      </c>
      <c r="E54" s="226"/>
      <c r="F54" s="226"/>
      <c r="G54" s="233"/>
      <c r="H54" s="234" t="n">
        <v>3</v>
      </c>
      <c r="I54" s="235"/>
      <c r="J54" s="235"/>
      <c r="K54" s="235"/>
      <c r="L54" s="235"/>
      <c r="M54" s="235"/>
      <c r="N54" s="235"/>
      <c r="O54" s="235"/>
      <c r="P54" s="236"/>
      <c r="Q54" s="245" t="n">
        <f aca="false">IF(ISBLANK(A54),"",IF(ISBLANK(G54),SUM(H54:P54),0))</f>
        <v>3</v>
      </c>
      <c r="R54" s="229" t="n">
        <f aca="false">IF(Q54="","",Q54+R53+'OS Offset'!B54)</f>
        <v>139</v>
      </c>
      <c r="S54" s="230" t="n">
        <f aca="false">IF(G54="X",0,COUNT(H54:P54))</f>
        <v>1</v>
      </c>
      <c r="T54" s="287" t="n">
        <v>9</v>
      </c>
      <c r="U54" s="286" t="s">
        <v>147</v>
      </c>
      <c r="V54" s="225"/>
      <c r="W54" s="226"/>
      <c r="X54" s="226"/>
      <c r="Y54" s="226"/>
      <c r="Z54" s="233"/>
      <c r="AA54" s="234" t="n">
        <v>0</v>
      </c>
      <c r="AB54" s="235"/>
      <c r="AC54" s="235"/>
      <c r="AD54" s="235"/>
      <c r="AE54" s="235"/>
      <c r="AF54" s="235"/>
      <c r="AG54" s="235"/>
      <c r="AH54" s="235"/>
      <c r="AI54" s="236"/>
      <c r="AJ54" s="288" t="n">
        <f aca="false">IF(ISBLANK(T54),"",IF(ISBLANK(Z54),SUM(AA54:AI54),0))</f>
        <v>0</v>
      </c>
      <c r="AK54" s="229" t="n">
        <f aca="false">IF(AJ54="","",AJ54+AK53+'OS Offset'!I54)</f>
        <v>91</v>
      </c>
      <c r="AL54" s="230" t="n">
        <f aca="false">IF(Z54="X",0,COUNT(AA54:AI54))</f>
        <v>1</v>
      </c>
    </row>
    <row r="55" customFormat="false" ht="34" hidden="false" customHeight="true" outlineLevel="0" collapsed="false">
      <c r="A55" s="221" t="n">
        <v>10</v>
      </c>
      <c r="B55" s="231" t="s">
        <v>125</v>
      </c>
      <c r="C55" s="221" t="s">
        <v>234</v>
      </c>
      <c r="D55" s="223"/>
      <c r="E55" s="223"/>
      <c r="F55" s="223"/>
      <c r="G55" s="224"/>
      <c r="H55" s="225" t="n">
        <v>0</v>
      </c>
      <c r="I55" s="226"/>
      <c r="J55" s="226"/>
      <c r="K55" s="226"/>
      <c r="L55" s="226"/>
      <c r="M55" s="226"/>
      <c r="N55" s="226"/>
      <c r="O55" s="226"/>
      <c r="P55" s="227"/>
      <c r="Q55" s="251" t="n">
        <f aca="false">IF(ISBLANK(A55),"",IF(ISBLANK(G55),SUM(H55:P55),0))</f>
        <v>0</v>
      </c>
      <c r="R55" s="229" t="n">
        <f aca="false">IF(Q55="","",Q55+R54+'OS Offset'!B55)</f>
        <v>139</v>
      </c>
      <c r="S55" s="230" t="n">
        <f aca="false">IF(G55="X",0,COUNT(H55:P55))</f>
        <v>1</v>
      </c>
      <c r="T55" s="284" t="n">
        <v>10</v>
      </c>
      <c r="U55" s="231" t="s">
        <v>159</v>
      </c>
      <c r="V55" s="221"/>
      <c r="W55" s="223" t="s">
        <v>234</v>
      </c>
      <c r="X55" s="223" t="s">
        <v>234</v>
      </c>
      <c r="Y55" s="223"/>
      <c r="Z55" s="224"/>
      <c r="AA55" s="225" t="n">
        <v>5</v>
      </c>
      <c r="AB55" s="226"/>
      <c r="AC55" s="226"/>
      <c r="AD55" s="226"/>
      <c r="AE55" s="226"/>
      <c r="AF55" s="226"/>
      <c r="AG55" s="226"/>
      <c r="AH55" s="226"/>
      <c r="AI55" s="227"/>
      <c r="AJ55" s="228" t="n">
        <f aca="false">IF(ISBLANK(T55),"",IF(ISBLANK(Z55),SUM(AA55:AI55),0))</f>
        <v>5</v>
      </c>
      <c r="AK55" s="229" t="n">
        <f aca="false">IF(AJ55="","",AJ55+AK54+'OS Offset'!I55)</f>
        <v>96</v>
      </c>
      <c r="AL55" s="230" t="n">
        <f aca="false">IF(Z55="X",0,COUNT(AA55:AI55))</f>
        <v>1</v>
      </c>
    </row>
    <row r="56" customFormat="false" ht="34" hidden="false" customHeight="true" outlineLevel="0" collapsed="false">
      <c r="A56" s="285" t="n">
        <v>11</v>
      </c>
      <c r="B56" s="286" t="s">
        <v>157</v>
      </c>
      <c r="C56" s="225"/>
      <c r="D56" s="226" t="s">
        <v>234</v>
      </c>
      <c r="E56" s="226" t="s">
        <v>234</v>
      </c>
      <c r="F56" s="226"/>
      <c r="G56" s="233"/>
      <c r="H56" s="234" t="n">
        <v>4</v>
      </c>
      <c r="I56" s="235"/>
      <c r="J56" s="235"/>
      <c r="K56" s="235"/>
      <c r="L56" s="235"/>
      <c r="M56" s="235"/>
      <c r="N56" s="235"/>
      <c r="O56" s="235"/>
      <c r="P56" s="236"/>
      <c r="Q56" s="245" t="n">
        <f aca="false">IF(ISBLANK(A56),"",IF(ISBLANK(G56),SUM(H56:P56),0))</f>
        <v>4</v>
      </c>
      <c r="R56" s="229" t="n">
        <f aca="false">IF(Q56="","",Q56+R55+'OS Offset'!B56)</f>
        <v>143</v>
      </c>
      <c r="S56" s="230" t="n">
        <f aca="false">IF(G56="X",0,COUNT(H56:P56))</f>
        <v>1</v>
      </c>
      <c r="T56" s="287" t="n">
        <v>11</v>
      </c>
      <c r="U56" s="286" t="s">
        <v>147</v>
      </c>
      <c r="V56" s="225"/>
      <c r="W56" s="226"/>
      <c r="X56" s="226"/>
      <c r="Y56" s="226"/>
      <c r="Z56" s="233"/>
      <c r="AA56" s="234" t="n">
        <v>0</v>
      </c>
      <c r="AB56" s="235"/>
      <c r="AC56" s="235"/>
      <c r="AD56" s="235"/>
      <c r="AE56" s="235"/>
      <c r="AF56" s="235"/>
      <c r="AG56" s="235"/>
      <c r="AH56" s="235"/>
      <c r="AI56" s="236"/>
      <c r="AJ56" s="288" t="n">
        <f aca="false">IF(ISBLANK(T56),"",IF(ISBLANK(Z56),SUM(AA56:AI56),0))</f>
        <v>0</v>
      </c>
      <c r="AK56" s="229" t="n">
        <f aca="false">IF(AJ56="","",AJ56+AK55+'OS Offset'!I56)</f>
        <v>96</v>
      </c>
      <c r="AL56" s="230" t="n">
        <f aca="false">IF(Z56="X",0,COUNT(AA56:AI56))</f>
        <v>1</v>
      </c>
    </row>
    <row r="57" customFormat="false" ht="34" hidden="false" customHeight="true" outlineLevel="0" collapsed="false">
      <c r="A57" s="221" t="n">
        <v>12</v>
      </c>
      <c r="B57" s="231" t="s">
        <v>121</v>
      </c>
      <c r="C57" s="221"/>
      <c r="D57" s="223" t="s">
        <v>234</v>
      </c>
      <c r="E57" s="223"/>
      <c r="F57" s="223"/>
      <c r="G57" s="224"/>
      <c r="H57" s="225" t="n">
        <v>4</v>
      </c>
      <c r="I57" s="226" t="n">
        <v>0</v>
      </c>
      <c r="J57" s="226"/>
      <c r="K57" s="226"/>
      <c r="L57" s="226"/>
      <c r="M57" s="226"/>
      <c r="N57" s="226"/>
      <c r="O57" s="226"/>
      <c r="P57" s="227"/>
      <c r="Q57" s="251" t="n">
        <f aca="false">IF(ISBLANK(A57),"",IF(ISBLANK(G57),SUM(H57:P57),0))</f>
        <v>4</v>
      </c>
      <c r="R57" s="229" t="n">
        <f aca="false">IF(Q57="","",Q57+R56+'OS Offset'!B57)</f>
        <v>147</v>
      </c>
      <c r="S57" s="230" t="n">
        <f aca="false">IF(G57="X",0,COUNT(H57:P57))</f>
        <v>2</v>
      </c>
      <c r="T57" s="284" t="n">
        <v>12</v>
      </c>
      <c r="U57" s="231" t="s">
        <v>115</v>
      </c>
      <c r="V57" s="221"/>
      <c r="W57" s="223"/>
      <c r="X57" s="223"/>
      <c r="Y57" s="223"/>
      <c r="Z57" s="224"/>
      <c r="AA57" s="225" t="n">
        <v>0</v>
      </c>
      <c r="AB57" s="226"/>
      <c r="AC57" s="226"/>
      <c r="AD57" s="226"/>
      <c r="AE57" s="226"/>
      <c r="AF57" s="226"/>
      <c r="AG57" s="226"/>
      <c r="AH57" s="226"/>
      <c r="AI57" s="227"/>
      <c r="AJ57" s="228" t="n">
        <f aca="false">IF(ISBLANK(T57),"",IF(ISBLANK(Z57),SUM(AA57:AI57),0))</f>
        <v>0</v>
      </c>
      <c r="AK57" s="229" t="n">
        <f aca="false">IF(AJ57="","",AJ57+AK56+'OS Offset'!I57)</f>
        <v>96</v>
      </c>
      <c r="AL57" s="230" t="n">
        <f aca="false">IF(Z57="X",0,COUNT(AA57:AI57))</f>
        <v>1</v>
      </c>
    </row>
    <row r="58" customFormat="false" ht="34" hidden="false" customHeight="true" outlineLevel="0" collapsed="false">
      <c r="A58" s="285" t="n">
        <v>13</v>
      </c>
      <c r="B58" s="286" t="s">
        <v>125</v>
      </c>
      <c r="C58" s="225" t="s">
        <v>234</v>
      </c>
      <c r="D58" s="226"/>
      <c r="E58" s="226"/>
      <c r="F58" s="226"/>
      <c r="G58" s="233"/>
      <c r="H58" s="234" t="n">
        <v>3</v>
      </c>
      <c r="I58" s="235"/>
      <c r="J58" s="235"/>
      <c r="K58" s="235"/>
      <c r="L58" s="235"/>
      <c r="M58" s="235"/>
      <c r="N58" s="235"/>
      <c r="O58" s="235"/>
      <c r="P58" s="236"/>
      <c r="Q58" s="245" t="n">
        <f aca="false">IF(ISBLANK(A58),"",IF(ISBLANK(G58),SUM(H58:P58),0))</f>
        <v>3</v>
      </c>
      <c r="R58" s="229" t="n">
        <f aca="false">IF(Q58="","",Q58+R57+'OS Offset'!B58)</f>
        <v>150</v>
      </c>
      <c r="S58" s="230" t="n">
        <f aca="false">IF(G58="X",0,COUNT(H58:P58))</f>
        <v>1</v>
      </c>
      <c r="T58" s="287" t="n">
        <v>1</v>
      </c>
      <c r="U58" s="286" t="s">
        <v>159</v>
      </c>
      <c r="V58" s="225"/>
      <c r="W58" s="226" t="s">
        <v>234</v>
      </c>
      <c r="X58" s="226" t="s">
        <v>234</v>
      </c>
      <c r="Y58" s="226"/>
      <c r="Z58" s="233"/>
      <c r="AA58" s="234" t="n">
        <v>3</v>
      </c>
      <c r="AB58" s="235"/>
      <c r="AC58" s="235"/>
      <c r="AD58" s="235"/>
      <c r="AE58" s="235"/>
      <c r="AF58" s="235"/>
      <c r="AG58" s="235"/>
      <c r="AH58" s="235"/>
      <c r="AI58" s="236"/>
      <c r="AJ58" s="288" t="n">
        <f aca="false">IF(ISBLANK(T58),"",IF(ISBLANK(Z58),SUM(AA58:AI58),0))</f>
        <v>3</v>
      </c>
      <c r="AK58" s="229" t="n">
        <f aca="false">IF(AJ58="","",AJ58+AK57+'OS Offset'!I58)</f>
        <v>99</v>
      </c>
      <c r="AL58" s="230" t="n">
        <f aca="false">IF(Z58="X",0,COUNT(AA58:AI58))</f>
        <v>1</v>
      </c>
    </row>
    <row r="59" customFormat="false" ht="34" hidden="false" customHeight="true" outlineLevel="0" collapsed="false">
      <c r="A59" s="221" t="n">
        <v>14</v>
      </c>
      <c r="B59" s="231" t="s">
        <v>157</v>
      </c>
      <c r="C59" s="221" t="s">
        <v>234</v>
      </c>
      <c r="D59" s="223"/>
      <c r="E59" s="223"/>
      <c r="F59" s="223"/>
      <c r="G59" s="224"/>
      <c r="H59" s="225" t="n">
        <v>0</v>
      </c>
      <c r="I59" s="226"/>
      <c r="J59" s="226"/>
      <c r="K59" s="226"/>
      <c r="L59" s="226"/>
      <c r="M59" s="226"/>
      <c r="N59" s="226"/>
      <c r="O59" s="226"/>
      <c r="P59" s="227"/>
      <c r="Q59" s="251" t="n">
        <f aca="false">IF(ISBLANK(A59),"",IF(ISBLANK(G59),SUM(H59:P59),0))</f>
        <v>0</v>
      </c>
      <c r="R59" s="229" t="n">
        <f aca="false">IF(Q59="","",Q59+R58+'OS Offset'!B59)</f>
        <v>150</v>
      </c>
      <c r="S59" s="230" t="n">
        <f aca="false">IF(G59="X",0,COUNT(H59:P59))</f>
        <v>1</v>
      </c>
      <c r="T59" s="284" t="n">
        <v>14</v>
      </c>
      <c r="U59" s="231" t="s">
        <v>147</v>
      </c>
      <c r="V59" s="221"/>
      <c r="W59" s="223" t="s">
        <v>234</v>
      </c>
      <c r="X59" s="223" t="s">
        <v>234</v>
      </c>
      <c r="Y59" s="223"/>
      <c r="Z59" s="224"/>
      <c r="AA59" s="225" t="n">
        <v>2</v>
      </c>
      <c r="AB59" s="226"/>
      <c r="AC59" s="226"/>
      <c r="AD59" s="226"/>
      <c r="AE59" s="226"/>
      <c r="AF59" s="226"/>
      <c r="AG59" s="226"/>
      <c r="AH59" s="226"/>
      <c r="AI59" s="227"/>
      <c r="AJ59" s="228" t="n">
        <f aca="false">IF(ISBLANK(T59),"",IF(ISBLANK(Z59),SUM(AA59:AI59),0))</f>
        <v>2</v>
      </c>
      <c r="AK59" s="229" t="n">
        <f aca="false">IF(AJ59="","",AJ59+AK58+'OS Offset'!I59)</f>
        <v>101</v>
      </c>
      <c r="AL59" s="230" t="n">
        <f aca="false">IF(Z59="X",0,COUNT(AA59:AI59))</f>
        <v>1</v>
      </c>
    </row>
    <row r="60" customFormat="false" ht="34" hidden="false" customHeight="true" outlineLevel="0" collapsed="false">
      <c r="A60" s="285" t="n">
        <v>15</v>
      </c>
      <c r="B60" s="286" t="s">
        <v>121</v>
      </c>
      <c r="C60" s="225"/>
      <c r="D60" s="226" t="s">
        <v>234</v>
      </c>
      <c r="E60" s="226" t="s">
        <v>234</v>
      </c>
      <c r="F60" s="226"/>
      <c r="G60" s="233"/>
      <c r="H60" s="234" t="n">
        <v>4</v>
      </c>
      <c r="I60" s="235"/>
      <c r="J60" s="235"/>
      <c r="K60" s="235"/>
      <c r="L60" s="235"/>
      <c r="M60" s="235"/>
      <c r="N60" s="235"/>
      <c r="O60" s="235"/>
      <c r="P60" s="236"/>
      <c r="Q60" s="245" t="n">
        <f aca="false">IF(ISBLANK(A60),"",IF(ISBLANK(G60),SUM(H60:P60),0))</f>
        <v>4</v>
      </c>
      <c r="R60" s="229" t="n">
        <f aca="false">IF(Q60="","",Q60+R59+'OS Offset'!B60)</f>
        <v>154</v>
      </c>
      <c r="S60" s="230" t="n">
        <f aca="false">IF(G60="X",0,COUNT(H60:P60))</f>
        <v>1</v>
      </c>
      <c r="T60" s="287" t="n">
        <v>15</v>
      </c>
      <c r="U60" s="286" t="s">
        <v>159</v>
      </c>
      <c r="V60" s="225"/>
      <c r="W60" s="226"/>
      <c r="X60" s="226"/>
      <c r="Y60" s="226"/>
      <c r="Z60" s="233"/>
      <c r="AA60" s="234" t="n">
        <v>0</v>
      </c>
      <c r="AB60" s="235"/>
      <c r="AC60" s="235"/>
      <c r="AD60" s="235"/>
      <c r="AE60" s="235"/>
      <c r="AF60" s="235"/>
      <c r="AG60" s="235"/>
      <c r="AH60" s="235"/>
      <c r="AI60" s="236"/>
      <c r="AJ60" s="288" t="n">
        <f aca="false">IF(ISBLANK(T60),"",IF(ISBLANK(Z60),SUM(AA60:AI60),0))</f>
        <v>0</v>
      </c>
      <c r="AK60" s="229" t="n">
        <f aca="false">IF(AJ60="","",AJ60+AK59+'OS Offset'!I60)</f>
        <v>101</v>
      </c>
      <c r="AL60" s="230" t="n">
        <f aca="false">IF(Z60="X",0,COUNT(AA60:AI60))</f>
        <v>1</v>
      </c>
    </row>
    <row r="61" customFormat="false" ht="34" hidden="false" customHeight="true" outlineLevel="0" collapsed="false">
      <c r="A61" s="221" t="n">
        <v>16</v>
      </c>
      <c r="B61" s="231" t="s">
        <v>125</v>
      </c>
      <c r="C61" s="221" t="s">
        <v>234</v>
      </c>
      <c r="D61" s="223"/>
      <c r="E61" s="223"/>
      <c r="F61" s="223"/>
      <c r="G61" s="224"/>
      <c r="H61" s="225" t="n">
        <v>0</v>
      </c>
      <c r="I61" s="226"/>
      <c r="J61" s="226"/>
      <c r="K61" s="226"/>
      <c r="L61" s="226"/>
      <c r="M61" s="226"/>
      <c r="N61" s="226"/>
      <c r="O61" s="226"/>
      <c r="P61" s="227"/>
      <c r="Q61" s="251" t="n">
        <f aca="false">IF(ISBLANK(A61),"",IF(ISBLANK(G61),SUM(H61:P61),0))</f>
        <v>0</v>
      </c>
      <c r="R61" s="229" t="n">
        <f aca="false">IF(Q61="","",Q61+R60+'OS Offset'!B61)</f>
        <v>154</v>
      </c>
      <c r="S61" s="230" t="n">
        <f aca="false">IF(G61="X",0,COUNT(H61:P61))</f>
        <v>1</v>
      </c>
      <c r="T61" s="284" t="n">
        <v>16</v>
      </c>
      <c r="U61" s="231" t="s">
        <v>115</v>
      </c>
      <c r="V61" s="221"/>
      <c r="W61" s="223" t="s">
        <v>234</v>
      </c>
      <c r="X61" s="223" t="s">
        <v>234</v>
      </c>
      <c r="Y61" s="223"/>
      <c r="Z61" s="224"/>
      <c r="AA61" s="225" t="n">
        <v>2</v>
      </c>
      <c r="AB61" s="226"/>
      <c r="AC61" s="226"/>
      <c r="AD61" s="226"/>
      <c r="AE61" s="226"/>
      <c r="AF61" s="226"/>
      <c r="AG61" s="226"/>
      <c r="AH61" s="226"/>
      <c r="AI61" s="227"/>
      <c r="AJ61" s="228" t="n">
        <f aca="false">IF(ISBLANK(T61),"",IF(ISBLANK(Z61),SUM(AA61:AI61),0))</f>
        <v>2</v>
      </c>
      <c r="AK61" s="229" t="n">
        <f aca="false">IF(AJ61="","",AJ61+AK60+'OS Offset'!I61)</f>
        <v>103</v>
      </c>
      <c r="AL61" s="230" t="n">
        <f aca="false">IF(Z61="X",0,COUNT(AA61:AI61))</f>
        <v>1</v>
      </c>
    </row>
    <row r="62" customFormat="false" ht="34" hidden="false" customHeight="true" outlineLevel="0" collapsed="false">
      <c r="A62" s="285" t="n">
        <v>17</v>
      </c>
      <c r="B62" s="286" t="s">
        <v>157</v>
      </c>
      <c r="C62" s="225"/>
      <c r="D62" s="226" t="s">
        <v>234</v>
      </c>
      <c r="E62" s="226" t="s">
        <v>234</v>
      </c>
      <c r="F62" s="226"/>
      <c r="G62" s="233"/>
      <c r="H62" s="234" t="n">
        <v>4</v>
      </c>
      <c r="I62" s="235"/>
      <c r="J62" s="235"/>
      <c r="K62" s="235"/>
      <c r="L62" s="235"/>
      <c r="M62" s="235"/>
      <c r="N62" s="235"/>
      <c r="O62" s="235"/>
      <c r="P62" s="236"/>
      <c r="Q62" s="245" t="n">
        <f aca="false">IF(ISBLANK(A62),"",IF(ISBLANK(G62),SUM(H62:P62),0))</f>
        <v>4</v>
      </c>
      <c r="R62" s="229" t="n">
        <f aca="false">IF(Q62="","",Q62+R61+'OS Offset'!B62)</f>
        <v>158</v>
      </c>
      <c r="S62" s="230" t="n">
        <f aca="false">IF(G62="X",0,COUNT(H62:P62))</f>
        <v>1</v>
      </c>
      <c r="T62" s="287" t="n">
        <v>17</v>
      </c>
      <c r="U62" s="286" t="s">
        <v>159</v>
      </c>
      <c r="V62" s="225"/>
      <c r="W62" s="226"/>
      <c r="X62" s="226"/>
      <c r="Y62" s="226"/>
      <c r="Z62" s="233"/>
      <c r="AA62" s="234" t="n">
        <v>0</v>
      </c>
      <c r="AB62" s="235"/>
      <c r="AC62" s="235"/>
      <c r="AD62" s="235"/>
      <c r="AE62" s="235"/>
      <c r="AF62" s="235"/>
      <c r="AG62" s="235"/>
      <c r="AH62" s="235"/>
      <c r="AI62" s="236"/>
      <c r="AJ62" s="288" t="n">
        <f aca="false">IF(ISBLANK(T62),"",IF(ISBLANK(Z62),SUM(AA62:AI62),0))</f>
        <v>0</v>
      </c>
      <c r="AK62" s="229" t="n">
        <f aca="false">IF(AJ62="","",AJ62+AK61+'OS Offset'!I62)</f>
        <v>103</v>
      </c>
      <c r="AL62" s="230" t="n">
        <f aca="false">IF(Z62="X",0,COUNT(AA62:AI62))</f>
        <v>1</v>
      </c>
    </row>
    <row r="63" customFormat="false" ht="34" hidden="false" customHeight="true" outlineLevel="0" collapsed="false">
      <c r="A63" s="221" t="n">
        <v>18</v>
      </c>
      <c r="B63" s="231" t="s">
        <v>121</v>
      </c>
      <c r="C63" s="221"/>
      <c r="D63" s="223" t="s">
        <v>234</v>
      </c>
      <c r="E63" s="223" t="s">
        <v>234</v>
      </c>
      <c r="F63" s="223"/>
      <c r="G63" s="224"/>
      <c r="H63" s="225" t="n">
        <v>4</v>
      </c>
      <c r="I63" s="226"/>
      <c r="J63" s="226"/>
      <c r="K63" s="226"/>
      <c r="L63" s="226"/>
      <c r="M63" s="226"/>
      <c r="N63" s="226"/>
      <c r="O63" s="226"/>
      <c r="P63" s="227"/>
      <c r="Q63" s="251" t="n">
        <f aca="false">IF(ISBLANK(A63),"",IF(ISBLANK(G63),SUM(H63:P63),0))</f>
        <v>4</v>
      </c>
      <c r="R63" s="229" t="n">
        <f aca="false">IF(Q63="","",Q63+R62+'OS Offset'!B63)</f>
        <v>162</v>
      </c>
      <c r="S63" s="230" t="n">
        <f aca="false">IF(G63="X",0,COUNT(H63:P63))</f>
        <v>1</v>
      </c>
      <c r="T63" s="284" t="n">
        <v>18</v>
      </c>
      <c r="U63" s="231" t="s">
        <v>147</v>
      </c>
      <c r="V63" s="221"/>
      <c r="W63" s="223"/>
      <c r="X63" s="223"/>
      <c r="Y63" s="223"/>
      <c r="Z63" s="224"/>
      <c r="AA63" s="225" t="n">
        <v>0</v>
      </c>
      <c r="AB63" s="226"/>
      <c r="AC63" s="226"/>
      <c r="AD63" s="226"/>
      <c r="AE63" s="226"/>
      <c r="AF63" s="226"/>
      <c r="AG63" s="226"/>
      <c r="AH63" s="226"/>
      <c r="AI63" s="227"/>
      <c r="AJ63" s="228" t="n">
        <f aca="false">IF(ISBLANK(T63),"",IF(ISBLANK(Z63),SUM(AA63:AI63),0))</f>
        <v>0</v>
      </c>
      <c r="AK63" s="229" t="n">
        <f aca="false">IF(AJ63="","",AJ63+AK62+'OS Offset'!I63)</f>
        <v>103</v>
      </c>
      <c r="AL63" s="230" t="n">
        <f aca="false">IF(Z63="X",0,COUNT(AA63:AI63))</f>
        <v>1</v>
      </c>
    </row>
    <row r="64" customFormat="false" ht="34" hidden="false" customHeight="true" outlineLevel="0" collapsed="false">
      <c r="A64" s="285" t="n">
        <v>19</v>
      </c>
      <c r="B64" s="286" t="s">
        <v>125</v>
      </c>
      <c r="C64" s="225" t="s">
        <v>234</v>
      </c>
      <c r="D64" s="226"/>
      <c r="E64" s="226"/>
      <c r="F64" s="226"/>
      <c r="G64" s="233"/>
      <c r="H64" s="234" t="n">
        <v>0</v>
      </c>
      <c r="I64" s="235"/>
      <c r="J64" s="235"/>
      <c r="K64" s="235"/>
      <c r="L64" s="235"/>
      <c r="M64" s="235"/>
      <c r="N64" s="235"/>
      <c r="O64" s="235"/>
      <c r="P64" s="236"/>
      <c r="Q64" s="245" t="n">
        <f aca="false">IF(ISBLANK(A64),"",IF(ISBLANK(G64),SUM(H64:P64),0))</f>
        <v>0</v>
      </c>
      <c r="R64" s="229" t="n">
        <f aca="false">IF(Q64="","",Q64+R63+'OS Offset'!B64)</f>
        <v>162</v>
      </c>
      <c r="S64" s="230" t="n">
        <f aca="false">IF(G64="X",0,COUNT(H64:P64))</f>
        <v>1</v>
      </c>
      <c r="T64" s="287" t="n">
        <v>19</v>
      </c>
      <c r="U64" s="286" t="s">
        <v>119</v>
      </c>
      <c r="V64" s="225"/>
      <c r="W64" s="226" t="s">
        <v>234</v>
      </c>
      <c r="X64" s="226" t="s">
        <v>234</v>
      </c>
      <c r="Y64" s="226"/>
      <c r="Z64" s="233"/>
      <c r="AA64" s="234" t="n">
        <v>3</v>
      </c>
      <c r="AB64" s="235"/>
      <c r="AC64" s="235"/>
      <c r="AD64" s="235"/>
      <c r="AE64" s="235"/>
      <c r="AF64" s="235"/>
      <c r="AG64" s="235"/>
      <c r="AH64" s="235"/>
      <c r="AI64" s="236"/>
      <c r="AJ64" s="288" t="n">
        <f aca="false">IF(ISBLANK(T64),"",IF(ISBLANK(Z64),SUM(AA64:AI64),0))</f>
        <v>3</v>
      </c>
      <c r="AK64" s="229" t="n">
        <f aca="false">IF(AJ64="","",AJ64+AK63+'OS Offset'!I64)</f>
        <v>106</v>
      </c>
      <c r="AL64" s="230" t="n">
        <f aca="false">IF(Z64="X",0,COUNT(AA64:AI64))</f>
        <v>1</v>
      </c>
    </row>
    <row r="65" customFormat="false" ht="34" hidden="false" customHeight="true" outlineLevel="0" collapsed="false">
      <c r="A65" s="221" t="n">
        <v>20</v>
      </c>
      <c r="B65" s="231" t="s">
        <v>157</v>
      </c>
      <c r="C65" s="221"/>
      <c r="D65" s="223" t="s">
        <v>234</v>
      </c>
      <c r="E65" s="223" t="s">
        <v>234</v>
      </c>
      <c r="F65" s="223"/>
      <c r="G65" s="224"/>
      <c r="H65" s="225" t="n">
        <v>4</v>
      </c>
      <c r="I65" s="226"/>
      <c r="J65" s="226"/>
      <c r="K65" s="226"/>
      <c r="L65" s="226"/>
      <c r="M65" s="226"/>
      <c r="N65" s="226"/>
      <c r="O65" s="226"/>
      <c r="P65" s="227"/>
      <c r="Q65" s="251" t="n">
        <f aca="false">IF(ISBLANK(A65),"",IF(ISBLANK(G65),SUM(H65:P65),0))</f>
        <v>4</v>
      </c>
      <c r="R65" s="229" t="n">
        <f aca="false">IF(Q65="","",Q65+R64+'OS Offset'!B65)</f>
        <v>166</v>
      </c>
      <c r="S65" s="230" t="n">
        <f aca="false">IF(G65="X",0,COUNT(H65:P65))</f>
        <v>1</v>
      </c>
      <c r="T65" s="284" t="n">
        <v>20</v>
      </c>
      <c r="U65" s="231" t="s">
        <v>147</v>
      </c>
      <c r="V65" s="221"/>
      <c r="W65" s="223"/>
      <c r="X65" s="223"/>
      <c r="Y65" s="223"/>
      <c r="Z65" s="224"/>
      <c r="AA65" s="225" t="n">
        <v>0</v>
      </c>
      <c r="AB65" s="226"/>
      <c r="AC65" s="226"/>
      <c r="AD65" s="226"/>
      <c r="AE65" s="226"/>
      <c r="AF65" s="226"/>
      <c r="AG65" s="226"/>
      <c r="AH65" s="226"/>
      <c r="AI65" s="227"/>
      <c r="AJ65" s="228" t="n">
        <f aca="false">IF(ISBLANK(T65),"",IF(ISBLANK(Z65),SUM(AA65:AI65),0))</f>
        <v>0</v>
      </c>
      <c r="AK65" s="229" t="n">
        <f aca="false">IF(AJ65="","",AJ65+AK64+'OS Offset'!I65)</f>
        <v>106</v>
      </c>
      <c r="AL65" s="230" t="n">
        <f aca="false">IF(Z65="X",0,COUNT(AA65:AI65))</f>
        <v>1</v>
      </c>
    </row>
    <row r="66" customFormat="false" ht="34" hidden="false" customHeight="true" outlineLevel="0" collapsed="false">
      <c r="A66" s="285" t="n">
        <v>21</v>
      </c>
      <c r="B66" s="286" t="s">
        <v>121</v>
      </c>
      <c r="C66" s="225"/>
      <c r="D66" s="226" t="s">
        <v>234</v>
      </c>
      <c r="E66" s="226" t="s">
        <v>234</v>
      </c>
      <c r="F66" s="226"/>
      <c r="G66" s="233"/>
      <c r="H66" s="234" t="n">
        <v>4</v>
      </c>
      <c r="I66" s="235"/>
      <c r="J66" s="235"/>
      <c r="K66" s="235"/>
      <c r="L66" s="235"/>
      <c r="M66" s="235"/>
      <c r="N66" s="235"/>
      <c r="O66" s="235"/>
      <c r="P66" s="236"/>
      <c r="Q66" s="245" t="n">
        <f aca="false">IF(ISBLANK(A66),"",IF(ISBLANK(G66),SUM(H66:P66),0))</f>
        <v>4</v>
      </c>
      <c r="R66" s="229" t="n">
        <f aca="false">IF(Q66="","",Q66+R65+'OS Offset'!B66)</f>
        <v>170</v>
      </c>
      <c r="S66" s="230" t="n">
        <f aca="false">IF(G66="X",0,COUNT(H66:P66))</f>
        <v>1</v>
      </c>
      <c r="T66" s="287" t="n">
        <v>21</v>
      </c>
      <c r="U66" s="286" t="s">
        <v>115</v>
      </c>
      <c r="V66" s="225"/>
      <c r="W66" s="226"/>
      <c r="X66" s="226"/>
      <c r="Y66" s="226"/>
      <c r="Z66" s="233"/>
      <c r="AA66" s="234" t="n">
        <v>0</v>
      </c>
      <c r="AB66" s="235"/>
      <c r="AC66" s="235"/>
      <c r="AD66" s="235"/>
      <c r="AE66" s="235"/>
      <c r="AF66" s="235"/>
      <c r="AG66" s="235"/>
      <c r="AH66" s="235"/>
      <c r="AI66" s="236"/>
      <c r="AJ66" s="288" t="n">
        <f aca="false">IF(ISBLANK(T66),"",IF(ISBLANK(Z66),SUM(AA66:AI66),0))</f>
        <v>0</v>
      </c>
      <c r="AK66" s="229" t="n">
        <f aca="false">IF(AJ66="","",AJ66+AK65+'OS Offset'!I66)</f>
        <v>106</v>
      </c>
      <c r="AL66" s="230" t="n">
        <f aca="false">IF(Z66="X",0,COUNT(AA66:AI66))</f>
        <v>1</v>
      </c>
    </row>
    <row r="67" customFormat="false" ht="34" hidden="false" customHeight="true" outlineLevel="0" collapsed="false">
      <c r="A67" s="221" t="n">
        <v>22</v>
      </c>
      <c r="B67" s="231" t="s">
        <v>125</v>
      </c>
      <c r="C67" s="221" t="s">
        <v>234</v>
      </c>
      <c r="D67" s="223"/>
      <c r="E67" s="223"/>
      <c r="F67" s="223"/>
      <c r="G67" s="224"/>
      <c r="H67" s="225" t="n">
        <v>0</v>
      </c>
      <c r="I67" s="226"/>
      <c r="J67" s="226"/>
      <c r="K67" s="226"/>
      <c r="L67" s="226"/>
      <c r="M67" s="226"/>
      <c r="N67" s="226"/>
      <c r="O67" s="226"/>
      <c r="P67" s="227"/>
      <c r="Q67" s="251" t="n">
        <f aca="false">IF(ISBLANK(A67),"",IF(ISBLANK(G67),SUM(H67:P67),0))</f>
        <v>0</v>
      </c>
      <c r="R67" s="229" t="n">
        <f aca="false">IF(Q67="","",Q67+R66+'OS Offset'!B67)</f>
        <v>170</v>
      </c>
      <c r="S67" s="230" t="n">
        <f aca="false">IF(G67="X",0,COUNT(H67:P67))</f>
        <v>1</v>
      </c>
      <c r="T67" s="284" t="n">
        <v>22</v>
      </c>
      <c r="U67" s="231" t="s">
        <v>147</v>
      </c>
      <c r="V67" s="221"/>
      <c r="W67" s="223" t="s">
        <v>234</v>
      </c>
      <c r="X67" s="223" t="s">
        <v>234</v>
      </c>
      <c r="Y67" s="223"/>
      <c r="Z67" s="224"/>
      <c r="AA67" s="225" t="n">
        <v>5</v>
      </c>
      <c r="AB67" s="226" t="n">
        <v>2</v>
      </c>
      <c r="AC67" s="226"/>
      <c r="AD67" s="226"/>
      <c r="AE67" s="226"/>
      <c r="AF67" s="226"/>
      <c r="AG67" s="226"/>
      <c r="AH67" s="226"/>
      <c r="AI67" s="227"/>
      <c r="AJ67" s="228" t="n">
        <f aca="false">IF(ISBLANK(T67),"",IF(ISBLANK(Z67),SUM(AA67:AI67),0))</f>
        <v>7</v>
      </c>
      <c r="AK67" s="229" t="n">
        <f aca="false">IF(AJ67="","",AJ67+AK66+'OS Offset'!I67)</f>
        <v>113</v>
      </c>
      <c r="AL67" s="230" t="n">
        <f aca="false">IF(Z67="X",0,COUNT(AA67:AI67))</f>
        <v>2</v>
      </c>
    </row>
    <row r="68" customFormat="false" ht="34" hidden="false" customHeight="true" outlineLevel="0" collapsed="false">
      <c r="A68" s="285" t="n">
        <v>23</v>
      </c>
      <c r="B68" s="286" t="s">
        <v>157</v>
      </c>
      <c r="C68" s="225" t="s">
        <v>234</v>
      </c>
      <c r="D68" s="226"/>
      <c r="E68" s="226"/>
      <c r="F68" s="226"/>
      <c r="G68" s="233"/>
      <c r="H68" s="234" t="n">
        <v>0</v>
      </c>
      <c r="I68" s="235"/>
      <c r="J68" s="235"/>
      <c r="K68" s="235"/>
      <c r="L68" s="235"/>
      <c r="M68" s="235"/>
      <c r="N68" s="235"/>
      <c r="O68" s="235"/>
      <c r="P68" s="236"/>
      <c r="Q68" s="245" t="n">
        <f aca="false">IF(ISBLANK(A68),"",IF(ISBLANK(G68),SUM(H68:P68),0))</f>
        <v>0</v>
      </c>
      <c r="R68" s="229" t="n">
        <f aca="false">IF(Q68="","",Q68+R67+'OS Offset'!B68)</f>
        <v>170</v>
      </c>
      <c r="S68" s="230" t="n">
        <f aca="false">IF(G68="X",0,COUNT(H68:P68))</f>
        <v>1</v>
      </c>
      <c r="T68" s="287" t="n">
        <v>23</v>
      </c>
      <c r="U68" s="286" t="s">
        <v>115</v>
      </c>
      <c r="V68" s="225"/>
      <c r="W68" s="226" t="s">
        <v>234</v>
      </c>
      <c r="X68" s="226" t="s">
        <v>234</v>
      </c>
      <c r="Y68" s="226"/>
      <c r="Z68" s="233"/>
      <c r="AA68" s="234" t="n">
        <v>2</v>
      </c>
      <c r="AB68" s="235"/>
      <c r="AC68" s="235"/>
      <c r="AD68" s="235"/>
      <c r="AE68" s="235"/>
      <c r="AF68" s="235"/>
      <c r="AG68" s="235"/>
      <c r="AH68" s="235"/>
      <c r="AI68" s="236"/>
      <c r="AJ68" s="288" t="n">
        <f aca="false">IF(ISBLANK(T68),"",IF(ISBLANK(Z68),SUM(AA68:AI68),0))</f>
        <v>2</v>
      </c>
      <c r="AK68" s="229" t="n">
        <f aca="false">IF(AJ68="","",AJ68+AK67+'OS Offset'!I68)</f>
        <v>115</v>
      </c>
      <c r="AL68" s="230" t="n">
        <f aca="false">IF(Z68="X",0,COUNT(AA68:AI68))</f>
        <v>1</v>
      </c>
    </row>
    <row r="69" customFormat="false" ht="34" hidden="false" customHeight="true" outlineLevel="0" collapsed="false">
      <c r="A69" s="221" t="n">
        <v>24</v>
      </c>
      <c r="B69" s="231" t="s">
        <v>121</v>
      </c>
      <c r="C69" s="221"/>
      <c r="D69" s="223" t="s">
        <v>234</v>
      </c>
      <c r="E69" s="223" t="s">
        <v>234</v>
      </c>
      <c r="F69" s="223"/>
      <c r="G69" s="224"/>
      <c r="H69" s="225" t="n">
        <v>2</v>
      </c>
      <c r="I69" s="226"/>
      <c r="J69" s="226"/>
      <c r="K69" s="226"/>
      <c r="L69" s="226"/>
      <c r="M69" s="226"/>
      <c r="N69" s="226"/>
      <c r="O69" s="226"/>
      <c r="P69" s="227"/>
      <c r="Q69" s="251" t="n">
        <f aca="false">IF(ISBLANK(A69),"",IF(ISBLANK(G69),SUM(H69:P69),0))</f>
        <v>2</v>
      </c>
      <c r="R69" s="229" t="n">
        <f aca="false">IF(Q69="","",Q69+R68+'OS Offset'!B69)</f>
        <v>172</v>
      </c>
      <c r="S69" s="230" t="n">
        <f aca="false">IF(G69="X",0,COUNT(H69:P69))</f>
        <v>1</v>
      </c>
      <c r="T69" s="284" t="n">
        <v>24</v>
      </c>
      <c r="U69" s="231" t="s">
        <v>147</v>
      </c>
      <c r="V69" s="221"/>
      <c r="W69" s="223"/>
      <c r="X69" s="223"/>
      <c r="Y69" s="223"/>
      <c r="Z69" s="224"/>
      <c r="AA69" s="225" t="n">
        <v>0</v>
      </c>
      <c r="AB69" s="226"/>
      <c r="AC69" s="226"/>
      <c r="AD69" s="226"/>
      <c r="AE69" s="226"/>
      <c r="AF69" s="226"/>
      <c r="AG69" s="226"/>
      <c r="AH69" s="226"/>
      <c r="AI69" s="227"/>
      <c r="AJ69" s="228" t="n">
        <f aca="false">IF(ISBLANK(T69),"",IF(ISBLANK(Z69),SUM(AA69:AI69),0))</f>
        <v>0</v>
      </c>
      <c r="AK69" s="229" t="n">
        <f aca="false">IF(AJ69="","",AJ69+AK68+'OS Offset'!I69)</f>
        <v>115</v>
      </c>
      <c r="AL69" s="230" t="n">
        <f aca="false">IF(Z69="X",0,COUNT(AA69:AI69))</f>
        <v>1</v>
      </c>
    </row>
    <row r="70" customFormat="false" ht="34" hidden="false" customHeight="true" outlineLevel="0" collapsed="false">
      <c r="A70" s="285" t="n">
        <v>25</v>
      </c>
      <c r="B70" s="286" t="s">
        <v>125</v>
      </c>
      <c r="C70" s="225" t="s">
        <v>234</v>
      </c>
      <c r="D70" s="226"/>
      <c r="E70" s="226"/>
      <c r="F70" s="226"/>
      <c r="G70" s="233"/>
      <c r="H70" s="234" t="n">
        <v>0</v>
      </c>
      <c r="I70" s="235"/>
      <c r="J70" s="235"/>
      <c r="K70" s="235"/>
      <c r="L70" s="235"/>
      <c r="M70" s="235"/>
      <c r="N70" s="235"/>
      <c r="O70" s="235"/>
      <c r="P70" s="236"/>
      <c r="Q70" s="245" t="n">
        <f aca="false">IF(ISBLANK(A70),"",IF(ISBLANK(G70),SUM(H70:P70),0))</f>
        <v>0</v>
      </c>
      <c r="R70" s="229" t="n">
        <f aca="false">IF(Q70="","",Q70+R69+'OS Offset'!B70)</f>
        <v>172</v>
      </c>
      <c r="S70" s="230" t="n">
        <f aca="false">IF(G70="X",0,COUNT(H70:P70))</f>
        <v>1</v>
      </c>
      <c r="T70" s="287" t="n">
        <v>25</v>
      </c>
      <c r="U70" s="286" t="s">
        <v>159</v>
      </c>
      <c r="V70" s="225"/>
      <c r="W70" s="226" t="s">
        <v>234</v>
      </c>
      <c r="X70" s="226" t="s">
        <v>234</v>
      </c>
      <c r="Y70" s="226"/>
      <c r="Z70" s="233"/>
      <c r="AA70" s="234" t="n">
        <v>0</v>
      </c>
      <c r="AB70" s="235"/>
      <c r="AC70" s="235"/>
      <c r="AD70" s="235"/>
      <c r="AE70" s="235"/>
      <c r="AF70" s="235"/>
      <c r="AG70" s="235"/>
      <c r="AH70" s="235"/>
      <c r="AI70" s="236"/>
      <c r="AJ70" s="288" t="n">
        <f aca="false">IF(ISBLANK(T70),"",IF(ISBLANK(Z70),SUM(AA70:AI70),0))</f>
        <v>0</v>
      </c>
      <c r="AK70" s="229" t="n">
        <f aca="false">IF(AJ70="","",AJ70+AK69+'OS Offset'!I70)</f>
        <v>115</v>
      </c>
      <c r="AL70" s="230" t="n">
        <f aca="false">IF(Z70="X",0,COUNT(AA70:AI70))</f>
        <v>1</v>
      </c>
    </row>
    <row r="71" customFormat="false" ht="34" hidden="false" customHeight="true" outlineLevel="0" collapsed="false">
      <c r="A71" s="221" t="n">
        <v>26</v>
      </c>
      <c r="B71" s="231" t="s">
        <v>157</v>
      </c>
      <c r="C71" s="221"/>
      <c r="D71" s="223"/>
      <c r="E71" s="223"/>
      <c r="F71" s="223"/>
      <c r="G71" s="224" t="s">
        <v>234</v>
      </c>
      <c r="H71" s="225"/>
      <c r="I71" s="226"/>
      <c r="J71" s="226"/>
      <c r="K71" s="226"/>
      <c r="L71" s="226"/>
      <c r="M71" s="226"/>
      <c r="N71" s="226"/>
      <c r="O71" s="226"/>
      <c r="P71" s="227"/>
      <c r="Q71" s="251" t="n">
        <f aca="false">IF(ISBLANK(A71),"",IF(ISBLANK(G71),SUM(H71:P71),0))</f>
        <v>0</v>
      </c>
      <c r="R71" s="229" t="n">
        <f aca="false">IF(Q71="","",Q71+R70+'OS Offset'!B71)</f>
        <v>172</v>
      </c>
      <c r="S71" s="230" t="n">
        <f aca="false">IF(G71="X",0,COUNT(H71:P71))</f>
        <v>0</v>
      </c>
      <c r="T71" s="284" t="n">
        <v>26</v>
      </c>
      <c r="U71" s="231" t="s">
        <v>147</v>
      </c>
      <c r="V71" s="221"/>
      <c r="W71" s="223"/>
      <c r="X71" s="223"/>
      <c r="Y71" s="223"/>
      <c r="Z71" s="224" t="s">
        <v>234</v>
      </c>
      <c r="AA71" s="225"/>
      <c r="AB71" s="226"/>
      <c r="AC71" s="226"/>
      <c r="AD71" s="226"/>
      <c r="AE71" s="226"/>
      <c r="AF71" s="226"/>
      <c r="AG71" s="226"/>
      <c r="AH71" s="226"/>
      <c r="AI71" s="227"/>
      <c r="AJ71" s="228" t="n">
        <f aca="false">IF(ISBLANK(T71),"",IF(ISBLANK(Z71),SUM(AA71:AI71),0))</f>
        <v>0</v>
      </c>
      <c r="AK71" s="229" t="n">
        <f aca="false">IF(AJ71="","",AJ71+AK70+'OS Offset'!I71)</f>
        <v>115</v>
      </c>
      <c r="AL71" s="230" t="n">
        <f aca="false">IF(Z71="X",0,COUNT(AA71:AI71))</f>
        <v>0</v>
      </c>
    </row>
    <row r="72" customFormat="false" ht="34" hidden="false" customHeight="true" outlineLevel="0" collapsed="false">
      <c r="A72" s="285" t="n">
        <v>27</v>
      </c>
      <c r="B72" s="286" t="s">
        <v>157</v>
      </c>
      <c r="C72" s="225" t="s">
        <v>234</v>
      </c>
      <c r="D72" s="226"/>
      <c r="E72" s="226"/>
      <c r="F72" s="226"/>
      <c r="G72" s="233"/>
      <c r="H72" s="234" t="n">
        <v>0</v>
      </c>
      <c r="I72" s="235"/>
      <c r="J72" s="235"/>
      <c r="K72" s="235"/>
      <c r="L72" s="235"/>
      <c r="M72" s="235"/>
      <c r="N72" s="235"/>
      <c r="O72" s="235"/>
      <c r="P72" s="236"/>
      <c r="Q72" s="245" t="n">
        <f aca="false">IF(ISBLANK(A72),"",IF(ISBLANK(G72),SUM(H72:P72),0))</f>
        <v>0</v>
      </c>
      <c r="R72" s="229" t="n">
        <f aca="false">IF(Q72="","",Q72+R71+'OS Offset'!B72)</f>
        <v>172</v>
      </c>
      <c r="S72" s="230" t="n">
        <f aca="false">IF(G72="X",0,COUNT(H72:P72))</f>
        <v>1</v>
      </c>
      <c r="T72" s="287" t="n">
        <v>27</v>
      </c>
      <c r="U72" s="286" t="s">
        <v>147</v>
      </c>
      <c r="V72" s="225"/>
      <c r="W72" s="226" t="s">
        <v>234</v>
      </c>
      <c r="X72" s="226" t="s">
        <v>234</v>
      </c>
      <c r="Y72" s="226"/>
      <c r="Z72" s="233"/>
      <c r="AA72" s="234" t="n">
        <v>5</v>
      </c>
      <c r="AB72" s="235" t="n">
        <v>4</v>
      </c>
      <c r="AC72" s="235"/>
      <c r="AD72" s="235"/>
      <c r="AE72" s="235"/>
      <c r="AF72" s="235"/>
      <c r="AG72" s="235"/>
      <c r="AH72" s="235"/>
      <c r="AI72" s="236"/>
      <c r="AJ72" s="288" t="n">
        <f aca="false">IF(ISBLANK(T72),"",IF(ISBLANK(Z72),SUM(AA72:AI72),0))</f>
        <v>9</v>
      </c>
      <c r="AK72" s="229" t="n">
        <f aca="false">IF(AJ72="","",AJ72+AK71+'OS Offset'!I72)</f>
        <v>124</v>
      </c>
      <c r="AL72" s="230" t="n">
        <f aca="false">IF(Z72="X",0,COUNT(AA72:AI72))</f>
        <v>2</v>
      </c>
    </row>
    <row r="73" customFormat="false" ht="34" hidden="false" customHeight="true" outlineLevel="0" collapsed="false">
      <c r="A73" s="221" t="n">
        <v>28</v>
      </c>
      <c r="B73" s="231" t="s">
        <v>121</v>
      </c>
      <c r="C73" s="221"/>
      <c r="D73" s="223" t="s">
        <v>234</v>
      </c>
      <c r="E73" s="223" t="s">
        <v>234</v>
      </c>
      <c r="F73" s="223"/>
      <c r="G73" s="224"/>
      <c r="H73" s="225" t="n">
        <v>3</v>
      </c>
      <c r="I73" s="226"/>
      <c r="J73" s="226"/>
      <c r="K73" s="226"/>
      <c r="L73" s="226"/>
      <c r="M73" s="226"/>
      <c r="N73" s="226"/>
      <c r="O73" s="226"/>
      <c r="P73" s="227"/>
      <c r="Q73" s="251" t="n">
        <f aca="false">IF(ISBLANK(A73),"",IF(ISBLANK(G73),SUM(H73:P73),0))</f>
        <v>3</v>
      </c>
      <c r="R73" s="229" t="n">
        <f aca="false">IF(Q73="","",Q73+R72+'OS Offset'!B73)</f>
        <v>175</v>
      </c>
      <c r="S73" s="230" t="n">
        <f aca="false">IF(G73="X",0,COUNT(H73:P73))</f>
        <v>1</v>
      </c>
      <c r="T73" s="284" t="n">
        <v>28</v>
      </c>
      <c r="U73" s="231" t="s">
        <v>115</v>
      </c>
      <c r="V73" s="221"/>
      <c r="W73" s="223"/>
      <c r="X73" s="223"/>
      <c r="Y73" s="223"/>
      <c r="Z73" s="224"/>
      <c r="AA73" s="225" t="n">
        <v>0</v>
      </c>
      <c r="AB73" s="226"/>
      <c r="AC73" s="226"/>
      <c r="AD73" s="226"/>
      <c r="AE73" s="226"/>
      <c r="AF73" s="226"/>
      <c r="AG73" s="226"/>
      <c r="AH73" s="226"/>
      <c r="AI73" s="227"/>
      <c r="AJ73" s="228" t="n">
        <f aca="false">IF(ISBLANK(T73),"",IF(ISBLANK(Z73),SUM(AA73:AI73),0))</f>
        <v>0</v>
      </c>
      <c r="AK73" s="229" t="n">
        <f aca="false">IF(AJ73="","",AJ73+AK72+'OS Offset'!I73)</f>
        <v>124</v>
      </c>
      <c r="AL73" s="230" t="n">
        <f aca="false">IF(Z73="X",0,COUNT(AA73:AI73))</f>
        <v>1</v>
      </c>
    </row>
    <row r="74" customFormat="false" ht="34" hidden="false" customHeight="true" outlineLevel="0" collapsed="false">
      <c r="A74" s="285" t="n">
        <v>29</v>
      </c>
      <c r="B74" s="286" t="s">
        <v>121</v>
      </c>
      <c r="C74" s="225"/>
      <c r="D74" s="226"/>
      <c r="E74" s="226"/>
      <c r="F74" s="226"/>
      <c r="G74" s="233"/>
      <c r="H74" s="234" t="n">
        <v>0</v>
      </c>
      <c r="I74" s="235"/>
      <c r="J74" s="235"/>
      <c r="K74" s="235"/>
      <c r="L74" s="235"/>
      <c r="M74" s="235"/>
      <c r="N74" s="235"/>
      <c r="O74" s="235"/>
      <c r="P74" s="236"/>
      <c r="Q74" s="245" t="n">
        <f aca="false">IF(ISBLANK(A74),"",IF(ISBLANK(G74),SUM(H74:P74),0))</f>
        <v>0</v>
      </c>
      <c r="R74" s="229" t="n">
        <f aca="false">IF(Q74="","",Q74+R73+'OS Offset'!B74)</f>
        <v>175</v>
      </c>
      <c r="S74" s="230" t="n">
        <f aca="false">IF(G74="X",0,COUNT(H74:P74))</f>
        <v>1</v>
      </c>
      <c r="T74" s="287" t="n">
        <v>29</v>
      </c>
      <c r="U74" s="286" t="s">
        <v>119</v>
      </c>
      <c r="V74" s="225"/>
      <c r="W74" s="226" t="s">
        <v>234</v>
      </c>
      <c r="X74" s="226" t="s">
        <v>234</v>
      </c>
      <c r="Y74" s="226"/>
      <c r="Z74" s="233"/>
      <c r="AA74" s="234" t="n">
        <v>5</v>
      </c>
      <c r="AB74" s="235"/>
      <c r="AC74" s="235"/>
      <c r="AD74" s="235"/>
      <c r="AE74" s="235"/>
      <c r="AF74" s="235"/>
      <c r="AG74" s="235"/>
      <c r="AH74" s="235"/>
      <c r="AI74" s="236"/>
      <c r="AJ74" s="288" t="n">
        <f aca="false">IF(ISBLANK(T74),"",IF(ISBLANK(Z74),SUM(AA74:AI74),0))</f>
        <v>5</v>
      </c>
      <c r="AK74" s="229" t="n">
        <f aca="false">IF(AJ74="","",AJ74+AK73+'OS Offset'!I74)</f>
        <v>129</v>
      </c>
      <c r="AL74" s="230" t="n">
        <f aca="false">IF(Z74="X",0,COUNT(AA74:AI74))</f>
        <v>1</v>
      </c>
    </row>
    <row r="75" customFormat="false" ht="34" hidden="false" customHeight="true" outlineLevel="0" collapsed="false">
      <c r="A75" s="221" t="n">
        <v>30</v>
      </c>
      <c r="B75" s="231" t="s">
        <v>125</v>
      </c>
      <c r="C75" s="221" t="s">
        <v>234</v>
      </c>
      <c r="D75" s="223"/>
      <c r="E75" s="223"/>
      <c r="F75" s="223"/>
      <c r="G75" s="224"/>
      <c r="H75" s="225" t="n">
        <v>4</v>
      </c>
      <c r="I75" s="226" t="n">
        <v>0</v>
      </c>
      <c r="J75" s="226"/>
      <c r="K75" s="226"/>
      <c r="L75" s="226"/>
      <c r="M75" s="226"/>
      <c r="N75" s="226"/>
      <c r="O75" s="226"/>
      <c r="P75" s="227"/>
      <c r="Q75" s="251" t="n">
        <f aca="false">IF(ISBLANK(A75),"",IF(ISBLANK(G75),SUM(H75:P75),0))</f>
        <v>4</v>
      </c>
      <c r="R75" s="229" t="n">
        <f aca="false">IF(Q75="","",Q75+R74+'OS Offset'!B75)</f>
        <v>179</v>
      </c>
      <c r="S75" s="230" t="n">
        <f aca="false">IF(G75="X",0,COUNT(H75:P75))</f>
        <v>2</v>
      </c>
      <c r="T75" s="284" t="n">
        <v>30</v>
      </c>
      <c r="U75" s="231" t="s">
        <v>147</v>
      </c>
      <c r="V75" s="221"/>
      <c r="W75" s="223" t="s">
        <v>234</v>
      </c>
      <c r="X75" s="223"/>
      <c r="Y75" s="223"/>
      <c r="Z75" s="224"/>
      <c r="AA75" s="225" t="n">
        <v>5</v>
      </c>
      <c r="AB75" s="226" t="n">
        <v>4</v>
      </c>
      <c r="AC75" s="226" t="n">
        <v>5</v>
      </c>
      <c r="AD75" s="226" t="n">
        <v>4</v>
      </c>
      <c r="AE75" s="226"/>
      <c r="AF75" s="226"/>
      <c r="AG75" s="226"/>
      <c r="AH75" s="226"/>
      <c r="AI75" s="227"/>
      <c r="AJ75" s="228" t="n">
        <f aca="false">IF(ISBLANK(T75),"",IF(ISBLANK(Z75),SUM(AA75:AI75),0))</f>
        <v>18</v>
      </c>
      <c r="AK75" s="229" t="n">
        <f aca="false">IF(AJ75="","",AJ75+AK74+'OS Offset'!I75)</f>
        <v>147</v>
      </c>
      <c r="AL75" s="230" t="n">
        <f aca="false">IF(Z75="X",0,COUNT(AA75:AI75))</f>
        <v>4</v>
      </c>
    </row>
    <row r="76" customFormat="false" ht="34" hidden="false" customHeight="true" outlineLevel="0" collapsed="false">
      <c r="A76" s="285"/>
      <c r="B76" s="286"/>
      <c r="C76" s="225"/>
      <c r="D76" s="226"/>
      <c r="E76" s="226"/>
      <c r="F76" s="226"/>
      <c r="G76" s="233"/>
      <c r="H76" s="234"/>
      <c r="I76" s="235"/>
      <c r="J76" s="235"/>
      <c r="K76" s="235"/>
      <c r="L76" s="235"/>
      <c r="M76" s="235"/>
      <c r="N76" s="235"/>
      <c r="O76" s="235"/>
      <c r="P76" s="236"/>
      <c r="Q76" s="245" t="str">
        <f aca="false">IF(ISBLANK(A76),"",IF(ISBLANK(G76),SUM(H76:P76),0))</f>
        <v/>
      </c>
      <c r="R76" s="229" t="str">
        <f aca="false">IF(Q76="","",Q76+R75+'OS Offset'!B76)</f>
        <v/>
      </c>
      <c r="S76" s="230" t="n">
        <f aca="false">IF(G76="X",0,COUNT(H76:P76))</f>
        <v>0</v>
      </c>
      <c r="T76" s="287"/>
      <c r="U76" s="286"/>
      <c r="V76" s="225"/>
      <c r="W76" s="226"/>
      <c r="X76" s="226"/>
      <c r="Y76" s="226"/>
      <c r="Z76" s="233"/>
      <c r="AA76" s="234"/>
      <c r="AB76" s="235"/>
      <c r="AC76" s="235"/>
      <c r="AD76" s="235"/>
      <c r="AE76" s="235"/>
      <c r="AF76" s="235"/>
      <c r="AG76" s="235"/>
      <c r="AH76" s="235"/>
      <c r="AI76" s="236"/>
      <c r="AJ76" s="288" t="str">
        <f aca="false">IF(ISBLANK(T76),"",IF(ISBLANK(Z76),SUM(AA76:AI76),0))</f>
        <v/>
      </c>
      <c r="AK76" s="229" t="str">
        <f aca="false">IF(AJ76="","",AJ76+AK75+'OS Offset'!I76)</f>
        <v/>
      </c>
      <c r="AL76" s="230" t="n">
        <f aca="false">IF(Z76="X",0,COUNT(AA76:AI76))</f>
        <v>0</v>
      </c>
    </row>
    <row r="77" customFormat="false" ht="34" hidden="false" customHeight="true" outlineLevel="0" collapsed="false">
      <c r="A77" s="221"/>
      <c r="B77" s="231"/>
      <c r="C77" s="221"/>
      <c r="D77" s="223"/>
      <c r="E77" s="223"/>
      <c r="F77" s="223"/>
      <c r="G77" s="224"/>
      <c r="H77" s="225"/>
      <c r="I77" s="226"/>
      <c r="J77" s="226"/>
      <c r="K77" s="226"/>
      <c r="L77" s="226"/>
      <c r="M77" s="226"/>
      <c r="N77" s="226"/>
      <c r="O77" s="226"/>
      <c r="P77" s="227"/>
      <c r="Q77" s="251" t="str">
        <f aca="false">IF(ISBLANK(A77),"",IF(ISBLANK(G77),SUM(H77:P77),0))</f>
        <v/>
      </c>
      <c r="R77" s="229" t="str">
        <f aca="false">IF(Q77="","",Q77+R76+'OS Offset'!B77)</f>
        <v/>
      </c>
      <c r="S77" s="230" t="n">
        <f aca="false">IF(G77="X",0,COUNT(H77:P77))</f>
        <v>0</v>
      </c>
      <c r="T77" s="284"/>
      <c r="U77" s="231"/>
      <c r="V77" s="221"/>
      <c r="W77" s="223"/>
      <c r="X77" s="223"/>
      <c r="Y77" s="223"/>
      <c r="Z77" s="224"/>
      <c r="AA77" s="225"/>
      <c r="AB77" s="226"/>
      <c r="AC77" s="226"/>
      <c r="AD77" s="226"/>
      <c r="AE77" s="226"/>
      <c r="AF77" s="226"/>
      <c r="AG77" s="226"/>
      <c r="AH77" s="226"/>
      <c r="AI77" s="227"/>
      <c r="AJ77" s="228" t="str">
        <f aca="false">IF(ISBLANK(T77),"",IF(ISBLANK(Z77),SUM(AA77:AI77),0))</f>
        <v/>
      </c>
      <c r="AK77" s="229" t="str">
        <f aca="false">IF(AJ77="","",AJ77+AK76+'OS Offset'!I77)</f>
        <v/>
      </c>
      <c r="AL77" s="230" t="n">
        <f aca="false">IF(Z77="X",0,COUNT(AA77:AI77))</f>
        <v>0</v>
      </c>
    </row>
    <row r="78" customFormat="false" ht="34" hidden="false" customHeight="true" outlineLevel="0" collapsed="false">
      <c r="A78" s="285"/>
      <c r="B78" s="286"/>
      <c r="C78" s="225"/>
      <c r="D78" s="226"/>
      <c r="E78" s="226"/>
      <c r="F78" s="226"/>
      <c r="G78" s="233"/>
      <c r="H78" s="234"/>
      <c r="I78" s="235"/>
      <c r="J78" s="235"/>
      <c r="K78" s="235"/>
      <c r="L78" s="235"/>
      <c r="M78" s="235"/>
      <c r="N78" s="235"/>
      <c r="O78" s="235"/>
      <c r="P78" s="236"/>
      <c r="Q78" s="245" t="str">
        <f aca="false">IF(ISBLANK(A78),"",IF(ISBLANK(G78),SUM(H78:P78),0))</f>
        <v/>
      </c>
      <c r="R78" s="229" t="str">
        <f aca="false">IF(Q78="","",Q78+R77+'OS Offset'!B78)</f>
        <v/>
      </c>
      <c r="S78" s="230" t="n">
        <f aca="false">IF(G78="X",0,COUNT(H78:P78))</f>
        <v>0</v>
      </c>
      <c r="T78" s="287"/>
      <c r="U78" s="286"/>
      <c r="V78" s="225"/>
      <c r="W78" s="226"/>
      <c r="X78" s="226"/>
      <c r="Y78" s="226"/>
      <c r="Z78" s="233"/>
      <c r="AA78" s="234"/>
      <c r="AB78" s="235"/>
      <c r="AC78" s="235"/>
      <c r="AD78" s="235"/>
      <c r="AE78" s="235"/>
      <c r="AF78" s="235"/>
      <c r="AG78" s="235"/>
      <c r="AH78" s="235"/>
      <c r="AI78" s="236"/>
      <c r="AJ78" s="288" t="str">
        <f aca="false">IF(ISBLANK(T78),"",IF(ISBLANK(Z78),SUM(AA78:AI78),0))</f>
        <v/>
      </c>
      <c r="AK78" s="229" t="str">
        <f aca="false">IF(AJ78="","",AJ78+AK77+'OS Offset'!I78)</f>
        <v/>
      </c>
      <c r="AL78" s="230" t="n">
        <f aca="false">IF(Z78="X",0,COUNT(AA78:AI78))</f>
        <v>0</v>
      </c>
    </row>
    <row r="79" customFormat="false" ht="34" hidden="false" customHeight="true" outlineLevel="0" collapsed="false">
      <c r="A79" s="221"/>
      <c r="B79" s="231"/>
      <c r="C79" s="221"/>
      <c r="D79" s="223"/>
      <c r="E79" s="223"/>
      <c r="F79" s="223"/>
      <c r="G79" s="224"/>
      <c r="H79" s="225"/>
      <c r="I79" s="226"/>
      <c r="J79" s="226"/>
      <c r="K79" s="226"/>
      <c r="L79" s="226"/>
      <c r="M79" s="226"/>
      <c r="N79" s="226"/>
      <c r="O79" s="226"/>
      <c r="P79" s="227"/>
      <c r="Q79" s="251" t="str">
        <f aca="false">IF(ISBLANK(A79),"",IF(ISBLANK(G79),SUM(H79:P79),0))</f>
        <v/>
      </c>
      <c r="R79" s="229" t="str">
        <f aca="false">IF(Q79="","",Q79+R78+'OS Offset'!B79)</f>
        <v/>
      </c>
      <c r="S79" s="230" t="n">
        <f aca="false">IF(G79="X",0,COUNT(H79:P79))</f>
        <v>0</v>
      </c>
      <c r="T79" s="284"/>
      <c r="U79" s="231"/>
      <c r="V79" s="221"/>
      <c r="W79" s="223"/>
      <c r="X79" s="223"/>
      <c r="Y79" s="223"/>
      <c r="Z79" s="224"/>
      <c r="AA79" s="225"/>
      <c r="AB79" s="226"/>
      <c r="AC79" s="226"/>
      <c r="AD79" s="226"/>
      <c r="AE79" s="226"/>
      <c r="AF79" s="226"/>
      <c r="AG79" s="226"/>
      <c r="AH79" s="226"/>
      <c r="AI79" s="227"/>
      <c r="AJ79" s="228" t="str">
        <f aca="false">IF(ISBLANK(T79),"",IF(ISBLANK(Z79),SUM(AA79:AI79),0))</f>
        <v/>
      </c>
      <c r="AK79" s="229" t="str">
        <f aca="false">IF(AJ79="","",AJ79+AK78+'OS Offset'!I79)</f>
        <v/>
      </c>
      <c r="AL79" s="230" t="n">
        <f aca="false">IF(Z79="X",0,COUNT(AA79:AI79))</f>
        <v>0</v>
      </c>
    </row>
    <row r="80" customFormat="false" ht="34" hidden="false" customHeight="true" outlineLevel="0" collapsed="false">
      <c r="A80" s="285"/>
      <c r="B80" s="286"/>
      <c r="C80" s="225"/>
      <c r="D80" s="226"/>
      <c r="E80" s="226"/>
      <c r="F80" s="226"/>
      <c r="G80" s="233"/>
      <c r="H80" s="234"/>
      <c r="I80" s="235"/>
      <c r="J80" s="235"/>
      <c r="K80" s="235"/>
      <c r="L80" s="235"/>
      <c r="M80" s="235"/>
      <c r="N80" s="235"/>
      <c r="O80" s="235"/>
      <c r="P80" s="236"/>
      <c r="Q80" s="245" t="str">
        <f aca="false">IF(ISBLANK(A80),"",IF(ISBLANK(G80),SUM(H80:P80),0))</f>
        <v/>
      </c>
      <c r="R80" s="229" t="str">
        <f aca="false">IF(Q80="","",Q80+R79+'OS Offset'!B80)</f>
        <v/>
      </c>
      <c r="S80" s="230" t="n">
        <f aca="false">IF(G80="X",0,COUNT(H80:P80))</f>
        <v>0</v>
      </c>
      <c r="T80" s="287"/>
      <c r="U80" s="286"/>
      <c r="V80" s="225"/>
      <c r="W80" s="226"/>
      <c r="X80" s="226"/>
      <c r="Y80" s="226"/>
      <c r="Z80" s="233"/>
      <c r="AA80" s="234"/>
      <c r="AB80" s="235"/>
      <c r="AC80" s="235"/>
      <c r="AD80" s="235"/>
      <c r="AE80" s="235"/>
      <c r="AF80" s="235"/>
      <c r="AG80" s="235"/>
      <c r="AH80" s="235"/>
      <c r="AI80" s="236"/>
      <c r="AJ80" s="288" t="str">
        <f aca="false">IF(ISBLANK(T80),"",IF(ISBLANK(Z80),SUM(AA80:AI80),0))</f>
        <v/>
      </c>
      <c r="AK80" s="229" t="str">
        <f aca="false">IF(AJ80="","",AJ80+AK79+'OS Offset'!I80)</f>
        <v/>
      </c>
      <c r="AL80" s="230" t="n">
        <f aca="false">IF(Z80="X",0,COUNT(AA80:AI80))</f>
        <v>0</v>
      </c>
    </row>
    <row r="81" customFormat="false" ht="34" hidden="false" customHeight="true" outlineLevel="0" collapsed="false">
      <c r="A81" s="221"/>
      <c r="B81" s="231"/>
      <c r="C81" s="221"/>
      <c r="D81" s="223"/>
      <c r="E81" s="223"/>
      <c r="F81" s="223"/>
      <c r="G81" s="224"/>
      <c r="H81" s="225"/>
      <c r="I81" s="226"/>
      <c r="J81" s="226"/>
      <c r="K81" s="226"/>
      <c r="L81" s="226"/>
      <c r="M81" s="226"/>
      <c r="N81" s="226"/>
      <c r="O81" s="226"/>
      <c r="P81" s="227"/>
      <c r="Q81" s="251" t="str">
        <f aca="false">IF(ISBLANK(A81),"",IF(ISBLANK(G81),SUM(H81:P81),0))</f>
        <v/>
      </c>
      <c r="R81" s="229" t="str">
        <f aca="false">IF(Q81="","",Q81+R80+'OS Offset'!B81)</f>
        <v/>
      </c>
      <c r="S81" s="230" t="n">
        <f aca="false">IF(G81="X",0,COUNT(H81:P81))</f>
        <v>0</v>
      </c>
      <c r="T81" s="284"/>
      <c r="U81" s="231"/>
      <c r="V81" s="221"/>
      <c r="W81" s="223"/>
      <c r="X81" s="223"/>
      <c r="Y81" s="223"/>
      <c r="Z81" s="224"/>
      <c r="AA81" s="225"/>
      <c r="AB81" s="226"/>
      <c r="AC81" s="226"/>
      <c r="AD81" s="226"/>
      <c r="AE81" s="226"/>
      <c r="AF81" s="226"/>
      <c r="AG81" s="226"/>
      <c r="AH81" s="226"/>
      <c r="AI81" s="227"/>
      <c r="AJ81" s="228" t="str">
        <f aca="false">IF(ISBLANK(T81),"",IF(ISBLANK(Z81),SUM(AA81:AI81),0))</f>
        <v/>
      </c>
      <c r="AK81" s="229" t="str">
        <f aca="false">IF(AJ81="","",AJ81+AK80+'OS Offset'!I81)</f>
        <v/>
      </c>
      <c r="AL81" s="230" t="n">
        <f aca="false">IF(Z81="X",0,COUNT(AA81:AI81))</f>
        <v>0</v>
      </c>
    </row>
    <row r="82" customFormat="false" ht="34" hidden="false" customHeight="true" outlineLevel="0" collapsed="false">
      <c r="A82" s="285"/>
      <c r="B82" s="286"/>
      <c r="C82" s="225"/>
      <c r="D82" s="226"/>
      <c r="E82" s="226"/>
      <c r="F82" s="226"/>
      <c r="G82" s="233"/>
      <c r="H82" s="234"/>
      <c r="I82" s="235"/>
      <c r="J82" s="235"/>
      <c r="K82" s="235"/>
      <c r="L82" s="235"/>
      <c r="M82" s="235"/>
      <c r="N82" s="235"/>
      <c r="O82" s="235"/>
      <c r="P82" s="236"/>
      <c r="Q82" s="245" t="str">
        <f aca="false">IF(ISBLANK(A82),"",IF(ISBLANK(G82),SUM(H82:P82),0))</f>
        <v/>
      </c>
      <c r="R82" s="229" t="str">
        <f aca="false">IF(Q82="","",Q82+R81+'OS Offset'!B82)</f>
        <v/>
      </c>
      <c r="S82" s="230" t="n">
        <f aca="false">IF(G82="X",0,COUNT(H82:P82))</f>
        <v>0</v>
      </c>
      <c r="T82" s="287"/>
      <c r="U82" s="286"/>
      <c r="V82" s="225"/>
      <c r="W82" s="226"/>
      <c r="X82" s="226"/>
      <c r="Y82" s="226"/>
      <c r="Z82" s="233"/>
      <c r="AA82" s="234"/>
      <c r="AB82" s="235"/>
      <c r="AC82" s="235"/>
      <c r="AD82" s="235"/>
      <c r="AE82" s="235"/>
      <c r="AF82" s="235"/>
      <c r="AG82" s="235"/>
      <c r="AH82" s="235"/>
      <c r="AI82" s="236"/>
      <c r="AJ82" s="288" t="str">
        <f aca="false">IF(ISBLANK(T82),"",IF(ISBLANK(Z82),SUM(AA82:AI82),0))</f>
        <v/>
      </c>
      <c r="AK82" s="229" t="str">
        <f aca="false">IF(AJ82="","",AJ82+AK81+'OS Offset'!I82)</f>
        <v/>
      </c>
      <c r="AL82" s="230" t="n">
        <f aca="false">IF(Z82="X",0,COUNT(AA82:AI82))</f>
        <v>0</v>
      </c>
    </row>
    <row r="83" customFormat="false" ht="34" hidden="false" customHeight="true" outlineLevel="0" collapsed="false">
      <c r="A83" s="221"/>
      <c r="B83" s="231"/>
      <c r="C83" s="246"/>
      <c r="D83" s="248"/>
      <c r="E83" s="248"/>
      <c r="F83" s="248"/>
      <c r="G83" s="249"/>
      <c r="H83" s="225"/>
      <c r="I83" s="226"/>
      <c r="J83" s="226"/>
      <c r="K83" s="226"/>
      <c r="L83" s="226"/>
      <c r="M83" s="226"/>
      <c r="N83" s="226"/>
      <c r="O83" s="226"/>
      <c r="P83" s="227"/>
      <c r="Q83" s="251" t="str">
        <f aca="false">IF(ISBLANK(A83),"",IF(ISBLANK(G83),SUM(H83:P83),0))</f>
        <v/>
      </c>
      <c r="R83" s="229" t="str">
        <f aca="false">IF(Q83="","",Q83+R82+'OS Offset'!B83)</f>
        <v/>
      </c>
      <c r="S83" s="230" t="n">
        <f aca="false">IF(G83="X",0,COUNT(H83:P83))</f>
        <v>0</v>
      </c>
      <c r="T83" s="289"/>
      <c r="U83" s="247"/>
      <c r="V83" s="246"/>
      <c r="W83" s="248"/>
      <c r="X83" s="248"/>
      <c r="Y83" s="248"/>
      <c r="Z83" s="249"/>
      <c r="AA83" s="239"/>
      <c r="AB83" s="240"/>
      <c r="AC83" s="240"/>
      <c r="AD83" s="240"/>
      <c r="AE83" s="240"/>
      <c r="AF83" s="240"/>
      <c r="AG83" s="240"/>
      <c r="AH83" s="240"/>
      <c r="AI83" s="253"/>
      <c r="AJ83" s="251" t="str">
        <f aca="false">IF(ISBLANK(T83),"",IF(ISBLANK(Z83),SUM(AA83:AI83),0))</f>
        <v/>
      </c>
      <c r="AK83" s="254" t="str">
        <f aca="false">IF(AJ83="","",AJ83+AK82+'OS Offset'!I83)</f>
        <v/>
      </c>
      <c r="AL83" s="230" t="n">
        <f aca="false">IF(Z83="X",0,COUNT(AA83:AI83))</f>
        <v>0</v>
      </c>
    </row>
    <row r="84" customFormat="false" ht="32.15" hidden="false" customHeight="true" outlineLevel="0" collapsed="false">
      <c r="A84" s="255" t="n">
        <f aca="false">IF(COUNT(A46:A83),COUNT(A46:A83),"")</f>
        <v>30</v>
      </c>
      <c r="B84" s="256" t="s">
        <v>235</v>
      </c>
      <c r="C84" s="265" t="n">
        <f aca="false">IF($A$84="","",COUNTIF(C$46:C$83, "X"))</f>
        <v>15</v>
      </c>
      <c r="D84" s="258" t="n">
        <f aca="false">IF($A$84="","",COUNTIF(D$46:D$83, "X"))</f>
        <v>12</v>
      </c>
      <c r="E84" s="258" t="n">
        <f aca="false">IF($A$84="","",COUNTIF(E$46:E$83, "X"))</f>
        <v>9</v>
      </c>
      <c r="F84" s="258" t="n">
        <f aca="false">IF($A$84="","",COUNTIF(F$46:F$83, "X"))</f>
        <v>0</v>
      </c>
      <c r="G84" s="290" t="n">
        <f aca="false">IF($A$84="","",COUNTIF(G$46:G$83, "X"))</f>
        <v>2</v>
      </c>
      <c r="H84" s="259" t="n">
        <f aca="false">IF(COUNT(H46:H83),SUM(H46:H83),"")</f>
        <v>52</v>
      </c>
      <c r="I84" s="260" t="n">
        <f aca="false">IF(COUNT(I46:I83),SUM(I46:I83),"")</f>
        <v>5</v>
      </c>
      <c r="J84" s="260" t="str">
        <f aca="false">IF(COUNT(J46:J83),SUM(J46:J83),"")</f>
        <v/>
      </c>
      <c r="K84" s="260" t="str">
        <f aca="false">IF(COUNT(K46:K83),SUM(K46:K83),"")</f>
        <v/>
      </c>
      <c r="L84" s="260" t="str">
        <f aca="false">IF(COUNT(L46:L83),SUM(L46:L83),"")</f>
        <v/>
      </c>
      <c r="M84" s="260" t="str">
        <f aca="false">IF(COUNT(M46:M83),SUM(M46:M83),"")</f>
        <v/>
      </c>
      <c r="N84" s="260" t="str">
        <f aca="false">IF(COUNT(N46:N83),SUM(N46:N83),"")</f>
        <v/>
      </c>
      <c r="O84" s="260" t="str">
        <f aca="false">IF(COUNT(O46:O83),SUM(O46:O83),"")</f>
        <v/>
      </c>
      <c r="P84" s="291" t="str">
        <f aca="false">IF(COUNT(P46:P83),SUM(P46:P83),"")</f>
        <v/>
      </c>
      <c r="Q84" s="262" t="n">
        <f aca="false">IF(COUNT(Q46:Q83),SUM(Q46:Q83),"")</f>
        <v>57</v>
      </c>
      <c r="R84" s="263" t="n">
        <f aca="false">IF(A84="","",MAX(R46:R83))</f>
        <v>179</v>
      </c>
      <c r="S84" s="292"/>
      <c r="T84" s="255" t="n">
        <f aca="false">IF(COUNT(T46:T83),COUNT(T46:T83),"")</f>
        <v>30</v>
      </c>
      <c r="U84" s="256" t="s">
        <v>235</v>
      </c>
      <c r="V84" s="257" t="n">
        <f aca="false">IF($T$84="","",COUNTIF(V$46:V$83, "X"))</f>
        <v>1</v>
      </c>
      <c r="W84" s="258" t="n">
        <f aca="false">IF($T$84="","",COUNTIF(W$46:W$83, "X"))</f>
        <v>17</v>
      </c>
      <c r="X84" s="258" t="n">
        <f aca="false">IF($T$84="","",COUNTIF(X$46:X$83, "X"))</f>
        <v>16</v>
      </c>
      <c r="Y84" s="258" t="n">
        <f aca="false">IF($T$84="","",COUNTIF(Y$46:Y$83, "X"))</f>
        <v>0</v>
      </c>
      <c r="Z84" s="258" t="n">
        <f aca="false">IF($T$84="","",COUNTIF(Z$46:Z$83, "X"))</f>
        <v>3</v>
      </c>
      <c r="AA84" s="259" t="n">
        <f aca="false">IF(COUNT(AA46:AA83),SUM(AA46:AA83),"")</f>
        <v>52</v>
      </c>
      <c r="AB84" s="260" t="n">
        <f aca="false">IF(COUNT(AB46:AB83),SUM(AB46:AB83),"")</f>
        <v>23</v>
      </c>
      <c r="AC84" s="260" t="n">
        <f aca="false">IF(COUNT(AC46:AC83),SUM(AC46:AC83),"")</f>
        <v>9</v>
      </c>
      <c r="AD84" s="260" t="n">
        <f aca="false">IF(COUNT(AD46:AD83),SUM(AD46:AD83),"")</f>
        <v>4</v>
      </c>
      <c r="AE84" s="260" t="str">
        <f aca="false">IF(COUNT(AE46:AE83),SUM(AE46:AE83),"")</f>
        <v/>
      </c>
      <c r="AF84" s="260" t="str">
        <f aca="false">IF(COUNT(AF46:AF83),SUM(AF46:AF83),"")</f>
        <v/>
      </c>
      <c r="AG84" s="260" t="str">
        <f aca="false">IF(COUNT(AG46:AG83),SUM(AG46:AG83),"")</f>
        <v/>
      </c>
      <c r="AH84" s="260" t="str">
        <f aca="false">IF(COUNT(AH46:AH83),SUM(AH46:AH83),"")</f>
        <v/>
      </c>
      <c r="AI84" s="291" t="str">
        <f aca="false">IF(COUNT(AI46:AI83),SUM(AI46:AI83),"")</f>
        <v/>
      </c>
      <c r="AJ84" s="293" t="n">
        <f aca="false">IF(COUNT(AJ46:AJ83),SUM(AJ46:AJ83),"")</f>
        <v>88</v>
      </c>
      <c r="AK84" s="263" t="n">
        <f aca="false">IF(T84="","",MAX(AK46:AK83))</f>
        <v>147</v>
      </c>
      <c r="AL84" s="294"/>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&amp;L&amp;"Calibri,Regular"&amp;34&amp;A&amp;R&amp;"Calibri,Regular"_x000D_‘&amp;A’ revision 150103_x000D_StatsBook © 2008–2015 WFTDA</oddHeader>
    <oddFooter/>
  </headerFooter>
  <rowBreaks count="1" manualBreakCount="1">
    <brk id="42" man="true" max="16383" min="0"/>
  </rowBreaks>
  <colBreaks count="1" manualBreakCount="1">
    <brk id="19" man="true" max="65535" min="0"/>
  </colBreaks>
  <legacyDrawing r:id="rId2"/>
</worksheet>
</file>

<file path=xl/worksheets/sheet4.xml><?xml version="1.0" encoding="utf-8"?>
<worksheet xmlns="http://schemas.openxmlformats.org/spreadsheetml/2006/main" xmlns:r="http://schemas.openxmlformats.org/officeDocument/2006/relationships">
  <sheetPr filterMode="false">
    <tabColor rgb="FFFF8AFF"/>
    <pageSetUpPr fitToPage="false"/>
  </sheetPr>
  <dimension ref="A1:BD45"/>
  <sheetViews>
    <sheetView windowProtection="false" showFormulas="false" showGridLines="true" showRowColHeaders="true" showZeros="true" rightToLeft="false" tabSelected="false" showOutlineSymbols="true" defaultGridColor="true" view="normal" topLeftCell="AJ22" colorId="64" zoomScale="100" zoomScaleNormal="100" zoomScalePageLayoutView="75" workbookViewId="0">
      <selection pane="topLeft" activeCell="BF25" activeCellId="0" sqref="BF25"/>
    </sheetView>
  </sheetViews>
  <sheetFormatPr defaultRowHeight="13"/>
  <cols>
    <col collapsed="false" hidden="false" max="1" min="1" style="295" width="9.71938775510204"/>
    <col collapsed="false" hidden="false" max="10" min="2" style="295" width="4.86224489795918"/>
    <col collapsed="false" hidden="false" max="11" min="11" style="295" width="5.53571428571429"/>
    <col collapsed="false" hidden="false" max="12" min="12" style="295" width="8.23469387755102"/>
    <col collapsed="false" hidden="false" max="13" min="13" style="295" width="14.4438775510204"/>
    <col collapsed="false" hidden="false" max="14" min="14" style="295" width="9.58673469387755"/>
    <col collapsed="false" hidden="false" max="15" min="15" style="296" width="14.4438775510204"/>
    <col collapsed="false" hidden="false" max="16" min="16" style="295" width="9.71938775510204"/>
    <col collapsed="false" hidden="false" max="25" min="17" style="295" width="4.86224489795918"/>
    <col collapsed="false" hidden="false" max="26" min="26" style="295" width="5.53571428571429"/>
    <col collapsed="false" hidden="false" max="27" min="27" style="295" width="8.10204081632653"/>
    <col collapsed="false" hidden="false" max="28" min="28" style="297" width="9.98979591836735"/>
    <col collapsed="false" hidden="false" max="29" min="29" style="295" width="9.71938775510204"/>
    <col collapsed="false" hidden="false" max="38" min="30" style="295" width="4.86224489795918"/>
    <col collapsed="false" hidden="false" max="39" min="39" style="295" width="5.66836734693878"/>
    <col collapsed="false" hidden="false" max="40" min="40" style="295" width="8.23469387755102"/>
    <col collapsed="false" hidden="false" max="41" min="41" style="295" width="14.4438775510204"/>
    <col collapsed="false" hidden="false" max="42" min="42" style="295" width="9.58673469387755"/>
    <col collapsed="false" hidden="false" max="43" min="43" style="295" width="14.4438775510204"/>
    <col collapsed="false" hidden="false" max="44" min="44" style="295" width="9.71938775510204"/>
    <col collapsed="false" hidden="false" max="53" min="45" style="295" width="4.86224489795918"/>
    <col collapsed="false" hidden="false" max="54" min="54" style="295" width="5.66836734693878"/>
    <col collapsed="false" hidden="false" max="55" min="55" style="295" width="8.10204081632653"/>
    <col collapsed="false" hidden="false" max="56" min="56" style="297" width="9.98979591836735"/>
    <col collapsed="false" hidden="false" max="57" min="57" style="295" width="3.10714285714286"/>
    <col collapsed="false" hidden="false" max="1025" min="58" style="295" width="8.63775510204082"/>
  </cols>
  <sheetData>
    <row r="1" customFormat="false" ht="30" hidden="false" customHeight="true" outlineLevel="0" collapsed="false">
      <c r="A1" s="298" t="str">
        <f aca="false">Score!$A$1</f>
        <v>Carnevil</v>
      </c>
      <c r="B1" s="298"/>
      <c r="C1" s="298"/>
      <c r="D1" s="298"/>
      <c r="E1" s="298"/>
      <c r="F1" s="298"/>
      <c r="G1" s="298"/>
      <c r="H1" s="298"/>
      <c r="I1" s="299" t="str">
        <f aca="false">IF(ISBLANK(IGRF!$B$12), "", IGRF!$B$12)</f>
        <v>Purple</v>
      </c>
      <c r="J1" s="299"/>
      <c r="K1" s="299"/>
      <c r="L1" s="300" t="n">
        <f aca="false">IF(ISBLANK(IGRF!$B$7), "", IGRF!$B$7)</f>
        <v>42686</v>
      </c>
      <c r="M1" s="300"/>
      <c r="N1" s="301" t="s">
        <v>236</v>
      </c>
      <c r="O1" s="301"/>
      <c r="P1" s="301"/>
      <c r="Q1" s="298" t="str">
        <f aca="false">Score!$T$1</f>
        <v>Camaro Harem</v>
      </c>
      <c r="R1" s="298"/>
      <c r="S1" s="298"/>
      <c r="T1" s="298"/>
      <c r="U1" s="298"/>
      <c r="V1" s="298"/>
      <c r="W1" s="298"/>
      <c r="X1" s="298"/>
      <c r="Y1" s="298"/>
      <c r="Z1" s="299" t="str">
        <f aca="false">IF(ISBLANK(IGRF!$H$12), "", IGRF!$H$12)</f>
        <v>Orange</v>
      </c>
      <c r="AA1" s="299"/>
      <c r="AB1" s="302" t="n">
        <v>1</v>
      </c>
      <c r="AC1" s="298" t="str">
        <f aca="false">A1</f>
        <v>Carnevil</v>
      </c>
      <c r="AD1" s="298"/>
      <c r="AE1" s="298"/>
      <c r="AF1" s="298"/>
      <c r="AG1" s="298"/>
      <c r="AH1" s="298"/>
      <c r="AI1" s="298"/>
      <c r="AJ1" s="298"/>
      <c r="AK1" s="299" t="str">
        <f aca="false">I1</f>
        <v>Purple</v>
      </c>
      <c r="AL1" s="299"/>
      <c r="AM1" s="299"/>
      <c r="AN1" s="300" t="n">
        <f aca="false">L1</f>
        <v>42686</v>
      </c>
      <c r="AO1" s="300"/>
      <c r="AP1" s="301" t="s">
        <v>236</v>
      </c>
      <c r="AQ1" s="301"/>
      <c r="AR1" s="301"/>
      <c r="AS1" s="298" t="str">
        <f aca="false">Q1</f>
        <v>Camaro Harem</v>
      </c>
      <c r="AT1" s="298"/>
      <c r="AU1" s="298"/>
      <c r="AV1" s="298"/>
      <c r="AW1" s="298"/>
      <c r="AX1" s="298"/>
      <c r="AY1" s="298"/>
      <c r="AZ1" s="298"/>
      <c r="BA1" s="298"/>
      <c r="BB1" s="299" t="str">
        <f aca="false">Z1</f>
        <v>Orange</v>
      </c>
      <c r="BC1" s="299"/>
      <c r="BD1" s="302" t="n">
        <v>2</v>
      </c>
    </row>
    <row r="2" customFormat="false" ht="15" hidden="false" customHeight="true" outlineLevel="0" collapsed="false">
      <c r="A2" s="298"/>
      <c r="B2" s="298"/>
      <c r="C2" s="298"/>
      <c r="D2" s="298"/>
      <c r="E2" s="298"/>
      <c r="F2" s="298"/>
      <c r="G2" s="298"/>
      <c r="H2" s="298"/>
      <c r="I2" s="303" t="s">
        <v>212</v>
      </c>
      <c r="J2" s="303"/>
      <c r="K2" s="303"/>
      <c r="L2" s="304" t="s">
        <v>213</v>
      </c>
      <c r="M2" s="304"/>
      <c r="N2" s="305" t="s">
        <v>192</v>
      </c>
      <c r="O2" s="305"/>
      <c r="P2" s="305"/>
      <c r="Q2" s="298"/>
      <c r="R2" s="298"/>
      <c r="S2" s="298"/>
      <c r="T2" s="298"/>
      <c r="U2" s="298"/>
      <c r="V2" s="298"/>
      <c r="W2" s="298"/>
      <c r="X2" s="298"/>
      <c r="Y2" s="298"/>
      <c r="Z2" s="306" t="s">
        <v>212</v>
      </c>
      <c r="AA2" s="306"/>
      <c r="AB2" s="307" t="str">
        <f aca="false">IF(ISBLANK(IGRF!$K$3), "", "GAME " &amp; IGRF!$K$3)</f>
        <v>GAME 1</v>
      </c>
      <c r="AC2" s="298"/>
      <c r="AD2" s="298"/>
      <c r="AE2" s="298"/>
      <c r="AF2" s="298"/>
      <c r="AG2" s="298"/>
      <c r="AH2" s="298"/>
      <c r="AI2" s="298"/>
      <c r="AJ2" s="298"/>
      <c r="AK2" s="303" t="s">
        <v>212</v>
      </c>
      <c r="AL2" s="303"/>
      <c r="AM2" s="303"/>
      <c r="AN2" s="304" t="s">
        <v>213</v>
      </c>
      <c r="AO2" s="304"/>
      <c r="AP2" s="305" t="s">
        <v>192</v>
      </c>
      <c r="AQ2" s="305"/>
      <c r="AR2" s="305"/>
      <c r="AS2" s="298"/>
      <c r="AT2" s="298"/>
      <c r="AU2" s="298"/>
      <c r="AV2" s="298"/>
      <c r="AW2" s="298"/>
      <c r="AX2" s="298"/>
      <c r="AY2" s="298"/>
      <c r="AZ2" s="298"/>
      <c r="BA2" s="298"/>
      <c r="BB2" s="306" t="s">
        <v>212</v>
      </c>
      <c r="BC2" s="306"/>
      <c r="BD2" s="307" t="str">
        <f aca="false">AB2</f>
        <v>GAME 1</v>
      </c>
    </row>
    <row r="3" s="312" customFormat="true" ht="15" hidden="false" customHeight="true" outlineLevel="0" collapsed="false">
      <c r="A3" s="308" t="s">
        <v>237</v>
      </c>
      <c r="B3" s="308" t="s">
        <v>238</v>
      </c>
      <c r="C3" s="308"/>
      <c r="D3" s="308"/>
      <c r="E3" s="308"/>
      <c r="F3" s="308"/>
      <c r="G3" s="308"/>
      <c r="H3" s="308"/>
      <c r="I3" s="308"/>
      <c r="J3" s="308"/>
      <c r="K3" s="309" t="s">
        <v>239</v>
      </c>
      <c r="L3" s="308" t="s">
        <v>240</v>
      </c>
      <c r="M3" s="308" t="s">
        <v>241</v>
      </c>
      <c r="N3" s="308"/>
      <c r="O3" s="308"/>
      <c r="P3" s="308" t="s">
        <v>237</v>
      </c>
      <c r="Q3" s="308" t="s">
        <v>238</v>
      </c>
      <c r="R3" s="308"/>
      <c r="S3" s="308"/>
      <c r="T3" s="308"/>
      <c r="U3" s="308"/>
      <c r="V3" s="308"/>
      <c r="W3" s="308"/>
      <c r="X3" s="308"/>
      <c r="Y3" s="308"/>
      <c r="Z3" s="309" t="s">
        <v>239</v>
      </c>
      <c r="AA3" s="308" t="s">
        <v>240</v>
      </c>
      <c r="AB3" s="310" t="s">
        <v>242</v>
      </c>
      <c r="AC3" s="311" t="s">
        <v>237</v>
      </c>
      <c r="AD3" s="308" t="s">
        <v>238</v>
      </c>
      <c r="AE3" s="308"/>
      <c r="AF3" s="308"/>
      <c r="AG3" s="308"/>
      <c r="AH3" s="308"/>
      <c r="AI3" s="308"/>
      <c r="AJ3" s="308"/>
      <c r="AK3" s="308"/>
      <c r="AL3" s="308"/>
      <c r="AM3" s="309" t="s">
        <v>239</v>
      </c>
      <c r="AN3" s="308" t="s">
        <v>240</v>
      </c>
      <c r="AO3" s="308" t="s">
        <v>241</v>
      </c>
      <c r="AP3" s="308"/>
      <c r="AQ3" s="308"/>
      <c r="AR3" s="308" t="s">
        <v>237</v>
      </c>
      <c r="AS3" s="308" t="s">
        <v>238</v>
      </c>
      <c r="AT3" s="308"/>
      <c r="AU3" s="308"/>
      <c r="AV3" s="308"/>
      <c r="AW3" s="308"/>
      <c r="AX3" s="308"/>
      <c r="AY3" s="308"/>
      <c r="AZ3" s="308"/>
      <c r="BA3" s="308"/>
      <c r="BB3" s="309" t="s">
        <v>239</v>
      </c>
      <c r="BC3" s="308" t="s">
        <v>240</v>
      </c>
      <c r="BD3" s="310" t="s">
        <v>242</v>
      </c>
    </row>
    <row r="4" customFormat="false" ht="19" hidden="false" customHeight="true" outlineLevel="0" collapsed="false">
      <c r="A4" s="313" t="str">
        <f aca="false">IF(IGRF!B14="","",IGRF!B14)</f>
        <v>02</v>
      </c>
      <c r="B4" s="314"/>
      <c r="C4" s="315"/>
      <c r="D4" s="315"/>
      <c r="E4" s="315"/>
      <c r="F4" s="315"/>
      <c r="G4" s="316"/>
      <c r="H4" s="317"/>
      <c r="I4" s="318"/>
      <c r="J4" s="319"/>
      <c r="K4" s="320"/>
      <c r="L4" s="321" t="str">
        <f aca="false">IF(COUNTA(B4:J4)=0,"",COUNTA(B4:J4))</f>
        <v/>
      </c>
      <c r="M4" s="322" t="n">
        <v>1</v>
      </c>
      <c r="N4" s="322"/>
      <c r="O4" s="322"/>
      <c r="P4" s="313" t="str">
        <f aca="false">IF(IGRF!H14="","",IGRF!H14)</f>
        <v>18</v>
      </c>
      <c r="Q4" s="314" t="s">
        <v>243</v>
      </c>
      <c r="R4" s="315"/>
      <c r="S4" s="315"/>
      <c r="T4" s="315"/>
      <c r="U4" s="315"/>
      <c r="V4" s="316"/>
      <c r="W4" s="317"/>
      <c r="X4" s="318"/>
      <c r="Y4" s="319"/>
      <c r="Z4" s="320"/>
      <c r="AA4" s="321" t="n">
        <f aca="false">IF(COUNTA(Q4:Y4)=0,"",COUNTA(Q4:Y4))</f>
        <v>1</v>
      </c>
      <c r="AB4" s="323" t="s">
        <v>244</v>
      </c>
      <c r="AC4" s="324" t="str">
        <f aca="false">IF(IGRF!B14="","",IGRF!B14)</f>
        <v>02</v>
      </c>
      <c r="AD4" s="314"/>
      <c r="AE4" s="315"/>
      <c r="AF4" s="315"/>
      <c r="AG4" s="315"/>
      <c r="AH4" s="315"/>
      <c r="AI4" s="316"/>
      <c r="AJ4" s="317"/>
      <c r="AK4" s="318"/>
      <c r="AL4" s="319"/>
      <c r="AM4" s="320"/>
      <c r="AN4" s="321" t="str">
        <f aca="false">IF(COUNTA(AD4:AL4)=0,"",COUNTA(AD4:AL4))</f>
        <v/>
      </c>
      <c r="AO4" s="322" t="n">
        <v>1</v>
      </c>
      <c r="AP4" s="322"/>
      <c r="AQ4" s="322"/>
      <c r="AR4" s="324" t="str">
        <f aca="false">IF(IGRF!H14="","",IGRF!H14)</f>
        <v>18</v>
      </c>
      <c r="AS4" s="314"/>
      <c r="AT4" s="315" t="s">
        <v>245</v>
      </c>
      <c r="AU4" s="315"/>
      <c r="AV4" s="315"/>
      <c r="AW4" s="315"/>
      <c r="AX4" s="316"/>
      <c r="AY4" s="317"/>
      <c r="AZ4" s="318"/>
      <c r="BA4" s="319"/>
      <c r="BB4" s="320"/>
      <c r="BC4" s="321" t="n">
        <f aca="false">IF(COUNTA(AS4:BA4)=0,"",COUNTA(AS4:BA4))</f>
        <v>1</v>
      </c>
      <c r="BD4" s="323" t="s">
        <v>244</v>
      </c>
    </row>
    <row r="5" customFormat="false" ht="19" hidden="false" customHeight="true" outlineLevel="0" collapsed="false">
      <c r="A5" s="313"/>
      <c r="B5" s="325"/>
      <c r="C5" s="326"/>
      <c r="D5" s="326"/>
      <c r="E5" s="326"/>
      <c r="F5" s="326"/>
      <c r="G5" s="327"/>
      <c r="H5" s="328"/>
      <c r="I5" s="329"/>
      <c r="J5" s="330"/>
      <c r="K5" s="331"/>
      <c r="L5" s="321"/>
      <c r="M5" s="332" t="n">
        <v>2</v>
      </c>
      <c r="N5" s="332"/>
      <c r="O5" s="332"/>
      <c r="P5" s="313"/>
      <c r="Q5" s="325" t="n">
        <v>5</v>
      </c>
      <c r="R5" s="326"/>
      <c r="S5" s="326"/>
      <c r="T5" s="326"/>
      <c r="U5" s="326"/>
      <c r="V5" s="327"/>
      <c r="W5" s="328"/>
      <c r="X5" s="329"/>
      <c r="Y5" s="330"/>
      <c r="Z5" s="331"/>
      <c r="AA5" s="321"/>
      <c r="AB5" s="333" t="s">
        <v>246</v>
      </c>
      <c r="AC5" s="324"/>
      <c r="AD5" s="325"/>
      <c r="AE5" s="326"/>
      <c r="AF5" s="326"/>
      <c r="AG5" s="326"/>
      <c r="AH5" s="326"/>
      <c r="AI5" s="327"/>
      <c r="AJ5" s="328"/>
      <c r="AK5" s="329"/>
      <c r="AL5" s="330"/>
      <c r="AM5" s="331"/>
      <c r="AN5" s="321"/>
      <c r="AO5" s="332" t="n">
        <v>2</v>
      </c>
      <c r="AP5" s="332"/>
      <c r="AQ5" s="332"/>
      <c r="AR5" s="324"/>
      <c r="AS5" s="325"/>
      <c r="AT5" s="326" t="n">
        <v>17</v>
      </c>
      <c r="AU5" s="326"/>
      <c r="AV5" s="326"/>
      <c r="AW5" s="326"/>
      <c r="AX5" s="327"/>
      <c r="AY5" s="328"/>
      <c r="AZ5" s="329"/>
      <c r="BA5" s="330"/>
      <c r="BB5" s="331"/>
      <c r="BC5" s="321"/>
      <c r="BD5" s="333" t="s">
        <v>246</v>
      </c>
    </row>
    <row r="6" customFormat="false" ht="19" hidden="false" customHeight="true" outlineLevel="0" collapsed="false">
      <c r="A6" s="334" t="str">
        <f aca="false">IF(IGRF!B15="","",IGRF!B15)</f>
        <v>1</v>
      </c>
      <c r="B6" s="335" t="s">
        <v>247</v>
      </c>
      <c r="C6" s="336" t="s">
        <v>244</v>
      </c>
      <c r="D6" s="336"/>
      <c r="E6" s="336"/>
      <c r="F6" s="336"/>
      <c r="G6" s="337"/>
      <c r="H6" s="338"/>
      <c r="I6" s="339"/>
      <c r="J6" s="340"/>
      <c r="K6" s="320"/>
      <c r="L6" s="341" t="n">
        <f aca="false">IF(COUNTA(B6:J6)=0,"",COUNTA(B6:J6))</f>
        <v>2</v>
      </c>
      <c r="M6" s="342" t="n">
        <v>3</v>
      </c>
      <c r="N6" s="342"/>
      <c r="O6" s="342" t="n">
        <v>3</v>
      </c>
      <c r="P6" s="334" t="str">
        <f aca="false">IF(IGRF!H15="","",IGRF!H15)</f>
        <v>191</v>
      </c>
      <c r="Q6" s="335" t="s">
        <v>244</v>
      </c>
      <c r="R6" s="336" t="s">
        <v>244</v>
      </c>
      <c r="S6" s="336"/>
      <c r="T6" s="336"/>
      <c r="U6" s="336"/>
      <c r="V6" s="337"/>
      <c r="W6" s="338"/>
      <c r="X6" s="339"/>
      <c r="Y6" s="340"/>
      <c r="Z6" s="320"/>
      <c r="AA6" s="341" t="n">
        <f aca="false">IF(COUNTA(Q6:Y6)=0,"",COUNTA(Q6:Y6))</f>
        <v>2</v>
      </c>
      <c r="AB6" s="343" t="s">
        <v>248</v>
      </c>
      <c r="AC6" s="344" t="str">
        <f aca="false">IF(IGRF!B15="","",IGRF!B15)</f>
        <v>1</v>
      </c>
      <c r="AD6" s="335"/>
      <c r="AE6" s="336"/>
      <c r="AF6" s="336"/>
      <c r="AG6" s="336"/>
      <c r="AH6" s="336"/>
      <c r="AI6" s="337"/>
      <c r="AJ6" s="338"/>
      <c r="AK6" s="339"/>
      <c r="AL6" s="340"/>
      <c r="AM6" s="320"/>
      <c r="AN6" s="341" t="str">
        <f aca="false">IF(COUNTA(AD6:AL6)=0,"",COUNTA(AD6:AL6))</f>
        <v/>
      </c>
      <c r="AO6" s="342" t="n">
        <v>3</v>
      </c>
      <c r="AP6" s="342"/>
      <c r="AQ6" s="342"/>
      <c r="AR6" s="344" t="str">
        <f aca="false">IF(IGRF!H15="","",IGRF!H15)</f>
        <v>191</v>
      </c>
      <c r="AS6" s="335"/>
      <c r="AT6" s="336"/>
      <c r="AU6" s="336" t="s">
        <v>244</v>
      </c>
      <c r="AV6" s="336"/>
      <c r="AW6" s="336"/>
      <c r="AX6" s="337"/>
      <c r="AY6" s="338"/>
      <c r="AZ6" s="339"/>
      <c r="BA6" s="340"/>
      <c r="BB6" s="320"/>
      <c r="BC6" s="341" t="n">
        <f aca="false">IF(COUNTA(AS6:BA6)=0,"",COUNTA(AS6:BA6))</f>
        <v>1</v>
      </c>
      <c r="BD6" s="343" t="s">
        <v>248</v>
      </c>
    </row>
    <row r="7" customFormat="false" ht="19" hidden="false" customHeight="true" outlineLevel="0" collapsed="false">
      <c r="A7" s="334"/>
      <c r="B7" s="345" t="n">
        <v>4</v>
      </c>
      <c r="C7" s="346" t="n">
        <v>10</v>
      </c>
      <c r="D7" s="346"/>
      <c r="E7" s="346"/>
      <c r="F7" s="346"/>
      <c r="G7" s="347"/>
      <c r="H7" s="348"/>
      <c r="I7" s="349"/>
      <c r="J7" s="350"/>
      <c r="K7" s="331"/>
      <c r="L7" s="341"/>
      <c r="M7" s="332" t="n">
        <v>4</v>
      </c>
      <c r="N7" s="332"/>
      <c r="O7" s="332" t="n">
        <v>4</v>
      </c>
      <c r="P7" s="334"/>
      <c r="Q7" s="345" t="n">
        <v>2</v>
      </c>
      <c r="R7" s="346" t="n">
        <v>4</v>
      </c>
      <c r="S7" s="346"/>
      <c r="T7" s="346"/>
      <c r="U7" s="346"/>
      <c r="V7" s="347"/>
      <c r="W7" s="348"/>
      <c r="X7" s="349"/>
      <c r="Y7" s="350"/>
      <c r="Z7" s="331"/>
      <c r="AA7" s="341"/>
      <c r="AB7" s="333" t="s">
        <v>249</v>
      </c>
      <c r="AC7" s="344"/>
      <c r="AD7" s="345"/>
      <c r="AE7" s="346"/>
      <c r="AF7" s="346"/>
      <c r="AG7" s="346"/>
      <c r="AH7" s="346"/>
      <c r="AI7" s="347"/>
      <c r="AJ7" s="348"/>
      <c r="AK7" s="349"/>
      <c r="AL7" s="350"/>
      <c r="AM7" s="331"/>
      <c r="AN7" s="341"/>
      <c r="AO7" s="332" t="n">
        <v>4</v>
      </c>
      <c r="AP7" s="332"/>
      <c r="AQ7" s="332"/>
      <c r="AR7" s="344"/>
      <c r="AS7" s="345"/>
      <c r="AT7" s="346"/>
      <c r="AU7" s="346" t="n">
        <v>7</v>
      </c>
      <c r="AV7" s="346"/>
      <c r="AW7" s="346"/>
      <c r="AX7" s="347"/>
      <c r="AY7" s="348"/>
      <c r="AZ7" s="349"/>
      <c r="BA7" s="350"/>
      <c r="BB7" s="331"/>
      <c r="BC7" s="341"/>
      <c r="BD7" s="333" t="s">
        <v>249</v>
      </c>
    </row>
    <row r="8" customFormat="false" ht="19" hidden="false" customHeight="true" outlineLevel="0" collapsed="false">
      <c r="A8" s="313" t="str">
        <f aca="false">IF(IGRF!B16="","",IGRF!B16)</f>
        <v>10</v>
      </c>
      <c r="B8" s="314" t="s">
        <v>247</v>
      </c>
      <c r="C8" s="315" t="s">
        <v>250</v>
      </c>
      <c r="D8" s="315" t="s">
        <v>247</v>
      </c>
      <c r="E8" s="315"/>
      <c r="F8" s="315"/>
      <c r="G8" s="316"/>
      <c r="H8" s="317"/>
      <c r="I8" s="318"/>
      <c r="J8" s="319"/>
      <c r="K8" s="320"/>
      <c r="L8" s="321" t="n">
        <f aca="false">IF(COUNTA(B8:J8)=0,"",COUNTA(B8:J8))</f>
        <v>3</v>
      </c>
      <c r="M8" s="342" t="n">
        <v>5</v>
      </c>
      <c r="N8" s="342"/>
      <c r="O8" s="342" t="n">
        <v>5</v>
      </c>
      <c r="P8" s="313" t="str">
        <f aca="false">IF(IGRF!H16="","",IGRF!H16)</f>
        <v>222</v>
      </c>
      <c r="Q8" s="314" t="s">
        <v>251</v>
      </c>
      <c r="R8" s="315" t="s">
        <v>234</v>
      </c>
      <c r="S8" s="315" t="s">
        <v>234</v>
      </c>
      <c r="T8" s="315"/>
      <c r="U8" s="315"/>
      <c r="V8" s="316"/>
      <c r="W8" s="317"/>
      <c r="X8" s="318"/>
      <c r="Y8" s="319"/>
      <c r="Z8" s="320"/>
      <c r="AA8" s="321" t="n">
        <f aca="false">IF(COUNTA(Q8:Y8)=0,"",COUNTA(Q8:Y8))</f>
        <v>3</v>
      </c>
      <c r="AB8" s="323" t="s">
        <v>252</v>
      </c>
      <c r="AC8" s="324" t="str">
        <f aca="false">IF(IGRF!B16="","",IGRF!B16)</f>
        <v>10</v>
      </c>
      <c r="AD8" s="314"/>
      <c r="AE8" s="315"/>
      <c r="AF8" s="315"/>
      <c r="AG8" s="315" t="s">
        <v>234</v>
      </c>
      <c r="AH8" s="315" t="s">
        <v>251</v>
      </c>
      <c r="AI8" s="316" t="s">
        <v>250</v>
      </c>
      <c r="AJ8" s="317" t="s">
        <v>250</v>
      </c>
      <c r="AK8" s="318"/>
      <c r="AL8" s="319"/>
      <c r="AM8" s="320"/>
      <c r="AN8" s="321" t="n">
        <f aca="false">IF(COUNTA(AD8:AL8)=0,"",COUNTA(AD8:AL8))</f>
        <v>4</v>
      </c>
      <c r="AO8" s="342" t="n">
        <v>5</v>
      </c>
      <c r="AP8" s="342"/>
      <c r="AQ8" s="342"/>
      <c r="AR8" s="324" t="str">
        <f aca="false">IF(IGRF!H16="","",IGRF!H16)</f>
        <v>222</v>
      </c>
      <c r="AS8" s="314"/>
      <c r="AT8" s="315"/>
      <c r="AU8" s="315"/>
      <c r="AV8" s="315" t="s">
        <v>247</v>
      </c>
      <c r="AW8" s="315"/>
      <c r="AX8" s="316"/>
      <c r="AY8" s="317"/>
      <c r="AZ8" s="318"/>
      <c r="BA8" s="319"/>
      <c r="BB8" s="320"/>
      <c r="BC8" s="321" t="n">
        <f aca="false">IF(COUNTA(AS8:BA8)=0,"",COUNTA(AS8:BA8))</f>
        <v>1</v>
      </c>
      <c r="BD8" s="323" t="s">
        <v>252</v>
      </c>
    </row>
    <row r="9" customFormat="false" ht="19" hidden="false" customHeight="true" outlineLevel="0" collapsed="false">
      <c r="A9" s="313"/>
      <c r="B9" s="325" t="n">
        <v>1</v>
      </c>
      <c r="C9" s="326" t="n">
        <v>7</v>
      </c>
      <c r="D9" s="326" t="n">
        <v>11</v>
      </c>
      <c r="E9" s="326"/>
      <c r="F9" s="326"/>
      <c r="G9" s="327"/>
      <c r="H9" s="328"/>
      <c r="I9" s="329"/>
      <c r="J9" s="330"/>
      <c r="K9" s="331"/>
      <c r="L9" s="321"/>
      <c r="M9" s="332" t="n">
        <v>6</v>
      </c>
      <c r="N9" s="332"/>
      <c r="O9" s="332" t="n">
        <v>6</v>
      </c>
      <c r="P9" s="313"/>
      <c r="Q9" s="325" t="n">
        <v>10</v>
      </c>
      <c r="R9" s="326" t="n">
        <v>13</v>
      </c>
      <c r="S9" s="326" t="n">
        <v>18</v>
      </c>
      <c r="T9" s="326"/>
      <c r="U9" s="326"/>
      <c r="V9" s="327"/>
      <c r="W9" s="328"/>
      <c r="X9" s="329"/>
      <c r="Y9" s="330"/>
      <c r="Z9" s="331"/>
      <c r="AA9" s="321"/>
      <c r="AB9" s="333" t="s">
        <v>253</v>
      </c>
      <c r="AC9" s="324"/>
      <c r="AD9" s="325"/>
      <c r="AE9" s="326"/>
      <c r="AF9" s="326"/>
      <c r="AG9" s="326" t="n">
        <v>5</v>
      </c>
      <c r="AH9" s="326" t="n">
        <v>13</v>
      </c>
      <c r="AI9" s="327" t="n">
        <v>17</v>
      </c>
      <c r="AJ9" s="328" t="n">
        <v>25</v>
      </c>
      <c r="AK9" s="329"/>
      <c r="AL9" s="330"/>
      <c r="AM9" s="331"/>
      <c r="AN9" s="321"/>
      <c r="AO9" s="332" t="n">
        <v>6</v>
      </c>
      <c r="AP9" s="332"/>
      <c r="AQ9" s="332"/>
      <c r="AR9" s="324"/>
      <c r="AS9" s="325"/>
      <c r="AT9" s="326"/>
      <c r="AU9" s="326"/>
      <c r="AV9" s="326" t="n">
        <v>21</v>
      </c>
      <c r="AW9" s="326"/>
      <c r="AX9" s="327"/>
      <c r="AY9" s="328"/>
      <c r="AZ9" s="329"/>
      <c r="BA9" s="330"/>
      <c r="BB9" s="331"/>
      <c r="BC9" s="321"/>
      <c r="BD9" s="333" t="s">
        <v>253</v>
      </c>
    </row>
    <row r="10" customFormat="false" ht="19" hidden="false" customHeight="true" outlineLevel="0" collapsed="false">
      <c r="A10" s="334" t="str">
        <f aca="false">IF(IGRF!B17="","",IGRF!B17)</f>
        <v>115</v>
      </c>
      <c r="B10" s="335"/>
      <c r="C10" s="336"/>
      <c r="D10" s="336"/>
      <c r="E10" s="336"/>
      <c r="F10" s="336"/>
      <c r="G10" s="337"/>
      <c r="H10" s="338"/>
      <c r="I10" s="339"/>
      <c r="J10" s="340"/>
      <c r="K10" s="320"/>
      <c r="L10" s="341" t="str">
        <f aca="false">IF(COUNTA(B10:J10)=0,"",COUNTA(B10:J10))</f>
        <v/>
      </c>
      <c r="M10" s="342" t="n">
        <v>7</v>
      </c>
      <c r="N10" s="342"/>
      <c r="O10" s="342" t="n">
        <v>7</v>
      </c>
      <c r="P10" s="334" t="str">
        <f aca="false">IF(IGRF!H17="","",IGRF!H17)</f>
        <v>24</v>
      </c>
      <c r="Q10" s="335"/>
      <c r="R10" s="336"/>
      <c r="S10" s="336"/>
      <c r="T10" s="336"/>
      <c r="U10" s="336"/>
      <c r="V10" s="337"/>
      <c r="W10" s="338"/>
      <c r="X10" s="339"/>
      <c r="Y10" s="340"/>
      <c r="Z10" s="320"/>
      <c r="AA10" s="341" t="str">
        <f aca="false">IF(COUNTA(Q10:Y10)=0,"",COUNTA(Q10:Y10))</f>
        <v/>
      </c>
      <c r="AB10" s="323" t="s">
        <v>254</v>
      </c>
      <c r="AC10" s="344" t="str">
        <f aca="false">IF(IGRF!B17="","",IGRF!B17)</f>
        <v>115</v>
      </c>
      <c r="AD10" s="335" t="s">
        <v>252</v>
      </c>
      <c r="AE10" s="336"/>
      <c r="AF10" s="336"/>
      <c r="AG10" s="336"/>
      <c r="AH10" s="336"/>
      <c r="AI10" s="337"/>
      <c r="AJ10" s="338"/>
      <c r="AK10" s="339"/>
      <c r="AL10" s="340"/>
      <c r="AM10" s="320"/>
      <c r="AN10" s="341" t="n">
        <f aca="false">IF(COUNTA(AD10:AL10)=0,"",COUNTA(AD10:AL10))</f>
        <v>1</v>
      </c>
      <c r="AO10" s="342" t="n">
        <v>7</v>
      </c>
      <c r="AP10" s="342"/>
      <c r="AQ10" s="342"/>
      <c r="AR10" s="344" t="str">
        <f aca="false">IF(IGRF!H17="","",IGRF!H17)</f>
        <v>24</v>
      </c>
      <c r="AS10" s="335"/>
      <c r="AT10" s="336"/>
      <c r="AU10" s="336"/>
      <c r="AV10" s="336"/>
      <c r="AW10" s="336"/>
      <c r="AX10" s="337"/>
      <c r="AY10" s="338"/>
      <c r="AZ10" s="339"/>
      <c r="BA10" s="340"/>
      <c r="BB10" s="320"/>
      <c r="BC10" s="341" t="str">
        <f aca="false">IF(COUNTA(AS10:BA10)=0,"",COUNTA(AS10:BA10))</f>
        <v/>
      </c>
      <c r="BD10" s="323" t="s">
        <v>254</v>
      </c>
    </row>
    <row r="11" customFormat="false" ht="19" hidden="false" customHeight="true" outlineLevel="0" collapsed="false">
      <c r="A11" s="334"/>
      <c r="B11" s="345"/>
      <c r="C11" s="346"/>
      <c r="D11" s="346"/>
      <c r="E11" s="346"/>
      <c r="F11" s="346"/>
      <c r="G11" s="347"/>
      <c r="H11" s="348"/>
      <c r="I11" s="349"/>
      <c r="J11" s="350"/>
      <c r="K11" s="331"/>
      <c r="L11" s="341"/>
      <c r="M11" s="332" t="n">
        <v>8</v>
      </c>
      <c r="N11" s="332"/>
      <c r="O11" s="332" t="n">
        <v>8</v>
      </c>
      <c r="P11" s="334"/>
      <c r="Q11" s="345"/>
      <c r="R11" s="346"/>
      <c r="S11" s="346"/>
      <c r="T11" s="346"/>
      <c r="U11" s="346"/>
      <c r="V11" s="347"/>
      <c r="W11" s="348"/>
      <c r="X11" s="349"/>
      <c r="Y11" s="350"/>
      <c r="Z11" s="331"/>
      <c r="AA11" s="341"/>
      <c r="AB11" s="333" t="s">
        <v>255</v>
      </c>
      <c r="AC11" s="344"/>
      <c r="AD11" s="345" t="n">
        <v>28</v>
      </c>
      <c r="AE11" s="346"/>
      <c r="AF11" s="346"/>
      <c r="AG11" s="346"/>
      <c r="AH11" s="346"/>
      <c r="AI11" s="347"/>
      <c r="AJ11" s="348"/>
      <c r="AK11" s="349"/>
      <c r="AL11" s="350"/>
      <c r="AM11" s="331"/>
      <c r="AN11" s="341"/>
      <c r="AO11" s="332" t="n">
        <v>8</v>
      </c>
      <c r="AP11" s="332"/>
      <c r="AQ11" s="332"/>
      <c r="AR11" s="344"/>
      <c r="AS11" s="345"/>
      <c r="AT11" s="346"/>
      <c r="AU11" s="346"/>
      <c r="AV11" s="346"/>
      <c r="AW11" s="346"/>
      <c r="AX11" s="347"/>
      <c r="AY11" s="348"/>
      <c r="AZ11" s="349"/>
      <c r="BA11" s="350"/>
      <c r="BB11" s="331"/>
      <c r="BC11" s="341"/>
      <c r="BD11" s="333" t="s">
        <v>255</v>
      </c>
    </row>
    <row r="12" customFormat="false" ht="19" hidden="false" customHeight="true" outlineLevel="0" collapsed="false">
      <c r="A12" s="313" t="str">
        <f aca="false">IF(IGRF!B18="","",IGRF!B18)</f>
        <v>151</v>
      </c>
      <c r="B12" s="314"/>
      <c r="C12" s="315"/>
      <c r="D12" s="315"/>
      <c r="E12" s="315"/>
      <c r="F12" s="315"/>
      <c r="G12" s="316"/>
      <c r="H12" s="317"/>
      <c r="I12" s="318"/>
      <c r="J12" s="319"/>
      <c r="K12" s="320"/>
      <c r="L12" s="321" t="str">
        <f aca="false">IF(COUNTA(B12:J12)=0,"",COUNTA(B12:J12))</f>
        <v/>
      </c>
      <c r="M12" s="342" t="n">
        <v>9</v>
      </c>
      <c r="N12" s="342"/>
      <c r="O12" s="342" t="n">
        <v>9</v>
      </c>
      <c r="P12" s="313" t="str">
        <f aca="false">IF(IGRF!H18="","",IGRF!H18)</f>
        <v>28</v>
      </c>
      <c r="Q12" s="314"/>
      <c r="R12" s="315"/>
      <c r="S12" s="315"/>
      <c r="T12" s="315"/>
      <c r="U12" s="315"/>
      <c r="V12" s="316"/>
      <c r="W12" s="317"/>
      <c r="X12" s="318"/>
      <c r="Y12" s="319"/>
      <c r="Z12" s="320"/>
      <c r="AA12" s="321" t="str">
        <f aca="false">IF(COUNTA(Q12:Y12)=0,"",COUNTA(Q12:Y12))</f>
        <v/>
      </c>
      <c r="AB12" s="323" t="s">
        <v>250</v>
      </c>
      <c r="AC12" s="324" t="str">
        <f aca="false">IF(IGRF!B18="","",IGRF!B18)</f>
        <v>151</v>
      </c>
      <c r="AD12" s="314" t="n">
        <v>0</v>
      </c>
      <c r="AE12" s="315"/>
      <c r="AF12" s="315"/>
      <c r="AG12" s="315"/>
      <c r="AH12" s="315"/>
      <c r="AI12" s="316"/>
      <c r="AJ12" s="317"/>
      <c r="AK12" s="318"/>
      <c r="AL12" s="319"/>
      <c r="AM12" s="320"/>
      <c r="AN12" s="321" t="n">
        <f aca="false">IF(COUNTA(AD12:AL12)=0,"",COUNTA(AD12:AL12))</f>
        <v>1</v>
      </c>
      <c r="AO12" s="342" t="n">
        <v>9</v>
      </c>
      <c r="AP12" s="342"/>
      <c r="AQ12" s="342"/>
      <c r="AR12" s="324" t="str">
        <f aca="false">IF(IGRF!H18="","",IGRF!H18)</f>
        <v>28</v>
      </c>
      <c r="AS12" s="314"/>
      <c r="AT12" s="315"/>
      <c r="AU12" s="315"/>
      <c r="AV12" s="315"/>
      <c r="AW12" s="315"/>
      <c r="AX12" s="316"/>
      <c r="AY12" s="317"/>
      <c r="AZ12" s="318"/>
      <c r="BA12" s="319"/>
      <c r="BB12" s="320"/>
      <c r="BC12" s="321" t="str">
        <f aca="false">IF(COUNTA(AS12:BA12)=0,"",COUNTA(AS12:BA12))</f>
        <v/>
      </c>
      <c r="BD12" s="323" t="s">
        <v>250</v>
      </c>
    </row>
    <row r="13" customFormat="false" ht="19" hidden="false" customHeight="true" outlineLevel="0" collapsed="false">
      <c r="A13" s="313"/>
      <c r="B13" s="325"/>
      <c r="C13" s="326"/>
      <c r="D13" s="326"/>
      <c r="E13" s="326"/>
      <c r="F13" s="326"/>
      <c r="G13" s="327"/>
      <c r="H13" s="328"/>
      <c r="I13" s="329"/>
      <c r="J13" s="330"/>
      <c r="K13" s="331"/>
      <c r="L13" s="321"/>
      <c r="M13" s="332" t="n">
        <v>10</v>
      </c>
      <c r="N13" s="332"/>
      <c r="O13" s="332" t="n">
        <v>10</v>
      </c>
      <c r="P13" s="313"/>
      <c r="Q13" s="325"/>
      <c r="R13" s="326"/>
      <c r="S13" s="326"/>
      <c r="T13" s="326"/>
      <c r="U13" s="326"/>
      <c r="V13" s="327"/>
      <c r="W13" s="328"/>
      <c r="X13" s="329"/>
      <c r="Y13" s="330"/>
      <c r="Z13" s="331"/>
      <c r="AA13" s="321"/>
      <c r="AB13" s="333" t="s">
        <v>256</v>
      </c>
      <c r="AC13" s="324"/>
      <c r="AD13" s="325" t="n">
        <v>6</v>
      </c>
      <c r="AE13" s="326"/>
      <c r="AF13" s="326"/>
      <c r="AG13" s="326"/>
      <c r="AH13" s="326"/>
      <c r="AI13" s="327"/>
      <c r="AJ13" s="328"/>
      <c r="AK13" s="329"/>
      <c r="AL13" s="330"/>
      <c r="AM13" s="331"/>
      <c r="AN13" s="321"/>
      <c r="AO13" s="332" t="n">
        <v>10</v>
      </c>
      <c r="AP13" s="332"/>
      <c r="AQ13" s="332"/>
      <c r="AR13" s="324"/>
      <c r="AS13" s="325"/>
      <c r="AT13" s="326"/>
      <c r="AU13" s="326"/>
      <c r="AV13" s="326"/>
      <c r="AW13" s="326"/>
      <c r="AX13" s="327"/>
      <c r="AY13" s="328"/>
      <c r="AZ13" s="329"/>
      <c r="BA13" s="330"/>
      <c r="BB13" s="331"/>
      <c r="BC13" s="321"/>
      <c r="BD13" s="333" t="s">
        <v>256</v>
      </c>
    </row>
    <row r="14" customFormat="false" ht="19" hidden="false" customHeight="true" outlineLevel="0" collapsed="false">
      <c r="A14" s="334" t="str">
        <f aca="false">IF(IGRF!B19="","",IGRF!B19)</f>
        <v>198</v>
      </c>
      <c r="B14" s="335" t="s">
        <v>244</v>
      </c>
      <c r="C14" s="336" t="s">
        <v>250</v>
      </c>
      <c r="D14" s="336"/>
      <c r="E14" s="336"/>
      <c r="F14" s="336"/>
      <c r="G14" s="337"/>
      <c r="H14" s="338"/>
      <c r="I14" s="339"/>
      <c r="J14" s="340"/>
      <c r="K14" s="320"/>
      <c r="L14" s="341" t="n">
        <f aca="false">IF(COUNTA(B14:J14)=0,"",COUNTA(B14:J14))</f>
        <v>2</v>
      </c>
      <c r="M14" s="342" t="n">
        <v>11</v>
      </c>
      <c r="N14" s="342"/>
      <c r="O14" s="342" t="n">
        <v>11</v>
      </c>
      <c r="P14" s="334" t="str">
        <f aca="false">IF(IGRF!H19="","",IGRF!H19)</f>
        <v>31</v>
      </c>
      <c r="Q14" s="335" t="s">
        <v>251</v>
      </c>
      <c r="R14" s="336" t="s">
        <v>250</v>
      </c>
      <c r="S14" s="336" t="s">
        <v>247</v>
      </c>
      <c r="T14" s="336" t="s">
        <v>247</v>
      </c>
      <c r="U14" s="336"/>
      <c r="V14" s="337"/>
      <c r="W14" s="338"/>
      <c r="X14" s="339"/>
      <c r="Y14" s="340"/>
      <c r="Z14" s="320"/>
      <c r="AA14" s="341" t="n">
        <f aca="false">IF(COUNTA(Q14:Y14)=0,"",COUNTA(Q14:Y14))</f>
        <v>4</v>
      </c>
      <c r="AB14" s="323" t="s">
        <v>257</v>
      </c>
      <c r="AC14" s="344" t="str">
        <f aca="false">IF(IGRF!B19="","",IGRF!B19)</f>
        <v>198</v>
      </c>
      <c r="AD14" s="335"/>
      <c r="AE14" s="336"/>
      <c r="AF14" s="336" t="s">
        <v>247</v>
      </c>
      <c r="AG14" s="336" t="s">
        <v>250</v>
      </c>
      <c r="AH14" s="336" t="s">
        <v>251</v>
      </c>
      <c r="AI14" s="337"/>
      <c r="AJ14" s="338"/>
      <c r="AK14" s="339"/>
      <c r="AL14" s="340"/>
      <c r="AM14" s="320"/>
      <c r="AN14" s="341" t="n">
        <f aca="false">IF(COUNTA(AD14:AL14)=0,"",COUNTA(AD14:AL14))</f>
        <v>3</v>
      </c>
      <c r="AO14" s="342" t="n">
        <v>11</v>
      </c>
      <c r="AP14" s="342"/>
      <c r="AQ14" s="342"/>
      <c r="AR14" s="344" t="str">
        <f aca="false">IF(IGRF!H19="","",IGRF!H19)</f>
        <v>31</v>
      </c>
      <c r="AS14" s="335"/>
      <c r="AT14" s="336"/>
      <c r="AU14" s="336"/>
      <c r="AV14" s="336"/>
      <c r="AW14" s="336" t="s">
        <v>245</v>
      </c>
      <c r="AX14" s="337" t="s">
        <v>250</v>
      </c>
      <c r="AY14" s="338"/>
      <c r="AZ14" s="339"/>
      <c r="BA14" s="340"/>
      <c r="BB14" s="320"/>
      <c r="BC14" s="341" t="n">
        <f aca="false">IF(COUNTA(AS14:BA14)=0,"",COUNTA(AS14:BA14))</f>
        <v>2</v>
      </c>
      <c r="BD14" s="323" t="s">
        <v>257</v>
      </c>
    </row>
    <row r="15" customFormat="false" ht="19" hidden="false" customHeight="true" outlineLevel="0" collapsed="false">
      <c r="A15" s="334"/>
      <c r="B15" s="345" t="n">
        <v>15</v>
      </c>
      <c r="C15" s="346" t="n">
        <v>22</v>
      </c>
      <c r="D15" s="346"/>
      <c r="E15" s="346"/>
      <c r="F15" s="346"/>
      <c r="G15" s="347"/>
      <c r="H15" s="348"/>
      <c r="I15" s="349"/>
      <c r="J15" s="350"/>
      <c r="K15" s="331"/>
      <c r="L15" s="341"/>
      <c r="M15" s="332" t="n">
        <v>12</v>
      </c>
      <c r="N15" s="332"/>
      <c r="O15" s="332" t="n">
        <v>12</v>
      </c>
      <c r="P15" s="334"/>
      <c r="Q15" s="345" t="n">
        <v>2</v>
      </c>
      <c r="R15" s="346" t="n">
        <v>2</v>
      </c>
      <c r="S15" s="346" t="n">
        <v>11</v>
      </c>
      <c r="T15" s="346" t="n">
        <v>14</v>
      </c>
      <c r="U15" s="346"/>
      <c r="V15" s="347"/>
      <c r="W15" s="348"/>
      <c r="X15" s="349"/>
      <c r="Y15" s="350"/>
      <c r="Z15" s="331"/>
      <c r="AA15" s="341"/>
      <c r="AB15" s="333" t="s">
        <v>258</v>
      </c>
      <c r="AC15" s="344"/>
      <c r="AD15" s="345"/>
      <c r="AE15" s="346"/>
      <c r="AF15" s="346" t="n">
        <v>3</v>
      </c>
      <c r="AG15" s="346" t="n">
        <v>6</v>
      </c>
      <c r="AH15" s="346" t="n">
        <v>14</v>
      </c>
      <c r="AI15" s="347"/>
      <c r="AJ15" s="348"/>
      <c r="AK15" s="349"/>
      <c r="AL15" s="350"/>
      <c r="AM15" s="331"/>
      <c r="AN15" s="341"/>
      <c r="AO15" s="332" t="n">
        <v>12</v>
      </c>
      <c r="AP15" s="332"/>
      <c r="AQ15" s="332"/>
      <c r="AR15" s="344"/>
      <c r="AS15" s="345"/>
      <c r="AT15" s="346"/>
      <c r="AU15" s="346"/>
      <c r="AV15" s="346"/>
      <c r="AW15" s="346" t="n">
        <v>6</v>
      </c>
      <c r="AX15" s="347" t="n">
        <v>10</v>
      </c>
      <c r="AY15" s="348"/>
      <c r="AZ15" s="349"/>
      <c r="BA15" s="350"/>
      <c r="BB15" s="331"/>
      <c r="BC15" s="341"/>
      <c r="BD15" s="333" t="s">
        <v>258</v>
      </c>
    </row>
    <row r="16" customFormat="false" ht="19" hidden="false" customHeight="true" outlineLevel="0" collapsed="false">
      <c r="A16" s="313" t="str">
        <f aca="false">IF(IGRF!B20="","",IGRF!B20)</f>
        <v>21</v>
      </c>
      <c r="B16" s="314" t="s">
        <v>247</v>
      </c>
      <c r="C16" s="315" t="s">
        <v>251</v>
      </c>
      <c r="D16" s="315" t="s">
        <v>247</v>
      </c>
      <c r="E16" s="315" t="s">
        <v>251</v>
      </c>
      <c r="F16" s="315" t="s">
        <v>234</v>
      </c>
      <c r="G16" s="316"/>
      <c r="H16" s="317"/>
      <c r="I16" s="318"/>
      <c r="J16" s="319"/>
      <c r="K16" s="320"/>
      <c r="L16" s="321" t="n">
        <f aca="false">IF(COUNTA(B16:J16)=0,"",COUNTA(B16:J16))</f>
        <v>5</v>
      </c>
      <c r="M16" s="342" t="n">
        <v>13</v>
      </c>
      <c r="N16" s="342"/>
      <c r="O16" s="342" t="n">
        <v>13</v>
      </c>
      <c r="P16" s="313" t="str">
        <f aca="false">IF(IGRF!H20="","",IGRF!H20)</f>
        <v>40</v>
      </c>
      <c r="Q16" s="314" t="s">
        <v>251</v>
      </c>
      <c r="R16" s="315"/>
      <c r="S16" s="315"/>
      <c r="T16" s="315"/>
      <c r="U16" s="315"/>
      <c r="V16" s="316"/>
      <c r="W16" s="317"/>
      <c r="X16" s="318"/>
      <c r="Y16" s="319"/>
      <c r="Z16" s="320"/>
      <c r="AA16" s="321" t="n">
        <f aca="false">IF(COUNTA(Q16:Y16)=0,"",COUNTA(Q16:Y16))</f>
        <v>1</v>
      </c>
      <c r="AB16" s="323" t="s">
        <v>245</v>
      </c>
      <c r="AC16" s="324" t="str">
        <f aca="false">IF(IGRF!B20="","",IGRF!B20)</f>
        <v>21</v>
      </c>
      <c r="AD16" s="314"/>
      <c r="AE16" s="315"/>
      <c r="AF16" s="315"/>
      <c r="AG16" s="315"/>
      <c r="AH16" s="315"/>
      <c r="AI16" s="316" t="s">
        <v>247</v>
      </c>
      <c r="AJ16" s="317" t="s">
        <v>247</v>
      </c>
      <c r="AK16" s="318"/>
      <c r="AL16" s="319"/>
      <c r="AM16" s="320"/>
      <c r="AN16" s="321" t="n">
        <f aca="false">IF(COUNTA(AD16:AL16)=0,"",COUNTA(AD16:AL16))</f>
        <v>2</v>
      </c>
      <c r="AO16" s="342" t="n">
        <v>13</v>
      </c>
      <c r="AP16" s="342"/>
      <c r="AQ16" s="342"/>
      <c r="AR16" s="324" t="str">
        <f aca="false">IF(IGRF!H20="","",IGRF!H20)</f>
        <v>40</v>
      </c>
      <c r="AS16" s="314"/>
      <c r="AT16" s="315" t="s">
        <v>247</v>
      </c>
      <c r="AU16" s="315"/>
      <c r="AV16" s="315"/>
      <c r="AW16" s="315"/>
      <c r="AX16" s="316"/>
      <c r="AY16" s="317"/>
      <c r="AZ16" s="318"/>
      <c r="BA16" s="319"/>
      <c r="BB16" s="320"/>
      <c r="BC16" s="321" t="n">
        <f aca="false">IF(COUNTA(AS16:BA16)=0,"",COUNTA(AS16:BA16))</f>
        <v>1</v>
      </c>
      <c r="BD16" s="323" t="s">
        <v>245</v>
      </c>
    </row>
    <row r="17" customFormat="false" ht="19" hidden="false" customHeight="true" outlineLevel="0" collapsed="false">
      <c r="A17" s="313"/>
      <c r="B17" s="325" t="n">
        <v>2</v>
      </c>
      <c r="C17" s="326" t="n">
        <v>2</v>
      </c>
      <c r="D17" s="326" t="n">
        <v>10</v>
      </c>
      <c r="E17" s="326" t="n">
        <v>12</v>
      </c>
      <c r="F17" s="326" t="n">
        <v>23</v>
      </c>
      <c r="G17" s="327"/>
      <c r="H17" s="328"/>
      <c r="I17" s="329"/>
      <c r="J17" s="330"/>
      <c r="K17" s="331"/>
      <c r="L17" s="321"/>
      <c r="M17" s="332" t="n">
        <v>14</v>
      </c>
      <c r="N17" s="332"/>
      <c r="O17" s="332" t="n">
        <v>14</v>
      </c>
      <c r="P17" s="313"/>
      <c r="Q17" s="325" t="n">
        <v>12</v>
      </c>
      <c r="R17" s="326"/>
      <c r="S17" s="326"/>
      <c r="T17" s="326"/>
      <c r="U17" s="326"/>
      <c r="V17" s="327"/>
      <c r="W17" s="328"/>
      <c r="X17" s="329"/>
      <c r="Y17" s="330"/>
      <c r="Z17" s="331"/>
      <c r="AA17" s="321"/>
      <c r="AB17" s="333" t="s">
        <v>259</v>
      </c>
      <c r="AC17" s="324"/>
      <c r="AD17" s="325"/>
      <c r="AE17" s="326"/>
      <c r="AF17" s="326"/>
      <c r="AG17" s="326"/>
      <c r="AH17" s="326"/>
      <c r="AI17" s="327" t="n">
        <v>25</v>
      </c>
      <c r="AJ17" s="328" t="n">
        <v>30</v>
      </c>
      <c r="AK17" s="329"/>
      <c r="AL17" s="330"/>
      <c r="AM17" s="331"/>
      <c r="AN17" s="321"/>
      <c r="AO17" s="332" t="n">
        <v>14</v>
      </c>
      <c r="AP17" s="332"/>
      <c r="AQ17" s="332"/>
      <c r="AR17" s="324"/>
      <c r="AS17" s="325"/>
      <c r="AT17" s="326" t="n">
        <v>3</v>
      </c>
      <c r="AU17" s="326"/>
      <c r="AV17" s="326"/>
      <c r="AW17" s="326"/>
      <c r="AX17" s="327"/>
      <c r="AY17" s="328"/>
      <c r="AZ17" s="329"/>
      <c r="BA17" s="330"/>
      <c r="BB17" s="331"/>
      <c r="BC17" s="321"/>
      <c r="BD17" s="333" t="s">
        <v>259</v>
      </c>
    </row>
    <row r="18" customFormat="false" ht="19" hidden="false" customHeight="true" outlineLevel="0" collapsed="false">
      <c r="A18" s="334" t="str">
        <f aca="false">IF(IGRF!B21="","",IGRF!B21)</f>
        <v>23</v>
      </c>
      <c r="B18" s="335"/>
      <c r="C18" s="336"/>
      <c r="D18" s="336"/>
      <c r="E18" s="336"/>
      <c r="F18" s="336"/>
      <c r="G18" s="337"/>
      <c r="H18" s="338"/>
      <c r="I18" s="339"/>
      <c r="J18" s="340"/>
      <c r="K18" s="320"/>
      <c r="L18" s="341" t="str">
        <f aca="false">IF(COUNTA(B18:J18)=0,"",COUNTA(B18:J18))</f>
        <v/>
      </c>
      <c r="M18" s="342" t="n">
        <v>15</v>
      </c>
      <c r="N18" s="342"/>
      <c r="O18" s="342" t="n">
        <v>15</v>
      </c>
      <c r="P18" s="334" t="str">
        <f aca="false">IF(IGRF!H21="","",IGRF!H21)</f>
        <v>416</v>
      </c>
      <c r="Q18" s="335"/>
      <c r="R18" s="336"/>
      <c r="S18" s="336"/>
      <c r="T18" s="336"/>
      <c r="U18" s="336"/>
      <c r="V18" s="337"/>
      <c r="W18" s="338"/>
      <c r="X18" s="339"/>
      <c r="Y18" s="340"/>
      <c r="Z18" s="320"/>
      <c r="AA18" s="341" t="str">
        <f aca="false">IF(COUNTA(Q18:Y18)=0,"",COUNTA(Q18:Y18))</f>
        <v/>
      </c>
      <c r="AB18" s="323" t="s">
        <v>260</v>
      </c>
      <c r="AC18" s="344" t="str">
        <f aca="false">IF(IGRF!B21="","",IGRF!B21)</f>
        <v>23</v>
      </c>
      <c r="AD18" s="335"/>
      <c r="AE18" s="336"/>
      <c r="AF18" s="336"/>
      <c r="AG18" s="336"/>
      <c r="AH18" s="336"/>
      <c r="AI18" s="337"/>
      <c r="AJ18" s="338"/>
      <c r="AK18" s="339"/>
      <c r="AL18" s="340"/>
      <c r="AM18" s="320"/>
      <c r="AN18" s="341" t="str">
        <f aca="false">IF(COUNTA(AD18:AL18)=0,"",COUNTA(AD18:AL18))</f>
        <v/>
      </c>
      <c r="AO18" s="342" t="n">
        <v>15</v>
      </c>
      <c r="AP18" s="342"/>
      <c r="AQ18" s="342"/>
      <c r="AR18" s="344" t="str">
        <f aca="false">IF(IGRF!H21="","",IGRF!H21)</f>
        <v>416</v>
      </c>
      <c r="AS18" s="335" t="s">
        <v>243</v>
      </c>
      <c r="AT18" s="336"/>
      <c r="AU18" s="336"/>
      <c r="AV18" s="336"/>
      <c r="AW18" s="336"/>
      <c r="AX18" s="337"/>
      <c r="AY18" s="338"/>
      <c r="AZ18" s="339"/>
      <c r="BA18" s="340"/>
      <c r="BB18" s="320"/>
      <c r="BC18" s="341" t="n">
        <f aca="false">IF(COUNTA(AS18:BA18)=0,"",COUNTA(AS18:BA18))</f>
        <v>1</v>
      </c>
      <c r="BD18" s="323" t="s">
        <v>260</v>
      </c>
    </row>
    <row r="19" customFormat="false" ht="19" hidden="false" customHeight="true" outlineLevel="0" collapsed="false">
      <c r="A19" s="334"/>
      <c r="B19" s="345"/>
      <c r="C19" s="346"/>
      <c r="D19" s="346"/>
      <c r="E19" s="346"/>
      <c r="F19" s="346"/>
      <c r="G19" s="347"/>
      <c r="H19" s="348"/>
      <c r="I19" s="349"/>
      <c r="J19" s="350"/>
      <c r="K19" s="331"/>
      <c r="L19" s="341"/>
      <c r="M19" s="332" t="n">
        <v>16</v>
      </c>
      <c r="N19" s="332"/>
      <c r="O19" s="332" t="n">
        <v>16</v>
      </c>
      <c r="P19" s="334"/>
      <c r="Q19" s="345"/>
      <c r="R19" s="346"/>
      <c r="S19" s="346"/>
      <c r="T19" s="346"/>
      <c r="U19" s="346"/>
      <c r="V19" s="347"/>
      <c r="W19" s="348"/>
      <c r="X19" s="349"/>
      <c r="Y19" s="350"/>
      <c r="Z19" s="331"/>
      <c r="AA19" s="341"/>
      <c r="AB19" s="351" t="s">
        <v>261</v>
      </c>
      <c r="AC19" s="344"/>
      <c r="AD19" s="345"/>
      <c r="AE19" s="346"/>
      <c r="AF19" s="346"/>
      <c r="AG19" s="346"/>
      <c r="AH19" s="346"/>
      <c r="AI19" s="347"/>
      <c r="AJ19" s="348"/>
      <c r="AK19" s="349"/>
      <c r="AL19" s="350"/>
      <c r="AM19" s="331"/>
      <c r="AN19" s="341"/>
      <c r="AO19" s="332" t="n">
        <v>16</v>
      </c>
      <c r="AP19" s="332"/>
      <c r="AQ19" s="332"/>
      <c r="AR19" s="344"/>
      <c r="AS19" s="345" t="n">
        <v>8</v>
      </c>
      <c r="AT19" s="346"/>
      <c r="AU19" s="346"/>
      <c r="AV19" s="346"/>
      <c r="AW19" s="346"/>
      <c r="AX19" s="347"/>
      <c r="AY19" s="348"/>
      <c r="AZ19" s="349"/>
      <c r="BA19" s="350"/>
      <c r="BB19" s="331"/>
      <c r="BC19" s="341"/>
      <c r="BD19" s="351" t="s">
        <v>261</v>
      </c>
    </row>
    <row r="20" customFormat="false" ht="19" hidden="false" customHeight="true" outlineLevel="0" collapsed="false">
      <c r="A20" s="313" t="str">
        <f aca="false">IF(IGRF!B22="","",IGRF!B22)</f>
        <v>35</v>
      </c>
      <c r="B20" s="314"/>
      <c r="C20" s="315"/>
      <c r="D20" s="315"/>
      <c r="E20" s="315"/>
      <c r="F20" s="315"/>
      <c r="G20" s="316"/>
      <c r="H20" s="317"/>
      <c r="I20" s="318"/>
      <c r="J20" s="319"/>
      <c r="K20" s="320"/>
      <c r="L20" s="321" t="str">
        <f aca="false">IF(COUNTA(B20:J20)=0,"",COUNTA(B20:J20))</f>
        <v/>
      </c>
      <c r="M20" s="342" t="n">
        <v>17</v>
      </c>
      <c r="N20" s="342"/>
      <c r="O20" s="342" t="n">
        <v>17</v>
      </c>
      <c r="P20" s="313" t="str">
        <f aca="false">IF(IGRF!H22="","",IGRF!H22)</f>
        <v>42</v>
      </c>
      <c r="Q20" s="314"/>
      <c r="R20" s="315"/>
      <c r="S20" s="315"/>
      <c r="T20" s="315"/>
      <c r="U20" s="315"/>
      <c r="V20" s="316"/>
      <c r="W20" s="317"/>
      <c r="X20" s="318"/>
      <c r="Y20" s="319"/>
      <c r="Z20" s="320"/>
      <c r="AA20" s="321" t="str">
        <f aca="false">IF(COUNTA(Q20:Y20)=0,"",COUNTA(Q20:Y20))</f>
        <v/>
      </c>
      <c r="AB20" s="333" t="s">
        <v>262</v>
      </c>
      <c r="AC20" s="324" t="str">
        <f aca="false">IF(IGRF!B22="","",IGRF!B22)</f>
        <v>35</v>
      </c>
      <c r="AD20" s="314"/>
      <c r="AE20" s="315"/>
      <c r="AF20" s="315"/>
      <c r="AG20" s="315"/>
      <c r="AH20" s="315"/>
      <c r="AI20" s="316"/>
      <c r="AJ20" s="317"/>
      <c r="AK20" s="318"/>
      <c r="AL20" s="319"/>
      <c r="AM20" s="320"/>
      <c r="AN20" s="321" t="str">
        <f aca="false">IF(COUNTA(AD20:AL20)=0,"",COUNTA(AD20:AL20))</f>
        <v/>
      </c>
      <c r="AO20" s="342" t="n">
        <v>17</v>
      </c>
      <c r="AP20" s="342"/>
      <c r="AQ20" s="342"/>
      <c r="AR20" s="324" t="str">
        <f aca="false">IF(IGRF!H22="","",IGRF!H22)</f>
        <v>42</v>
      </c>
      <c r="AS20" s="314" t="s">
        <v>245</v>
      </c>
      <c r="AT20" s="315" t="s">
        <v>247</v>
      </c>
      <c r="AU20" s="315" t="s">
        <v>251</v>
      </c>
      <c r="AV20" s="315"/>
      <c r="AW20" s="315"/>
      <c r="AX20" s="316"/>
      <c r="AY20" s="317"/>
      <c r="AZ20" s="318"/>
      <c r="BA20" s="319"/>
      <c r="BB20" s="320"/>
      <c r="BC20" s="321" t="n">
        <f aca="false">IF(COUNTA(AS20:BA20)=0,"",COUNTA(AS20:BA20))</f>
        <v>3</v>
      </c>
      <c r="BD20" s="333" t="s">
        <v>262</v>
      </c>
    </row>
    <row r="21" customFormat="false" ht="19" hidden="false" customHeight="true" outlineLevel="0" collapsed="false">
      <c r="A21" s="313"/>
      <c r="B21" s="325"/>
      <c r="C21" s="326"/>
      <c r="D21" s="326"/>
      <c r="E21" s="326"/>
      <c r="F21" s="326"/>
      <c r="G21" s="327"/>
      <c r="H21" s="328"/>
      <c r="I21" s="329"/>
      <c r="J21" s="330"/>
      <c r="K21" s="331"/>
      <c r="L21" s="321"/>
      <c r="M21" s="332" t="n">
        <v>18</v>
      </c>
      <c r="N21" s="332"/>
      <c r="O21" s="332" t="n">
        <v>18</v>
      </c>
      <c r="P21" s="313"/>
      <c r="Q21" s="325"/>
      <c r="R21" s="326"/>
      <c r="S21" s="326"/>
      <c r="T21" s="326"/>
      <c r="U21" s="326"/>
      <c r="V21" s="327"/>
      <c r="W21" s="328"/>
      <c r="X21" s="329"/>
      <c r="Y21" s="330"/>
      <c r="Z21" s="331"/>
      <c r="AA21" s="321"/>
      <c r="AB21" s="323" t="s">
        <v>247</v>
      </c>
      <c r="AC21" s="324"/>
      <c r="AD21" s="325"/>
      <c r="AE21" s="326"/>
      <c r="AF21" s="326"/>
      <c r="AG21" s="326"/>
      <c r="AH21" s="326"/>
      <c r="AI21" s="327"/>
      <c r="AJ21" s="328"/>
      <c r="AK21" s="329"/>
      <c r="AL21" s="330"/>
      <c r="AM21" s="331"/>
      <c r="AN21" s="321"/>
      <c r="AO21" s="332" t="n">
        <v>18</v>
      </c>
      <c r="AP21" s="332"/>
      <c r="AQ21" s="332"/>
      <c r="AR21" s="324"/>
      <c r="AS21" s="325" t="n">
        <v>9</v>
      </c>
      <c r="AT21" s="326" t="n">
        <v>10</v>
      </c>
      <c r="AU21" s="326" t="n">
        <v>27</v>
      </c>
      <c r="AV21" s="326"/>
      <c r="AW21" s="326"/>
      <c r="AX21" s="327"/>
      <c r="AY21" s="328"/>
      <c r="AZ21" s="329"/>
      <c r="BA21" s="330"/>
      <c r="BB21" s="331"/>
      <c r="BC21" s="321"/>
      <c r="BD21" s="323" t="s">
        <v>247</v>
      </c>
    </row>
    <row r="22" customFormat="false" ht="19" hidden="false" customHeight="true" outlineLevel="0" collapsed="false">
      <c r="A22" s="334" t="str">
        <f aca="false">IF(IGRF!B23="","",IGRF!B23)</f>
        <v>46</v>
      </c>
      <c r="B22" s="335" t="s">
        <v>251</v>
      </c>
      <c r="C22" s="336"/>
      <c r="D22" s="336"/>
      <c r="E22" s="336"/>
      <c r="F22" s="336"/>
      <c r="G22" s="337"/>
      <c r="H22" s="338"/>
      <c r="I22" s="339"/>
      <c r="J22" s="340"/>
      <c r="K22" s="320"/>
      <c r="L22" s="341" t="n">
        <f aca="false">IF(COUNTA(B22:J22)=0,"",COUNTA(B22:J22))</f>
        <v>1</v>
      </c>
      <c r="M22" s="342" t="n">
        <v>19</v>
      </c>
      <c r="N22" s="342"/>
      <c r="O22" s="342" t="n">
        <v>19</v>
      </c>
      <c r="P22" s="334" t="str">
        <f aca="false">IF(IGRF!H23="","",IGRF!H23)</f>
        <v>5</v>
      </c>
      <c r="Q22" s="335" t="s">
        <v>234</v>
      </c>
      <c r="R22" s="336"/>
      <c r="S22" s="336"/>
      <c r="T22" s="336"/>
      <c r="U22" s="336"/>
      <c r="V22" s="337"/>
      <c r="W22" s="338"/>
      <c r="X22" s="339"/>
      <c r="Y22" s="340"/>
      <c r="Z22" s="320"/>
      <c r="AA22" s="341" t="n">
        <f aca="false">IF(COUNTA(Q22:Y22)=0,"",COUNTA(Q22:Y22))</f>
        <v>1</v>
      </c>
      <c r="AB22" s="352" t="s">
        <v>263</v>
      </c>
      <c r="AC22" s="344" t="str">
        <f aca="false">IF(IGRF!B23="","",IGRF!B23)</f>
        <v>46</v>
      </c>
      <c r="AD22" s="335"/>
      <c r="AE22" s="336" t="s">
        <v>251</v>
      </c>
      <c r="AF22" s="336"/>
      <c r="AG22" s="336"/>
      <c r="AH22" s="336"/>
      <c r="AI22" s="337"/>
      <c r="AJ22" s="338"/>
      <c r="AK22" s="339"/>
      <c r="AL22" s="340"/>
      <c r="AM22" s="320"/>
      <c r="AN22" s="341" t="n">
        <f aca="false">IF(COUNTA(AD22:AL22)=0,"",COUNTA(AD22:AL22))</f>
        <v>1</v>
      </c>
      <c r="AO22" s="342" t="n">
        <v>19</v>
      </c>
      <c r="AP22" s="342"/>
      <c r="AQ22" s="342"/>
      <c r="AR22" s="344" t="str">
        <f aca="false">IF(IGRF!H23="","",IGRF!H23)</f>
        <v>5</v>
      </c>
      <c r="AS22" s="335"/>
      <c r="AT22" s="336" t="s">
        <v>250</v>
      </c>
      <c r="AU22" s="336"/>
      <c r="AV22" s="336"/>
      <c r="AW22" s="336"/>
      <c r="AX22" s="337"/>
      <c r="AY22" s="338"/>
      <c r="AZ22" s="339"/>
      <c r="BA22" s="340"/>
      <c r="BB22" s="320"/>
      <c r="BC22" s="341" t="n">
        <f aca="false">IF(COUNTA(AS22:BA22)=0,"",COUNTA(AS22:BA22))</f>
        <v>1</v>
      </c>
      <c r="BD22" s="352" t="s">
        <v>263</v>
      </c>
    </row>
    <row r="23" customFormat="false" ht="19" hidden="false" customHeight="true" outlineLevel="0" collapsed="false">
      <c r="A23" s="334"/>
      <c r="B23" s="345" t="n">
        <v>13</v>
      </c>
      <c r="C23" s="346"/>
      <c r="D23" s="346"/>
      <c r="E23" s="346"/>
      <c r="F23" s="346"/>
      <c r="G23" s="347"/>
      <c r="H23" s="348"/>
      <c r="I23" s="349"/>
      <c r="J23" s="350"/>
      <c r="K23" s="331"/>
      <c r="L23" s="341"/>
      <c r="M23" s="332" t="n">
        <v>20</v>
      </c>
      <c r="N23" s="332"/>
      <c r="O23" s="332" t="n">
        <v>20</v>
      </c>
      <c r="P23" s="334"/>
      <c r="Q23" s="345" t="n">
        <v>10</v>
      </c>
      <c r="R23" s="346"/>
      <c r="S23" s="346"/>
      <c r="T23" s="346"/>
      <c r="U23" s="346"/>
      <c r="V23" s="347"/>
      <c r="W23" s="348"/>
      <c r="X23" s="349"/>
      <c r="Y23" s="350"/>
      <c r="Z23" s="331"/>
      <c r="AA23" s="341"/>
      <c r="AB23" s="353" t="s">
        <v>264</v>
      </c>
      <c r="AC23" s="344"/>
      <c r="AD23" s="345"/>
      <c r="AE23" s="346" t="n">
        <v>28</v>
      </c>
      <c r="AF23" s="346"/>
      <c r="AG23" s="346"/>
      <c r="AH23" s="346"/>
      <c r="AI23" s="347"/>
      <c r="AJ23" s="348"/>
      <c r="AK23" s="349"/>
      <c r="AL23" s="350"/>
      <c r="AM23" s="331"/>
      <c r="AN23" s="341"/>
      <c r="AO23" s="332" t="n">
        <v>20</v>
      </c>
      <c r="AP23" s="332"/>
      <c r="AQ23" s="332"/>
      <c r="AR23" s="344"/>
      <c r="AS23" s="345"/>
      <c r="AT23" s="346" t="n">
        <v>5</v>
      </c>
      <c r="AU23" s="346"/>
      <c r="AV23" s="346"/>
      <c r="AW23" s="346"/>
      <c r="AX23" s="347"/>
      <c r="AY23" s="348"/>
      <c r="AZ23" s="349"/>
      <c r="BA23" s="350"/>
      <c r="BB23" s="331"/>
      <c r="BC23" s="341"/>
      <c r="BD23" s="353" t="s">
        <v>264</v>
      </c>
    </row>
    <row r="24" customFormat="false" ht="19" hidden="false" customHeight="true" outlineLevel="0" collapsed="false">
      <c r="A24" s="313" t="str">
        <f aca="false">IF(IGRF!B24="","",IGRF!B24)</f>
        <v>55</v>
      </c>
      <c r="B24" s="314"/>
      <c r="C24" s="315"/>
      <c r="D24" s="315"/>
      <c r="E24" s="315"/>
      <c r="F24" s="315"/>
      <c r="G24" s="316"/>
      <c r="H24" s="317"/>
      <c r="I24" s="318"/>
      <c r="J24" s="319"/>
      <c r="K24" s="320"/>
      <c r="L24" s="321" t="str">
        <f aca="false">IF(COUNTA(B24:J24)=0,"",COUNTA(B24:J24))</f>
        <v/>
      </c>
      <c r="M24" s="342" t="n">
        <v>21</v>
      </c>
      <c r="N24" s="342"/>
      <c r="O24" s="342" t="n">
        <v>21</v>
      </c>
      <c r="P24" s="313" t="str">
        <f aca="false">IF(IGRF!H24="","",IGRF!H24)</f>
        <v>501</v>
      </c>
      <c r="Q24" s="314" t="s">
        <v>245</v>
      </c>
      <c r="R24" s="315"/>
      <c r="S24" s="315"/>
      <c r="T24" s="315"/>
      <c r="U24" s="315"/>
      <c r="V24" s="316"/>
      <c r="W24" s="317"/>
      <c r="X24" s="318"/>
      <c r="Y24" s="319"/>
      <c r="Z24" s="320"/>
      <c r="AA24" s="321" t="n">
        <f aca="false">IF(COUNTA(Q24:Y24)=0,"",COUNTA(Q24:Y24))</f>
        <v>1</v>
      </c>
      <c r="AB24" s="354" t="s">
        <v>265</v>
      </c>
      <c r="AC24" s="324" t="str">
        <f aca="false">IF(IGRF!B24="","",IGRF!B24)</f>
        <v>55</v>
      </c>
      <c r="AD24" s="314" t="s">
        <v>251</v>
      </c>
      <c r="AE24" s="315" t="s">
        <v>244</v>
      </c>
      <c r="AF24" s="315"/>
      <c r="AG24" s="315"/>
      <c r="AH24" s="315"/>
      <c r="AI24" s="316"/>
      <c r="AJ24" s="317"/>
      <c r="AK24" s="318"/>
      <c r="AL24" s="319"/>
      <c r="AM24" s="320"/>
      <c r="AN24" s="321" t="n">
        <f aca="false">IF(COUNTA(AD24:AL24)=0,"",COUNTA(AD24:AL24))</f>
        <v>2</v>
      </c>
      <c r="AO24" s="342" t="n">
        <v>21</v>
      </c>
      <c r="AP24" s="342"/>
      <c r="AQ24" s="342"/>
      <c r="AR24" s="324" t="str">
        <f aca="false">IF(IGRF!H24="","",IGRF!H24)</f>
        <v>501</v>
      </c>
      <c r="AS24" s="314"/>
      <c r="AT24" s="315" t="s">
        <v>250</v>
      </c>
      <c r="AU24" s="315" t="s">
        <v>244</v>
      </c>
      <c r="AV24" s="315" t="s">
        <v>251</v>
      </c>
      <c r="AW24" s="315" t="s">
        <v>250</v>
      </c>
      <c r="AX24" s="316"/>
      <c r="AY24" s="317"/>
      <c r="AZ24" s="318"/>
      <c r="BA24" s="319"/>
      <c r="BB24" s="320"/>
      <c r="BC24" s="321" t="n">
        <f aca="false">IF(COUNTA(AS24:BA24)=0,"",COUNTA(AS24:BA24))</f>
        <v>4</v>
      </c>
      <c r="BD24" s="354" t="s">
        <v>265</v>
      </c>
    </row>
    <row r="25" customFormat="false" ht="19" hidden="false" customHeight="true" outlineLevel="0" collapsed="false">
      <c r="A25" s="313"/>
      <c r="B25" s="325"/>
      <c r="C25" s="326"/>
      <c r="D25" s="326"/>
      <c r="E25" s="326"/>
      <c r="F25" s="326"/>
      <c r="G25" s="327"/>
      <c r="H25" s="328"/>
      <c r="I25" s="329"/>
      <c r="J25" s="330"/>
      <c r="K25" s="331"/>
      <c r="L25" s="321"/>
      <c r="M25" s="332" t="n">
        <v>22</v>
      </c>
      <c r="N25" s="332"/>
      <c r="O25" s="332" t="n">
        <v>22</v>
      </c>
      <c r="P25" s="313"/>
      <c r="Q25" s="325" t="n">
        <v>11</v>
      </c>
      <c r="R25" s="326"/>
      <c r="S25" s="326"/>
      <c r="T25" s="326"/>
      <c r="U25" s="326"/>
      <c r="V25" s="327"/>
      <c r="W25" s="328"/>
      <c r="X25" s="329"/>
      <c r="Y25" s="330"/>
      <c r="Z25" s="331"/>
      <c r="AA25" s="321"/>
      <c r="AB25" s="323" t="s">
        <v>251</v>
      </c>
      <c r="AC25" s="324"/>
      <c r="AD25" s="325" t="n">
        <v>25</v>
      </c>
      <c r="AE25" s="326" t="n">
        <v>27</v>
      </c>
      <c r="AF25" s="326"/>
      <c r="AG25" s="326"/>
      <c r="AH25" s="326"/>
      <c r="AI25" s="327"/>
      <c r="AJ25" s="328"/>
      <c r="AK25" s="329"/>
      <c r="AL25" s="330"/>
      <c r="AM25" s="331"/>
      <c r="AN25" s="321"/>
      <c r="AO25" s="332" t="n">
        <v>22</v>
      </c>
      <c r="AP25" s="332"/>
      <c r="AQ25" s="332"/>
      <c r="AR25" s="324"/>
      <c r="AS25" s="325"/>
      <c r="AT25" s="326" t="n">
        <v>5</v>
      </c>
      <c r="AU25" s="326" t="n">
        <v>7</v>
      </c>
      <c r="AV25" s="326" t="n">
        <v>14</v>
      </c>
      <c r="AW25" s="326" t="n">
        <v>27</v>
      </c>
      <c r="AX25" s="327"/>
      <c r="AY25" s="328"/>
      <c r="AZ25" s="329"/>
      <c r="BA25" s="330"/>
      <c r="BB25" s="331"/>
      <c r="BC25" s="321"/>
      <c r="BD25" s="323" t="s">
        <v>251</v>
      </c>
    </row>
    <row r="26" customFormat="false" ht="19" hidden="false" customHeight="true" outlineLevel="0" collapsed="false">
      <c r="A26" s="334" t="str">
        <f aca="false">IF(IGRF!B25="","",IGRF!B25)</f>
        <v>64</v>
      </c>
      <c r="B26" s="335" t="s">
        <v>251</v>
      </c>
      <c r="C26" s="336" t="s">
        <v>250</v>
      </c>
      <c r="D26" s="336"/>
      <c r="E26" s="336"/>
      <c r="F26" s="336"/>
      <c r="G26" s="337"/>
      <c r="H26" s="338"/>
      <c r="I26" s="339"/>
      <c r="J26" s="340"/>
      <c r="K26" s="320"/>
      <c r="L26" s="341" t="n">
        <f aca="false">IF(COUNTA(B26:J26)=0,"",COUNTA(B26:J26))</f>
        <v>2</v>
      </c>
      <c r="M26" s="342" t="n">
        <v>23</v>
      </c>
      <c r="N26" s="342"/>
      <c r="O26" s="342" t="n">
        <v>23</v>
      </c>
      <c r="P26" s="334" t="str">
        <f aca="false">IF(IGRF!H25="","",IGRF!H25)</f>
        <v>6</v>
      </c>
      <c r="Q26" s="335" t="s">
        <v>250</v>
      </c>
      <c r="R26" s="336" t="s">
        <v>247</v>
      </c>
      <c r="S26" s="336"/>
      <c r="T26" s="336"/>
      <c r="U26" s="336"/>
      <c r="V26" s="337"/>
      <c r="W26" s="338"/>
      <c r="X26" s="339"/>
      <c r="Y26" s="340"/>
      <c r="Z26" s="320"/>
      <c r="AA26" s="341" t="n">
        <f aca="false">IF(COUNTA(Q26:Y26)=0,"",COUNTA(Q26:Y26))</f>
        <v>2</v>
      </c>
      <c r="AB26" s="351" t="s">
        <v>266</v>
      </c>
      <c r="AC26" s="344" t="str">
        <f aca="false">IF(IGRF!B25="","",IGRF!B25)</f>
        <v>64</v>
      </c>
      <c r="AD26" s="335"/>
      <c r="AE26" s="336"/>
      <c r="AF26" s="336" t="s">
        <v>251</v>
      </c>
      <c r="AG26" s="336" t="s">
        <v>251</v>
      </c>
      <c r="AH26" s="336"/>
      <c r="AI26" s="337"/>
      <c r="AJ26" s="338"/>
      <c r="AK26" s="339"/>
      <c r="AL26" s="340"/>
      <c r="AM26" s="320"/>
      <c r="AN26" s="341" t="n">
        <f aca="false">IF(COUNTA(AD26:AL26)=0,"",COUNTA(AD26:AL26))</f>
        <v>2</v>
      </c>
      <c r="AO26" s="342" t="n">
        <v>23</v>
      </c>
      <c r="AP26" s="342"/>
      <c r="AQ26" s="342"/>
      <c r="AR26" s="344" t="str">
        <f aca="false">IF(IGRF!H25="","",IGRF!H25)</f>
        <v>6</v>
      </c>
      <c r="AS26" s="335"/>
      <c r="AT26" s="336"/>
      <c r="AU26" s="336" t="s">
        <v>245</v>
      </c>
      <c r="AV26" s="336" t="s">
        <v>247</v>
      </c>
      <c r="AW26" s="336" t="s">
        <v>252</v>
      </c>
      <c r="AX26" s="337" t="s">
        <v>251</v>
      </c>
      <c r="AY26" s="338"/>
      <c r="AZ26" s="339"/>
      <c r="BA26" s="340"/>
      <c r="BB26" s="320"/>
      <c r="BC26" s="341" t="n">
        <f aca="false">IF(COUNTA(AS26:BA26)=0,"",COUNTA(AS26:BA26))</f>
        <v>4</v>
      </c>
      <c r="BD26" s="351" t="s">
        <v>266</v>
      </c>
    </row>
    <row r="27" customFormat="false" ht="19" hidden="false" customHeight="true" outlineLevel="0" collapsed="false">
      <c r="A27" s="334"/>
      <c r="B27" s="345" t="n">
        <v>2</v>
      </c>
      <c r="C27" s="346" t="n">
        <v>15</v>
      </c>
      <c r="D27" s="346"/>
      <c r="E27" s="346"/>
      <c r="F27" s="346"/>
      <c r="G27" s="347"/>
      <c r="H27" s="348"/>
      <c r="I27" s="349"/>
      <c r="J27" s="350"/>
      <c r="K27" s="331"/>
      <c r="L27" s="341"/>
      <c r="M27" s="332" t="n">
        <v>24</v>
      </c>
      <c r="N27" s="332"/>
      <c r="O27" s="332" t="n">
        <v>24</v>
      </c>
      <c r="P27" s="334"/>
      <c r="Q27" s="345" t="n">
        <v>12</v>
      </c>
      <c r="R27" s="346" t="n">
        <v>17</v>
      </c>
      <c r="S27" s="346"/>
      <c r="T27" s="346"/>
      <c r="U27" s="346"/>
      <c r="V27" s="347"/>
      <c r="W27" s="348"/>
      <c r="X27" s="349"/>
      <c r="Y27" s="350"/>
      <c r="Z27" s="331"/>
      <c r="AA27" s="341"/>
      <c r="AB27" s="353" t="s">
        <v>267</v>
      </c>
      <c r="AC27" s="344"/>
      <c r="AD27" s="345"/>
      <c r="AE27" s="346"/>
      <c r="AF27" s="346" t="n">
        <v>29</v>
      </c>
      <c r="AG27" s="346" t="n">
        <v>30</v>
      </c>
      <c r="AH27" s="346"/>
      <c r="AI27" s="347"/>
      <c r="AJ27" s="348"/>
      <c r="AK27" s="349"/>
      <c r="AL27" s="350"/>
      <c r="AM27" s="331"/>
      <c r="AN27" s="341"/>
      <c r="AO27" s="332" t="n">
        <v>24</v>
      </c>
      <c r="AP27" s="332"/>
      <c r="AQ27" s="332"/>
      <c r="AR27" s="344"/>
      <c r="AS27" s="345"/>
      <c r="AT27" s="346"/>
      <c r="AU27" s="346" t="n">
        <v>3</v>
      </c>
      <c r="AV27" s="346" t="n">
        <v>11</v>
      </c>
      <c r="AW27" s="346" t="n">
        <v>13</v>
      </c>
      <c r="AX27" s="347" t="n">
        <v>22</v>
      </c>
      <c r="AY27" s="348"/>
      <c r="AZ27" s="349"/>
      <c r="BA27" s="350"/>
      <c r="BB27" s="331"/>
      <c r="BC27" s="341"/>
      <c r="BD27" s="353" t="s">
        <v>267</v>
      </c>
    </row>
    <row r="28" customFormat="false" ht="19" hidden="false" customHeight="true" outlineLevel="0" collapsed="false">
      <c r="A28" s="313" t="str">
        <f aca="false">IF(IGRF!B26="","",IGRF!B26)</f>
        <v>747</v>
      </c>
      <c r="B28" s="314"/>
      <c r="C28" s="315"/>
      <c r="D28" s="315"/>
      <c r="E28" s="315"/>
      <c r="F28" s="315"/>
      <c r="G28" s="316"/>
      <c r="H28" s="317"/>
      <c r="I28" s="318"/>
      <c r="J28" s="319"/>
      <c r="K28" s="320"/>
      <c r="L28" s="321" t="str">
        <f aca="false">IF(COUNTA(B28:J28)=0,"",COUNTA(B28:J28))</f>
        <v/>
      </c>
      <c r="M28" s="342" t="n">
        <v>25</v>
      </c>
      <c r="N28" s="342"/>
      <c r="O28" s="342" t="n">
        <v>25</v>
      </c>
      <c r="P28" s="313" t="str">
        <f aca="false">IF(IGRF!H26="","",IGRF!H26)</f>
        <v>7</v>
      </c>
      <c r="Q28" s="314" t="s">
        <v>245</v>
      </c>
      <c r="R28" s="315" t="s">
        <v>268</v>
      </c>
      <c r="S28" s="315" t="s">
        <v>234</v>
      </c>
      <c r="T28" s="315" t="s">
        <v>234</v>
      </c>
      <c r="U28" s="315"/>
      <c r="V28" s="316"/>
      <c r="W28" s="317"/>
      <c r="X28" s="318"/>
      <c r="Y28" s="319"/>
      <c r="Z28" s="320"/>
      <c r="AA28" s="321" t="n">
        <f aca="false">IF(COUNTA(Q28:Y28)=0,"",COUNTA(Q28:Y28))</f>
        <v>4</v>
      </c>
      <c r="AB28" s="354" t="s">
        <v>269</v>
      </c>
      <c r="AC28" s="324" t="str">
        <f aca="false">IF(IGRF!B26="","",IGRF!B26)</f>
        <v>747</v>
      </c>
      <c r="AD28" s="314"/>
      <c r="AE28" s="315"/>
      <c r="AF28" s="315"/>
      <c r="AG28" s="315"/>
      <c r="AH28" s="315"/>
      <c r="AI28" s="316"/>
      <c r="AJ28" s="317"/>
      <c r="AK28" s="318"/>
      <c r="AL28" s="319"/>
      <c r="AM28" s="320"/>
      <c r="AN28" s="321" t="str">
        <f aca="false">IF(COUNTA(AD28:AL28)=0,"",COUNTA(AD28:AL28))</f>
        <v/>
      </c>
      <c r="AO28" s="342" t="n">
        <v>25</v>
      </c>
      <c r="AP28" s="342"/>
      <c r="AQ28" s="342"/>
      <c r="AR28" s="324" t="str">
        <f aca="false">IF(IGRF!H26="","",IGRF!H26)</f>
        <v>7</v>
      </c>
      <c r="AS28" s="314"/>
      <c r="AT28" s="315"/>
      <c r="AU28" s="315"/>
      <c r="AV28" s="315"/>
      <c r="AW28" s="315" t="s">
        <v>245</v>
      </c>
      <c r="AX28" s="316" t="s">
        <v>251</v>
      </c>
      <c r="AY28" s="317"/>
      <c r="AZ28" s="318"/>
      <c r="BA28" s="319"/>
      <c r="BB28" s="320"/>
      <c r="BC28" s="321" t="n">
        <f aca="false">IF(COUNTA(AS28:BA28)=0,"",COUNTA(AS28:BA28))</f>
        <v>2</v>
      </c>
      <c r="BD28" s="354" t="s">
        <v>269</v>
      </c>
    </row>
    <row r="29" customFormat="false" ht="19" hidden="false" customHeight="true" outlineLevel="0" collapsed="false">
      <c r="A29" s="313"/>
      <c r="B29" s="325"/>
      <c r="C29" s="326"/>
      <c r="D29" s="326"/>
      <c r="E29" s="326"/>
      <c r="F29" s="326"/>
      <c r="G29" s="327"/>
      <c r="H29" s="328"/>
      <c r="I29" s="329"/>
      <c r="J29" s="330"/>
      <c r="K29" s="331"/>
      <c r="L29" s="321"/>
      <c r="M29" s="332" t="n">
        <v>26</v>
      </c>
      <c r="N29" s="332"/>
      <c r="O29" s="332" t="n">
        <v>26</v>
      </c>
      <c r="P29" s="313"/>
      <c r="Q29" s="325" t="n">
        <v>3</v>
      </c>
      <c r="R29" s="326" t="n">
        <v>3</v>
      </c>
      <c r="S29" s="326" t="n">
        <v>15</v>
      </c>
      <c r="T29" s="326" t="n">
        <v>24</v>
      </c>
      <c r="U29" s="326"/>
      <c r="V29" s="327"/>
      <c r="W29" s="328"/>
      <c r="X29" s="329"/>
      <c r="Y29" s="330"/>
      <c r="Z29" s="331"/>
      <c r="AA29" s="321"/>
      <c r="AB29" s="355" t="s">
        <v>234</v>
      </c>
      <c r="AC29" s="324"/>
      <c r="AD29" s="325"/>
      <c r="AE29" s="326"/>
      <c r="AF29" s="326"/>
      <c r="AG29" s="326"/>
      <c r="AH29" s="326"/>
      <c r="AI29" s="327"/>
      <c r="AJ29" s="328"/>
      <c r="AK29" s="329"/>
      <c r="AL29" s="330"/>
      <c r="AM29" s="331"/>
      <c r="AN29" s="321"/>
      <c r="AO29" s="332" t="n">
        <v>26</v>
      </c>
      <c r="AP29" s="332"/>
      <c r="AQ29" s="332"/>
      <c r="AR29" s="324"/>
      <c r="AS29" s="325"/>
      <c r="AT29" s="326"/>
      <c r="AU29" s="326"/>
      <c r="AV29" s="326"/>
      <c r="AW29" s="326" t="n">
        <v>19</v>
      </c>
      <c r="AX29" s="327" t="n">
        <v>30</v>
      </c>
      <c r="AY29" s="328"/>
      <c r="AZ29" s="329"/>
      <c r="BA29" s="330"/>
      <c r="BB29" s="331"/>
      <c r="BC29" s="321"/>
      <c r="BD29" s="355" t="s">
        <v>234</v>
      </c>
    </row>
    <row r="30" customFormat="false" ht="19" hidden="false" customHeight="true" outlineLevel="0" collapsed="false">
      <c r="A30" s="334" t="str">
        <f aca="false">IF(IGRF!B27="","",IGRF!B27)</f>
        <v>77</v>
      </c>
      <c r="B30" s="335"/>
      <c r="C30" s="336"/>
      <c r="D30" s="336"/>
      <c r="E30" s="336"/>
      <c r="F30" s="336"/>
      <c r="G30" s="337"/>
      <c r="H30" s="338"/>
      <c r="I30" s="339"/>
      <c r="J30" s="340"/>
      <c r="K30" s="320"/>
      <c r="L30" s="341" t="str">
        <f aca="false">IF(COUNTA(B30:J30)=0,"",COUNTA(B30:J30))</f>
        <v/>
      </c>
      <c r="M30" s="342" t="n">
        <v>27</v>
      </c>
      <c r="N30" s="342"/>
      <c r="O30" s="342" t="n">
        <v>27</v>
      </c>
      <c r="P30" s="334" t="str">
        <f aca="false">IF(IGRF!H27="","",IGRF!H27)</f>
        <v/>
      </c>
      <c r="Q30" s="335"/>
      <c r="R30" s="336"/>
      <c r="S30" s="336"/>
      <c r="T30" s="336"/>
      <c r="U30" s="336"/>
      <c r="V30" s="337"/>
      <c r="W30" s="338"/>
      <c r="X30" s="339"/>
      <c r="Y30" s="340"/>
      <c r="Z30" s="320"/>
      <c r="AA30" s="341" t="str">
        <f aca="false">IF(COUNTA(Q30:Y30)=0,"",COUNTA(Q30:Y30))</f>
        <v/>
      </c>
      <c r="AB30" s="333" t="s">
        <v>270</v>
      </c>
      <c r="AC30" s="344" t="str">
        <f aca="false">IF(IGRF!B27="","",IGRF!B27)</f>
        <v>77</v>
      </c>
      <c r="AD30" s="335"/>
      <c r="AE30" s="336"/>
      <c r="AF30" s="336"/>
      <c r="AG30" s="336"/>
      <c r="AH30" s="336"/>
      <c r="AI30" s="337"/>
      <c r="AJ30" s="338"/>
      <c r="AK30" s="339"/>
      <c r="AL30" s="340"/>
      <c r="AM30" s="320"/>
      <c r="AN30" s="341" t="str">
        <f aca="false">IF(COUNTA(AD30:AL30)=0,"",COUNTA(AD30:AL30))</f>
        <v/>
      </c>
      <c r="AO30" s="342" t="n">
        <v>27</v>
      </c>
      <c r="AP30" s="342"/>
      <c r="AQ30" s="342"/>
      <c r="AR30" s="344" t="str">
        <f aca="false">IF(IGRF!H27="","",IGRF!H27)</f>
        <v/>
      </c>
      <c r="AS30" s="335"/>
      <c r="AT30" s="336"/>
      <c r="AU30" s="336"/>
      <c r="AV30" s="336"/>
      <c r="AW30" s="336"/>
      <c r="AX30" s="337"/>
      <c r="AY30" s="338"/>
      <c r="AZ30" s="339"/>
      <c r="BA30" s="340"/>
      <c r="BB30" s="320"/>
      <c r="BC30" s="341" t="str">
        <f aca="false">IF(COUNTA(AS30:BA30)=0,"",COUNTA(AS30:BA30))</f>
        <v/>
      </c>
      <c r="BD30" s="333" t="s">
        <v>270</v>
      </c>
    </row>
    <row r="31" customFormat="false" ht="19" hidden="false" customHeight="true" outlineLevel="0" collapsed="false">
      <c r="A31" s="334"/>
      <c r="B31" s="345"/>
      <c r="C31" s="346"/>
      <c r="D31" s="346"/>
      <c r="E31" s="346"/>
      <c r="F31" s="346"/>
      <c r="G31" s="347"/>
      <c r="H31" s="348"/>
      <c r="I31" s="349"/>
      <c r="J31" s="350"/>
      <c r="K31" s="331"/>
      <c r="L31" s="341"/>
      <c r="M31" s="332" t="n">
        <v>28</v>
      </c>
      <c r="N31" s="332"/>
      <c r="O31" s="332" t="n">
        <v>28</v>
      </c>
      <c r="P31" s="334"/>
      <c r="Q31" s="345"/>
      <c r="R31" s="346"/>
      <c r="S31" s="346"/>
      <c r="T31" s="346"/>
      <c r="U31" s="346"/>
      <c r="V31" s="347"/>
      <c r="W31" s="348"/>
      <c r="X31" s="349"/>
      <c r="Y31" s="350"/>
      <c r="Z31" s="331"/>
      <c r="AA31" s="341"/>
      <c r="AB31" s="355" t="s">
        <v>271</v>
      </c>
      <c r="AC31" s="344"/>
      <c r="AD31" s="345"/>
      <c r="AE31" s="346"/>
      <c r="AF31" s="346"/>
      <c r="AG31" s="346"/>
      <c r="AH31" s="346"/>
      <c r="AI31" s="347"/>
      <c r="AJ31" s="348"/>
      <c r="AK31" s="349"/>
      <c r="AL31" s="350"/>
      <c r="AM31" s="331"/>
      <c r="AN31" s="341"/>
      <c r="AO31" s="332" t="n">
        <v>28</v>
      </c>
      <c r="AP31" s="332"/>
      <c r="AQ31" s="332"/>
      <c r="AR31" s="344"/>
      <c r="AS31" s="345"/>
      <c r="AT31" s="346"/>
      <c r="AU31" s="346"/>
      <c r="AV31" s="346"/>
      <c r="AW31" s="346"/>
      <c r="AX31" s="347"/>
      <c r="AY31" s="348"/>
      <c r="AZ31" s="349"/>
      <c r="BA31" s="350"/>
      <c r="BB31" s="331"/>
      <c r="BC31" s="341"/>
      <c r="BD31" s="355" t="s">
        <v>271</v>
      </c>
    </row>
    <row r="32" customFormat="false" ht="19" hidden="false" customHeight="true" outlineLevel="0" collapsed="false">
      <c r="A32" s="313" t="str">
        <f aca="false">IF(IGRF!B28="","",IGRF!B28)</f>
        <v/>
      </c>
      <c r="B32" s="314"/>
      <c r="C32" s="315"/>
      <c r="D32" s="315"/>
      <c r="E32" s="315"/>
      <c r="F32" s="315"/>
      <c r="G32" s="316"/>
      <c r="H32" s="317"/>
      <c r="I32" s="318"/>
      <c r="J32" s="319"/>
      <c r="K32" s="320"/>
      <c r="L32" s="321" t="str">
        <f aca="false">IF(COUNTA(B32:J32)=0,"",COUNTA(B32:J32))</f>
        <v/>
      </c>
      <c r="M32" s="342" t="n">
        <v>29</v>
      </c>
      <c r="N32" s="342"/>
      <c r="O32" s="342" t="n">
        <v>29</v>
      </c>
      <c r="P32" s="313" t="str">
        <f aca="false">IF(IGRF!H28="","",IGRF!H28)</f>
        <v/>
      </c>
      <c r="Q32" s="314"/>
      <c r="R32" s="315"/>
      <c r="S32" s="315"/>
      <c r="T32" s="315"/>
      <c r="U32" s="315"/>
      <c r="V32" s="316"/>
      <c r="W32" s="317"/>
      <c r="X32" s="318"/>
      <c r="Y32" s="319"/>
      <c r="Z32" s="320"/>
      <c r="AA32" s="321" t="str">
        <f aca="false">IF(COUNTA(Q32:Y32)=0,"",COUNTA(Q32:Y32))</f>
        <v/>
      </c>
      <c r="AB32" s="333" t="s">
        <v>272</v>
      </c>
      <c r="AC32" s="324" t="str">
        <f aca="false">IF(IGRF!B28="","",IGRF!B28)</f>
        <v/>
      </c>
      <c r="AD32" s="314"/>
      <c r="AE32" s="315"/>
      <c r="AF32" s="315"/>
      <c r="AG32" s="315"/>
      <c r="AH32" s="315"/>
      <c r="AI32" s="316"/>
      <c r="AJ32" s="317"/>
      <c r="AK32" s="318"/>
      <c r="AL32" s="319"/>
      <c r="AM32" s="320"/>
      <c r="AN32" s="321" t="str">
        <f aca="false">IF(COUNTA(AD32:AL32)=0,"",COUNTA(AD32:AL32))</f>
        <v/>
      </c>
      <c r="AO32" s="342" t="n">
        <v>29</v>
      </c>
      <c r="AP32" s="342"/>
      <c r="AQ32" s="342"/>
      <c r="AR32" s="324" t="str">
        <f aca="false">IF(IGRF!H28="","",IGRF!H28)</f>
        <v/>
      </c>
      <c r="AS32" s="314"/>
      <c r="AT32" s="315"/>
      <c r="AU32" s="315"/>
      <c r="AV32" s="315"/>
      <c r="AW32" s="315"/>
      <c r="AX32" s="316"/>
      <c r="AY32" s="317"/>
      <c r="AZ32" s="318"/>
      <c r="BA32" s="319"/>
      <c r="BB32" s="320"/>
      <c r="BC32" s="321" t="str">
        <f aca="false">IF(COUNTA(AS32:BA32)=0,"",COUNTA(AS32:BA32))</f>
        <v/>
      </c>
      <c r="BD32" s="333" t="s">
        <v>272</v>
      </c>
    </row>
    <row r="33" customFormat="false" ht="19" hidden="false" customHeight="true" outlineLevel="0" collapsed="false">
      <c r="A33" s="313"/>
      <c r="B33" s="325"/>
      <c r="C33" s="326"/>
      <c r="D33" s="326"/>
      <c r="E33" s="326"/>
      <c r="F33" s="326"/>
      <c r="G33" s="327"/>
      <c r="H33" s="328"/>
      <c r="I33" s="329"/>
      <c r="J33" s="330"/>
      <c r="K33" s="331"/>
      <c r="L33" s="321"/>
      <c r="M33" s="332" t="n">
        <v>30</v>
      </c>
      <c r="N33" s="332"/>
      <c r="O33" s="332" t="n">
        <v>30</v>
      </c>
      <c r="P33" s="313"/>
      <c r="Q33" s="325"/>
      <c r="R33" s="326"/>
      <c r="S33" s="326"/>
      <c r="T33" s="326"/>
      <c r="U33" s="326"/>
      <c r="V33" s="327"/>
      <c r="W33" s="328"/>
      <c r="X33" s="329"/>
      <c r="Y33" s="330"/>
      <c r="Z33" s="331"/>
      <c r="AA33" s="321"/>
      <c r="AB33" s="356" t="s">
        <v>273</v>
      </c>
      <c r="AC33" s="324"/>
      <c r="AD33" s="325"/>
      <c r="AE33" s="326"/>
      <c r="AF33" s="326"/>
      <c r="AG33" s="326"/>
      <c r="AH33" s="326"/>
      <c r="AI33" s="327"/>
      <c r="AJ33" s="328"/>
      <c r="AK33" s="329"/>
      <c r="AL33" s="330"/>
      <c r="AM33" s="331"/>
      <c r="AN33" s="321"/>
      <c r="AO33" s="332" t="n">
        <v>30</v>
      </c>
      <c r="AP33" s="332"/>
      <c r="AQ33" s="332"/>
      <c r="AR33" s="324"/>
      <c r="AS33" s="325"/>
      <c r="AT33" s="326"/>
      <c r="AU33" s="326"/>
      <c r="AV33" s="326"/>
      <c r="AW33" s="326"/>
      <c r="AX33" s="327"/>
      <c r="AY33" s="328"/>
      <c r="AZ33" s="329"/>
      <c r="BA33" s="330"/>
      <c r="BB33" s="331"/>
      <c r="BC33" s="321"/>
      <c r="BD33" s="356" t="s">
        <v>273</v>
      </c>
    </row>
    <row r="34" customFormat="false" ht="19" hidden="false" customHeight="true" outlineLevel="0" collapsed="false">
      <c r="A34" s="334" t="str">
        <f aca="false">IF(IGRF!B29="","",IGRF!B29)</f>
        <v/>
      </c>
      <c r="B34" s="335"/>
      <c r="C34" s="336"/>
      <c r="D34" s="336"/>
      <c r="E34" s="336"/>
      <c r="F34" s="336"/>
      <c r="G34" s="337"/>
      <c r="H34" s="338"/>
      <c r="I34" s="339"/>
      <c r="J34" s="340"/>
      <c r="K34" s="320"/>
      <c r="L34" s="341" t="str">
        <f aca="false">IF(COUNTA(B34:J34)=0,"",COUNTA(B34:J34))</f>
        <v/>
      </c>
      <c r="M34" s="342" t="n">
        <v>31</v>
      </c>
      <c r="N34" s="342"/>
      <c r="O34" s="342" t="n">
        <v>31</v>
      </c>
      <c r="P34" s="334" t="str">
        <f aca="false">IF(IGRF!H29="","",IGRF!H29)</f>
        <v/>
      </c>
      <c r="Q34" s="335"/>
      <c r="R34" s="336"/>
      <c r="S34" s="336"/>
      <c r="T34" s="336"/>
      <c r="U34" s="336"/>
      <c r="V34" s="337"/>
      <c r="W34" s="338"/>
      <c r="X34" s="339"/>
      <c r="Y34" s="340"/>
      <c r="Z34" s="320"/>
      <c r="AA34" s="341" t="str">
        <f aca="false">IF(COUNTA(Q34:Y34)=0,"",COUNTA(Q34:Y34))</f>
        <v/>
      </c>
      <c r="AB34" s="351" t="s">
        <v>274</v>
      </c>
      <c r="AC34" s="344" t="str">
        <f aca="false">IF(IGRF!B29="","",IGRF!B29)</f>
        <v/>
      </c>
      <c r="AD34" s="335"/>
      <c r="AE34" s="336"/>
      <c r="AF34" s="336"/>
      <c r="AG34" s="336"/>
      <c r="AH34" s="336"/>
      <c r="AI34" s="337"/>
      <c r="AJ34" s="338"/>
      <c r="AK34" s="339"/>
      <c r="AL34" s="340"/>
      <c r="AM34" s="320"/>
      <c r="AN34" s="341" t="str">
        <f aca="false">IF(COUNTA(AD34:AL34)=0,"",COUNTA(AD34:AL34))</f>
        <v/>
      </c>
      <c r="AO34" s="342" t="n">
        <v>31</v>
      </c>
      <c r="AP34" s="342"/>
      <c r="AQ34" s="342"/>
      <c r="AR34" s="344" t="str">
        <f aca="false">IF(IGRF!H29="","",IGRF!H29)</f>
        <v/>
      </c>
      <c r="AS34" s="335"/>
      <c r="AT34" s="336"/>
      <c r="AU34" s="336"/>
      <c r="AV34" s="336"/>
      <c r="AW34" s="336"/>
      <c r="AX34" s="337"/>
      <c r="AY34" s="338"/>
      <c r="AZ34" s="339"/>
      <c r="BA34" s="340"/>
      <c r="BB34" s="320"/>
      <c r="BC34" s="341" t="str">
        <f aca="false">IF(COUNTA(AS34:BA34)=0,"",COUNTA(AS34:BA34))</f>
        <v/>
      </c>
      <c r="BD34" s="351" t="s">
        <v>274</v>
      </c>
    </row>
    <row r="35" customFormat="false" ht="19" hidden="false" customHeight="true" outlineLevel="0" collapsed="false">
      <c r="A35" s="334"/>
      <c r="B35" s="345"/>
      <c r="C35" s="346"/>
      <c r="D35" s="346"/>
      <c r="E35" s="346"/>
      <c r="F35" s="346"/>
      <c r="G35" s="347"/>
      <c r="H35" s="348"/>
      <c r="I35" s="349"/>
      <c r="J35" s="350"/>
      <c r="K35" s="331"/>
      <c r="L35" s="341"/>
      <c r="M35" s="332" t="n">
        <v>32</v>
      </c>
      <c r="N35" s="332"/>
      <c r="O35" s="332" t="n">
        <v>32</v>
      </c>
      <c r="P35" s="334"/>
      <c r="Q35" s="345"/>
      <c r="R35" s="346"/>
      <c r="S35" s="346"/>
      <c r="T35" s="346"/>
      <c r="U35" s="346"/>
      <c r="V35" s="347"/>
      <c r="W35" s="348"/>
      <c r="X35" s="349"/>
      <c r="Y35" s="350"/>
      <c r="Z35" s="331"/>
      <c r="AA35" s="341"/>
      <c r="AB35" s="353" t="s">
        <v>275</v>
      </c>
      <c r="AC35" s="344"/>
      <c r="AD35" s="345"/>
      <c r="AE35" s="346"/>
      <c r="AF35" s="346"/>
      <c r="AG35" s="346"/>
      <c r="AH35" s="346"/>
      <c r="AI35" s="347"/>
      <c r="AJ35" s="348"/>
      <c r="AK35" s="349"/>
      <c r="AL35" s="350"/>
      <c r="AM35" s="331"/>
      <c r="AN35" s="341"/>
      <c r="AO35" s="332" t="n">
        <v>32</v>
      </c>
      <c r="AP35" s="332"/>
      <c r="AQ35" s="332"/>
      <c r="AR35" s="344"/>
      <c r="AS35" s="345"/>
      <c r="AT35" s="346"/>
      <c r="AU35" s="346"/>
      <c r="AV35" s="346"/>
      <c r="AW35" s="346"/>
      <c r="AX35" s="347"/>
      <c r="AY35" s="348"/>
      <c r="AZ35" s="349"/>
      <c r="BA35" s="350"/>
      <c r="BB35" s="331"/>
      <c r="BC35" s="341"/>
      <c r="BD35" s="353" t="s">
        <v>275</v>
      </c>
    </row>
    <row r="36" customFormat="false" ht="19" hidden="false" customHeight="true" outlineLevel="0" collapsed="false">
      <c r="A36" s="313" t="str">
        <f aca="false">IF(IGRF!B30="","",IGRF!B30)</f>
        <v/>
      </c>
      <c r="B36" s="314"/>
      <c r="C36" s="315"/>
      <c r="D36" s="315"/>
      <c r="E36" s="315"/>
      <c r="F36" s="315"/>
      <c r="G36" s="316"/>
      <c r="H36" s="317"/>
      <c r="I36" s="318"/>
      <c r="J36" s="319"/>
      <c r="K36" s="320"/>
      <c r="L36" s="321" t="str">
        <f aca="false">IF(COUNTA(B36:J36)=0,"",COUNTA(B36:J36))</f>
        <v/>
      </c>
      <c r="M36" s="342" t="n">
        <v>33</v>
      </c>
      <c r="N36" s="342"/>
      <c r="O36" s="342" t="n">
        <v>33</v>
      </c>
      <c r="P36" s="313" t="str">
        <f aca="false">IF(IGRF!H30="","",IGRF!H30)</f>
        <v/>
      </c>
      <c r="Q36" s="314"/>
      <c r="R36" s="315"/>
      <c r="S36" s="315"/>
      <c r="T36" s="315"/>
      <c r="U36" s="315"/>
      <c r="V36" s="316"/>
      <c r="W36" s="317"/>
      <c r="X36" s="318"/>
      <c r="Y36" s="319"/>
      <c r="Z36" s="320"/>
      <c r="AA36" s="321" t="str">
        <f aca="false">IF(COUNTA(Q36:Y36)=0,"",COUNTA(Q36:Y36))</f>
        <v/>
      </c>
      <c r="AB36" s="354" t="s">
        <v>276</v>
      </c>
      <c r="AC36" s="324" t="str">
        <f aca="false">IF(IGRF!B30="","",IGRF!B30)</f>
        <v/>
      </c>
      <c r="AD36" s="314"/>
      <c r="AE36" s="315"/>
      <c r="AF36" s="315"/>
      <c r="AG36" s="315"/>
      <c r="AH36" s="315"/>
      <c r="AI36" s="316"/>
      <c r="AJ36" s="317"/>
      <c r="AK36" s="318"/>
      <c r="AL36" s="319"/>
      <c r="AM36" s="320"/>
      <c r="AN36" s="321" t="str">
        <f aca="false">IF(COUNTA(AD36:AL36)=0,"",COUNTA(AD36:AL36))</f>
        <v/>
      </c>
      <c r="AO36" s="342" t="n">
        <v>33</v>
      </c>
      <c r="AP36" s="342"/>
      <c r="AQ36" s="342"/>
      <c r="AR36" s="324" t="str">
        <f aca="false">IF(IGRF!H30="","",IGRF!H30)</f>
        <v/>
      </c>
      <c r="AS36" s="314"/>
      <c r="AT36" s="315"/>
      <c r="AU36" s="315"/>
      <c r="AV36" s="315"/>
      <c r="AW36" s="315"/>
      <c r="AX36" s="316"/>
      <c r="AY36" s="317"/>
      <c r="AZ36" s="318"/>
      <c r="BA36" s="319"/>
      <c r="BB36" s="320"/>
      <c r="BC36" s="321" t="str">
        <f aca="false">IF(COUNTA(AS36:BA36)=0,"",COUNTA(AS36:BA36))</f>
        <v/>
      </c>
      <c r="BD36" s="354" t="s">
        <v>276</v>
      </c>
    </row>
    <row r="37" customFormat="false" ht="19" hidden="false" customHeight="true" outlineLevel="0" collapsed="false">
      <c r="A37" s="313"/>
      <c r="B37" s="325"/>
      <c r="C37" s="326"/>
      <c r="D37" s="326"/>
      <c r="E37" s="326"/>
      <c r="F37" s="326"/>
      <c r="G37" s="327"/>
      <c r="H37" s="328"/>
      <c r="I37" s="329"/>
      <c r="J37" s="330"/>
      <c r="K37" s="331"/>
      <c r="L37" s="321"/>
      <c r="M37" s="332" t="n">
        <v>34</v>
      </c>
      <c r="N37" s="332"/>
      <c r="O37" s="332" t="n">
        <v>34</v>
      </c>
      <c r="P37" s="313"/>
      <c r="Q37" s="325"/>
      <c r="R37" s="326"/>
      <c r="S37" s="326"/>
      <c r="T37" s="326"/>
      <c r="U37" s="326"/>
      <c r="V37" s="327"/>
      <c r="W37" s="328"/>
      <c r="X37" s="329"/>
      <c r="Y37" s="330"/>
      <c r="Z37" s="331"/>
      <c r="AA37" s="321"/>
      <c r="AB37" s="323" t="s">
        <v>268</v>
      </c>
      <c r="AC37" s="324"/>
      <c r="AD37" s="325"/>
      <c r="AE37" s="326"/>
      <c r="AF37" s="326"/>
      <c r="AG37" s="326"/>
      <c r="AH37" s="326"/>
      <c r="AI37" s="327"/>
      <c r="AJ37" s="328"/>
      <c r="AK37" s="329"/>
      <c r="AL37" s="330"/>
      <c r="AM37" s="331"/>
      <c r="AN37" s="321"/>
      <c r="AO37" s="332" t="n">
        <v>34</v>
      </c>
      <c r="AP37" s="332"/>
      <c r="AQ37" s="332"/>
      <c r="AR37" s="324"/>
      <c r="AS37" s="325"/>
      <c r="AT37" s="326"/>
      <c r="AU37" s="326"/>
      <c r="AV37" s="326"/>
      <c r="AW37" s="326"/>
      <c r="AX37" s="327"/>
      <c r="AY37" s="328"/>
      <c r="AZ37" s="329"/>
      <c r="BA37" s="330"/>
      <c r="BB37" s="331"/>
      <c r="BC37" s="321"/>
      <c r="BD37" s="323" t="s">
        <v>268</v>
      </c>
    </row>
    <row r="38" customFormat="false" ht="19" hidden="false" customHeight="true" outlineLevel="0" collapsed="false">
      <c r="A38" s="334" t="str">
        <f aca="false">IF(IGRF!B31="","",IGRF!B31)</f>
        <v/>
      </c>
      <c r="B38" s="335"/>
      <c r="C38" s="336"/>
      <c r="D38" s="336"/>
      <c r="E38" s="336"/>
      <c r="F38" s="336"/>
      <c r="G38" s="337"/>
      <c r="H38" s="338"/>
      <c r="I38" s="339"/>
      <c r="J38" s="340"/>
      <c r="K38" s="320"/>
      <c r="L38" s="341" t="str">
        <f aca="false">IF(COUNTA(B38:J38)=0,"",COUNTA(B38:J38))</f>
        <v/>
      </c>
      <c r="M38" s="342" t="n">
        <v>35</v>
      </c>
      <c r="N38" s="342"/>
      <c r="O38" s="342" t="n">
        <v>35</v>
      </c>
      <c r="P38" s="334" t="str">
        <f aca="false">IF(IGRF!H31="","",IGRF!H31)</f>
        <v/>
      </c>
      <c r="Q38" s="335"/>
      <c r="R38" s="336"/>
      <c r="S38" s="336"/>
      <c r="T38" s="336"/>
      <c r="U38" s="336"/>
      <c r="V38" s="337"/>
      <c r="W38" s="338"/>
      <c r="X38" s="339"/>
      <c r="Y38" s="340"/>
      <c r="Z38" s="320"/>
      <c r="AA38" s="341" t="str">
        <f aca="false">IF(COUNTA(Q38:Y38)=0,"",COUNTA(Q38:Y38))</f>
        <v/>
      </c>
      <c r="AB38" s="333" t="s">
        <v>277</v>
      </c>
      <c r="AC38" s="344" t="str">
        <f aca="false">IF(IGRF!B31="","",IGRF!B31)</f>
        <v/>
      </c>
      <c r="AD38" s="335"/>
      <c r="AE38" s="336"/>
      <c r="AF38" s="336"/>
      <c r="AG38" s="336"/>
      <c r="AH38" s="336"/>
      <c r="AI38" s="337"/>
      <c r="AJ38" s="338"/>
      <c r="AK38" s="339"/>
      <c r="AL38" s="340"/>
      <c r="AM38" s="320"/>
      <c r="AN38" s="341" t="str">
        <f aca="false">IF(COUNTA(AD38:AL38)=0,"",COUNTA(AD38:AL38))</f>
        <v/>
      </c>
      <c r="AO38" s="342" t="n">
        <v>35</v>
      </c>
      <c r="AP38" s="342"/>
      <c r="AQ38" s="342"/>
      <c r="AR38" s="344" t="str">
        <f aca="false">IF(IGRF!H31="","",IGRF!H31)</f>
        <v/>
      </c>
      <c r="AS38" s="335"/>
      <c r="AT38" s="336"/>
      <c r="AU38" s="336"/>
      <c r="AV38" s="336"/>
      <c r="AW38" s="336"/>
      <c r="AX38" s="337"/>
      <c r="AY38" s="338"/>
      <c r="AZ38" s="339"/>
      <c r="BA38" s="340"/>
      <c r="BB38" s="320"/>
      <c r="BC38" s="341" t="str">
        <f aca="false">IF(COUNTA(AS38:BA38)=0,"",COUNTA(AS38:BA38))</f>
        <v/>
      </c>
      <c r="BD38" s="333" t="s">
        <v>277</v>
      </c>
    </row>
    <row r="39" customFormat="false" ht="19" hidden="false" customHeight="true" outlineLevel="0" collapsed="false">
      <c r="A39" s="334"/>
      <c r="B39" s="345"/>
      <c r="C39" s="346"/>
      <c r="D39" s="346"/>
      <c r="E39" s="346"/>
      <c r="F39" s="346"/>
      <c r="G39" s="347"/>
      <c r="H39" s="348"/>
      <c r="I39" s="349"/>
      <c r="J39" s="350"/>
      <c r="K39" s="331"/>
      <c r="L39" s="341"/>
      <c r="M39" s="332" t="n">
        <v>36</v>
      </c>
      <c r="N39" s="332"/>
      <c r="O39" s="332" t="n">
        <v>36</v>
      </c>
      <c r="P39" s="334"/>
      <c r="Q39" s="345"/>
      <c r="R39" s="346"/>
      <c r="S39" s="346"/>
      <c r="T39" s="346"/>
      <c r="U39" s="346"/>
      <c r="V39" s="347"/>
      <c r="W39" s="348"/>
      <c r="X39" s="349"/>
      <c r="Y39" s="350"/>
      <c r="Z39" s="331"/>
      <c r="AA39" s="341"/>
      <c r="AB39" s="323" t="s">
        <v>278</v>
      </c>
      <c r="AC39" s="344"/>
      <c r="AD39" s="345"/>
      <c r="AE39" s="346"/>
      <c r="AF39" s="346"/>
      <c r="AG39" s="346"/>
      <c r="AH39" s="346"/>
      <c r="AI39" s="347"/>
      <c r="AJ39" s="348"/>
      <c r="AK39" s="349"/>
      <c r="AL39" s="350"/>
      <c r="AM39" s="331"/>
      <c r="AN39" s="341"/>
      <c r="AO39" s="332" t="n">
        <v>36</v>
      </c>
      <c r="AP39" s="332"/>
      <c r="AQ39" s="332"/>
      <c r="AR39" s="344"/>
      <c r="AS39" s="345"/>
      <c r="AT39" s="346"/>
      <c r="AU39" s="346"/>
      <c r="AV39" s="346"/>
      <c r="AW39" s="346"/>
      <c r="AX39" s="347"/>
      <c r="AY39" s="348"/>
      <c r="AZ39" s="349"/>
      <c r="BA39" s="350"/>
      <c r="BB39" s="331"/>
      <c r="BC39" s="341"/>
      <c r="BD39" s="323" t="s">
        <v>278</v>
      </c>
    </row>
    <row r="40" customFormat="false" ht="19" hidden="false" customHeight="true" outlineLevel="0" collapsed="false">
      <c r="A40" s="313" t="str">
        <f aca="false">IF(IGRF!B32="","",IGRF!B32)</f>
        <v/>
      </c>
      <c r="B40" s="314"/>
      <c r="C40" s="315"/>
      <c r="D40" s="315"/>
      <c r="E40" s="315"/>
      <c r="F40" s="315"/>
      <c r="G40" s="316"/>
      <c r="H40" s="317"/>
      <c r="I40" s="318"/>
      <c r="J40" s="319"/>
      <c r="K40" s="320"/>
      <c r="L40" s="321" t="str">
        <f aca="false">IF(COUNTA(B40:J40)=0,"",COUNTA(B40:J40))</f>
        <v/>
      </c>
      <c r="M40" s="342" t="n">
        <v>37</v>
      </c>
      <c r="N40" s="342"/>
      <c r="O40" s="342" t="n">
        <v>37</v>
      </c>
      <c r="P40" s="313" t="str">
        <f aca="false">IF(IGRF!H32="","",IGRF!H32)</f>
        <v/>
      </c>
      <c r="Q40" s="314"/>
      <c r="R40" s="315"/>
      <c r="S40" s="315"/>
      <c r="T40" s="315"/>
      <c r="U40" s="315"/>
      <c r="V40" s="316"/>
      <c r="W40" s="317"/>
      <c r="X40" s="318"/>
      <c r="Y40" s="319"/>
      <c r="Z40" s="320"/>
      <c r="AA40" s="321" t="str">
        <f aca="false">IF(COUNTA(Q40:Y40)=0,"",COUNTA(Q40:Y40))</f>
        <v/>
      </c>
      <c r="AB40" s="351" t="s">
        <v>279</v>
      </c>
      <c r="AC40" s="324" t="str">
        <f aca="false">IF(IGRF!B32="","",IGRF!B32)</f>
        <v/>
      </c>
      <c r="AD40" s="314"/>
      <c r="AE40" s="315"/>
      <c r="AF40" s="315"/>
      <c r="AG40" s="315"/>
      <c r="AH40" s="315"/>
      <c r="AI40" s="316"/>
      <c r="AJ40" s="317"/>
      <c r="AK40" s="318"/>
      <c r="AL40" s="319"/>
      <c r="AM40" s="320"/>
      <c r="AN40" s="321" t="str">
        <f aca="false">IF(COUNTA(AD40:AL40)=0,"",COUNTA(AD40:AL40))</f>
        <v/>
      </c>
      <c r="AO40" s="342" t="n">
        <v>37</v>
      </c>
      <c r="AP40" s="342"/>
      <c r="AQ40" s="342"/>
      <c r="AR40" s="324" t="str">
        <f aca="false">IF(IGRF!H32="","",IGRF!H32)</f>
        <v/>
      </c>
      <c r="AS40" s="314"/>
      <c r="AT40" s="315"/>
      <c r="AU40" s="315"/>
      <c r="AV40" s="315"/>
      <c r="AW40" s="315"/>
      <c r="AX40" s="316"/>
      <c r="AY40" s="317"/>
      <c r="AZ40" s="318"/>
      <c r="BA40" s="319"/>
      <c r="BB40" s="320"/>
      <c r="BC40" s="321" t="str">
        <f aca="false">IF(COUNTA(AS40:BA40)=0,"",COUNTA(AS40:BA40))</f>
        <v/>
      </c>
      <c r="BD40" s="351" t="s">
        <v>279</v>
      </c>
    </row>
    <row r="41" customFormat="false" ht="19" hidden="false" customHeight="true" outlineLevel="0" collapsed="false">
      <c r="A41" s="313"/>
      <c r="B41" s="325"/>
      <c r="C41" s="326"/>
      <c r="D41" s="326"/>
      <c r="E41" s="326"/>
      <c r="F41" s="326"/>
      <c r="G41" s="327"/>
      <c r="H41" s="328"/>
      <c r="I41" s="329"/>
      <c r="J41" s="330"/>
      <c r="K41" s="331"/>
      <c r="L41" s="321"/>
      <c r="M41" s="332" t="n">
        <v>38</v>
      </c>
      <c r="N41" s="332"/>
      <c r="O41" s="332" t="n">
        <v>38</v>
      </c>
      <c r="P41" s="313"/>
      <c r="Q41" s="325"/>
      <c r="R41" s="326"/>
      <c r="S41" s="326"/>
      <c r="T41" s="326"/>
      <c r="U41" s="326"/>
      <c r="V41" s="327"/>
      <c r="W41" s="328"/>
      <c r="X41" s="329"/>
      <c r="Y41" s="330"/>
      <c r="Z41" s="331"/>
      <c r="AA41" s="321"/>
      <c r="AB41" s="333" t="s">
        <v>280</v>
      </c>
      <c r="AC41" s="324"/>
      <c r="AD41" s="325"/>
      <c r="AE41" s="326"/>
      <c r="AF41" s="326"/>
      <c r="AG41" s="326"/>
      <c r="AH41" s="326"/>
      <c r="AI41" s="327"/>
      <c r="AJ41" s="328"/>
      <c r="AK41" s="329"/>
      <c r="AL41" s="330"/>
      <c r="AM41" s="331"/>
      <c r="AN41" s="321"/>
      <c r="AO41" s="332" t="n">
        <v>38</v>
      </c>
      <c r="AP41" s="332"/>
      <c r="AQ41" s="332"/>
      <c r="AR41" s="324"/>
      <c r="AS41" s="325"/>
      <c r="AT41" s="326"/>
      <c r="AU41" s="326"/>
      <c r="AV41" s="326"/>
      <c r="AW41" s="326"/>
      <c r="AX41" s="327"/>
      <c r="AY41" s="328"/>
      <c r="AZ41" s="329"/>
      <c r="BA41" s="330"/>
      <c r="BB41" s="331"/>
      <c r="BC41" s="321"/>
      <c r="BD41" s="333" t="s">
        <v>280</v>
      </c>
    </row>
    <row r="42" customFormat="false" ht="19" hidden="false" customHeight="true" outlineLevel="0" collapsed="false">
      <c r="A42" s="357" t="str">
        <f aca="false">IF(IGRF!B33="","",IGRF!B33)</f>
        <v/>
      </c>
      <c r="B42" s="335"/>
      <c r="C42" s="336"/>
      <c r="D42" s="336"/>
      <c r="E42" s="336"/>
      <c r="F42" s="336"/>
      <c r="G42" s="337"/>
      <c r="H42" s="338"/>
      <c r="I42" s="339"/>
      <c r="J42" s="340"/>
      <c r="K42" s="320"/>
      <c r="L42" s="358" t="str">
        <f aca="false">IF(COUNTA(B42:J42)=0,"",COUNTA(B42:J42))</f>
        <v/>
      </c>
      <c r="M42" s="342"/>
      <c r="N42" s="342"/>
      <c r="O42" s="342" t="n">
        <v>39</v>
      </c>
      <c r="P42" s="357" t="str">
        <f aca="false">IF(IGRF!H33="","",IGRF!H33)</f>
        <v/>
      </c>
      <c r="Q42" s="335"/>
      <c r="R42" s="336"/>
      <c r="S42" s="336"/>
      <c r="T42" s="336"/>
      <c r="U42" s="336"/>
      <c r="V42" s="337"/>
      <c r="W42" s="338"/>
      <c r="X42" s="339"/>
      <c r="Y42" s="340"/>
      <c r="Z42" s="320"/>
      <c r="AA42" s="358" t="str">
        <f aca="false">IF(COUNTA(Q42:Y42)=0,"",COUNTA(Q42:Y42))</f>
        <v/>
      </c>
      <c r="AB42" s="355" t="s">
        <v>281</v>
      </c>
      <c r="AC42" s="359" t="str">
        <f aca="false">IF(IGRF!B33="","",IGRF!B33)</f>
        <v/>
      </c>
      <c r="AD42" s="335"/>
      <c r="AE42" s="336"/>
      <c r="AF42" s="336"/>
      <c r="AG42" s="336"/>
      <c r="AH42" s="336"/>
      <c r="AI42" s="337"/>
      <c r="AJ42" s="338"/>
      <c r="AK42" s="339"/>
      <c r="AL42" s="340"/>
      <c r="AM42" s="320"/>
      <c r="AN42" s="358" t="str">
        <f aca="false">IF(COUNTA(AD42:AL42)=0,"",COUNTA(AD42:AL42))</f>
        <v/>
      </c>
      <c r="AO42" s="342"/>
      <c r="AP42" s="342"/>
      <c r="AQ42" s="342"/>
      <c r="AR42" s="359" t="str">
        <f aca="false">IF(IGRF!H33="","",IGRF!H33)</f>
        <v/>
      </c>
      <c r="AS42" s="335"/>
      <c r="AT42" s="336"/>
      <c r="AU42" s="336"/>
      <c r="AV42" s="336"/>
      <c r="AW42" s="336"/>
      <c r="AX42" s="337"/>
      <c r="AY42" s="338"/>
      <c r="AZ42" s="339"/>
      <c r="BA42" s="340"/>
      <c r="BB42" s="320"/>
      <c r="BC42" s="358" t="str">
        <f aca="false">IF(COUNTA(AS42:BA42)=0,"",COUNTA(AS42:BA42))</f>
        <v/>
      </c>
      <c r="BD42" s="355" t="s">
        <v>281</v>
      </c>
    </row>
    <row r="43" customFormat="false" ht="19" hidden="false" customHeight="true" outlineLevel="0" collapsed="false">
      <c r="A43" s="357"/>
      <c r="B43" s="360"/>
      <c r="C43" s="361"/>
      <c r="D43" s="361"/>
      <c r="E43" s="361"/>
      <c r="F43" s="361"/>
      <c r="G43" s="362"/>
      <c r="H43" s="363"/>
      <c r="I43" s="364"/>
      <c r="J43" s="365"/>
      <c r="K43" s="366"/>
      <c r="L43" s="358"/>
      <c r="M43" s="332"/>
      <c r="N43" s="332"/>
      <c r="O43" s="332" t="n">
        <v>40</v>
      </c>
      <c r="P43" s="357"/>
      <c r="Q43" s="360"/>
      <c r="R43" s="361"/>
      <c r="S43" s="361"/>
      <c r="T43" s="361"/>
      <c r="U43" s="361"/>
      <c r="V43" s="362"/>
      <c r="W43" s="363"/>
      <c r="X43" s="364"/>
      <c r="Y43" s="365"/>
      <c r="Z43" s="366"/>
      <c r="AA43" s="358"/>
      <c r="AB43" s="367" t="s">
        <v>282</v>
      </c>
      <c r="AC43" s="359"/>
      <c r="AD43" s="360"/>
      <c r="AE43" s="361"/>
      <c r="AF43" s="361"/>
      <c r="AG43" s="361"/>
      <c r="AH43" s="361"/>
      <c r="AI43" s="362"/>
      <c r="AJ43" s="363"/>
      <c r="AK43" s="364"/>
      <c r="AL43" s="365"/>
      <c r="AM43" s="366"/>
      <c r="AN43" s="358"/>
      <c r="AO43" s="332"/>
      <c r="AP43" s="332"/>
      <c r="AQ43" s="332"/>
      <c r="AR43" s="359"/>
      <c r="AS43" s="360"/>
      <c r="AT43" s="361"/>
      <c r="AU43" s="361"/>
      <c r="AV43" s="361"/>
      <c r="AW43" s="361"/>
      <c r="AX43" s="362"/>
      <c r="AY43" s="363"/>
      <c r="AZ43" s="364"/>
      <c r="BA43" s="365"/>
      <c r="BB43" s="366"/>
      <c r="BC43" s="358"/>
      <c r="BD43" s="367" t="s">
        <v>282</v>
      </c>
    </row>
    <row r="44" s="375" customFormat="true" ht="16.5" hidden="false" customHeight="true" outlineLevel="0" collapsed="false">
      <c r="A44" s="368" t="s">
        <v>283</v>
      </c>
      <c r="B44" s="368"/>
      <c r="C44" s="318"/>
      <c r="D44" s="315"/>
      <c r="E44" s="369" t="n">
        <f aca="false">COUNTA(C44:D44)</f>
        <v>0</v>
      </c>
      <c r="F44" s="370" t="s">
        <v>284</v>
      </c>
      <c r="G44" s="370"/>
      <c r="H44" s="370"/>
      <c r="I44" s="370"/>
      <c r="J44" s="370"/>
      <c r="K44" s="370"/>
      <c r="L44" s="371" t="n">
        <f aca="false">IF(SUM(L4:L43)=0,"",SUM(L4:L43,E44))</f>
        <v>15</v>
      </c>
      <c r="M44" s="322"/>
      <c r="N44" s="322"/>
      <c r="O44" s="322" t="n">
        <v>41</v>
      </c>
      <c r="P44" s="368" t="s">
        <v>283</v>
      </c>
      <c r="Q44" s="368"/>
      <c r="R44" s="318"/>
      <c r="S44" s="315"/>
      <c r="T44" s="369" t="n">
        <f aca="false">COUNTA(R44:S44)</f>
        <v>0</v>
      </c>
      <c r="U44" s="370" t="s">
        <v>284</v>
      </c>
      <c r="V44" s="370"/>
      <c r="W44" s="370"/>
      <c r="X44" s="370"/>
      <c r="Y44" s="370"/>
      <c r="Z44" s="370"/>
      <c r="AA44" s="372" t="n">
        <f aca="false">IF(SUM(AA4:AA43)=0,"",SUM(AA4:AA43,T44))</f>
        <v>19</v>
      </c>
      <c r="AB44" s="373" t="s">
        <v>285</v>
      </c>
      <c r="AC44" s="368" t="s">
        <v>283</v>
      </c>
      <c r="AD44" s="368"/>
      <c r="AE44" s="318"/>
      <c r="AF44" s="315"/>
      <c r="AG44" s="369" t="n">
        <f aca="false">COUNTA(AE44:AF44)</f>
        <v>0</v>
      </c>
      <c r="AH44" s="370" t="s">
        <v>286</v>
      </c>
      <c r="AI44" s="370"/>
      <c r="AJ44" s="370"/>
      <c r="AK44" s="370"/>
      <c r="AL44" s="370"/>
      <c r="AM44" s="370"/>
      <c r="AN44" s="374" t="n">
        <f aca="false">IF(SUM(AN4:AN43)=0,"",SUM(AN4:AN43,AG44))</f>
        <v>16</v>
      </c>
      <c r="AO44" s="322"/>
      <c r="AP44" s="322"/>
      <c r="AQ44" s="322"/>
      <c r="AR44" s="368" t="s">
        <v>283</v>
      </c>
      <c r="AS44" s="368"/>
      <c r="AT44" s="318"/>
      <c r="AU44" s="315"/>
      <c r="AV44" s="369" t="n">
        <f aca="false">COUNTA(AT44:AU44)</f>
        <v>0</v>
      </c>
      <c r="AW44" s="370" t="s">
        <v>286</v>
      </c>
      <c r="AX44" s="370"/>
      <c r="AY44" s="370"/>
      <c r="AZ44" s="370"/>
      <c r="BA44" s="370"/>
      <c r="BB44" s="370"/>
      <c r="BC44" s="372" t="n">
        <f aca="false">IF(SUM(BC4:BC43)=0,"",SUM(BC4:BC43,AV44))</f>
        <v>21</v>
      </c>
      <c r="BD44" s="373" t="s">
        <v>285</v>
      </c>
    </row>
    <row r="45" s="384" customFormat="true" ht="16.5" hidden="false" customHeight="true" outlineLevel="0" collapsed="false">
      <c r="A45" s="376"/>
      <c r="B45" s="377"/>
      <c r="C45" s="329"/>
      <c r="D45" s="326"/>
      <c r="E45" s="378"/>
      <c r="F45" s="370"/>
      <c r="G45" s="370"/>
      <c r="H45" s="370"/>
      <c r="I45" s="370"/>
      <c r="J45" s="370"/>
      <c r="K45" s="370"/>
      <c r="L45" s="371"/>
      <c r="M45" s="379"/>
      <c r="N45" s="379"/>
      <c r="O45" s="379" t="n">
        <v>42</v>
      </c>
      <c r="P45" s="376"/>
      <c r="Q45" s="377"/>
      <c r="R45" s="329"/>
      <c r="S45" s="326"/>
      <c r="T45" s="378"/>
      <c r="U45" s="370"/>
      <c r="V45" s="370"/>
      <c r="W45" s="370"/>
      <c r="X45" s="370"/>
      <c r="Y45" s="370"/>
      <c r="Z45" s="370"/>
      <c r="AA45" s="372"/>
      <c r="AB45" s="380"/>
      <c r="AC45" s="381"/>
      <c r="AD45" s="382"/>
      <c r="AE45" s="329"/>
      <c r="AF45" s="326"/>
      <c r="AG45" s="378"/>
      <c r="AH45" s="370"/>
      <c r="AI45" s="370"/>
      <c r="AJ45" s="370"/>
      <c r="AK45" s="370"/>
      <c r="AL45" s="370"/>
      <c r="AM45" s="370"/>
      <c r="AN45" s="374"/>
      <c r="AO45" s="379"/>
      <c r="AP45" s="379"/>
      <c r="AQ45" s="379"/>
      <c r="AR45" s="381"/>
      <c r="AS45" s="382"/>
      <c r="AT45" s="329"/>
      <c r="AU45" s="326"/>
      <c r="AV45" s="378"/>
      <c r="AW45" s="370"/>
      <c r="AX45" s="370"/>
      <c r="AY45" s="370"/>
      <c r="AZ45" s="370"/>
      <c r="BA45" s="370"/>
      <c r="BB45" s="370"/>
      <c r="BC45" s="372"/>
      <c r="BD45" s="383"/>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A43 AE44:AF45 AD4:AL43">
    <cfRule type="expression" priority="2" aboveAverage="0" equalAverage="0" bottom="0" percent="0" rank="0" text="" dxfId="0">
      <formula>tot(ISBLANK(B4))</formula>
    </cfRule>
  </conditionalFormatting>
  <printOptions headings="false" gridLines="false" gridLinesSet="true" horizontalCentered="true" verticalCentered="false"/>
  <pageMargins left="1" right="0.5" top="0.7" bottom="0.35" header="0.359722222222222"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&amp;L&amp;"Calibri,Regular"&amp;34&amp;A&amp;C_x000D_&amp;R&amp;"Calibri,Regular"_x000D_‘&amp;A’ revision 150103_x000D_StatsBook © 2008–2015 WFTDA</oddHeader>
    <oddFooter/>
  </headerFooter>
  <colBreaks count="1" manualBreakCount="1">
    <brk id="28" man="true" max="65535" min="0"/>
  </colBreaks>
</worksheet>
</file>

<file path=xl/worksheets/sheet5.xml><?xml version="1.0" encoding="utf-8"?>
<worksheet xmlns="http://schemas.openxmlformats.org/spreadsheetml/2006/main" xmlns:r="http://schemas.openxmlformats.org/officeDocument/2006/relationships">
  <sheetPr filterMode="false">
    <tabColor rgb="FFFF8AFF"/>
    <pageSetUpPr fitToPage="false"/>
  </sheetPr>
  <dimension ref="A1:AZ8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S75" activeCellId="0" sqref="AS75"/>
    </sheetView>
  </sheetViews>
  <sheetFormatPr defaultRowHeight="13"/>
  <cols>
    <col collapsed="false" hidden="false" max="1" min="1" style="295" width="7.56122448979592"/>
    <col collapsed="false" hidden="false" max="2" min="2" style="295" width="6.3469387755102"/>
    <col collapsed="false" hidden="false" max="3" min="3" style="295" width="14.0408163265306"/>
    <col collapsed="false" hidden="false" max="6" min="4" style="295" width="3.23979591836735"/>
    <col collapsed="false" hidden="false" max="7" min="7" style="295" width="14.0408163265306"/>
    <col collapsed="false" hidden="false" max="10" min="8" style="295" width="3.23979591836735"/>
    <col collapsed="false" hidden="false" max="11" min="11" style="295" width="14.0408163265306"/>
    <col collapsed="false" hidden="false" max="14" min="12" style="295" width="3.23979591836735"/>
    <col collapsed="false" hidden="false" max="15" min="15" style="295" width="14.0408163265306"/>
    <col collapsed="false" hidden="false" max="18" min="16" style="295" width="3.23979591836735"/>
    <col collapsed="false" hidden="false" max="19" min="19" style="295" width="14.0408163265306"/>
    <col collapsed="false" hidden="false" max="22" min="20" style="295" width="3.23979591836735"/>
    <col collapsed="false" hidden="true" max="23" min="23" style="385" width="0"/>
    <col collapsed="false" hidden="false" max="24" min="24" style="295" width="2.56632653061224"/>
    <col collapsed="false" hidden="false" max="25" min="25" style="295" width="6.3469387755102"/>
    <col collapsed="false" hidden="false" max="26" min="26" style="295" width="19.4387755102041"/>
    <col collapsed="false" hidden="false" max="27" min="27" style="295" width="7.56122448979592"/>
    <col collapsed="false" hidden="false" max="28" min="28" style="295" width="6.3469387755102"/>
    <col collapsed="false" hidden="false" max="29" min="29" style="295" width="14.0408163265306"/>
    <col collapsed="false" hidden="false" max="32" min="30" style="295" width="3.23979591836735"/>
    <col collapsed="false" hidden="false" max="33" min="33" style="295" width="14.0408163265306"/>
    <col collapsed="false" hidden="false" max="36" min="34" style="295" width="3.23979591836735"/>
    <col collapsed="false" hidden="false" max="37" min="37" style="295" width="14.0408163265306"/>
    <col collapsed="false" hidden="false" max="40" min="38" style="295" width="3.23979591836735"/>
    <col collapsed="false" hidden="false" max="41" min="41" style="295" width="14.0408163265306"/>
    <col collapsed="false" hidden="false" max="44" min="42" style="295" width="3.23979591836735"/>
    <col collapsed="false" hidden="false" max="45" min="45" style="295" width="14.0408163265306"/>
    <col collapsed="false" hidden="false" max="48" min="46" style="295" width="3.23979591836735"/>
    <col collapsed="false" hidden="true" max="49" min="49" style="385" width="0"/>
    <col collapsed="false" hidden="false" max="50" min="50" style="295" width="2.56632653061224"/>
    <col collapsed="false" hidden="false" max="51" min="51" style="295" width="6.3469387755102"/>
    <col collapsed="false" hidden="false" max="52" min="52" style="295" width="19.0357142857143"/>
    <col collapsed="false" hidden="false" max="1025" min="53" style="295" width="8.63775510204082"/>
  </cols>
  <sheetData>
    <row r="1" s="392" customFormat="true" ht="29.15" hidden="false" customHeight="true" outlineLevel="0" collapsed="false">
      <c r="A1" s="386" t="str">
        <f aca="false">Score!$A$1</f>
        <v>Carnevil</v>
      </c>
      <c r="B1" s="386"/>
      <c r="C1" s="386"/>
      <c r="D1" s="386"/>
      <c r="E1" s="386"/>
      <c r="F1" s="386"/>
      <c r="G1" s="386"/>
      <c r="H1" s="387" t="s">
        <v>287</v>
      </c>
      <c r="I1" s="387"/>
      <c r="J1" s="387"/>
      <c r="K1" s="387"/>
      <c r="L1" s="387"/>
      <c r="M1" s="387"/>
      <c r="N1" s="387"/>
      <c r="O1" s="387"/>
      <c r="P1" s="388" t="n">
        <f aca="false">IF(ISBLANK(IGRF!$B$7), "", IGRF!$B$7)</f>
        <v>42686</v>
      </c>
      <c r="Q1" s="388"/>
      <c r="R1" s="388"/>
      <c r="S1" s="388"/>
      <c r="T1" s="389" t="n">
        <v>1</v>
      </c>
      <c r="U1" s="389"/>
      <c r="V1" s="389"/>
      <c r="W1" s="390"/>
      <c r="X1" s="391" t="str">
        <f aca="false">IF(ISBLANK(IGRF!$B$12), "", IGRF!$B$12)</f>
        <v>Purple</v>
      </c>
      <c r="Y1" s="391"/>
      <c r="Z1" s="391"/>
      <c r="AA1" s="386" t="str">
        <f aca="false">Score!T1</f>
        <v>Camaro Harem</v>
      </c>
      <c r="AB1" s="386"/>
      <c r="AC1" s="386"/>
      <c r="AD1" s="386"/>
      <c r="AE1" s="386"/>
      <c r="AF1" s="386"/>
      <c r="AG1" s="386"/>
      <c r="AH1" s="387" t="s">
        <v>288</v>
      </c>
      <c r="AI1" s="387"/>
      <c r="AJ1" s="387"/>
      <c r="AK1" s="387"/>
      <c r="AL1" s="387"/>
      <c r="AM1" s="387"/>
      <c r="AN1" s="387"/>
      <c r="AO1" s="387"/>
      <c r="AP1" s="388" t="n">
        <f aca="false">P1</f>
        <v>42686</v>
      </c>
      <c r="AQ1" s="388"/>
      <c r="AR1" s="388"/>
      <c r="AS1" s="388"/>
      <c r="AT1" s="389" t="n">
        <v>1</v>
      </c>
      <c r="AU1" s="389"/>
      <c r="AV1" s="389"/>
      <c r="AW1" s="390"/>
      <c r="AX1" s="391" t="str">
        <f aca="false">IF(ISBLANK(IGRF!$H$12), "", IGRF!$H$12)</f>
        <v>Orange</v>
      </c>
      <c r="AY1" s="391"/>
      <c r="AZ1" s="391"/>
    </row>
    <row r="2" customFormat="false" ht="15" hidden="false" customHeight="true" outlineLevel="0" collapsed="false">
      <c r="A2" s="386"/>
      <c r="B2" s="386"/>
      <c r="C2" s="386"/>
      <c r="D2" s="386"/>
      <c r="E2" s="386"/>
      <c r="F2" s="386"/>
      <c r="G2" s="386"/>
      <c r="H2" s="393" t="s">
        <v>289</v>
      </c>
      <c r="I2" s="393"/>
      <c r="J2" s="393"/>
      <c r="K2" s="393"/>
      <c r="L2" s="393"/>
      <c r="M2" s="393"/>
      <c r="N2" s="393"/>
      <c r="O2" s="393"/>
      <c r="P2" s="394" t="s">
        <v>213</v>
      </c>
      <c r="Q2" s="394"/>
      <c r="R2" s="394"/>
      <c r="S2" s="394"/>
      <c r="T2" s="395" t="str">
        <f aca="false">IF(ISBLANK(IGRF!$K$3), "", "GAME " &amp; IGRF!$K$3)</f>
        <v>GAME 1</v>
      </c>
      <c r="U2" s="395"/>
      <c r="V2" s="395"/>
      <c r="W2" s="396"/>
      <c r="X2" s="393" t="s">
        <v>212</v>
      </c>
      <c r="Y2" s="393"/>
      <c r="Z2" s="393"/>
      <c r="AA2" s="386"/>
      <c r="AB2" s="386"/>
      <c r="AC2" s="386"/>
      <c r="AD2" s="386"/>
      <c r="AE2" s="386"/>
      <c r="AF2" s="386"/>
      <c r="AG2" s="386"/>
      <c r="AH2" s="393" t="s">
        <v>289</v>
      </c>
      <c r="AI2" s="393"/>
      <c r="AJ2" s="393"/>
      <c r="AK2" s="393"/>
      <c r="AL2" s="393"/>
      <c r="AM2" s="393"/>
      <c r="AN2" s="393"/>
      <c r="AO2" s="393"/>
      <c r="AP2" s="394" t="s">
        <v>213</v>
      </c>
      <c r="AQ2" s="394"/>
      <c r="AR2" s="394"/>
      <c r="AS2" s="394"/>
      <c r="AT2" s="395" t="str">
        <f aca="false">T2</f>
        <v>GAME 1</v>
      </c>
      <c r="AU2" s="395"/>
      <c r="AV2" s="395"/>
      <c r="AW2" s="396"/>
      <c r="AX2" s="393" t="s">
        <v>212</v>
      </c>
      <c r="AY2" s="393"/>
      <c r="AZ2" s="393"/>
    </row>
    <row r="3" s="401" customFormat="true" ht="13.5" hidden="false" customHeight="true" outlineLevel="0" collapsed="false">
      <c r="A3" s="397" t="s">
        <v>290</v>
      </c>
      <c r="B3" s="398" t="s">
        <v>291</v>
      </c>
      <c r="C3" s="398" t="s">
        <v>292</v>
      </c>
      <c r="D3" s="398" t="s">
        <v>293</v>
      </c>
      <c r="E3" s="398"/>
      <c r="F3" s="398"/>
      <c r="G3" s="398" t="s">
        <v>294</v>
      </c>
      <c r="H3" s="398" t="s">
        <v>293</v>
      </c>
      <c r="I3" s="398"/>
      <c r="J3" s="398"/>
      <c r="K3" s="398" t="s">
        <v>295</v>
      </c>
      <c r="L3" s="398" t="s">
        <v>293</v>
      </c>
      <c r="M3" s="398"/>
      <c r="N3" s="398"/>
      <c r="O3" s="398" t="s">
        <v>295</v>
      </c>
      <c r="P3" s="398" t="s">
        <v>293</v>
      </c>
      <c r="Q3" s="398"/>
      <c r="R3" s="398"/>
      <c r="S3" s="398" t="s">
        <v>295</v>
      </c>
      <c r="T3" s="398" t="s">
        <v>293</v>
      </c>
      <c r="U3" s="398"/>
      <c r="V3" s="398"/>
      <c r="W3" s="399"/>
      <c r="X3" s="400" t="s">
        <v>296</v>
      </c>
      <c r="Y3" s="400"/>
      <c r="Z3" s="400"/>
      <c r="AA3" s="397" t="s">
        <v>290</v>
      </c>
      <c r="AB3" s="398" t="s">
        <v>291</v>
      </c>
      <c r="AC3" s="398" t="s">
        <v>292</v>
      </c>
      <c r="AD3" s="398" t="s">
        <v>293</v>
      </c>
      <c r="AE3" s="398"/>
      <c r="AF3" s="398"/>
      <c r="AG3" s="398" t="s">
        <v>294</v>
      </c>
      <c r="AH3" s="398" t="s">
        <v>293</v>
      </c>
      <c r="AI3" s="398"/>
      <c r="AJ3" s="398"/>
      <c r="AK3" s="398" t="s">
        <v>295</v>
      </c>
      <c r="AL3" s="398" t="s">
        <v>293</v>
      </c>
      <c r="AM3" s="398"/>
      <c r="AN3" s="398"/>
      <c r="AO3" s="398" t="s">
        <v>295</v>
      </c>
      <c r="AP3" s="398" t="s">
        <v>293</v>
      </c>
      <c r="AQ3" s="398"/>
      <c r="AR3" s="398"/>
      <c r="AS3" s="398" t="s">
        <v>295</v>
      </c>
      <c r="AT3" s="398" t="s">
        <v>293</v>
      </c>
      <c r="AU3" s="398"/>
      <c r="AV3" s="398"/>
      <c r="AW3" s="399"/>
      <c r="AX3" s="400" t="s">
        <v>296</v>
      </c>
      <c r="AY3" s="400"/>
      <c r="AZ3" s="400"/>
    </row>
    <row r="4" customFormat="false" ht="32.15" hidden="false" customHeight="true" outlineLevel="0" collapsed="false">
      <c r="A4" s="402" t="n">
        <f aca="false">IF(Score!A4="", "",Score!A4 )</f>
        <v>1</v>
      </c>
      <c r="B4" s="403"/>
      <c r="C4" s="404" t="str">
        <f aca="false">IF(Score!B4="", "",Score!B4 )</f>
        <v>747</v>
      </c>
      <c r="D4" s="405"/>
      <c r="E4" s="405"/>
      <c r="F4" s="405"/>
      <c r="G4" s="406" t="s">
        <v>149</v>
      </c>
      <c r="H4" s="405"/>
      <c r="I4" s="405"/>
      <c r="J4" s="405"/>
      <c r="K4" s="406" t="s">
        <v>113</v>
      </c>
      <c r="L4" s="405"/>
      <c r="M4" s="405"/>
      <c r="N4" s="405"/>
      <c r="O4" s="406" t="s">
        <v>117</v>
      </c>
      <c r="P4" s="405" t="s">
        <v>297</v>
      </c>
      <c r="Q4" s="405"/>
      <c r="R4" s="405"/>
      <c r="S4" s="406" t="s">
        <v>129</v>
      </c>
      <c r="T4" s="405"/>
      <c r="U4" s="405"/>
      <c r="V4" s="407"/>
      <c r="W4" s="408" t="e">
        <f aca="false">IF(A4="","",SUMIF(SK!B$3:B$78,ROW(),SK!D$3:D$78))</f>
        <v>#REF!</v>
      </c>
      <c r="X4" s="384"/>
      <c r="Y4" s="409" t="str">
        <f aca="false">IF(IGRF!B14="","",IGRF!B14)</f>
        <v>02</v>
      </c>
      <c r="Z4" s="410" t="str">
        <f aca="false">IF(IGRF!C14="","",IGRF!C14)</f>
        <v>Jema Wrex</v>
      </c>
      <c r="AA4" s="411" t="n">
        <f aca="false">IF(Score!T4="", "",Score!T4 )</f>
        <v>1</v>
      </c>
      <c r="AB4" s="403"/>
      <c r="AC4" s="404" t="str">
        <f aca="false">IF(Score!U4="", "",Score!U4 )</f>
        <v>5</v>
      </c>
      <c r="AD4" s="405"/>
      <c r="AE4" s="405"/>
      <c r="AF4" s="405"/>
      <c r="AG4" s="406" t="s">
        <v>155</v>
      </c>
      <c r="AH4" s="405"/>
      <c r="AI4" s="405"/>
      <c r="AJ4" s="405"/>
      <c r="AK4" s="406" t="s">
        <v>111</v>
      </c>
      <c r="AL4" s="405"/>
      <c r="AM4" s="405"/>
      <c r="AN4" s="405"/>
      <c r="AO4" s="406" t="s">
        <v>135</v>
      </c>
      <c r="AP4" s="405"/>
      <c r="AQ4" s="405"/>
      <c r="AR4" s="405"/>
      <c r="AS4" s="406" t="s">
        <v>143</v>
      </c>
      <c r="AT4" s="405"/>
      <c r="AU4" s="405"/>
      <c r="AV4" s="407"/>
      <c r="AW4" s="408" t="e">
        <f aca="false">IF(AA4="","",SUMIF(SK!R$3:R$78,ROW(),SK!T$3:T$78))</f>
        <v>#REF!</v>
      </c>
      <c r="AX4" s="384"/>
      <c r="AY4" s="409" t="str">
        <f aca="false">IF(IGRF!H14="","",IGRF!H14)</f>
        <v>18</v>
      </c>
      <c r="AZ4" s="410" t="str">
        <f aca="false">IF(IGRF!I14="","",IGRF!I14)</f>
        <v>Mai Tai Smashya</v>
      </c>
    </row>
    <row r="5" customFormat="false" ht="32.15" hidden="false" customHeight="true" outlineLevel="0" collapsed="false">
      <c r="A5" s="412" t="n">
        <f aca="false">IF(Score!A5="", "",Score!A5 )</f>
        <v>2</v>
      </c>
      <c r="B5" s="413"/>
      <c r="C5" s="414" t="str">
        <f aca="false">IF(Score!B5="", "",Score!B5 )</f>
        <v>151</v>
      </c>
      <c r="D5" s="415"/>
      <c r="E5" s="415"/>
      <c r="F5" s="415"/>
      <c r="G5" s="416" t="s">
        <v>145</v>
      </c>
      <c r="H5" s="415"/>
      <c r="I5" s="415"/>
      <c r="J5" s="415"/>
      <c r="K5" s="416" t="s">
        <v>153</v>
      </c>
      <c r="L5" s="415" t="s">
        <v>234</v>
      </c>
      <c r="M5" s="415"/>
      <c r="N5" s="415"/>
      <c r="O5" s="416" t="s">
        <v>117</v>
      </c>
      <c r="P5" s="415" t="s">
        <v>234</v>
      </c>
      <c r="Q5" s="415"/>
      <c r="R5" s="415"/>
      <c r="S5" s="416" t="s">
        <v>133</v>
      </c>
      <c r="T5" s="415" t="s">
        <v>234</v>
      </c>
      <c r="U5" s="415" t="s">
        <v>234</v>
      </c>
      <c r="V5" s="417"/>
      <c r="W5" s="408" t="e">
        <f aca="false">IF(A5="","",SUMIF(SK!B$3:B$78,ROW(),SK!D$3:D$78))</f>
        <v>#REF!</v>
      </c>
      <c r="X5" s="384"/>
      <c r="Z5" s="384"/>
      <c r="AA5" s="413" t="n">
        <f aca="false">IF(Score!T5="", "",Score!T5 )</f>
        <v>2</v>
      </c>
      <c r="AB5" s="413"/>
      <c r="AC5" s="414" t="str">
        <f aca="false">IF(Score!U5="", "",Score!U5 )</f>
        <v>191</v>
      </c>
      <c r="AD5" s="415" t="s">
        <v>234</v>
      </c>
      <c r="AE5" s="415"/>
      <c r="AF5" s="415"/>
      <c r="AG5" s="416" t="s">
        <v>119</v>
      </c>
      <c r="AH5" s="415"/>
      <c r="AI5" s="415"/>
      <c r="AJ5" s="415"/>
      <c r="AK5" s="416" t="s">
        <v>151</v>
      </c>
      <c r="AL5" s="415"/>
      <c r="AM5" s="415"/>
      <c r="AN5" s="415"/>
      <c r="AO5" s="416" t="s">
        <v>127</v>
      </c>
      <c r="AP5" s="415"/>
      <c r="AQ5" s="415"/>
      <c r="AR5" s="415"/>
      <c r="AS5" s="416" t="s">
        <v>131</v>
      </c>
      <c r="AT5" s="415" t="s">
        <v>234</v>
      </c>
      <c r="AU5" s="415" t="s">
        <v>297</v>
      </c>
      <c r="AV5" s="417"/>
      <c r="AW5" s="408" t="e">
        <f aca="false">IF(AA5="","",SUMIF(SK!R$3:R$78,ROW(),SK!T$3:T$78))</f>
        <v>#REF!</v>
      </c>
      <c r="AX5" s="384"/>
      <c r="AZ5" s="384"/>
    </row>
    <row r="6" customFormat="false" ht="32.15" hidden="false" customHeight="true" outlineLevel="0" collapsed="false">
      <c r="A6" s="418" t="n">
        <f aca="false">IF(Score!A6="", "",Score!A6 )</f>
        <v>3</v>
      </c>
      <c r="B6" s="411"/>
      <c r="C6" s="419" t="str">
        <f aca="false">IF(Score!B6="", "",Score!B6 )</f>
        <v>115</v>
      </c>
      <c r="D6" s="415"/>
      <c r="E6" s="415"/>
      <c r="F6" s="415"/>
      <c r="G6" s="420" t="s">
        <v>145</v>
      </c>
      <c r="H6" s="415"/>
      <c r="I6" s="415"/>
      <c r="J6" s="415"/>
      <c r="K6" s="420" t="s">
        <v>129</v>
      </c>
      <c r="L6" s="415"/>
      <c r="M6" s="415"/>
      <c r="N6" s="415"/>
      <c r="O6" s="420" t="s">
        <v>149</v>
      </c>
      <c r="P6" s="415"/>
      <c r="Q6" s="415"/>
      <c r="R6" s="415"/>
      <c r="S6" s="420" t="s">
        <v>113</v>
      </c>
      <c r="T6" s="415"/>
      <c r="U6" s="415"/>
      <c r="V6" s="417"/>
      <c r="W6" s="408" t="e">
        <f aca="false">IF(A6="","",SUMIF(SK!B$3:B$78,ROW(),SK!D$3:D$78))</f>
        <v>#REF!</v>
      </c>
      <c r="X6" s="384"/>
      <c r="Y6" s="409" t="str">
        <f aca="false">IF(IGRF!B15="","",IGRF!B15)</f>
        <v>1</v>
      </c>
      <c r="Z6" s="410" t="str">
        <f aca="false">IF(IGRF!C15="","",IGRF!C15)</f>
        <v>Cia WouldNwannabia</v>
      </c>
      <c r="AA6" s="411" t="n">
        <f aca="false">IF(Score!T6="", "",Score!T6 )</f>
        <v>3</v>
      </c>
      <c r="AB6" s="411"/>
      <c r="AC6" s="419" t="str">
        <f aca="false">IF(Score!U6="", "",Score!U6 )</f>
        <v>5</v>
      </c>
      <c r="AD6" s="415"/>
      <c r="AE6" s="415"/>
      <c r="AF6" s="415"/>
      <c r="AG6" s="420" t="s">
        <v>155</v>
      </c>
      <c r="AH6" s="415"/>
      <c r="AI6" s="415"/>
      <c r="AJ6" s="415"/>
      <c r="AK6" s="420" t="s">
        <v>111</v>
      </c>
      <c r="AL6" s="415"/>
      <c r="AM6" s="415"/>
      <c r="AN6" s="415"/>
      <c r="AO6" s="420" t="s">
        <v>159</v>
      </c>
      <c r="AP6" s="415" t="s">
        <v>234</v>
      </c>
      <c r="AQ6" s="415" t="s">
        <v>297</v>
      </c>
      <c r="AR6" s="415"/>
      <c r="AS6" s="420" t="s">
        <v>131</v>
      </c>
      <c r="AT6" s="415" t="s">
        <v>234</v>
      </c>
      <c r="AU6" s="415"/>
      <c r="AV6" s="417"/>
      <c r="AW6" s="408" t="e">
        <f aca="false">IF(AA6="","",SUMIF(SK!R$3:R$78,ROW(),SK!T$3:T$78))</f>
        <v>#REF!</v>
      </c>
      <c r="AX6" s="384"/>
      <c r="AY6" s="409" t="str">
        <f aca="false">IF(IGRF!H15="","",IGRF!H15)</f>
        <v>191</v>
      </c>
      <c r="AZ6" s="410" t="str">
        <f aca="false">IF(IGRF!I15="","",IGRF!I15)</f>
        <v>Kat Von Devious</v>
      </c>
    </row>
    <row r="7" customFormat="false" ht="32.15" hidden="false" customHeight="true" outlineLevel="0" collapsed="false">
      <c r="A7" s="412" t="n">
        <f aca="false">IF(Score!A7="", "",Score!A7 )</f>
        <v>4</v>
      </c>
      <c r="B7" s="413"/>
      <c r="C7" s="414" t="str">
        <f aca="false">IF(Score!B7="", "",Score!B7 )</f>
        <v>747</v>
      </c>
      <c r="D7" s="415"/>
      <c r="E7" s="415"/>
      <c r="F7" s="415"/>
      <c r="G7" s="416" t="s">
        <v>117</v>
      </c>
      <c r="H7" s="415"/>
      <c r="I7" s="415"/>
      <c r="J7" s="415"/>
      <c r="K7" s="416" t="s">
        <v>133</v>
      </c>
      <c r="L7" s="415"/>
      <c r="M7" s="415"/>
      <c r="N7" s="415"/>
      <c r="O7" s="416" t="s">
        <v>113</v>
      </c>
      <c r="P7" s="415" t="s">
        <v>297</v>
      </c>
      <c r="Q7" s="415"/>
      <c r="R7" s="415"/>
      <c r="S7" s="416" t="s">
        <v>153</v>
      </c>
      <c r="T7" s="415"/>
      <c r="U7" s="415"/>
      <c r="V7" s="417"/>
      <c r="W7" s="408" t="e">
        <f aca="false">IF(A7="","",SUMIF(SK!B$3:B$78,ROW(),SK!D$3:D$78))</f>
        <v>#REF!</v>
      </c>
      <c r="X7" s="384"/>
      <c r="Z7" s="384"/>
      <c r="AA7" s="413" t="n">
        <f aca="false">IF(Score!T7="", "",Score!T7 )</f>
        <v>4</v>
      </c>
      <c r="AB7" s="413"/>
      <c r="AC7" s="414" t="str">
        <f aca="false">IF(Score!U7="", "",Score!U7 )</f>
        <v>191</v>
      </c>
      <c r="AD7" s="415" t="s">
        <v>234</v>
      </c>
      <c r="AE7" s="415"/>
      <c r="AF7" s="415"/>
      <c r="AG7" s="416" t="s">
        <v>119</v>
      </c>
      <c r="AH7" s="415"/>
      <c r="AI7" s="415"/>
      <c r="AJ7" s="415"/>
      <c r="AK7" s="416" t="s">
        <v>135</v>
      </c>
      <c r="AL7" s="415"/>
      <c r="AM7" s="415"/>
      <c r="AN7" s="415"/>
      <c r="AO7" s="416" t="s">
        <v>159</v>
      </c>
      <c r="AP7" s="415" t="s">
        <v>234</v>
      </c>
      <c r="AQ7" s="415"/>
      <c r="AR7" s="415"/>
      <c r="AS7" s="416" t="s">
        <v>151</v>
      </c>
      <c r="AT7" s="415"/>
      <c r="AU7" s="415"/>
      <c r="AV7" s="417"/>
      <c r="AW7" s="408" t="e">
        <f aca="false">IF(AA7="","",SUMIF(SK!R$3:R$78,ROW(),SK!T$3:T$78))</f>
        <v>#REF!</v>
      </c>
      <c r="AX7" s="384"/>
      <c r="AZ7" s="384"/>
    </row>
    <row r="8" customFormat="false" ht="32.15" hidden="false" customHeight="true" outlineLevel="0" collapsed="false">
      <c r="A8" s="418" t="n">
        <f aca="false">IF(Score!A8="", "",Score!A8 )</f>
        <v>5</v>
      </c>
      <c r="B8" s="411"/>
      <c r="C8" s="419" t="str">
        <f aca="false">IF(Score!B8="", "",Score!B8 )</f>
        <v>151</v>
      </c>
      <c r="D8" s="415"/>
      <c r="E8" s="415"/>
      <c r="F8" s="415"/>
      <c r="G8" s="420" t="s">
        <v>129</v>
      </c>
      <c r="H8" s="415"/>
      <c r="I8" s="415"/>
      <c r="J8" s="415"/>
      <c r="K8" s="420" t="s">
        <v>145</v>
      </c>
      <c r="L8" s="415"/>
      <c r="M8" s="415"/>
      <c r="N8" s="415"/>
      <c r="O8" s="420" t="s">
        <v>113</v>
      </c>
      <c r="P8" s="415" t="s">
        <v>234</v>
      </c>
      <c r="Q8" s="415"/>
      <c r="R8" s="415"/>
      <c r="S8" s="420" t="s">
        <v>149</v>
      </c>
      <c r="T8" s="415"/>
      <c r="U8" s="415"/>
      <c r="V8" s="417"/>
      <c r="W8" s="408" t="e">
        <f aca="false">IF(A8="","",SUMIF(SK!B$3:B$78,ROW(),SK!D$3:D$78))</f>
        <v>#REF!</v>
      </c>
      <c r="X8" s="384"/>
      <c r="Y8" s="409" t="str">
        <f aca="false">IF(IGRF!B16="","",IGRF!B16)</f>
        <v>10</v>
      </c>
      <c r="Z8" s="410" t="str">
        <f aca="false">IF(IGRF!C16="","",IGRF!C16)</f>
        <v>The Big Lebekski</v>
      </c>
      <c r="AA8" s="411" t="n">
        <f aca="false">IF(Score!T8="", "",Score!T8 )</f>
        <v>5</v>
      </c>
      <c r="AB8" s="411"/>
      <c r="AC8" s="419" t="str">
        <f aca="false">IF(Score!U8="", "",Score!U8 )</f>
        <v>5</v>
      </c>
      <c r="AD8" s="415"/>
      <c r="AE8" s="415"/>
      <c r="AF8" s="415"/>
      <c r="AG8" s="420" t="s">
        <v>155</v>
      </c>
      <c r="AH8" s="415"/>
      <c r="AI8" s="415"/>
      <c r="AJ8" s="415"/>
      <c r="AK8" s="420" t="s">
        <v>123</v>
      </c>
      <c r="AL8" s="415"/>
      <c r="AM8" s="415"/>
      <c r="AN8" s="415"/>
      <c r="AO8" s="420" t="s">
        <v>131</v>
      </c>
      <c r="AP8" s="415"/>
      <c r="AQ8" s="415"/>
      <c r="AR8" s="415"/>
      <c r="AS8" s="420" t="s">
        <v>111</v>
      </c>
      <c r="AT8" s="415" t="s">
        <v>297</v>
      </c>
      <c r="AU8" s="415"/>
      <c r="AV8" s="417"/>
      <c r="AW8" s="408" t="e">
        <f aca="false">IF(AA8="","",SUMIF(SK!R$3:R$78,ROW(),SK!T$3:T$78))</f>
        <v>#REF!</v>
      </c>
      <c r="AX8" s="384"/>
      <c r="AY8" s="409" t="str">
        <f aca="false">IF(IGRF!H16="","",IGRF!H16)</f>
        <v>222</v>
      </c>
      <c r="AZ8" s="410" t="str">
        <f aca="false">IF(IGRF!I16="","",IGRF!I16)</f>
        <v>Terror Face Off</v>
      </c>
    </row>
    <row r="9" customFormat="false" ht="32.15" hidden="false" customHeight="true" outlineLevel="0" collapsed="false">
      <c r="A9" s="412" t="n">
        <f aca="false">IF(Score!A9="", "",Score!A9 )</f>
        <v>6</v>
      </c>
      <c r="B9" s="413"/>
      <c r="C9" s="414" t="str">
        <f aca="false">IF(Score!B9="", "",Score!B9 )</f>
        <v>115</v>
      </c>
      <c r="D9" s="415"/>
      <c r="E9" s="415"/>
      <c r="F9" s="415"/>
      <c r="G9" s="416" t="s">
        <v>117</v>
      </c>
      <c r="H9" s="415"/>
      <c r="I9" s="415"/>
      <c r="J9" s="415"/>
      <c r="K9" s="416" t="s">
        <v>133</v>
      </c>
      <c r="L9" s="415"/>
      <c r="M9" s="415"/>
      <c r="N9" s="415"/>
      <c r="O9" s="416" t="s">
        <v>145</v>
      </c>
      <c r="P9" s="415"/>
      <c r="Q9" s="415"/>
      <c r="R9" s="415"/>
      <c r="S9" s="416" t="s">
        <v>153</v>
      </c>
      <c r="T9" s="415"/>
      <c r="U9" s="415"/>
      <c r="V9" s="417"/>
      <c r="W9" s="408" t="e">
        <f aca="false">IF(A9="","",SUMIF(SK!B$3:B$78,ROW(),SK!D$3:D$78))</f>
        <v>#REF!</v>
      </c>
      <c r="X9" s="384"/>
      <c r="Z9" s="384"/>
      <c r="AA9" s="413" t="n">
        <f aca="false">IF(Score!T9="", "",Score!T9 )</f>
        <v>6</v>
      </c>
      <c r="AB9" s="413"/>
      <c r="AC9" s="414" t="str">
        <f aca="false">IF(Score!U9="", "",Score!U9 )</f>
        <v>7</v>
      </c>
      <c r="AD9" s="415"/>
      <c r="AE9" s="415"/>
      <c r="AF9" s="415"/>
      <c r="AG9" s="416" t="s">
        <v>119</v>
      </c>
      <c r="AH9" s="415"/>
      <c r="AI9" s="415"/>
      <c r="AJ9" s="415"/>
      <c r="AK9" s="416" t="s">
        <v>135</v>
      </c>
      <c r="AL9" s="415"/>
      <c r="AM9" s="415"/>
      <c r="AN9" s="415"/>
      <c r="AO9" s="416" t="s">
        <v>143</v>
      </c>
      <c r="AP9" s="415"/>
      <c r="AQ9" s="415"/>
      <c r="AR9" s="415"/>
      <c r="AS9" s="416" t="s">
        <v>111</v>
      </c>
      <c r="AT9" s="415" t="s">
        <v>234</v>
      </c>
      <c r="AU9" s="415"/>
      <c r="AV9" s="417"/>
      <c r="AW9" s="408" t="e">
        <f aca="false">IF(AA9="","",SUMIF(SK!R$3:R$78,ROW(),SK!T$3:T$78))</f>
        <v>#REF!</v>
      </c>
      <c r="AX9" s="384"/>
      <c r="AZ9" s="384"/>
    </row>
    <row r="10" customFormat="false" ht="32.15" hidden="false" customHeight="true" outlineLevel="0" collapsed="false">
      <c r="A10" s="418" t="n">
        <f aca="false">IF(Score!A10="", "",Score!A10 )</f>
        <v>7</v>
      </c>
      <c r="B10" s="411"/>
      <c r="C10" s="419" t="str">
        <f aca="false">IF(Score!B10="", "",Score!B10 )</f>
        <v>747</v>
      </c>
      <c r="D10" s="415"/>
      <c r="E10" s="415"/>
      <c r="F10" s="415"/>
      <c r="G10" s="420" t="s">
        <v>117</v>
      </c>
      <c r="H10" s="415" t="s">
        <v>297</v>
      </c>
      <c r="I10" s="415"/>
      <c r="J10" s="415"/>
      <c r="K10" s="420" t="s">
        <v>149</v>
      </c>
      <c r="L10" s="415"/>
      <c r="M10" s="415"/>
      <c r="N10" s="415"/>
      <c r="O10" s="420" t="s">
        <v>113</v>
      </c>
      <c r="P10" s="415"/>
      <c r="Q10" s="415"/>
      <c r="R10" s="415"/>
      <c r="S10" s="420" t="s">
        <v>129</v>
      </c>
      <c r="T10" s="415"/>
      <c r="U10" s="415"/>
      <c r="V10" s="417"/>
      <c r="W10" s="408" t="e">
        <f aca="false">IF(A10="","",SUMIF(SK!B$3:B$78,ROW(),SK!D$3:D$78))</f>
        <v>#REF!</v>
      </c>
      <c r="X10" s="384"/>
      <c r="Y10" s="409" t="str">
        <f aca="false">IF(IGRF!B17="","",IGRF!B17)</f>
        <v>115</v>
      </c>
      <c r="Z10" s="410" t="str">
        <f aca="false">IF(IGRF!C17="","",IGRF!C17)</f>
        <v>Flex Calibur</v>
      </c>
      <c r="AA10" s="411" t="n">
        <f aca="false">IF(Score!T10="", "",Score!T10 )</f>
        <v>7</v>
      </c>
      <c r="AB10" s="411"/>
      <c r="AC10" s="419" t="str">
        <f aca="false">IF(Score!U10="", "",Score!U10 )</f>
        <v>191</v>
      </c>
      <c r="AD10" s="415"/>
      <c r="AE10" s="415"/>
      <c r="AF10" s="415"/>
      <c r="AG10" s="420" t="s">
        <v>155</v>
      </c>
      <c r="AH10" s="415"/>
      <c r="AI10" s="415"/>
      <c r="AJ10" s="415"/>
      <c r="AK10" s="420" t="s">
        <v>151</v>
      </c>
      <c r="AL10" s="415"/>
      <c r="AM10" s="415"/>
      <c r="AN10" s="415"/>
      <c r="AO10" s="420" t="s">
        <v>131</v>
      </c>
      <c r="AP10" s="415"/>
      <c r="AQ10" s="415"/>
      <c r="AR10" s="415"/>
      <c r="AS10" s="420" t="s">
        <v>139</v>
      </c>
      <c r="AT10" s="415"/>
      <c r="AU10" s="415"/>
      <c r="AV10" s="417"/>
      <c r="AW10" s="408" t="e">
        <f aca="false">IF(AA10="","",SUMIF(SK!R$3:R$78,ROW(),SK!T$3:T$78))</f>
        <v>#REF!</v>
      </c>
      <c r="AX10" s="384"/>
      <c r="AY10" s="409" t="str">
        <f aca="false">IF(IGRF!H17="","",IGRF!H17)</f>
        <v>24</v>
      </c>
      <c r="AZ10" s="410" t="str">
        <f aca="false">IF(IGRF!I17="","",IGRF!I17)</f>
        <v>Skate Spade</v>
      </c>
    </row>
    <row r="11" customFormat="false" ht="32.15" hidden="false" customHeight="true" outlineLevel="0" collapsed="false">
      <c r="A11" s="412" t="n">
        <f aca="false">IF(Score!A11="", "",Score!A11 )</f>
        <v>8</v>
      </c>
      <c r="B11" s="413"/>
      <c r="C11" s="414" t="str">
        <f aca="false">IF(Score!B11="", "",Score!B11 )</f>
        <v>151</v>
      </c>
      <c r="D11" s="415"/>
      <c r="E11" s="415"/>
      <c r="F11" s="415"/>
      <c r="G11" s="416" t="s">
        <v>117</v>
      </c>
      <c r="H11" s="415" t="s">
        <v>234</v>
      </c>
      <c r="I11" s="415"/>
      <c r="J11" s="415"/>
      <c r="K11" s="416" t="s">
        <v>113</v>
      </c>
      <c r="L11" s="415"/>
      <c r="M11" s="415"/>
      <c r="N11" s="415"/>
      <c r="O11" s="416" t="s">
        <v>133</v>
      </c>
      <c r="P11" s="415"/>
      <c r="Q11" s="415"/>
      <c r="R11" s="415"/>
      <c r="S11" s="416" t="s">
        <v>145</v>
      </c>
      <c r="T11" s="415"/>
      <c r="U11" s="415"/>
      <c r="V11" s="417"/>
      <c r="W11" s="408" t="e">
        <f aca="false">IF(A11="","",SUMIF(SK!B$3:B$78,ROW(),SK!D$3:D$78))</f>
        <v>#REF!</v>
      </c>
      <c r="X11" s="384"/>
      <c r="Z11" s="384"/>
      <c r="AA11" s="413" t="n">
        <f aca="false">IF(Score!T11="", "",Score!T11 )</f>
        <v>8</v>
      </c>
      <c r="AB11" s="413"/>
      <c r="AC11" s="414" t="str">
        <f aca="false">IF(Score!U11="", "",Score!U11 )</f>
        <v>5</v>
      </c>
      <c r="AD11" s="415"/>
      <c r="AE11" s="415"/>
      <c r="AF11" s="415"/>
      <c r="AG11" s="416" t="s">
        <v>119</v>
      </c>
      <c r="AH11" s="415"/>
      <c r="AI11" s="415"/>
      <c r="AJ11" s="415"/>
      <c r="AK11" s="416" t="s">
        <v>135</v>
      </c>
      <c r="AL11" s="415"/>
      <c r="AM11" s="415"/>
      <c r="AN11" s="415"/>
      <c r="AO11" s="416" t="s">
        <v>127</v>
      </c>
      <c r="AP11" s="415"/>
      <c r="AQ11" s="415"/>
      <c r="AR11" s="415"/>
      <c r="AS11" s="416" t="s">
        <v>111</v>
      </c>
      <c r="AT11" s="415"/>
      <c r="AU11" s="415"/>
      <c r="AV11" s="417"/>
      <c r="AW11" s="408" t="e">
        <f aca="false">IF(AA11="","",SUMIF(SK!R$3:R$78,ROW(),SK!T$3:T$78))</f>
        <v>#REF!</v>
      </c>
      <c r="AX11" s="384"/>
      <c r="AZ11" s="384"/>
    </row>
    <row r="12" customFormat="false" ht="32.15" hidden="false" customHeight="true" outlineLevel="0" collapsed="false">
      <c r="A12" s="418" t="n">
        <f aca="false">IF(Score!A12="", "",Score!A12 )</f>
        <v>9</v>
      </c>
      <c r="B12" s="411"/>
      <c r="C12" s="419" t="str">
        <f aca="false">IF(Score!B12="", "",Score!B12 )</f>
        <v>115</v>
      </c>
      <c r="D12" s="415"/>
      <c r="E12" s="415"/>
      <c r="F12" s="415"/>
      <c r="G12" s="420" t="s">
        <v>149</v>
      </c>
      <c r="H12" s="415"/>
      <c r="I12" s="415"/>
      <c r="J12" s="415"/>
      <c r="K12" s="420" t="s">
        <v>153</v>
      </c>
      <c r="L12" s="415"/>
      <c r="M12" s="415"/>
      <c r="N12" s="415"/>
      <c r="O12" s="420" t="s">
        <v>117</v>
      </c>
      <c r="P12" s="415"/>
      <c r="Q12" s="415"/>
      <c r="R12" s="415"/>
      <c r="S12" s="420" t="s">
        <v>129</v>
      </c>
      <c r="T12" s="415"/>
      <c r="U12" s="415"/>
      <c r="V12" s="417"/>
      <c r="W12" s="408" t="e">
        <f aca="false">IF(A12="","",SUMIF(SK!B$3:B$78,ROW(),SK!D$3:D$78))</f>
        <v>#REF!</v>
      </c>
      <c r="X12" s="384"/>
      <c r="Y12" s="409" t="str">
        <f aca="false">IF(IGRF!B18="","",IGRF!B18)</f>
        <v>151</v>
      </c>
      <c r="Z12" s="410" t="str">
        <f aca="false">IF(IGRF!C18="","",IGRF!C18)</f>
        <v>Crash Smashum</v>
      </c>
      <c r="AA12" s="411" t="n">
        <f aca="false">IF(Score!T12="", "",Score!T12 )</f>
        <v>9</v>
      </c>
      <c r="AB12" s="411"/>
      <c r="AC12" s="419" t="str">
        <f aca="false">IF(Score!U12="", "",Score!U12 )</f>
        <v>7</v>
      </c>
      <c r="AD12" s="415"/>
      <c r="AE12" s="415"/>
      <c r="AF12" s="415"/>
      <c r="AG12" s="420" t="s">
        <v>155</v>
      </c>
      <c r="AH12" s="415"/>
      <c r="AI12" s="415"/>
      <c r="AJ12" s="415"/>
      <c r="AK12" s="420" t="s">
        <v>151</v>
      </c>
      <c r="AL12" s="415"/>
      <c r="AM12" s="415"/>
      <c r="AN12" s="415"/>
      <c r="AO12" s="420" t="s">
        <v>131</v>
      </c>
      <c r="AP12" s="415"/>
      <c r="AQ12" s="415"/>
      <c r="AR12" s="415"/>
      <c r="AS12" s="420" t="s">
        <v>123</v>
      </c>
      <c r="AT12" s="415"/>
      <c r="AU12" s="415"/>
      <c r="AV12" s="417"/>
      <c r="AW12" s="408" t="e">
        <f aca="false">IF(AA12="","",SUMIF(SK!R$3:R$78,ROW(),SK!T$3:T$78))</f>
        <v>#REF!</v>
      </c>
      <c r="AX12" s="384"/>
      <c r="AY12" s="409" t="str">
        <f aca="false">IF(IGRF!H18="","",IGRF!H18)</f>
        <v>28</v>
      </c>
      <c r="AZ12" s="410" t="str">
        <f aca="false">IF(IGRF!I18="","",IGRF!I18)</f>
        <v>Photo Chop</v>
      </c>
    </row>
    <row r="13" customFormat="false" ht="32.15" hidden="false" customHeight="true" outlineLevel="0" collapsed="false">
      <c r="A13" s="412" t="n">
        <f aca="false">IF(Score!A13="", "",Score!A13 )</f>
        <v>10</v>
      </c>
      <c r="B13" s="413"/>
      <c r="C13" s="414" t="str">
        <f aca="false">IF(Score!B13="", "",Score!B13 )</f>
        <v>747</v>
      </c>
      <c r="D13" s="415"/>
      <c r="E13" s="415"/>
      <c r="F13" s="415"/>
      <c r="G13" s="416" t="s">
        <v>113</v>
      </c>
      <c r="H13" s="415" t="s">
        <v>234</v>
      </c>
      <c r="I13" s="415"/>
      <c r="J13" s="415"/>
      <c r="K13" s="416" t="s">
        <v>145</v>
      </c>
      <c r="L13" s="415"/>
      <c r="M13" s="415"/>
      <c r="N13" s="415"/>
      <c r="O13" s="416" t="s">
        <v>129</v>
      </c>
      <c r="P13" s="415"/>
      <c r="Q13" s="415"/>
      <c r="R13" s="415"/>
      <c r="S13" s="416" t="s">
        <v>133</v>
      </c>
      <c r="T13" s="415" t="s">
        <v>297</v>
      </c>
      <c r="U13" s="415"/>
      <c r="V13" s="417"/>
      <c r="W13" s="408" t="e">
        <f aca="false">IF(A13="","",SUMIF(SK!B$3:B$78,ROW(),SK!D$3:D$78))</f>
        <v>#REF!</v>
      </c>
      <c r="X13" s="384"/>
      <c r="Z13" s="384"/>
      <c r="AA13" s="413" t="n">
        <f aca="false">IF(Score!T13="", "",Score!T13 )</f>
        <v>10</v>
      </c>
      <c r="AB13" s="413"/>
      <c r="AC13" s="414" t="str">
        <f aca="false">IF(Score!U13="", "",Score!U13 )</f>
        <v>5</v>
      </c>
      <c r="AD13" s="415" t="s">
        <v>234</v>
      </c>
      <c r="AE13" s="415"/>
      <c r="AF13" s="415"/>
      <c r="AG13" s="416" t="s">
        <v>119</v>
      </c>
      <c r="AH13" s="415" t="s">
        <v>234</v>
      </c>
      <c r="AI13" s="415"/>
      <c r="AJ13" s="415"/>
      <c r="AK13" s="416" t="s">
        <v>135</v>
      </c>
      <c r="AL13" s="415"/>
      <c r="AM13" s="415"/>
      <c r="AN13" s="415"/>
      <c r="AO13" s="416" t="s">
        <v>111</v>
      </c>
      <c r="AP13" s="415"/>
      <c r="AQ13" s="415"/>
      <c r="AR13" s="415"/>
      <c r="AS13" s="416" t="s">
        <v>143</v>
      </c>
      <c r="AT13" s="415"/>
      <c r="AU13" s="415"/>
      <c r="AV13" s="417"/>
      <c r="AW13" s="408" t="e">
        <f aca="false">IF(AA13="","",SUMIF(SK!R$3:R$78,ROW(),SK!T$3:T$78))</f>
        <v>#REF!</v>
      </c>
      <c r="AX13" s="384"/>
      <c r="AZ13" s="384"/>
    </row>
    <row r="14" customFormat="false" ht="32.15" hidden="false" customHeight="true" outlineLevel="0" collapsed="false">
      <c r="A14" s="418" t="n">
        <f aca="false">IF(Score!A14="", "",Score!A14 )</f>
        <v>11</v>
      </c>
      <c r="B14" s="411"/>
      <c r="C14" s="419" t="str">
        <f aca="false">IF(Score!B14="", "",Score!B14 )</f>
        <v>151</v>
      </c>
      <c r="D14" s="415"/>
      <c r="E14" s="415"/>
      <c r="F14" s="415"/>
      <c r="G14" s="420" t="s">
        <v>113</v>
      </c>
      <c r="H14" s="415"/>
      <c r="I14" s="415"/>
      <c r="J14" s="415"/>
      <c r="K14" s="420" t="s">
        <v>153</v>
      </c>
      <c r="L14" s="415"/>
      <c r="M14" s="415"/>
      <c r="N14" s="415"/>
      <c r="O14" s="420" t="s">
        <v>117</v>
      </c>
      <c r="P14" s="415" t="s">
        <v>297</v>
      </c>
      <c r="Q14" s="415"/>
      <c r="R14" s="415"/>
      <c r="S14" s="420" t="s">
        <v>133</v>
      </c>
      <c r="T14" s="415" t="s">
        <v>234</v>
      </c>
      <c r="U14" s="415"/>
      <c r="V14" s="417"/>
      <c r="W14" s="408" t="e">
        <f aca="false">IF(A14="","",SUMIF(SK!B$3:B$78,ROW(),SK!D$3:D$78))</f>
        <v>#REF!</v>
      </c>
      <c r="X14" s="384"/>
      <c r="Y14" s="409" t="str">
        <f aca="false">IF(IGRF!B19="","",IGRF!B19)</f>
        <v>198</v>
      </c>
      <c r="Z14" s="410" t="str">
        <f aca="false">IF(IGRF!C19="","",IGRF!C19)</f>
        <v>Minnie Pearl Harbor</v>
      </c>
      <c r="AA14" s="411" t="n">
        <f aca="false">IF(Score!T14="", "",Score!T14 )</f>
        <v>11</v>
      </c>
      <c r="AB14" s="411"/>
      <c r="AC14" s="419" t="str">
        <f aca="false">IF(Score!U14="", "",Score!U14 )</f>
        <v>191</v>
      </c>
      <c r="AD14" s="415"/>
      <c r="AE14" s="415"/>
      <c r="AF14" s="415"/>
      <c r="AG14" s="420" t="s">
        <v>155</v>
      </c>
      <c r="AH14" s="415"/>
      <c r="AI14" s="415"/>
      <c r="AJ14" s="415"/>
      <c r="AK14" s="420" t="s">
        <v>139</v>
      </c>
      <c r="AL14" s="415"/>
      <c r="AM14" s="415"/>
      <c r="AN14" s="415"/>
      <c r="AO14" s="420" t="s">
        <v>151</v>
      </c>
      <c r="AP14" s="415" t="s">
        <v>297</v>
      </c>
      <c r="AQ14" s="415"/>
      <c r="AR14" s="415"/>
      <c r="AS14" s="420" t="s">
        <v>131</v>
      </c>
      <c r="AT14" s="415" t="s">
        <v>297</v>
      </c>
      <c r="AU14" s="415"/>
      <c r="AV14" s="417"/>
      <c r="AW14" s="408" t="e">
        <f aca="false">IF(AA14="","",SUMIF(SK!R$3:R$78,ROW(),SK!T$3:T$78))</f>
        <v>#REF!</v>
      </c>
      <c r="AX14" s="384"/>
      <c r="AY14" s="409" t="str">
        <f aca="false">IF(IGRF!H19="","",IGRF!H19)</f>
        <v>31</v>
      </c>
      <c r="AZ14" s="410" t="str">
        <f aca="false">IF(IGRF!I19="","",IGRF!I19)</f>
        <v>Lady Siren</v>
      </c>
    </row>
    <row r="15" customFormat="false" ht="32.15" hidden="false" customHeight="true" outlineLevel="0" collapsed="false">
      <c r="A15" s="412" t="n">
        <f aca="false">IF(Score!A15="", "",Score!A15 )</f>
        <v>12</v>
      </c>
      <c r="B15" s="413"/>
      <c r="C15" s="414" t="str">
        <f aca="false">IF(Score!B15="", "",Score!B15 )</f>
        <v>115</v>
      </c>
      <c r="D15" s="415"/>
      <c r="E15" s="415"/>
      <c r="F15" s="415"/>
      <c r="G15" s="416" t="s">
        <v>129</v>
      </c>
      <c r="H15" s="415"/>
      <c r="I15" s="415"/>
      <c r="J15" s="415"/>
      <c r="K15" s="416" t="s">
        <v>149</v>
      </c>
      <c r="L15" s="415"/>
      <c r="M15" s="415"/>
      <c r="N15" s="415"/>
      <c r="O15" s="416" t="s">
        <v>117</v>
      </c>
      <c r="P15" s="415" t="s">
        <v>234</v>
      </c>
      <c r="Q15" s="415"/>
      <c r="R15" s="415"/>
      <c r="S15" s="416" t="s">
        <v>133</v>
      </c>
      <c r="T15" s="415" t="s">
        <v>297</v>
      </c>
      <c r="U15" s="415"/>
      <c r="V15" s="417"/>
      <c r="W15" s="408" t="e">
        <f aca="false">IF(A15="","",SUMIF(SK!B$3:B$78,ROW(),SK!D$3:D$78))</f>
        <v>#REF!</v>
      </c>
      <c r="X15" s="384"/>
      <c r="Z15" s="384"/>
      <c r="AA15" s="413" t="n">
        <f aca="false">IF(Score!T15="", "",Score!T15 )</f>
        <v>12</v>
      </c>
      <c r="AB15" s="413"/>
      <c r="AC15" s="414" t="str">
        <f aca="false">IF(Score!U15="", "",Score!U15 )</f>
        <v>7</v>
      </c>
      <c r="AD15" s="415"/>
      <c r="AE15" s="415"/>
      <c r="AF15" s="415"/>
      <c r="AG15" s="416" t="s">
        <v>155</v>
      </c>
      <c r="AH15" s="415" t="s">
        <v>297</v>
      </c>
      <c r="AI15" s="415"/>
      <c r="AJ15" s="415"/>
      <c r="AK15" s="416" t="s">
        <v>135</v>
      </c>
      <c r="AL15" s="415" t="s">
        <v>297</v>
      </c>
      <c r="AM15" s="415"/>
      <c r="AN15" s="415"/>
      <c r="AO15" s="416" t="s">
        <v>151</v>
      </c>
      <c r="AP15" s="415" t="s">
        <v>234</v>
      </c>
      <c r="AQ15" s="415"/>
      <c r="AR15" s="415"/>
      <c r="AS15" s="416" t="s">
        <v>131</v>
      </c>
      <c r="AT15" s="415" t="s">
        <v>234</v>
      </c>
      <c r="AU15" s="415"/>
      <c r="AV15" s="417"/>
      <c r="AW15" s="408" t="e">
        <f aca="false">IF(AA15="","",SUMIF(SK!R$3:R$78,ROW(),SK!T$3:T$78))</f>
        <v>#REF!</v>
      </c>
      <c r="AX15" s="384"/>
      <c r="AZ15" s="384"/>
    </row>
    <row r="16" customFormat="false" ht="32.15" hidden="false" customHeight="true" outlineLevel="0" collapsed="false">
      <c r="A16" s="418" t="n">
        <f aca="false">IF(Score!A16="", "",Score!A16 )</f>
        <v>13</v>
      </c>
      <c r="B16" s="411"/>
      <c r="C16" s="419" t="str">
        <f aca="false">IF(Score!B16="", "",Score!B16 )</f>
        <v>747</v>
      </c>
      <c r="D16" s="415"/>
      <c r="E16" s="415"/>
      <c r="F16" s="415"/>
      <c r="G16" s="420" t="s">
        <v>153</v>
      </c>
      <c r="H16" s="415"/>
      <c r="I16" s="415"/>
      <c r="J16" s="415"/>
      <c r="K16" s="420" t="s">
        <v>145</v>
      </c>
      <c r="L16" s="415" t="s">
        <v>234</v>
      </c>
      <c r="M16" s="415"/>
      <c r="N16" s="415"/>
      <c r="O16" s="420" t="s">
        <v>113</v>
      </c>
      <c r="P16" s="415"/>
      <c r="Q16" s="415"/>
      <c r="R16" s="415"/>
      <c r="S16" s="420" t="s">
        <v>133</v>
      </c>
      <c r="T16" s="415" t="s">
        <v>234</v>
      </c>
      <c r="U16" s="415"/>
      <c r="V16" s="417"/>
      <c r="W16" s="408" t="e">
        <f aca="false">IF(A16="","",SUMIF(SK!B$3:B$78,ROW(),SK!D$3:D$78))</f>
        <v>#REF!</v>
      </c>
      <c r="X16" s="384"/>
      <c r="Y16" s="409" t="str">
        <f aca="false">IF(IGRF!B20="","",IGRF!B20)</f>
        <v>21</v>
      </c>
      <c r="Z16" s="410" t="str">
        <f aca="false">IF(IGRF!C20="","",IGRF!C20)</f>
        <v>Slice Crispy</v>
      </c>
      <c r="AA16" s="411" t="n">
        <f aca="false">IF(Score!T16="", "",Score!T16 )</f>
        <v>13</v>
      </c>
      <c r="AB16" s="411"/>
      <c r="AC16" s="419" t="str">
        <f aca="false">IF(Score!U16="", "",Score!U16 )</f>
        <v>222</v>
      </c>
      <c r="AD16" s="415" t="s">
        <v>234</v>
      </c>
      <c r="AE16" s="415"/>
      <c r="AF16" s="415"/>
      <c r="AG16" s="420" t="s">
        <v>155</v>
      </c>
      <c r="AH16" s="415" t="s">
        <v>234</v>
      </c>
      <c r="AI16" s="415"/>
      <c r="AJ16" s="415"/>
      <c r="AK16" s="420" t="s">
        <v>135</v>
      </c>
      <c r="AL16" s="415" t="s">
        <v>234</v>
      </c>
      <c r="AM16" s="415"/>
      <c r="AN16" s="415"/>
      <c r="AO16" s="420" t="s">
        <v>151</v>
      </c>
      <c r="AP16" s="415"/>
      <c r="AQ16" s="415"/>
      <c r="AR16" s="415"/>
      <c r="AS16" s="420"/>
      <c r="AT16" s="415"/>
      <c r="AU16" s="415"/>
      <c r="AV16" s="417"/>
      <c r="AW16" s="408" t="e">
        <f aca="false">IF(AA16="","",SUMIF(SK!R$3:R$78,ROW(),SK!T$3:T$78))</f>
        <v>#REF!</v>
      </c>
      <c r="AX16" s="384"/>
      <c r="AY16" s="409" t="str">
        <f aca="false">IF(IGRF!H20="","",IGRF!H20)</f>
        <v>40</v>
      </c>
      <c r="AZ16" s="410" t="str">
        <f aca="false">IF(IGRF!I20="","",IGRF!I20)</f>
        <v>Teeny Bopper</v>
      </c>
    </row>
    <row r="17" customFormat="false" ht="32.15" hidden="false" customHeight="true" outlineLevel="0" collapsed="false">
      <c r="A17" s="412" t="n">
        <f aca="false">IF(Score!A17="", "",Score!A17 )</f>
        <v>14</v>
      </c>
      <c r="B17" s="413"/>
      <c r="C17" s="414" t="str">
        <f aca="false">IF(Score!B17="", "",Score!B17 )</f>
        <v>151</v>
      </c>
      <c r="D17" s="415"/>
      <c r="E17" s="415"/>
      <c r="F17" s="415"/>
      <c r="G17" s="416" t="s">
        <v>117</v>
      </c>
      <c r="H17" s="415"/>
      <c r="I17" s="415"/>
      <c r="J17" s="415"/>
      <c r="K17" s="416" t="s">
        <v>129</v>
      </c>
      <c r="L17" s="415"/>
      <c r="M17" s="415"/>
      <c r="N17" s="415"/>
      <c r="O17" s="416" t="s">
        <v>113</v>
      </c>
      <c r="P17" s="415"/>
      <c r="Q17" s="415"/>
      <c r="R17" s="415"/>
      <c r="S17" s="416" t="s">
        <v>149</v>
      </c>
      <c r="T17" s="415"/>
      <c r="U17" s="415"/>
      <c r="V17" s="417"/>
      <c r="W17" s="408" t="e">
        <f aca="false">IF(A17="","",SUMIF(SK!B$3:B$78,ROW(),SK!D$3:D$78))</f>
        <v>#REF!</v>
      </c>
      <c r="X17" s="384"/>
      <c r="Z17" s="384"/>
      <c r="AA17" s="413" t="n">
        <f aca="false">IF(Score!T17="", "",Score!T17 )</f>
        <v>14</v>
      </c>
      <c r="AB17" s="413"/>
      <c r="AC17" s="414" t="str">
        <f aca="false">IF(Score!U17="", "",Score!U17 )</f>
        <v>191</v>
      </c>
      <c r="AD17" s="415"/>
      <c r="AE17" s="415"/>
      <c r="AF17" s="415"/>
      <c r="AG17" s="416" t="s">
        <v>147</v>
      </c>
      <c r="AH17" s="415"/>
      <c r="AI17" s="415"/>
      <c r="AJ17" s="415"/>
      <c r="AK17" s="416" t="s">
        <v>131</v>
      </c>
      <c r="AL17" s="415" t="s">
        <v>297</v>
      </c>
      <c r="AM17" s="415"/>
      <c r="AN17" s="415"/>
      <c r="AO17" s="416" t="s">
        <v>123</v>
      </c>
      <c r="AP17" s="415"/>
      <c r="AQ17" s="415"/>
      <c r="AR17" s="415"/>
      <c r="AS17" s="416" t="s">
        <v>151</v>
      </c>
      <c r="AT17" s="415"/>
      <c r="AU17" s="415"/>
      <c r="AV17" s="417"/>
      <c r="AW17" s="408" t="e">
        <f aca="false">IF(AA17="","",SUMIF(SK!R$3:R$78,ROW(),SK!T$3:T$78))</f>
        <v>#REF!</v>
      </c>
      <c r="AX17" s="384"/>
      <c r="AZ17" s="384"/>
    </row>
    <row r="18" customFormat="false" ht="32.15" hidden="false" customHeight="true" outlineLevel="0" collapsed="false">
      <c r="A18" s="418" t="n">
        <f aca="false">IF(Score!A18="", "",Score!A18 )</f>
        <v>15</v>
      </c>
      <c r="B18" s="411"/>
      <c r="C18" s="419" t="str">
        <f aca="false">IF(Score!B18="", "",Score!B18 )</f>
        <v>115</v>
      </c>
      <c r="D18" s="415"/>
      <c r="E18" s="415"/>
      <c r="F18" s="415"/>
      <c r="G18" s="420" t="s">
        <v>153</v>
      </c>
      <c r="H18" s="415" t="s">
        <v>234</v>
      </c>
      <c r="I18" s="415"/>
      <c r="J18" s="415"/>
      <c r="K18" s="420" t="s">
        <v>145</v>
      </c>
      <c r="L18" s="415"/>
      <c r="M18" s="415"/>
      <c r="N18" s="415"/>
      <c r="O18" s="420" t="s">
        <v>133</v>
      </c>
      <c r="P18" s="415"/>
      <c r="Q18" s="415"/>
      <c r="R18" s="415"/>
      <c r="S18" s="420" t="s">
        <v>129</v>
      </c>
      <c r="T18" s="415" t="s">
        <v>297</v>
      </c>
      <c r="U18" s="415"/>
      <c r="V18" s="417"/>
      <c r="W18" s="408" t="e">
        <f aca="false">IF(A18="","",SUMIF(SK!B$3:B$78,ROW(),SK!D$3:D$78))</f>
        <v>#REF!</v>
      </c>
      <c r="X18" s="384"/>
      <c r="Y18" s="409" t="str">
        <f aca="false">IF(IGRF!B21="","",IGRF!B21)</f>
        <v>23</v>
      </c>
      <c r="Z18" s="410" t="str">
        <f aca="false">IF(IGRF!C21="","",IGRF!C21)</f>
        <v>N/A</v>
      </c>
      <c r="AA18" s="411" t="n">
        <f aca="false">IF(Score!T18="", "",Score!T18 )</f>
        <v>15</v>
      </c>
      <c r="AB18" s="411"/>
      <c r="AC18" s="419" t="str">
        <f aca="false">IF(Score!U18="", "",Score!U18 )</f>
        <v>7</v>
      </c>
      <c r="AD18" s="415" t="s">
        <v>234</v>
      </c>
      <c r="AE18" s="415"/>
      <c r="AF18" s="415"/>
      <c r="AG18" s="420" t="s">
        <v>155</v>
      </c>
      <c r="AH18" s="415"/>
      <c r="AI18" s="415"/>
      <c r="AJ18" s="415"/>
      <c r="AK18" s="420" t="s">
        <v>131</v>
      </c>
      <c r="AL18" s="415" t="s">
        <v>234</v>
      </c>
      <c r="AM18" s="415"/>
      <c r="AN18" s="415"/>
      <c r="AO18" s="420" t="s">
        <v>135</v>
      </c>
      <c r="AP18" s="415"/>
      <c r="AQ18" s="415"/>
      <c r="AR18" s="415"/>
      <c r="AS18" s="420" t="s">
        <v>119</v>
      </c>
      <c r="AT18" s="415"/>
      <c r="AU18" s="415"/>
      <c r="AV18" s="417"/>
      <c r="AW18" s="408" t="e">
        <f aca="false">IF(AA18="","",SUMIF(SK!R$3:R$78,ROW(),SK!T$3:T$78))</f>
        <v>#REF!</v>
      </c>
      <c r="AX18" s="384"/>
      <c r="AY18" s="409" t="str">
        <f aca="false">IF(IGRF!H21="","",IGRF!H21)</f>
        <v>416</v>
      </c>
      <c r="AZ18" s="410" t="str">
        <f aca="false">IF(IGRF!I21="","",IGRF!I21)</f>
        <v>Adelaide Herout</v>
      </c>
    </row>
    <row r="19" customFormat="false" ht="32.15" hidden="false" customHeight="true" outlineLevel="0" collapsed="false">
      <c r="A19" s="412" t="n">
        <f aca="false">IF(Score!A19="", "",Score!A19 )</f>
        <v>16</v>
      </c>
      <c r="B19" s="413"/>
      <c r="C19" s="414" t="str">
        <f aca="false">IF(Score!B19="", "",Score!B19 )</f>
        <v>747</v>
      </c>
      <c r="D19" s="415"/>
      <c r="E19" s="415"/>
      <c r="F19" s="415"/>
      <c r="G19" s="416" t="s">
        <v>117</v>
      </c>
      <c r="H19" s="415"/>
      <c r="I19" s="415"/>
      <c r="J19" s="415"/>
      <c r="K19" s="416" t="s">
        <v>113</v>
      </c>
      <c r="L19" s="415"/>
      <c r="M19" s="415"/>
      <c r="N19" s="415"/>
      <c r="O19" s="416" t="s">
        <v>149</v>
      </c>
      <c r="P19" s="415"/>
      <c r="Q19" s="415"/>
      <c r="R19" s="415"/>
      <c r="S19" s="416" t="s">
        <v>129</v>
      </c>
      <c r="T19" s="415" t="s">
        <v>298</v>
      </c>
      <c r="U19" s="415"/>
      <c r="V19" s="417"/>
      <c r="W19" s="408" t="e">
        <f aca="false">IF(A19="","",SUMIF(SK!B$3:B$78,ROW(),SK!D$3:D$78))</f>
        <v>#REF!</v>
      </c>
      <c r="X19" s="384"/>
      <c r="Z19" s="384"/>
      <c r="AA19" s="413" t="n">
        <f aca="false">IF(Score!T19="", "",Score!T19 )</f>
        <v>16</v>
      </c>
      <c r="AB19" s="413"/>
      <c r="AC19" s="414" t="str">
        <f aca="false">IF(Score!U19="", "",Score!U19 )</f>
        <v>5</v>
      </c>
      <c r="AD19" s="415" t="s">
        <v>299</v>
      </c>
      <c r="AE19" s="415"/>
      <c r="AF19" s="415"/>
      <c r="AG19" s="416" t="s">
        <v>155</v>
      </c>
      <c r="AH19" s="415"/>
      <c r="AI19" s="415"/>
      <c r="AJ19" s="415"/>
      <c r="AK19" s="416" t="s">
        <v>127</v>
      </c>
      <c r="AL19" s="415"/>
      <c r="AM19" s="415"/>
      <c r="AN19" s="415"/>
      <c r="AO19" s="416" t="s">
        <v>111</v>
      </c>
      <c r="AP19" s="415"/>
      <c r="AQ19" s="415"/>
      <c r="AR19" s="415"/>
      <c r="AS19" s="416" t="s">
        <v>151</v>
      </c>
      <c r="AT19" s="415"/>
      <c r="AU19" s="415"/>
      <c r="AV19" s="417"/>
      <c r="AW19" s="408" t="e">
        <f aca="false">IF(AA19="","",SUMIF(SK!R$3:R$78,ROW(),SK!T$3:T$78))</f>
        <v>#REF!</v>
      </c>
      <c r="AX19" s="384"/>
      <c r="AZ19" s="384"/>
    </row>
    <row r="20" customFormat="false" ht="32.15" hidden="false" customHeight="true" outlineLevel="0" collapsed="false">
      <c r="A20" s="418" t="n">
        <f aca="false">IF(Score!A20="", "",Score!A20 )</f>
        <v>17</v>
      </c>
      <c r="B20" s="411"/>
      <c r="C20" s="419" t="str">
        <f aca="false">IF(Score!B20="", "",Score!B20 )</f>
        <v>151</v>
      </c>
      <c r="D20" s="415"/>
      <c r="E20" s="415"/>
      <c r="F20" s="415"/>
      <c r="G20" s="420" t="s">
        <v>145</v>
      </c>
      <c r="H20" s="415"/>
      <c r="I20" s="415"/>
      <c r="J20" s="415"/>
      <c r="K20" s="420" t="s">
        <v>133</v>
      </c>
      <c r="L20" s="415"/>
      <c r="M20" s="415"/>
      <c r="N20" s="415"/>
      <c r="O20" s="420" t="s">
        <v>153</v>
      </c>
      <c r="P20" s="415"/>
      <c r="Q20" s="415"/>
      <c r="R20" s="415"/>
      <c r="S20" s="420" t="s">
        <v>129</v>
      </c>
      <c r="T20" s="415" t="s">
        <v>234</v>
      </c>
      <c r="U20" s="415"/>
      <c r="V20" s="417"/>
      <c r="W20" s="408" t="e">
        <f aca="false">IF(A20="","",SUMIF(SK!B$3:B$78,ROW(),SK!D$3:D$78))</f>
        <v>#REF!</v>
      </c>
      <c r="X20" s="384"/>
      <c r="Y20" s="409" t="str">
        <f aca="false">IF(IGRF!B22="","",IGRF!B22)</f>
        <v>35</v>
      </c>
      <c r="Z20" s="410" t="str">
        <f aca="false">IF(IGRF!C22="","",IGRF!C22)</f>
        <v>Alby ChoAss</v>
      </c>
      <c r="AA20" s="411" t="n">
        <f aca="false">IF(Score!T20="", "",Score!T20 )</f>
        <v>17</v>
      </c>
      <c r="AB20" s="411"/>
      <c r="AC20" s="419" t="str">
        <f aca="false">IF(Score!U20="", "",Score!U20 )</f>
        <v>191</v>
      </c>
      <c r="AD20" s="415"/>
      <c r="AE20" s="415"/>
      <c r="AF20" s="415"/>
      <c r="AG20" s="420" t="s">
        <v>155</v>
      </c>
      <c r="AH20" s="415" t="s">
        <v>297</v>
      </c>
      <c r="AI20" s="415"/>
      <c r="AJ20" s="415"/>
      <c r="AK20" s="420" t="s">
        <v>131</v>
      </c>
      <c r="AL20" s="415"/>
      <c r="AM20" s="415"/>
      <c r="AN20" s="415"/>
      <c r="AO20" s="420" t="s">
        <v>139</v>
      </c>
      <c r="AP20" s="415"/>
      <c r="AQ20" s="415"/>
      <c r="AR20" s="415"/>
      <c r="AS20" s="420" t="s">
        <v>151</v>
      </c>
      <c r="AT20" s="415"/>
      <c r="AU20" s="415"/>
      <c r="AV20" s="417"/>
      <c r="AW20" s="408" t="e">
        <f aca="false">IF(AA20="","",SUMIF(SK!R$3:R$78,ROW(),SK!T$3:T$78))</f>
        <v>#REF!</v>
      </c>
      <c r="AX20" s="384"/>
      <c r="AY20" s="409" t="str">
        <f aca="false">IF(IGRF!H22="","",IGRF!H22)</f>
        <v>42</v>
      </c>
      <c r="AZ20" s="410" t="str">
        <f aca="false">IF(IGRF!I22="","",IGRF!I22)</f>
        <v>Holly Nass</v>
      </c>
    </row>
    <row r="21" customFormat="false" ht="32.15" hidden="false" customHeight="true" outlineLevel="0" collapsed="false">
      <c r="A21" s="412" t="n">
        <f aca="false">IF(Score!A21="", "",Score!A21 )</f>
        <v>18</v>
      </c>
      <c r="B21" s="413"/>
      <c r="C21" s="414" t="str">
        <f aca="false">IF(Score!B21="", "",Score!B21 )</f>
        <v>115</v>
      </c>
      <c r="D21" s="415"/>
      <c r="E21" s="415"/>
      <c r="F21" s="415"/>
      <c r="G21" s="416" t="s">
        <v>117</v>
      </c>
      <c r="H21" s="415"/>
      <c r="I21" s="415"/>
      <c r="J21" s="415"/>
      <c r="K21" s="416" t="s">
        <v>113</v>
      </c>
      <c r="L21" s="415"/>
      <c r="M21" s="415"/>
      <c r="N21" s="415"/>
      <c r="O21" s="416" t="s">
        <v>149</v>
      </c>
      <c r="P21" s="415"/>
      <c r="Q21" s="415"/>
      <c r="R21" s="415"/>
      <c r="S21" s="416" t="s">
        <v>145</v>
      </c>
      <c r="T21" s="415"/>
      <c r="U21" s="415"/>
      <c r="V21" s="417"/>
      <c r="W21" s="408" t="e">
        <f aca="false">IF(A21="","",SUMIF(SK!B$3:B$78,ROW(),SK!D$3:D$78))</f>
        <v>#REF!</v>
      </c>
      <c r="X21" s="384"/>
      <c r="Z21" s="384"/>
      <c r="AA21" s="413" t="n">
        <f aca="false">IF(Score!T21="", "",Score!T21 )</f>
        <v>18</v>
      </c>
      <c r="AB21" s="413"/>
      <c r="AC21" s="414" t="str">
        <f aca="false">IF(Score!U21="", "",Score!U21 )</f>
        <v>222</v>
      </c>
      <c r="AD21" s="415" t="s">
        <v>234</v>
      </c>
      <c r="AE21" s="415"/>
      <c r="AF21" s="415"/>
      <c r="AG21" s="416" t="s">
        <v>155</v>
      </c>
      <c r="AH21" s="415" t="s">
        <v>234</v>
      </c>
      <c r="AI21" s="415"/>
      <c r="AJ21" s="415"/>
      <c r="AK21" s="416" t="s">
        <v>135</v>
      </c>
      <c r="AL21" s="415"/>
      <c r="AM21" s="415"/>
      <c r="AN21" s="415"/>
      <c r="AO21" s="416" t="s">
        <v>127</v>
      </c>
      <c r="AP21" s="415"/>
      <c r="AQ21" s="415"/>
      <c r="AR21" s="415"/>
      <c r="AS21" s="416" t="s">
        <v>111</v>
      </c>
      <c r="AT21" s="415"/>
      <c r="AU21" s="415"/>
      <c r="AV21" s="417"/>
      <c r="AW21" s="408" t="e">
        <f aca="false">IF(AA21="","",SUMIF(SK!R$3:R$78,ROW(),SK!T$3:T$78))</f>
        <v>#REF!</v>
      </c>
      <c r="AX21" s="384"/>
      <c r="AZ21" s="384"/>
    </row>
    <row r="22" customFormat="false" ht="32.15" hidden="false" customHeight="true" outlineLevel="0" collapsed="false">
      <c r="A22" s="418" t="n">
        <f aca="false">IF(Score!A22="", "",Score!A22 )</f>
        <v>19</v>
      </c>
      <c r="B22" s="411"/>
      <c r="C22" s="419" t="str">
        <f aca="false">IF(Score!B22="", "",Score!B22 )</f>
        <v>747</v>
      </c>
      <c r="D22" s="415"/>
      <c r="E22" s="415"/>
      <c r="F22" s="415"/>
      <c r="G22" s="420" t="s">
        <v>153</v>
      </c>
      <c r="H22" s="415"/>
      <c r="I22" s="415"/>
      <c r="J22" s="415"/>
      <c r="K22" s="420" t="s">
        <v>133</v>
      </c>
      <c r="L22" s="415"/>
      <c r="M22" s="415"/>
      <c r="N22" s="415"/>
      <c r="O22" s="420" t="s">
        <v>113</v>
      </c>
      <c r="P22" s="415"/>
      <c r="Q22" s="415"/>
      <c r="R22" s="415"/>
      <c r="S22" s="420" t="s">
        <v>129</v>
      </c>
      <c r="T22" s="415"/>
      <c r="U22" s="415"/>
      <c r="V22" s="417"/>
      <c r="W22" s="408" t="e">
        <f aca="false">IF(A22="","",SUMIF(SK!B$3:B$78,ROW(),SK!D$3:D$78))</f>
        <v>#REF!</v>
      </c>
      <c r="X22" s="384"/>
      <c r="Y22" s="409" t="str">
        <f aca="false">IF(IGRF!B23="","",IGRF!B23)</f>
        <v>46</v>
      </c>
      <c r="Z22" s="410" t="str">
        <f aca="false">IF(IGRF!C23="","",IGRF!C23)</f>
        <v>Izzy Exterminator</v>
      </c>
      <c r="AA22" s="411" t="n">
        <f aca="false">IF(Score!T22="", "",Score!T22 )</f>
        <v>19</v>
      </c>
      <c r="AB22" s="411"/>
      <c r="AC22" s="419" t="str">
        <f aca="false">IF(Score!U22="", "",Score!U22 )</f>
        <v>191</v>
      </c>
      <c r="AD22" s="415"/>
      <c r="AE22" s="415"/>
      <c r="AF22" s="415"/>
      <c r="AG22" s="420" t="s">
        <v>159</v>
      </c>
      <c r="AH22" s="415"/>
      <c r="AI22" s="415"/>
      <c r="AJ22" s="415"/>
      <c r="AK22" s="420" t="s">
        <v>135</v>
      </c>
      <c r="AL22" s="415"/>
      <c r="AM22" s="415"/>
      <c r="AN22" s="415"/>
      <c r="AO22" s="420" t="s">
        <v>131</v>
      </c>
      <c r="AP22" s="415"/>
      <c r="AQ22" s="415"/>
      <c r="AR22" s="415"/>
      <c r="AS22" s="420" t="s">
        <v>151</v>
      </c>
      <c r="AT22" s="415"/>
      <c r="AU22" s="415"/>
      <c r="AV22" s="417"/>
      <c r="AW22" s="408" t="e">
        <f aca="false">IF(AA22="","",SUMIF(SK!R$3:R$78,ROW(),SK!T$3:T$78))</f>
        <v>#REF!</v>
      </c>
      <c r="AX22" s="384"/>
      <c r="AY22" s="409" t="str">
        <f aca="false">IF(IGRF!H23="","",IGRF!H23)</f>
        <v>5</v>
      </c>
      <c r="AZ22" s="410" t="str">
        <f aca="false">IF(IGRF!I23="","",IGRF!I23)</f>
        <v>Ivana Hercha</v>
      </c>
    </row>
    <row r="23" customFormat="false" ht="32.15" hidden="false" customHeight="true" outlineLevel="0" collapsed="false">
      <c r="A23" s="412" t="n">
        <f aca="false">IF(Score!A23="", "",Score!A23 )</f>
        <v>20</v>
      </c>
      <c r="B23" s="413"/>
      <c r="C23" s="414" t="str">
        <f aca="false">IF(Score!B23="", "",Score!B23 )</f>
        <v>151</v>
      </c>
      <c r="D23" s="415"/>
      <c r="E23" s="415"/>
      <c r="F23" s="415"/>
      <c r="G23" s="416" t="s">
        <v>117</v>
      </c>
      <c r="H23" s="415"/>
      <c r="I23" s="415"/>
      <c r="J23" s="415"/>
      <c r="K23" s="416" t="s">
        <v>145</v>
      </c>
      <c r="L23" s="415"/>
      <c r="M23" s="415"/>
      <c r="N23" s="415"/>
      <c r="O23" s="416" t="s">
        <v>149</v>
      </c>
      <c r="P23" s="415"/>
      <c r="Q23" s="415"/>
      <c r="R23" s="415"/>
      <c r="S23" s="416" t="s">
        <v>129</v>
      </c>
      <c r="T23" s="415"/>
      <c r="U23" s="415"/>
      <c r="V23" s="417"/>
      <c r="W23" s="408" t="e">
        <f aca="false">IF(A23="","",SUMIF(SK!B$3:B$78,ROW(),SK!D$3:D$78))</f>
        <v>#REF!</v>
      </c>
      <c r="X23" s="384"/>
      <c r="Z23" s="384"/>
      <c r="AA23" s="413" t="n">
        <f aca="false">IF(Score!T23="", "",Score!T23 )</f>
        <v>20</v>
      </c>
      <c r="AB23" s="413"/>
      <c r="AC23" s="414" t="str">
        <f aca="false">IF(Score!U23="", "",Score!U23 )</f>
        <v>5</v>
      </c>
      <c r="AD23" s="415"/>
      <c r="AE23" s="415"/>
      <c r="AF23" s="415"/>
      <c r="AG23" s="416" t="s">
        <v>155</v>
      </c>
      <c r="AH23" s="415"/>
      <c r="AI23" s="415"/>
      <c r="AJ23" s="415"/>
      <c r="AK23" s="416" t="s">
        <v>139</v>
      </c>
      <c r="AL23" s="415"/>
      <c r="AM23" s="415"/>
      <c r="AN23" s="415"/>
      <c r="AO23" s="416" t="s">
        <v>111</v>
      </c>
      <c r="AP23" s="415"/>
      <c r="AQ23" s="415"/>
      <c r="AR23" s="415"/>
      <c r="AS23" s="416" t="s">
        <v>119</v>
      </c>
      <c r="AT23" s="415"/>
      <c r="AU23" s="415"/>
      <c r="AV23" s="417"/>
      <c r="AW23" s="408" t="e">
        <f aca="false">IF(AA23="","",SUMIF(SK!R$3:R$78,ROW(),SK!T$3:T$78))</f>
        <v>#REF!</v>
      </c>
      <c r="AX23" s="384"/>
      <c r="AZ23" s="384"/>
    </row>
    <row r="24" customFormat="false" ht="32.15" hidden="false" customHeight="true" outlineLevel="0" collapsed="false">
      <c r="A24" s="418" t="n">
        <f aca="false">IF(Score!A24="", "",Score!A24 )</f>
        <v>21</v>
      </c>
      <c r="B24" s="411"/>
      <c r="C24" s="419" t="str">
        <f aca="false">IF(Score!B24="", "",Score!B24 )</f>
        <v>10</v>
      </c>
      <c r="D24" s="415"/>
      <c r="E24" s="415"/>
      <c r="F24" s="415"/>
      <c r="G24" s="420" t="s">
        <v>121</v>
      </c>
      <c r="H24" s="415"/>
      <c r="I24" s="415"/>
      <c r="J24" s="415"/>
      <c r="K24" s="420" t="s">
        <v>113</v>
      </c>
      <c r="L24" s="415"/>
      <c r="M24" s="415"/>
      <c r="N24" s="415"/>
      <c r="O24" s="420" t="s">
        <v>153</v>
      </c>
      <c r="P24" s="415"/>
      <c r="Q24" s="415"/>
      <c r="R24" s="415"/>
      <c r="S24" s="420" t="s">
        <v>133</v>
      </c>
      <c r="T24" s="415"/>
      <c r="U24" s="415"/>
      <c r="V24" s="417"/>
      <c r="W24" s="408" t="e">
        <f aca="false">IF(A24="","",SUMIF(SK!B$3:B$78,ROW(),SK!D$3:D$78))</f>
        <v>#REF!</v>
      </c>
      <c r="X24" s="384"/>
      <c r="Y24" s="409" t="str">
        <f aca="false">IF(IGRF!B24="","",IGRF!B24)</f>
        <v>55</v>
      </c>
      <c r="Z24" s="410" t="str">
        <f aca="false">IF(IGRF!C24="","",IGRF!C24)</f>
        <v>Obi Quiet</v>
      </c>
      <c r="AA24" s="411" t="n">
        <f aca="false">IF(Score!T24="", "",Score!T24 )</f>
        <v>21</v>
      </c>
      <c r="AB24" s="411"/>
      <c r="AC24" s="419" t="str">
        <f aca="false">IF(Score!U24="", "",Score!U24 )</f>
        <v>7</v>
      </c>
      <c r="AD24" s="415"/>
      <c r="AE24" s="415"/>
      <c r="AF24" s="415"/>
      <c r="AG24" s="420" t="s">
        <v>155</v>
      </c>
      <c r="AH24" s="415"/>
      <c r="AI24" s="415"/>
      <c r="AJ24" s="415"/>
      <c r="AK24" s="420" t="s">
        <v>131</v>
      </c>
      <c r="AL24" s="415"/>
      <c r="AM24" s="415"/>
      <c r="AN24" s="415"/>
      <c r="AO24" s="420" t="s">
        <v>123</v>
      </c>
      <c r="AP24" s="415"/>
      <c r="AQ24" s="415"/>
      <c r="AR24" s="415"/>
      <c r="AS24" s="420" t="s">
        <v>151</v>
      </c>
      <c r="AT24" s="415"/>
      <c r="AU24" s="415"/>
      <c r="AV24" s="417"/>
      <c r="AW24" s="408" t="e">
        <f aca="false">IF(AA24="","",SUMIF(SK!R$3:R$78,ROW(),SK!T$3:T$78))</f>
        <v>#REF!</v>
      </c>
      <c r="AX24" s="384"/>
      <c r="AY24" s="409" t="str">
        <f aca="false">IF(IGRF!H24="","",IGRF!H24)</f>
        <v>501</v>
      </c>
      <c r="AZ24" s="410" t="str">
        <f aca="false">IF(IGRF!I24="","",IGRF!I24)</f>
        <v>Rally Kat</v>
      </c>
    </row>
    <row r="25" customFormat="false" ht="32.15" hidden="false" customHeight="true" outlineLevel="0" collapsed="false">
      <c r="A25" s="412" t="n">
        <f aca="false">IF(Score!A25="", "",Score!A25 )</f>
        <v>22</v>
      </c>
      <c r="B25" s="413"/>
      <c r="C25" s="414" t="str">
        <f aca="false">IF(Score!B25="", "",Score!B25 )</f>
        <v>747</v>
      </c>
      <c r="D25" s="415"/>
      <c r="E25" s="415"/>
      <c r="F25" s="415"/>
      <c r="G25" s="416" t="s">
        <v>145</v>
      </c>
      <c r="H25" s="415"/>
      <c r="I25" s="415"/>
      <c r="J25" s="415"/>
      <c r="K25" s="416" t="s">
        <v>129</v>
      </c>
      <c r="L25" s="415" t="s">
        <v>297</v>
      </c>
      <c r="M25" s="415"/>
      <c r="N25" s="415"/>
      <c r="O25" s="416" t="s">
        <v>149</v>
      </c>
      <c r="P25" s="415"/>
      <c r="Q25" s="415"/>
      <c r="R25" s="415"/>
      <c r="S25" s="416" t="s">
        <v>113</v>
      </c>
      <c r="T25" s="415"/>
      <c r="U25" s="415"/>
      <c r="V25" s="417"/>
      <c r="W25" s="408" t="e">
        <f aca="false">IF(A25="","",SUMIF(SK!B$3:B$78,ROW(),SK!D$3:D$78))</f>
        <v>#REF!</v>
      </c>
      <c r="X25" s="384"/>
      <c r="Z25" s="384"/>
      <c r="AA25" s="413" t="n">
        <f aca="false">IF(Score!T25="", "",Score!T25 )</f>
        <v>22</v>
      </c>
      <c r="AB25" s="413"/>
      <c r="AC25" s="414" t="str">
        <f aca="false">IF(Score!U25="", "",Score!U25 )</f>
        <v>191</v>
      </c>
      <c r="AD25" s="415"/>
      <c r="AE25" s="415"/>
      <c r="AF25" s="415"/>
      <c r="AG25" s="416" t="s">
        <v>147</v>
      </c>
      <c r="AH25" s="415"/>
      <c r="AI25" s="415"/>
      <c r="AJ25" s="415"/>
      <c r="AK25" s="416" t="s">
        <v>135</v>
      </c>
      <c r="AL25" s="415"/>
      <c r="AM25" s="415"/>
      <c r="AN25" s="415"/>
      <c r="AO25" s="416" t="s">
        <v>119</v>
      </c>
      <c r="AP25" s="415"/>
      <c r="AQ25" s="415"/>
      <c r="AR25" s="415"/>
      <c r="AS25" s="416" t="s">
        <v>143</v>
      </c>
      <c r="AT25" s="415"/>
      <c r="AU25" s="415"/>
      <c r="AV25" s="417"/>
      <c r="AW25" s="408" t="e">
        <f aca="false">IF(AA25="","",SUMIF(SK!R$3:R$78,ROW(),SK!T$3:T$78))</f>
        <v>#REF!</v>
      </c>
      <c r="AX25" s="384"/>
      <c r="AZ25" s="384"/>
    </row>
    <row r="26" customFormat="false" ht="32.15" hidden="false" customHeight="true" outlineLevel="0" collapsed="false">
      <c r="A26" s="418" t="n">
        <f aca="false">IF(Score!A26="", "",Score!A26 )</f>
        <v>23</v>
      </c>
      <c r="B26" s="411"/>
      <c r="C26" s="419" t="str">
        <f aca="false">IF(Score!B26="", "",Score!B26 )</f>
        <v>151</v>
      </c>
      <c r="D26" s="415"/>
      <c r="E26" s="415"/>
      <c r="F26" s="415"/>
      <c r="G26" s="420" t="s">
        <v>121</v>
      </c>
      <c r="H26" s="415"/>
      <c r="I26" s="415"/>
      <c r="J26" s="415"/>
      <c r="K26" s="420" t="s">
        <v>129</v>
      </c>
      <c r="L26" s="415" t="s">
        <v>234</v>
      </c>
      <c r="M26" s="415"/>
      <c r="N26" s="415"/>
      <c r="O26" s="420" t="s">
        <v>153</v>
      </c>
      <c r="P26" s="415"/>
      <c r="Q26" s="415"/>
      <c r="R26" s="415"/>
      <c r="S26" s="420" t="s">
        <v>133</v>
      </c>
      <c r="T26" s="415" t="s">
        <v>297</v>
      </c>
      <c r="U26" s="415"/>
      <c r="V26" s="417"/>
      <c r="W26" s="408" t="e">
        <f aca="false">IF(A26="","",SUMIF(SK!B$3:B$78,ROW(),SK!D$3:D$78))</f>
        <v>#REF!</v>
      </c>
      <c r="X26" s="384"/>
      <c r="Y26" s="409" t="str">
        <f aca="false">IF(IGRF!B25="","",IGRF!B25)</f>
        <v>64</v>
      </c>
      <c r="Z26" s="410" t="str">
        <f aca="false">IF(IGRF!C25="","",IGRF!C25)</f>
        <v>Wu's Your Momma</v>
      </c>
      <c r="AA26" s="411" t="n">
        <f aca="false">IF(Score!T26="", "",Score!T26 )</f>
        <v>23</v>
      </c>
      <c r="AB26" s="411"/>
      <c r="AC26" s="419" t="str">
        <f aca="false">IF(Score!U26="", "",Score!U26 )</f>
        <v>5</v>
      </c>
      <c r="AD26" s="415"/>
      <c r="AE26" s="415"/>
      <c r="AF26" s="415"/>
      <c r="AG26" s="420" t="s">
        <v>155</v>
      </c>
      <c r="AH26" s="415"/>
      <c r="AI26" s="415"/>
      <c r="AJ26" s="415"/>
      <c r="AK26" s="420" t="s">
        <v>151</v>
      </c>
      <c r="AL26" s="415"/>
      <c r="AM26" s="415"/>
      <c r="AN26" s="415"/>
      <c r="AO26" s="420" t="s">
        <v>131</v>
      </c>
      <c r="AP26" s="415"/>
      <c r="AQ26" s="415"/>
      <c r="AR26" s="415"/>
      <c r="AS26" s="420" t="s">
        <v>139</v>
      </c>
      <c r="AT26" s="415"/>
      <c r="AU26" s="415"/>
      <c r="AV26" s="417"/>
      <c r="AW26" s="408" t="e">
        <f aca="false">IF(AA26="","",SUMIF(SK!R$3:R$78,ROW(),SK!T$3:T$78))</f>
        <v>#REF!</v>
      </c>
      <c r="AX26" s="384"/>
      <c r="AY26" s="409" t="str">
        <f aca="false">IF(IGRF!H25="","",IGRF!H25)</f>
        <v>6</v>
      </c>
      <c r="AZ26" s="410" t="str">
        <f aca="false">IF(IGRF!I25="","",IGRF!I25)</f>
        <v>Razor WreckHer</v>
      </c>
    </row>
    <row r="27" customFormat="false" ht="32.15" hidden="false" customHeight="true" outlineLevel="0" collapsed="false">
      <c r="A27" s="412" t="n">
        <f aca="false">IF(Score!A27="", "",Score!A27 )</f>
        <v>24</v>
      </c>
      <c r="B27" s="413"/>
      <c r="C27" s="414" t="str">
        <f aca="false">IF(Score!B27="", "",Score!B27 )</f>
        <v>747</v>
      </c>
      <c r="D27" s="415"/>
      <c r="E27" s="415"/>
      <c r="F27" s="415"/>
      <c r="G27" s="416" t="s">
        <v>145</v>
      </c>
      <c r="H27" s="415"/>
      <c r="I27" s="415"/>
      <c r="J27" s="415"/>
      <c r="K27" s="416" t="s">
        <v>113</v>
      </c>
      <c r="L27" s="415"/>
      <c r="M27" s="415"/>
      <c r="N27" s="415"/>
      <c r="O27" s="416" t="s">
        <v>117</v>
      </c>
      <c r="P27" s="415"/>
      <c r="Q27" s="415"/>
      <c r="R27" s="415"/>
      <c r="S27" s="416" t="s">
        <v>133</v>
      </c>
      <c r="T27" s="415" t="s">
        <v>234</v>
      </c>
      <c r="U27" s="415"/>
      <c r="V27" s="417"/>
      <c r="W27" s="408" t="e">
        <f aca="false">IF(A27="","",SUMIF(SK!B$3:B$78,ROW(),SK!D$3:D$78))</f>
        <v>#REF!</v>
      </c>
      <c r="X27" s="384"/>
      <c r="Z27" s="384"/>
      <c r="AA27" s="413" t="n">
        <f aca="false">IF(Score!T27="", "",Score!T27 )</f>
        <v>24</v>
      </c>
      <c r="AB27" s="413"/>
      <c r="AC27" s="414" t="str">
        <f aca="false">IF(Score!U27="", "",Score!U27 )</f>
        <v>191</v>
      </c>
      <c r="AD27" s="415"/>
      <c r="AE27" s="415"/>
      <c r="AF27" s="415"/>
      <c r="AG27" s="416" t="s">
        <v>119</v>
      </c>
      <c r="AH27" s="415"/>
      <c r="AI27" s="415"/>
      <c r="AJ27" s="415"/>
      <c r="AK27" s="416" t="s">
        <v>127</v>
      </c>
      <c r="AL27" s="415"/>
      <c r="AM27" s="415"/>
      <c r="AN27" s="415"/>
      <c r="AO27" s="416" t="s">
        <v>135</v>
      </c>
      <c r="AP27" s="415"/>
      <c r="AQ27" s="415"/>
      <c r="AR27" s="415"/>
      <c r="AS27" s="416" t="s">
        <v>159</v>
      </c>
      <c r="AT27" s="415" t="s">
        <v>297</v>
      </c>
      <c r="AU27" s="415"/>
      <c r="AV27" s="417"/>
      <c r="AW27" s="408" t="e">
        <f aca="false">IF(AA27="","",SUMIF(SK!R$3:R$78,ROW(),SK!T$3:T$78))</f>
        <v>#REF!</v>
      </c>
      <c r="AX27" s="384"/>
      <c r="AZ27" s="384"/>
    </row>
    <row r="28" customFormat="false" ht="32.15" hidden="false" customHeight="true" outlineLevel="0" collapsed="false">
      <c r="A28" s="418" t="str">
        <f aca="false">IF(Score!A28="", "",Score!A28 )</f>
        <v/>
      </c>
      <c r="B28" s="411"/>
      <c r="C28" s="419" t="str">
        <f aca="false">IF(Score!B28="", "",Score!B28 )</f>
        <v/>
      </c>
      <c r="D28" s="415"/>
      <c r="E28" s="415"/>
      <c r="F28" s="415"/>
      <c r="G28" s="420"/>
      <c r="H28" s="415"/>
      <c r="I28" s="415"/>
      <c r="J28" s="415"/>
      <c r="K28" s="420"/>
      <c r="L28" s="415"/>
      <c r="M28" s="415"/>
      <c r="N28" s="415"/>
      <c r="O28" s="420"/>
      <c r="P28" s="415"/>
      <c r="Q28" s="415"/>
      <c r="R28" s="415"/>
      <c r="S28" s="420"/>
      <c r="T28" s="415"/>
      <c r="U28" s="415"/>
      <c r="V28" s="417"/>
      <c r="W28" s="408" t="str">
        <f aca="false">IF(A28="","",SUMIF(SK!B$3:B$78,ROW(),SK!D$3:D$78))</f>
        <v/>
      </c>
      <c r="X28" s="384"/>
      <c r="Y28" s="409" t="str">
        <f aca="false">IF(IGRF!B26="","",IGRF!B26)</f>
        <v>747</v>
      </c>
      <c r="Z28" s="410" t="str">
        <f aca="false">IF(IGRF!C26="","",IGRF!C26)</f>
        <v>Sketch E. Artist</v>
      </c>
      <c r="AA28" s="411" t="str">
        <f aca="false">IF(Score!T28="", "",Score!T28 )</f>
        <v/>
      </c>
      <c r="AB28" s="411"/>
      <c r="AC28" s="419" t="str">
        <f aca="false">IF(Score!U28="", "",Score!U28 )</f>
        <v/>
      </c>
      <c r="AD28" s="415"/>
      <c r="AE28" s="415"/>
      <c r="AF28" s="415"/>
      <c r="AG28" s="420"/>
      <c r="AH28" s="415"/>
      <c r="AI28" s="415"/>
      <c r="AJ28" s="415"/>
      <c r="AK28" s="420"/>
      <c r="AL28" s="415"/>
      <c r="AM28" s="415"/>
      <c r="AN28" s="415"/>
      <c r="AO28" s="420"/>
      <c r="AP28" s="415"/>
      <c r="AQ28" s="415"/>
      <c r="AR28" s="415"/>
      <c r="AS28" s="420"/>
      <c r="AT28" s="415"/>
      <c r="AU28" s="415"/>
      <c r="AV28" s="417"/>
      <c r="AW28" s="408" t="str">
        <f aca="false">IF(AA28="","",SUMIF(SK!R$3:R$78,ROW(),SK!T$3:T$78))</f>
        <v/>
      </c>
      <c r="AX28" s="384"/>
      <c r="AY28" s="409" t="str">
        <f aca="false">IF(IGRF!H26="","",IGRF!H26)</f>
        <v>7</v>
      </c>
      <c r="AZ28" s="410" t="str">
        <f aca="false">IF(IGRF!I26="","",IGRF!I26)</f>
        <v>Madame Mayhem</v>
      </c>
    </row>
    <row r="29" customFormat="false" ht="32.15" hidden="false" customHeight="true" outlineLevel="0" collapsed="false">
      <c r="A29" s="412" t="str">
        <f aca="false">IF(Score!A29="", "",Score!A29 )</f>
        <v/>
      </c>
      <c r="B29" s="413"/>
      <c r="C29" s="414" t="str">
        <f aca="false">IF(Score!B29="", "",Score!B29 )</f>
        <v/>
      </c>
      <c r="D29" s="415"/>
      <c r="E29" s="415"/>
      <c r="F29" s="415"/>
      <c r="G29" s="416"/>
      <c r="H29" s="415"/>
      <c r="I29" s="415"/>
      <c r="J29" s="415"/>
      <c r="K29" s="416"/>
      <c r="L29" s="415"/>
      <c r="M29" s="415"/>
      <c r="N29" s="415"/>
      <c r="O29" s="416"/>
      <c r="P29" s="415"/>
      <c r="Q29" s="415"/>
      <c r="R29" s="415"/>
      <c r="S29" s="416"/>
      <c r="T29" s="415"/>
      <c r="U29" s="415"/>
      <c r="V29" s="417"/>
      <c r="W29" s="408" t="str">
        <f aca="false">IF(A29="","",SUMIF(SK!B$3:B$78,ROW(),SK!D$3:D$78))</f>
        <v/>
      </c>
      <c r="X29" s="384"/>
      <c r="Z29" s="384"/>
      <c r="AA29" s="413" t="str">
        <f aca="false">IF(Score!T29="", "",Score!T29 )</f>
        <v/>
      </c>
      <c r="AB29" s="413"/>
      <c r="AC29" s="414" t="str">
        <f aca="false">IF(Score!U29="", "",Score!U29 )</f>
        <v/>
      </c>
      <c r="AD29" s="415"/>
      <c r="AE29" s="415"/>
      <c r="AF29" s="415"/>
      <c r="AG29" s="416"/>
      <c r="AH29" s="415"/>
      <c r="AI29" s="415"/>
      <c r="AJ29" s="415"/>
      <c r="AK29" s="416"/>
      <c r="AL29" s="415"/>
      <c r="AM29" s="415"/>
      <c r="AN29" s="415"/>
      <c r="AO29" s="416"/>
      <c r="AP29" s="415"/>
      <c r="AQ29" s="415"/>
      <c r="AR29" s="415"/>
      <c r="AS29" s="416"/>
      <c r="AT29" s="415"/>
      <c r="AU29" s="415"/>
      <c r="AV29" s="417"/>
      <c r="AW29" s="408" t="str">
        <f aca="false">IF(AA29="","",SUMIF(SK!R$3:R$78,ROW(),SK!T$3:T$78))</f>
        <v/>
      </c>
      <c r="AX29" s="384"/>
      <c r="AZ29" s="384"/>
    </row>
    <row r="30" customFormat="false" ht="32.15" hidden="false" customHeight="true" outlineLevel="0" collapsed="false">
      <c r="A30" s="418" t="str">
        <f aca="false">IF(Score!A30="", "",Score!A30 )</f>
        <v/>
      </c>
      <c r="B30" s="411"/>
      <c r="C30" s="419" t="str">
        <f aca="false">IF(Score!B30="", "",Score!B30 )</f>
        <v/>
      </c>
      <c r="D30" s="415"/>
      <c r="E30" s="415"/>
      <c r="F30" s="415"/>
      <c r="G30" s="420"/>
      <c r="H30" s="415"/>
      <c r="I30" s="415"/>
      <c r="J30" s="415"/>
      <c r="K30" s="420"/>
      <c r="L30" s="415"/>
      <c r="M30" s="415"/>
      <c r="N30" s="415"/>
      <c r="O30" s="420"/>
      <c r="P30" s="415"/>
      <c r="Q30" s="415"/>
      <c r="R30" s="415"/>
      <c r="S30" s="420"/>
      <c r="T30" s="415"/>
      <c r="U30" s="415"/>
      <c r="V30" s="417"/>
      <c r="W30" s="408" t="str">
        <f aca="false">IF(A30="","",SUMIF(SK!B$3:B$78,ROW(),SK!D$3:D$78))</f>
        <v/>
      </c>
      <c r="X30" s="384"/>
      <c r="Y30" s="409" t="str">
        <f aca="false">IF(IGRF!B27="","",IGRF!B27)</f>
        <v>77</v>
      </c>
      <c r="Z30" s="410" t="str">
        <f aca="false">IF(IGRF!C27="","",IGRF!C27)</f>
        <v>Jen-Aside</v>
      </c>
      <c r="AA30" s="411" t="str">
        <f aca="false">IF(Score!T30="", "",Score!T30 )</f>
        <v/>
      </c>
      <c r="AB30" s="411"/>
      <c r="AC30" s="419" t="str">
        <f aca="false">IF(Score!U30="", "",Score!U30 )</f>
        <v/>
      </c>
      <c r="AD30" s="415"/>
      <c r="AE30" s="415"/>
      <c r="AF30" s="415"/>
      <c r="AG30" s="420"/>
      <c r="AH30" s="415"/>
      <c r="AI30" s="415"/>
      <c r="AJ30" s="415"/>
      <c r="AK30" s="420"/>
      <c r="AL30" s="415"/>
      <c r="AM30" s="415"/>
      <c r="AN30" s="415"/>
      <c r="AO30" s="420"/>
      <c r="AP30" s="415"/>
      <c r="AQ30" s="415"/>
      <c r="AR30" s="415"/>
      <c r="AS30" s="420"/>
      <c r="AT30" s="415"/>
      <c r="AU30" s="415"/>
      <c r="AV30" s="417"/>
      <c r="AW30" s="408" t="str">
        <f aca="false">IF(AA30="","",SUMIF(SK!R$3:R$78,ROW(),SK!T$3:T$78))</f>
        <v/>
      </c>
      <c r="AX30" s="384"/>
      <c r="AY30" s="409" t="str">
        <f aca="false">IF(IGRF!H27="","",IGRF!H27)</f>
        <v/>
      </c>
      <c r="AZ30" s="410" t="str">
        <f aca="false">IF(IGRF!I27="","",IGRF!I27)</f>
        <v/>
      </c>
    </row>
    <row r="31" customFormat="false" ht="32.15" hidden="false" customHeight="true" outlineLevel="0" collapsed="false">
      <c r="A31" s="412" t="str">
        <f aca="false">IF(Score!A31="", "",Score!A31 )</f>
        <v/>
      </c>
      <c r="B31" s="413"/>
      <c r="C31" s="414" t="str">
        <f aca="false">IF(Score!B31="", "",Score!B31 )</f>
        <v/>
      </c>
      <c r="D31" s="415"/>
      <c r="E31" s="415"/>
      <c r="F31" s="415"/>
      <c r="G31" s="416"/>
      <c r="H31" s="415"/>
      <c r="I31" s="415"/>
      <c r="J31" s="415"/>
      <c r="K31" s="416"/>
      <c r="L31" s="415"/>
      <c r="M31" s="415"/>
      <c r="N31" s="415"/>
      <c r="O31" s="416"/>
      <c r="P31" s="415"/>
      <c r="Q31" s="415"/>
      <c r="R31" s="415"/>
      <c r="S31" s="416"/>
      <c r="T31" s="415"/>
      <c r="U31" s="415"/>
      <c r="V31" s="417"/>
      <c r="W31" s="408" t="str">
        <f aca="false">IF(A31="","",SUMIF(SK!B$3:B$78,ROW(),SK!D$3:D$78))</f>
        <v/>
      </c>
      <c r="X31" s="384"/>
      <c r="Z31" s="384"/>
      <c r="AA31" s="413" t="str">
        <f aca="false">IF(Score!T31="", "",Score!T31 )</f>
        <v/>
      </c>
      <c r="AB31" s="413"/>
      <c r="AC31" s="414" t="str">
        <f aca="false">IF(Score!U31="", "",Score!U31 )</f>
        <v/>
      </c>
      <c r="AD31" s="415"/>
      <c r="AE31" s="415"/>
      <c r="AF31" s="415"/>
      <c r="AG31" s="416"/>
      <c r="AH31" s="415"/>
      <c r="AI31" s="415"/>
      <c r="AJ31" s="415"/>
      <c r="AK31" s="416"/>
      <c r="AL31" s="415"/>
      <c r="AM31" s="415"/>
      <c r="AN31" s="415"/>
      <c r="AO31" s="416"/>
      <c r="AP31" s="415"/>
      <c r="AQ31" s="415"/>
      <c r="AR31" s="415"/>
      <c r="AS31" s="416"/>
      <c r="AT31" s="415"/>
      <c r="AU31" s="415"/>
      <c r="AV31" s="417"/>
      <c r="AW31" s="408" t="str">
        <f aca="false">IF(AA31="","",SUMIF(SK!R$3:R$78,ROW(),SK!T$3:T$78))</f>
        <v/>
      </c>
      <c r="AX31" s="384"/>
      <c r="AZ31" s="384"/>
    </row>
    <row r="32" customFormat="false" ht="32.15" hidden="false" customHeight="true" outlineLevel="0" collapsed="false">
      <c r="A32" s="418" t="str">
        <f aca="false">IF(Score!A32="", "",Score!A32 )</f>
        <v/>
      </c>
      <c r="B32" s="411"/>
      <c r="C32" s="419" t="str">
        <f aca="false">IF(Score!B32="", "",Score!B32 )</f>
        <v/>
      </c>
      <c r="D32" s="415"/>
      <c r="E32" s="415"/>
      <c r="F32" s="415"/>
      <c r="G32" s="420"/>
      <c r="H32" s="415"/>
      <c r="I32" s="415"/>
      <c r="J32" s="415"/>
      <c r="K32" s="420"/>
      <c r="L32" s="415"/>
      <c r="M32" s="415"/>
      <c r="N32" s="415"/>
      <c r="O32" s="420"/>
      <c r="P32" s="415"/>
      <c r="Q32" s="415"/>
      <c r="R32" s="415"/>
      <c r="S32" s="420"/>
      <c r="T32" s="415"/>
      <c r="U32" s="415"/>
      <c r="V32" s="417"/>
      <c r="W32" s="408" t="str">
        <f aca="false">IF(A32="","",SUMIF(SK!B$3:B$78,ROW(),SK!D$3:D$78))</f>
        <v/>
      </c>
      <c r="X32" s="384"/>
      <c r="Y32" s="409" t="str">
        <f aca="false">IF(IGRF!B28="","",IGRF!B28)</f>
        <v/>
      </c>
      <c r="Z32" s="410" t="str">
        <f aca="false">IF(IGRF!C28="","",IGRF!C28)</f>
        <v/>
      </c>
      <c r="AA32" s="411" t="str">
        <f aca="false">IF(Score!T32="", "",Score!T32 )</f>
        <v/>
      </c>
      <c r="AB32" s="411"/>
      <c r="AC32" s="419" t="str">
        <f aca="false">IF(Score!U32="", "",Score!U32 )</f>
        <v/>
      </c>
      <c r="AD32" s="415"/>
      <c r="AE32" s="415"/>
      <c r="AF32" s="415"/>
      <c r="AG32" s="420"/>
      <c r="AH32" s="415"/>
      <c r="AI32" s="415"/>
      <c r="AJ32" s="415"/>
      <c r="AK32" s="420"/>
      <c r="AL32" s="415"/>
      <c r="AM32" s="415"/>
      <c r="AN32" s="415"/>
      <c r="AO32" s="420"/>
      <c r="AP32" s="415"/>
      <c r="AQ32" s="415"/>
      <c r="AR32" s="415"/>
      <c r="AS32" s="420"/>
      <c r="AT32" s="415"/>
      <c r="AU32" s="415"/>
      <c r="AV32" s="417"/>
      <c r="AW32" s="408" t="str">
        <f aca="false">IF(AA32="","",SUMIF(SK!R$3:R$78,ROW(),SK!T$3:T$78))</f>
        <v/>
      </c>
      <c r="AX32" s="384"/>
      <c r="AY32" s="409" t="str">
        <f aca="false">IF(IGRF!H28="","",IGRF!H28)</f>
        <v/>
      </c>
      <c r="AZ32" s="410" t="str">
        <f aca="false">IF(IGRF!I28="","",IGRF!I28)</f>
        <v/>
      </c>
    </row>
    <row r="33" customFormat="false" ht="32.15" hidden="false" customHeight="true" outlineLevel="0" collapsed="false">
      <c r="A33" s="412" t="str">
        <f aca="false">IF(Score!A33="", "",Score!A33 )</f>
        <v/>
      </c>
      <c r="B33" s="413"/>
      <c r="C33" s="414" t="str">
        <f aca="false">IF(Score!B33="", "",Score!B33 )</f>
        <v/>
      </c>
      <c r="D33" s="415"/>
      <c r="E33" s="415"/>
      <c r="F33" s="415"/>
      <c r="G33" s="416"/>
      <c r="H33" s="415"/>
      <c r="I33" s="415"/>
      <c r="J33" s="415"/>
      <c r="K33" s="416"/>
      <c r="L33" s="415"/>
      <c r="M33" s="415"/>
      <c r="N33" s="415"/>
      <c r="O33" s="416"/>
      <c r="P33" s="415"/>
      <c r="Q33" s="415"/>
      <c r="R33" s="415"/>
      <c r="S33" s="416"/>
      <c r="T33" s="415"/>
      <c r="U33" s="415"/>
      <c r="V33" s="417"/>
      <c r="W33" s="408" t="str">
        <f aca="false">IF(A33="","",SUMIF(SK!B$3:B$78,ROW(),SK!D$3:D$78))</f>
        <v/>
      </c>
      <c r="X33" s="384"/>
      <c r="Z33" s="384"/>
      <c r="AA33" s="413" t="str">
        <f aca="false">IF(Score!T33="", "",Score!T33 )</f>
        <v/>
      </c>
      <c r="AB33" s="413"/>
      <c r="AC33" s="414" t="str">
        <f aca="false">IF(Score!U33="", "",Score!U33 )</f>
        <v/>
      </c>
      <c r="AD33" s="415"/>
      <c r="AE33" s="415"/>
      <c r="AF33" s="415"/>
      <c r="AG33" s="416"/>
      <c r="AH33" s="415"/>
      <c r="AI33" s="415"/>
      <c r="AJ33" s="415"/>
      <c r="AK33" s="416"/>
      <c r="AL33" s="415"/>
      <c r="AM33" s="415"/>
      <c r="AN33" s="415"/>
      <c r="AO33" s="416"/>
      <c r="AP33" s="415"/>
      <c r="AQ33" s="415"/>
      <c r="AR33" s="415"/>
      <c r="AS33" s="416"/>
      <c r="AT33" s="415"/>
      <c r="AU33" s="415"/>
      <c r="AV33" s="417"/>
      <c r="AW33" s="408" t="str">
        <f aca="false">IF(AA33="","",SUMIF(SK!R$3:R$78,ROW(),SK!T$3:T$78))</f>
        <v/>
      </c>
      <c r="AX33" s="384"/>
      <c r="AZ33" s="384"/>
    </row>
    <row r="34" customFormat="false" ht="32.15" hidden="false" customHeight="true" outlineLevel="0" collapsed="false">
      <c r="A34" s="418" t="str">
        <f aca="false">IF(Score!A34="", "",Score!A34 )</f>
        <v/>
      </c>
      <c r="B34" s="411"/>
      <c r="C34" s="419" t="str">
        <f aca="false">IF(Score!B34="", "",Score!B34 )</f>
        <v/>
      </c>
      <c r="D34" s="415"/>
      <c r="E34" s="415"/>
      <c r="F34" s="415"/>
      <c r="G34" s="420"/>
      <c r="H34" s="415"/>
      <c r="I34" s="415"/>
      <c r="J34" s="415"/>
      <c r="K34" s="420"/>
      <c r="L34" s="415"/>
      <c r="M34" s="415"/>
      <c r="N34" s="415"/>
      <c r="O34" s="420"/>
      <c r="P34" s="415"/>
      <c r="Q34" s="415"/>
      <c r="R34" s="415"/>
      <c r="S34" s="420"/>
      <c r="T34" s="415"/>
      <c r="U34" s="415"/>
      <c r="V34" s="417"/>
      <c r="W34" s="408" t="str">
        <f aca="false">IF(A34="","",SUMIF(SK!B$3:B$78,ROW(),SK!D$3:D$78))</f>
        <v/>
      </c>
      <c r="X34" s="384"/>
      <c r="Y34" s="409" t="str">
        <f aca="false">IF(IGRF!B29="","",IGRF!B29)</f>
        <v/>
      </c>
      <c r="Z34" s="410" t="str">
        <f aca="false">IF(IGRF!C29="","",IGRF!C29)</f>
        <v/>
      </c>
      <c r="AA34" s="411" t="str">
        <f aca="false">IF(Score!T34="", "",Score!T34 )</f>
        <v/>
      </c>
      <c r="AB34" s="411"/>
      <c r="AC34" s="419" t="str">
        <f aca="false">IF(Score!U34="", "",Score!U34 )</f>
        <v/>
      </c>
      <c r="AD34" s="415"/>
      <c r="AE34" s="415"/>
      <c r="AF34" s="415"/>
      <c r="AG34" s="420"/>
      <c r="AH34" s="415"/>
      <c r="AI34" s="415"/>
      <c r="AJ34" s="415"/>
      <c r="AK34" s="420"/>
      <c r="AL34" s="415"/>
      <c r="AM34" s="415"/>
      <c r="AN34" s="415"/>
      <c r="AO34" s="420"/>
      <c r="AP34" s="415"/>
      <c r="AQ34" s="415"/>
      <c r="AR34" s="415"/>
      <c r="AS34" s="420"/>
      <c r="AT34" s="415"/>
      <c r="AU34" s="415"/>
      <c r="AV34" s="417"/>
      <c r="AW34" s="408" t="str">
        <f aca="false">IF(AA34="","",SUMIF(SK!R$3:R$78,ROW(),SK!T$3:T$78))</f>
        <v/>
      </c>
      <c r="AX34" s="384"/>
      <c r="AY34" s="409" t="str">
        <f aca="false">IF(IGRF!H29="","",IGRF!H29)</f>
        <v/>
      </c>
      <c r="AZ34" s="410" t="str">
        <f aca="false">IF(IGRF!I29="","",IGRF!I29)</f>
        <v/>
      </c>
    </row>
    <row r="35" customFormat="false" ht="32.15" hidden="false" customHeight="true" outlineLevel="0" collapsed="false">
      <c r="A35" s="412" t="str">
        <f aca="false">IF(Score!A35="", "",Score!A35 )</f>
        <v/>
      </c>
      <c r="B35" s="413"/>
      <c r="C35" s="414" t="str">
        <f aca="false">IF(Score!B35="", "",Score!B35 )</f>
        <v/>
      </c>
      <c r="D35" s="415"/>
      <c r="E35" s="415"/>
      <c r="F35" s="415"/>
      <c r="G35" s="416"/>
      <c r="H35" s="415"/>
      <c r="I35" s="415"/>
      <c r="J35" s="415"/>
      <c r="K35" s="416"/>
      <c r="L35" s="415"/>
      <c r="M35" s="415"/>
      <c r="N35" s="415"/>
      <c r="O35" s="416"/>
      <c r="P35" s="415"/>
      <c r="Q35" s="415"/>
      <c r="R35" s="415"/>
      <c r="S35" s="416"/>
      <c r="T35" s="415"/>
      <c r="U35" s="415"/>
      <c r="V35" s="417"/>
      <c r="W35" s="408" t="str">
        <f aca="false">IF(A35="","",SUMIF(SK!B$3:B$78,ROW(),SK!D$3:D$78))</f>
        <v/>
      </c>
      <c r="X35" s="384"/>
      <c r="Y35" s="409"/>
      <c r="Z35" s="410"/>
      <c r="AA35" s="413" t="str">
        <f aca="false">IF(Score!T35="", "",Score!T35 )</f>
        <v/>
      </c>
      <c r="AB35" s="413"/>
      <c r="AC35" s="414" t="str">
        <f aca="false">IF(Score!U35="", "",Score!U35 )</f>
        <v/>
      </c>
      <c r="AD35" s="415"/>
      <c r="AE35" s="415"/>
      <c r="AF35" s="415"/>
      <c r="AG35" s="416"/>
      <c r="AH35" s="415"/>
      <c r="AI35" s="415"/>
      <c r="AJ35" s="415"/>
      <c r="AK35" s="416"/>
      <c r="AL35" s="415"/>
      <c r="AM35" s="415"/>
      <c r="AN35" s="415"/>
      <c r="AO35" s="416"/>
      <c r="AP35" s="415"/>
      <c r="AQ35" s="415"/>
      <c r="AR35" s="415"/>
      <c r="AS35" s="416"/>
      <c r="AT35" s="415"/>
      <c r="AU35" s="415"/>
      <c r="AV35" s="417"/>
      <c r="AW35" s="408" t="str">
        <f aca="false">IF(AA35="","",SUMIF(SK!R$3:R$78,ROW(),SK!T$3:T$78))</f>
        <v/>
      </c>
      <c r="AX35" s="384"/>
      <c r="AZ35" s="384"/>
    </row>
    <row r="36" customFormat="false" ht="32.15" hidden="false" customHeight="true" outlineLevel="0" collapsed="false">
      <c r="A36" s="418" t="str">
        <f aca="false">IF(Score!A36="", "",Score!A36 )</f>
        <v/>
      </c>
      <c r="B36" s="411"/>
      <c r="C36" s="419" t="str">
        <f aca="false">IF(Score!B36="", "",Score!B36 )</f>
        <v/>
      </c>
      <c r="D36" s="415"/>
      <c r="E36" s="415"/>
      <c r="F36" s="415"/>
      <c r="G36" s="420"/>
      <c r="H36" s="415"/>
      <c r="I36" s="415"/>
      <c r="J36" s="415"/>
      <c r="K36" s="420"/>
      <c r="L36" s="415"/>
      <c r="M36" s="415"/>
      <c r="N36" s="415"/>
      <c r="O36" s="420"/>
      <c r="P36" s="415"/>
      <c r="Q36" s="415"/>
      <c r="R36" s="415"/>
      <c r="S36" s="420"/>
      <c r="T36" s="415"/>
      <c r="U36" s="415"/>
      <c r="V36" s="417"/>
      <c r="W36" s="408" t="str">
        <f aca="false">IF(A36="","",SUMIF(SK!B$3:B$78,ROW(),SK!D$3:D$78))</f>
        <v/>
      </c>
      <c r="X36" s="384"/>
      <c r="Y36" s="409" t="str">
        <f aca="false">IF(IGRF!B30="","",IGRF!B30)</f>
        <v/>
      </c>
      <c r="Z36" s="410" t="str">
        <f aca="false">IF(IGRF!C30="","",IGRF!C30)</f>
        <v/>
      </c>
      <c r="AA36" s="411" t="str">
        <f aca="false">IF(Score!T36="", "",Score!T36 )</f>
        <v/>
      </c>
      <c r="AB36" s="411"/>
      <c r="AC36" s="419" t="str">
        <f aca="false">IF(Score!U36="", "",Score!U36 )</f>
        <v/>
      </c>
      <c r="AD36" s="415"/>
      <c r="AE36" s="415"/>
      <c r="AF36" s="415"/>
      <c r="AG36" s="420"/>
      <c r="AH36" s="415"/>
      <c r="AI36" s="415"/>
      <c r="AJ36" s="415"/>
      <c r="AK36" s="420"/>
      <c r="AL36" s="415"/>
      <c r="AM36" s="415"/>
      <c r="AN36" s="415"/>
      <c r="AO36" s="420"/>
      <c r="AP36" s="415"/>
      <c r="AQ36" s="415"/>
      <c r="AR36" s="415"/>
      <c r="AS36" s="420"/>
      <c r="AT36" s="415"/>
      <c r="AU36" s="415"/>
      <c r="AV36" s="417"/>
      <c r="AW36" s="408" t="str">
        <f aca="false">IF(AA36="","",SUMIF(SK!R$3:R$78,ROW(),SK!T$3:T$78))</f>
        <v/>
      </c>
      <c r="AX36" s="421"/>
      <c r="AY36" s="409" t="str">
        <f aca="false">IF(IGRF!H30="","",IGRF!H30)</f>
        <v/>
      </c>
      <c r="AZ36" s="410" t="str">
        <f aca="false">IF(IGRF!I30="","",IGRF!I30)</f>
        <v/>
      </c>
    </row>
    <row r="37" customFormat="false" ht="32.15" hidden="false" customHeight="true" outlineLevel="0" collapsed="false">
      <c r="A37" s="412" t="str">
        <f aca="false">IF(Score!A37="", "",Score!A37 )</f>
        <v/>
      </c>
      <c r="B37" s="413"/>
      <c r="C37" s="414" t="str">
        <f aca="false">IF(Score!B37="", "",Score!B37 )</f>
        <v/>
      </c>
      <c r="D37" s="415"/>
      <c r="E37" s="415"/>
      <c r="F37" s="415"/>
      <c r="G37" s="416"/>
      <c r="H37" s="415"/>
      <c r="I37" s="415"/>
      <c r="J37" s="415"/>
      <c r="K37" s="416"/>
      <c r="L37" s="415"/>
      <c r="M37" s="415"/>
      <c r="N37" s="415"/>
      <c r="O37" s="416"/>
      <c r="P37" s="415"/>
      <c r="Q37" s="415"/>
      <c r="R37" s="415"/>
      <c r="S37" s="416"/>
      <c r="T37" s="415"/>
      <c r="U37" s="415"/>
      <c r="V37" s="417"/>
      <c r="W37" s="408" t="str">
        <f aca="false">IF(A37="","",SUMIF(SK!B$3:B$78,ROW(),SK!D$3:D$78))</f>
        <v/>
      </c>
      <c r="X37" s="384"/>
      <c r="Y37" s="409"/>
      <c r="Z37" s="410"/>
      <c r="AA37" s="413" t="str">
        <f aca="false">IF(Score!T37="", "",Score!T37 )</f>
        <v/>
      </c>
      <c r="AB37" s="413"/>
      <c r="AC37" s="414" t="str">
        <f aca="false">IF(Score!U37="", "",Score!U37 )</f>
        <v/>
      </c>
      <c r="AD37" s="415"/>
      <c r="AE37" s="415"/>
      <c r="AF37" s="415"/>
      <c r="AG37" s="416"/>
      <c r="AH37" s="415"/>
      <c r="AI37" s="415"/>
      <c r="AJ37" s="415"/>
      <c r="AK37" s="416"/>
      <c r="AL37" s="415"/>
      <c r="AM37" s="415"/>
      <c r="AN37" s="415"/>
      <c r="AO37" s="416"/>
      <c r="AP37" s="415"/>
      <c r="AQ37" s="415"/>
      <c r="AR37" s="415"/>
      <c r="AS37" s="416"/>
      <c r="AT37" s="415"/>
      <c r="AU37" s="415"/>
      <c r="AV37" s="417"/>
      <c r="AW37" s="408" t="str">
        <f aca="false">IF(AA37="","",SUMIF(SK!R$3:R$78,ROW(),SK!T$3:T$78))</f>
        <v/>
      </c>
      <c r="AX37" s="422"/>
      <c r="AZ37" s="384"/>
    </row>
    <row r="38" customFormat="false" ht="32.15" hidden="false" customHeight="true" outlineLevel="0" collapsed="false">
      <c r="A38" s="418" t="str">
        <f aca="false">IF(Score!A38="", "",Score!A38 )</f>
        <v/>
      </c>
      <c r="B38" s="411"/>
      <c r="C38" s="419" t="str">
        <f aca="false">IF(Score!B38="", "",Score!B38 )</f>
        <v/>
      </c>
      <c r="D38" s="415"/>
      <c r="E38" s="415"/>
      <c r="F38" s="415"/>
      <c r="G38" s="420"/>
      <c r="H38" s="415"/>
      <c r="I38" s="415"/>
      <c r="J38" s="415"/>
      <c r="K38" s="420"/>
      <c r="L38" s="415"/>
      <c r="M38" s="415"/>
      <c r="N38" s="415"/>
      <c r="O38" s="420"/>
      <c r="P38" s="415"/>
      <c r="Q38" s="415"/>
      <c r="R38" s="415"/>
      <c r="S38" s="420"/>
      <c r="T38" s="415"/>
      <c r="U38" s="415"/>
      <c r="V38" s="417"/>
      <c r="W38" s="408" t="str">
        <f aca="false">IF(A38="","",SUMIF(SK!B$3:B$78,ROW(),SK!D$3:D$78))</f>
        <v/>
      </c>
      <c r="X38" s="384"/>
      <c r="Y38" s="409" t="str">
        <f aca="false">IF(IGRF!B31="","",IGRF!B31)</f>
        <v/>
      </c>
      <c r="Z38" s="410" t="str">
        <f aca="false">IF(IGRF!C31="","",IGRF!C31)</f>
        <v/>
      </c>
      <c r="AA38" s="411" t="str">
        <f aca="false">IF(Score!T38="", "",Score!T38 )</f>
        <v/>
      </c>
      <c r="AB38" s="411"/>
      <c r="AC38" s="419" t="str">
        <f aca="false">IF(Score!U38="", "",Score!U38 )</f>
        <v/>
      </c>
      <c r="AD38" s="415"/>
      <c r="AE38" s="415"/>
      <c r="AF38" s="415"/>
      <c r="AG38" s="420"/>
      <c r="AH38" s="415"/>
      <c r="AI38" s="415"/>
      <c r="AJ38" s="415"/>
      <c r="AK38" s="420"/>
      <c r="AL38" s="415"/>
      <c r="AM38" s="415"/>
      <c r="AN38" s="415"/>
      <c r="AO38" s="420"/>
      <c r="AP38" s="415"/>
      <c r="AQ38" s="415"/>
      <c r="AR38" s="415"/>
      <c r="AS38" s="420"/>
      <c r="AT38" s="415"/>
      <c r="AU38" s="415"/>
      <c r="AV38" s="417"/>
      <c r="AW38" s="408" t="str">
        <f aca="false">IF(AA38="","",SUMIF(SK!R$3:R$78,ROW(),SK!T$3:T$78))</f>
        <v/>
      </c>
      <c r="AX38" s="422"/>
      <c r="AY38" s="409" t="str">
        <f aca="false">IF(IGRF!H31="","",IGRF!H31)</f>
        <v/>
      </c>
      <c r="AZ38" s="410" t="str">
        <f aca="false">IF(IGRF!I31="","",IGRF!I31)</f>
        <v/>
      </c>
    </row>
    <row r="39" customFormat="false" ht="32.15" hidden="false" customHeight="true" outlineLevel="0" collapsed="false">
      <c r="A39" s="412" t="str">
        <f aca="false">IF(Score!A39="", "",Score!A39 )</f>
        <v/>
      </c>
      <c r="B39" s="413"/>
      <c r="C39" s="414" t="str">
        <f aca="false">IF(Score!B39="", "",Score!B39 )</f>
        <v/>
      </c>
      <c r="D39" s="415"/>
      <c r="E39" s="415"/>
      <c r="F39" s="415"/>
      <c r="G39" s="416"/>
      <c r="H39" s="415"/>
      <c r="I39" s="415"/>
      <c r="J39" s="415"/>
      <c r="K39" s="416"/>
      <c r="L39" s="415"/>
      <c r="M39" s="415"/>
      <c r="N39" s="415"/>
      <c r="O39" s="416"/>
      <c r="P39" s="415"/>
      <c r="Q39" s="415"/>
      <c r="R39" s="415"/>
      <c r="S39" s="416"/>
      <c r="T39" s="415"/>
      <c r="U39" s="415"/>
      <c r="V39" s="417"/>
      <c r="W39" s="408" t="str">
        <f aca="false">IF(A39="","",SUMIF(SK!B$3:B$78,ROW(),SK!D$3:D$78))</f>
        <v/>
      </c>
      <c r="X39" s="384"/>
      <c r="Y39" s="409"/>
      <c r="Z39" s="410"/>
      <c r="AA39" s="413" t="str">
        <f aca="false">IF(Score!T39="", "",Score!T39 )</f>
        <v/>
      </c>
      <c r="AB39" s="413"/>
      <c r="AC39" s="414" t="str">
        <f aca="false">IF(Score!U39="", "",Score!U39 )</f>
        <v/>
      </c>
      <c r="AD39" s="415"/>
      <c r="AE39" s="415"/>
      <c r="AF39" s="415"/>
      <c r="AG39" s="416"/>
      <c r="AH39" s="415"/>
      <c r="AI39" s="415"/>
      <c r="AJ39" s="415"/>
      <c r="AK39" s="416"/>
      <c r="AL39" s="415"/>
      <c r="AM39" s="415"/>
      <c r="AN39" s="415"/>
      <c r="AO39" s="416"/>
      <c r="AP39" s="415"/>
      <c r="AQ39" s="415"/>
      <c r="AR39" s="415"/>
      <c r="AS39" s="416"/>
      <c r="AT39" s="415"/>
      <c r="AU39" s="415"/>
      <c r="AV39" s="417"/>
      <c r="AW39" s="408" t="str">
        <f aca="false">IF(AA39="","",SUMIF(SK!R$3:R$78,ROW(),SK!T$3:T$78))</f>
        <v/>
      </c>
      <c r="AX39" s="422"/>
      <c r="AZ39" s="384"/>
    </row>
    <row r="40" customFormat="false" ht="32.15" hidden="false" customHeight="true" outlineLevel="0" collapsed="false">
      <c r="A40" s="418" t="str">
        <f aca="false">IF(Score!A40="", "",Score!A40 )</f>
        <v/>
      </c>
      <c r="B40" s="411"/>
      <c r="C40" s="419" t="str">
        <f aca="false">IF(Score!B40="", "",Score!B40 )</f>
        <v/>
      </c>
      <c r="D40" s="415"/>
      <c r="E40" s="415"/>
      <c r="F40" s="415"/>
      <c r="G40" s="420"/>
      <c r="H40" s="415"/>
      <c r="I40" s="415"/>
      <c r="J40" s="415"/>
      <c r="K40" s="420"/>
      <c r="L40" s="415"/>
      <c r="M40" s="415"/>
      <c r="N40" s="415"/>
      <c r="O40" s="420"/>
      <c r="P40" s="415"/>
      <c r="Q40" s="415"/>
      <c r="R40" s="415"/>
      <c r="S40" s="420"/>
      <c r="T40" s="415"/>
      <c r="U40" s="415"/>
      <c r="V40" s="417"/>
      <c r="W40" s="408" t="str">
        <f aca="false">IF(A40="","",SUMIF(SK!B$3:B$78,ROW(),SK!D$3:D$78))</f>
        <v/>
      </c>
      <c r="X40" s="384"/>
      <c r="Y40" s="409" t="str">
        <f aca="false">IF(IGRF!B32="","",IGRF!B32)</f>
        <v/>
      </c>
      <c r="Z40" s="410" t="str">
        <f aca="false">IF(IGRF!C32="","",IGRF!C32)</f>
        <v/>
      </c>
      <c r="AA40" s="411" t="str">
        <f aca="false">IF(Score!T40="", "",Score!T40 )</f>
        <v/>
      </c>
      <c r="AB40" s="411"/>
      <c r="AC40" s="419" t="str">
        <f aca="false">IF(Score!U40="", "",Score!U40 )</f>
        <v/>
      </c>
      <c r="AD40" s="415"/>
      <c r="AE40" s="415"/>
      <c r="AF40" s="415"/>
      <c r="AG40" s="420"/>
      <c r="AH40" s="415"/>
      <c r="AI40" s="415"/>
      <c r="AJ40" s="415"/>
      <c r="AK40" s="420"/>
      <c r="AL40" s="415"/>
      <c r="AM40" s="415"/>
      <c r="AN40" s="415"/>
      <c r="AO40" s="420"/>
      <c r="AP40" s="415"/>
      <c r="AQ40" s="415"/>
      <c r="AR40" s="415"/>
      <c r="AS40" s="420"/>
      <c r="AT40" s="415"/>
      <c r="AU40" s="415"/>
      <c r="AV40" s="417"/>
      <c r="AW40" s="408" t="str">
        <f aca="false">IF(AA40="","",SUMIF(SK!R$3:R$78,ROW(),SK!T$3:T$78))</f>
        <v/>
      </c>
      <c r="AX40" s="423"/>
      <c r="AY40" s="409" t="str">
        <f aca="false">IF(IGRF!H32="","",IGRF!H32)</f>
        <v/>
      </c>
      <c r="AZ40" s="410" t="str">
        <f aca="false">IF(IGRF!I32="","",IGRF!I32)</f>
        <v/>
      </c>
    </row>
    <row r="41" customFormat="false" ht="32.15" hidden="false" customHeight="true" outlineLevel="0" collapsed="false">
      <c r="A41" s="412" t="str">
        <f aca="false">IF(Score!A41="", "",Score!A41 )</f>
        <v/>
      </c>
      <c r="B41" s="413"/>
      <c r="C41" s="414" t="str">
        <f aca="false">IF(Score!B41="", "",Score!B41 )</f>
        <v/>
      </c>
      <c r="D41" s="415"/>
      <c r="E41" s="415"/>
      <c r="F41" s="415"/>
      <c r="G41" s="416"/>
      <c r="H41" s="415"/>
      <c r="I41" s="415"/>
      <c r="J41" s="415"/>
      <c r="K41" s="416"/>
      <c r="L41" s="415"/>
      <c r="M41" s="415"/>
      <c r="N41" s="415"/>
      <c r="O41" s="416"/>
      <c r="P41" s="415"/>
      <c r="Q41" s="415"/>
      <c r="R41" s="415"/>
      <c r="S41" s="416"/>
      <c r="T41" s="415"/>
      <c r="U41" s="415"/>
      <c r="V41" s="417"/>
      <c r="W41" s="408" t="str">
        <f aca="false">IF(A41="","",SUMIF(SK!B$3:B$78,ROW(),SK!D$3:D$78))</f>
        <v/>
      </c>
      <c r="X41" s="384"/>
      <c r="Y41" s="409" t="str">
        <f aca="false">IF(IGRF!B33="","",IGRF!B33)</f>
        <v/>
      </c>
      <c r="Z41" s="424" t="str">
        <f aca="false">IF(IGRF!C33="","",IGRF!C33)</f>
        <v/>
      </c>
      <c r="AA41" s="413" t="str">
        <f aca="false">IF(Score!T41="", "",Score!T41 )</f>
        <v/>
      </c>
      <c r="AB41" s="413"/>
      <c r="AC41" s="414" t="str">
        <f aca="false">IF(Score!U41="", "",Score!U41 )</f>
        <v/>
      </c>
      <c r="AD41" s="415"/>
      <c r="AE41" s="415"/>
      <c r="AF41" s="415"/>
      <c r="AG41" s="416"/>
      <c r="AH41" s="415"/>
      <c r="AI41" s="415"/>
      <c r="AJ41" s="415"/>
      <c r="AK41" s="416"/>
      <c r="AL41" s="415"/>
      <c r="AM41" s="415"/>
      <c r="AN41" s="415"/>
      <c r="AO41" s="416"/>
      <c r="AP41" s="415"/>
      <c r="AQ41" s="415"/>
      <c r="AR41" s="415"/>
      <c r="AS41" s="416"/>
      <c r="AT41" s="415"/>
      <c r="AU41" s="415"/>
      <c r="AV41" s="417"/>
      <c r="AW41" s="408" t="str">
        <f aca="false">IF(AA41="","",SUMIF(SK!R$3:R$78,ROW(),SK!T$3:T$78))</f>
        <v/>
      </c>
      <c r="AX41" s="425"/>
      <c r="AY41" s="409" t="str">
        <f aca="false">IF(IGRF!H33="","",IGRF!H33)</f>
        <v/>
      </c>
      <c r="AZ41" s="424" t="str">
        <f aca="false">IF(IGRF!I33="","",IGRF!I33)</f>
        <v/>
      </c>
    </row>
    <row r="42" s="427" customFormat="true" ht="15" hidden="false" customHeight="true" outlineLevel="0" collapsed="false">
      <c r="A42" s="426" t="s">
        <v>300</v>
      </c>
      <c r="B42" s="426"/>
      <c r="C42" s="426"/>
      <c r="D42" s="426"/>
      <c r="E42" s="426"/>
      <c r="F42" s="426"/>
      <c r="G42" s="426"/>
      <c r="H42" s="426"/>
      <c r="I42" s="426"/>
      <c r="J42" s="426"/>
      <c r="K42" s="426"/>
      <c r="L42" s="426"/>
      <c r="M42" s="426"/>
      <c r="N42" s="426"/>
      <c r="O42" s="426"/>
      <c r="P42" s="426"/>
      <c r="Q42" s="426"/>
      <c r="R42" s="426"/>
      <c r="S42" s="426"/>
      <c r="T42" s="426"/>
      <c r="U42" s="426"/>
      <c r="V42" s="426"/>
      <c r="W42" s="426"/>
      <c r="X42" s="426"/>
      <c r="Y42" s="426"/>
      <c r="Z42" s="426"/>
      <c r="AA42" s="426" t="s">
        <v>300</v>
      </c>
      <c r="AB42" s="426"/>
      <c r="AC42" s="426"/>
      <c r="AD42" s="426"/>
      <c r="AE42" s="426"/>
      <c r="AF42" s="426"/>
      <c r="AG42" s="426"/>
      <c r="AH42" s="426"/>
      <c r="AI42" s="426"/>
      <c r="AJ42" s="426"/>
      <c r="AK42" s="426"/>
      <c r="AL42" s="426"/>
      <c r="AM42" s="426"/>
      <c r="AN42" s="426"/>
      <c r="AO42" s="426"/>
      <c r="AP42" s="426"/>
      <c r="AQ42" s="426"/>
      <c r="AR42" s="426"/>
      <c r="AS42" s="426"/>
      <c r="AT42" s="426"/>
      <c r="AU42" s="426"/>
      <c r="AV42" s="426"/>
      <c r="AW42" s="426"/>
      <c r="AX42" s="426"/>
      <c r="AY42" s="426"/>
      <c r="AZ42" s="426"/>
    </row>
    <row r="43" customFormat="false" ht="30" hidden="false" customHeight="true" outlineLevel="0" collapsed="false">
      <c r="A43" s="386" t="str">
        <f aca="false">A1</f>
        <v>Carnevil</v>
      </c>
      <c r="B43" s="386"/>
      <c r="C43" s="386"/>
      <c r="D43" s="386"/>
      <c r="E43" s="386"/>
      <c r="F43" s="386"/>
      <c r="G43" s="386"/>
      <c r="H43" s="387" t="s">
        <v>287</v>
      </c>
      <c r="I43" s="387"/>
      <c r="J43" s="387"/>
      <c r="K43" s="387"/>
      <c r="L43" s="387"/>
      <c r="M43" s="387"/>
      <c r="N43" s="387"/>
      <c r="O43" s="387"/>
      <c r="P43" s="388" t="n">
        <f aca="false">P1</f>
        <v>42686</v>
      </c>
      <c r="Q43" s="388"/>
      <c r="R43" s="388"/>
      <c r="S43" s="388"/>
      <c r="T43" s="389" t="n">
        <v>2</v>
      </c>
      <c r="U43" s="389"/>
      <c r="V43" s="389"/>
      <c r="W43" s="390"/>
      <c r="X43" s="391" t="str">
        <f aca="false">X1</f>
        <v>Purple</v>
      </c>
      <c r="Y43" s="391"/>
      <c r="Z43" s="391"/>
      <c r="AA43" s="386" t="str">
        <f aca="false">AA1</f>
        <v>Camaro Harem</v>
      </c>
      <c r="AB43" s="386"/>
      <c r="AC43" s="386"/>
      <c r="AD43" s="386"/>
      <c r="AE43" s="386"/>
      <c r="AF43" s="386"/>
      <c r="AG43" s="386"/>
      <c r="AH43" s="387"/>
      <c r="AI43" s="387"/>
      <c r="AJ43" s="387"/>
      <c r="AK43" s="387"/>
      <c r="AL43" s="387"/>
      <c r="AM43" s="387"/>
      <c r="AN43" s="387"/>
      <c r="AO43" s="387"/>
      <c r="AP43" s="388" t="n">
        <f aca="false">P1</f>
        <v>42686</v>
      </c>
      <c r="AQ43" s="388"/>
      <c r="AR43" s="388"/>
      <c r="AS43" s="388"/>
      <c r="AT43" s="389" t="n">
        <v>2</v>
      </c>
      <c r="AU43" s="389"/>
      <c r="AV43" s="389"/>
      <c r="AW43" s="390"/>
      <c r="AX43" s="391" t="str">
        <f aca="false">AX1</f>
        <v>Orange</v>
      </c>
      <c r="AY43" s="391"/>
      <c r="AZ43" s="391"/>
    </row>
    <row r="44" customFormat="false" ht="15" hidden="false" customHeight="true" outlineLevel="0" collapsed="false">
      <c r="A44" s="386"/>
      <c r="B44" s="386"/>
      <c r="C44" s="386"/>
      <c r="D44" s="386"/>
      <c r="E44" s="386"/>
      <c r="F44" s="386"/>
      <c r="G44" s="386"/>
      <c r="H44" s="393" t="s">
        <v>289</v>
      </c>
      <c r="I44" s="393"/>
      <c r="J44" s="393"/>
      <c r="K44" s="393"/>
      <c r="L44" s="393"/>
      <c r="M44" s="393"/>
      <c r="N44" s="393"/>
      <c r="O44" s="393"/>
      <c r="P44" s="394" t="s">
        <v>213</v>
      </c>
      <c r="Q44" s="394"/>
      <c r="R44" s="394"/>
      <c r="S44" s="394"/>
      <c r="T44" s="395" t="str">
        <f aca="false">T2</f>
        <v>GAME 1</v>
      </c>
      <c r="U44" s="395"/>
      <c r="V44" s="395"/>
      <c r="W44" s="396"/>
      <c r="X44" s="393" t="s">
        <v>212</v>
      </c>
      <c r="Y44" s="393"/>
      <c r="Z44" s="393"/>
      <c r="AA44" s="386"/>
      <c r="AB44" s="386"/>
      <c r="AC44" s="386"/>
      <c r="AD44" s="386"/>
      <c r="AE44" s="386"/>
      <c r="AF44" s="386"/>
      <c r="AG44" s="386"/>
      <c r="AH44" s="393" t="s">
        <v>289</v>
      </c>
      <c r="AI44" s="393"/>
      <c r="AJ44" s="393"/>
      <c r="AK44" s="393"/>
      <c r="AL44" s="393"/>
      <c r="AM44" s="393"/>
      <c r="AN44" s="393"/>
      <c r="AO44" s="393"/>
      <c r="AP44" s="394" t="s">
        <v>213</v>
      </c>
      <c r="AQ44" s="394"/>
      <c r="AR44" s="394"/>
      <c r="AS44" s="394"/>
      <c r="AT44" s="395" t="str">
        <f aca="false">T2</f>
        <v>GAME 1</v>
      </c>
      <c r="AU44" s="395"/>
      <c r="AV44" s="395"/>
      <c r="AW44" s="396"/>
      <c r="AX44" s="393" t="s">
        <v>212</v>
      </c>
      <c r="AY44" s="393"/>
      <c r="AZ44" s="393"/>
    </row>
    <row r="45" customFormat="false" ht="13.5" hidden="false" customHeight="true" outlineLevel="0" collapsed="false">
      <c r="A45" s="397" t="s">
        <v>290</v>
      </c>
      <c r="B45" s="398" t="s">
        <v>291</v>
      </c>
      <c r="C45" s="398" t="s">
        <v>292</v>
      </c>
      <c r="D45" s="398" t="s">
        <v>293</v>
      </c>
      <c r="E45" s="398"/>
      <c r="F45" s="398"/>
      <c r="G45" s="398" t="s">
        <v>294</v>
      </c>
      <c r="H45" s="398" t="s">
        <v>293</v>
      </c>
      <c r="I45" s="398"/>
      <c r="J45" s="398"/>
      <c r="K45" s="398" t="s">
        <v>295</v>
      </c>
      <c r="L45" s="398" t="s">
        <v>293</v>
      </c>
      <c r="M45" s="398"/>
      <c r="N45" s="398"/>
      <c r="O45" s="398" t="s">
        <v>295</v>
      </c>
      <c r="P45" s="398" t="s">
        <v>293</v>
      </c>
      <c r="Q45" s="398"/>
      <c r="R45" s="398"/>
      <c r="S45" s="398" t="s">
        <v>295</v>
      </c>
      <c r="T45" s="398" t="s">
        <v>293</v>
      </c>
      <c r="U45" s="398"/>
      <c r="V45" s="398"/>
      <c r="W45" s="399"/>
      <c r="X45" s="400" t="s">
        <v>296</v>
      </c>
      <c r="Y45" s="400"/>
      <c r="Z45" s="400"/>
      <c r="AA45" s="397" t="s">
        <v>290</v>
      </c>
      <c r="AB45" s="398" t="s">
        <v>291</v>
      </c>
      <c r="AC45" s="398" t="s">
        <v>292</v>
      </c>
      <c r="AD45" s="398" t="s">
        <v>293</v>
      </c>
      <c r="AE45" s="398"/>
      <c r="AF45" s="398"/>
      <c r="AG45" s="398" t="s">
        <v>294</v>
      </c>
      <c r="AH45" s="398" t="s">
        <v>293</v>
      </c>
      <c r="AI45" s="398"/>
      <c r="AJ45" s="398"/>
      <c r="AK45" s="398" t="s">
        <v>295</v>
      </c>
      <c r="AL45" s="398" t="s">
        <v>293</v>
      </c>
      <c r="AM45" s="398"/>
      <c r="AN45" s="398"/>
      <c r="AO45" s="398" t="s">
        <v>295</v>
      </c>
      <c r="AP45" s="398" t="s">
        <v>293</v>
      </c>
      <c r="AQ45" s="398"/>
      <c r="AR45" s="398"/>
      <c r="AS45" s="398" t="s">
        <v>295</v>
      </c>
      <c r="AT45" s="398" t="s">
        <v>293</v>
      </c>
      <c r="AU45" s="398"/>
      <c r="AV45" s="398"/>
      <c r="AW45" s="399"/>
      <c r="AX45" s="400" t="s">
        <v>296</v>
      </c>
      <c r="AY45" s="400"/>
      <c r="AZ45" s="400"/>
    </row>
    <row r="46" customFormat="false" ht="32.15" hidden="false" customHeight="true" outlineLevel="0" collapsed="false">
      <c r="A46" s="418" t="n">
        <f aca="false">IF(Score!A46="", "",Score!A46 )</f>
        <v>1</v>
      </c>
      <c r="B46" s="411"/>
      <c r="C46" s="419" t="str">
        <f aca="false">IF(Score!B46="", "",Score!B46 )</f>
        <v>747</v>
      </c>
      <c r="D46" s="415"/>
      <c r="E46" s="415"/>
      <c r="F46" s="415"/>
      <c r="G46" s="420" t="s">
        <v>113</v>
      </c>
      <c r="H46" s="415"/>
      <c r="I46" s="415"/>
      <c r="J46" s="415"/>
      <c r="K46" s="420" t="s">
        <v>129</v>
      </c>
      <c r="L46" s="415"/>
      <c r="M46" s="415"/>
      <c r="N46" s="415"/>
      <c r="O46" s="420" t="s">
        <v>145</v>
      </c>
      <c r="P46" s="415"/>
      <c r="Q46" s="415"/>
      <c r="R46" s="415"/>
      <c r="S46" s="420" t="s">
        <v>149</v>
      </c>
      <c r="T46" s="415"/>
      <c r="U46" s="415"/>
      <c r="V46" s="417"/>
      <c r="W46" s="408" t="e">
        <f aca="false">IF(A46="","",SUMIF(SK!B$88:B$163,ROW(),SK!D$88:D$163))</f>
        <v>#REF!</v>
      </c>
      <c r="X46" s="384"/>
      <c r="Y46" s="409" t="str">
        <f aca="false">Y4</f>
        <v>02</v>
      </c>
      <c r="Z46" s="410" t="str">
        <f aca="false">Z4</f>
        <v>Jema Wrex</v>
      </c>
      <c r="AA46" s="411" t="n">
        <f aca="false">IF(Score!T46="", "",Score!T46 )</f>
        <v>1</v>
      </c>
      <c r="AB46" s="411"/>
      <c r="AC46" s="419" t="str">
        <f aca="false">IF(Score!U46="", "",Score!U46 )</f>
        <v>5</v>
      </c>
      <c r="AD46" s="415"/>
      <c r="AE46" s="415"/>
      <c r="AF46" s="415"/>
      <c r="AG46" s="420" t="s">
        <v>155</v>
      </c>
      <c r="AH46" s="415"/>
      <c r="AI46" s="415"/>
      <c r="AJ46" s="415"/>
      <c r="AK46" s="420" t="s">
        <v>135</v>
      </c>
      <c r="AL46" s="415"/>
      <c r="AM46" s="415"/>
      <c r="AN46" s="415"/>
      <c r="AO46" s="420" t="s">
        <v>143</v>
      </c>
      <c r="AP46" s="415"/>
      <c r="AQ46" s="415"/>
      <c r="AR46" s="415"/>
      <c r="AS46" s="420" t="s">
        <v>159</v>
      </c>
      <c r="AT46" s="415" t="s">
        <v>298</v>
      </c>
      <c r="AU46" s="415"/>
      <c r="AV46" s="417"/>
      <c r="AW46" s="408" t="e">
        <f aca="false">IF(AA46="","",SUMIF(SK!R$88:R$163,ROW(),SK!T$88:T$163))</f>
        <v>#REF!</v>
      </c>
      <c r="AX46" s="384"/>
      <c r="AY46" s="409" t="str">
        <f aca="false">AY4</f>
        <v>18</v>
      </c>
      <c r="AZ46" s="428" t="str">
        <f aca="false">AZ4</f>
        <v>Mai Tai Smashya</v>
      </c>
    </row>
    <row r="47" customFormat="false" ht="32.15" hidden="false" customHeight="true" outlineLevel="0" collapsed="false">
      <c r="A47" s="412" t="n">
        <f aca="false">IF(Score!A47="", "",Score!A47 )</f>
        <v>2</v>
      </c>
      <c r="B47" s="413"/>
      <c r="C47" s="414" t="str">
        <f aca="false">IF(Score!B47="", "",Score!B47 )</f>
        <v>115</v>
      </c>
      <c r="D47" s="415"/>
      <c r="E47" s="415"/>
      <c r="F47" s="415"/>
      <c r="G47" s="416" t="s">
        <v>117</v>
      </c>
      <c r="H47" s="415"/>
      <c r="I47" s="415"/>
      <c r="J47" s="415"/>
      <c r="K47" s="416" t="s">
        <v>113</v>
      </c>
      <c r="L47" s="415"/>
      <c r="M47" s="415"/>
      <c r="N47" s="415"/>
      <c r="O47" s="416" t="s">
        <v>153</v>
      </c>
      <c r="P47" s="415"/>
      <c r="Q47" s="415"/>
      <c r="R47" s="415"/>
      <c r="S47" s="416" t="s">
        <v>145</v>
      </c>
      <c r="T47" s="415"/>
      <c r="U47" s="415"/>
      <c r="V47" s="417"/>
      <c r="W47" s="408" t="e">
        <f aca="false">IF(A47="","",SUMIF(SK!B$88:B$163,ROW(),SK!D$88:D$163))</f>
        <v>#REF!</v>
      </c>
      <c r="X47" s="384"/>
      <c r="Y47" s="409"/>
      <c r="Z47" s="410"/>
      <c r="AA47" s="413" t="n">
        <f aca="false">IF(Score!T47="", "",Score!T47 )</f>
        <v>2</v>
      </c>
      <c r="AB47" s="413"/>
      <c r="AC47" s="414" t="str">
        <f aca="false">IF(Score!U47="", "",Score!U47 )</f>
        <v>191</v>
      </c>
      <c r="AD47" s="415"/>
      <c r="AE47" s="415"/>
      <c r="AF47" s="415"/>
      <c r="AG47" s="416" t="s">
        <v>119</v>
      </c>
      <c r="AH47" s="415"/>
      <c r="AI47" s="415"/>
      <c r="AJ47" s="415"/>
      <c r="AK47" s="416" t="s">
        <v>131</v>
      </c>
      <c r="AL47" s="415"/>
      <c r="AM47" s="415"/>
      <c r="AN47" s="415"/>
      <c r="AO47" s="416" t="s">
        <v>111</v>
      </c>
      <c r="AP47" s="415"/>
      <c r="AQ47" s="415"/>
      <c r="AR47" s="415"/>
      <c r="AS47" s="416" t="s">
        <v>159</v>
      </c>
      <c r="AT47" s="415" t="s">
        <v>234</v>
      </c>
      <c r="AU47" s="415"/>
      <c r="AV47" s="417"/>
      <c r="AW47" s="408" t="e">
        <f aca="false">IF(AA47="","",SUMIF(SK!R$88:R$163,ROW(),SK!T$88:T$163))</f>
        <v>#REF!</v>
      </c>
      <c r="AX47" s="384"/>
      <c r="AY47" s="409"/>
      <c r="AZ47" s="410"/>
    </row>
    <row r="48" customFormat="false" ht="32.15" hidden="false" customHeight="true" outlineLevel="0" collapsed="false">
      <c r="A48" s="418" t="n">
        <f aca="false">IF(Score!A48="", "",Score!A48 )</f>
        <v>3</v>
      </c>
      <c r="B48" s="411"/>
      <c r="C48" s="419" t="str">
        <f aca="false">IF(Score!B48="", "",Score!B48 )</f>
        <v>151</v>
      </c>
      <c r="D48" s="415"/>
      <c r="E48" s="415"/>
      <c r="F48" s="415"/>
      <c r="G48" s="420" t="s">
        <v>149</v>
      </c>
      <c r="H48" s="415"/>
      <c r="I48" s="415"/>
      <c r="J48" s="415"/>
      <c r="K48" s="420" t="s">
        <v>113</v>
      </c>
      <c r="L48" s="415"/>
      <c r="M48" s="415"/>
      <c r="N48" s="415"/>
      <c r="O48" s="420" t="s">
        <v>117</v>
      </c>
      <c r="P48" s="415"/>
      <c r="Q48" s="415"/>
      <c r="R48" s="415"/>
      <c r="S48" s="420" t="s">
        <v>129</v>
      </c>
      <c r="T48" s="415" t="s">
        <v>234</v>
      </c>
      <c r="U48" s="415"/>
      <c r="V48" s="417"/>
      <c r="W48" s="408" t="e">
        <f aca="false">IF(A48="","",SUMIF(SK!B$88:B$163,ROW(),SK!D$88:D$163))</f>
        <v>#REF!</v>
      </c>
      <c r="X48" s="384"/>
      <c r="Y48" s="409" t="str">
        <f aca="false">Y6</f>
        <v>1</v>
      </c>
      <c r="Z48" s="410" t="str">
        <f aca="false">Z6</f>
        <v>Cia WouldNwannabia</v>
      </c>
      <c r="AA48" s="411" t="n">
        <f aca="false">IF(Score!T48="", "",Score!T48 )</f>
        <v>3</v>
      </c>
      <c r="AB48" s="411"/>
      <c r="AC48" s="419" t="str">
        <f aca="false">IF(Score!U48="", "",Score!U48 )</f>
        <v>5</v>
      </c>
      <c r="AD48" s="415"/>
      <c r="AE48" s="415"/>
      <c r="AF48" s="415"/>
      <c r="AG48" s="420" t="s">
        <v>155</v>
      </c>
      <c r="AH48" s="415" t="s">
        <v>297</v>
      </c>
      <c r="AI48" s="415"/>
      <c r="AJ48" s="415"/>
      <c r="AK48" s="420" t="s">
        <v>135</v>
      </c>
      <c r="AL48" s="415" t="s">
        <v>297</v>
      </c>
      <c r="AM48" s="415"/>
      <c r="AN48" s="415"/>
      <c r="AO48" s="420" t="s">
        <v>151</v>
      </c>
      <c r="AP48" s="415"/>
      <c r="AQ48" s="415"/>
      <c r="AR48" s="415"/>
      <c r="AS48" s="420" t="s">
        <v>139</v>
      </c>
      <c r="AT48" s="415"/>
      <c r="AU48" s="415"/>
      <c r="AV48" s="417"/>
      <c r="AW48" s="408" t="e">
        <f aca="false">IF(AA48="","",SUMIF(SK!R$88:R$163,ROW(),SK!T$88:T$163))</f>
        <v>#REF!</v>
      </c>
      <c r="AX48" s="384"/>
      <c r="AY48" s="409" t="str">
        <f aca="false">AY6</f>
        <v>191</v>
      </c>
      <c r="AZ48" s="410" t="str">
        <f aca="false">AZ6</f>
        <v>Kat Von Devious</v>
      </c>
    </row>
    <row r="49" customFormat="false" ht="32.15" hidden="false" customHeight="true" outlineLevel="0" collapsed="false">
      <c r="A49" s="412" t="n">
        <f aca="false">IF(Score!A49="", "",Score!A49 )</f>
        <v>4</v>
      </c>
      <c r="B49" s="413"/>
      <c r="C49" s="414" t="str">
        <f aca="false">IF(Score!B49="", "",Score!B49 )</f>
        <v>747</v>
      </c>
      <c r="D49" s="415"/>
      <c r="E49" s="415"/>
      <c r="F49" s="415"/>
      <c r="G49" s="416" t="s">
        <v>129</v>
      </c>
      <c r="H49" s="415"/>
      <c r="I49" s="415"/>
      <c r="J49" s="415"/>
      <c r="K49" s="416" t="s">
        <v>145</v>
      </c>
      <c r="L49" s="415"/>
      <c r="M49" s="415"/>
      <c r="N49" s="415"/>
      <c r="O49" s="416" t="s">
        <v>133</v>
      </c>
      <c r="P49" s="415"/>
      <c r="Q49" s="415"/>
      <c r="R49" s="415"/>
      <c r="S49" s="416" t="s">
        <v>153</v>
      </c>
      <c r="T49" s="415"/>
      <c r="U49" s="415"/>
      <c r="V49" s="417"/>
      <c r="W49" s="408" t="e">
        <f aca="false">IF(A49="","",SUMIF(SK!B$88:B$163,ROW(),SK!D$88:D$163))</f>
        <v>#REF!</v>
      </c>
      <c r="X49" s="384"/>
      <c r="Y49" s="409"/>
      <c r="Z49" s="410"/>
      <c r="AA49" s="413" t="n">
        <f aca="false">IF(Score!T49="", "",Score!T49 )</f>
        <v>4</v>
      </c>
      <c r="AB49" s="413"/>
      <c r="AC49" s="414" t="str">
        <f aca="false">IF(Score!U49="", "",Score!U49 )</f>
        <v>191</v>
      </c>
      <c r="AD49" s="415"/>
      <c r="AE49" s="415"/>
      <c r="AF49" s="415"/>
      <c r="AG49" s="416" t="s">
        <v>155</v>
      </c>
      <c r="AH49" s="415" t="s">
        <v>234</v>
      </c>
      <c r="AI49" s="415"/>
      <c r="AJ49" s="415"/>
      <c r="AK49" s="416" t="s">
        <v>135</v>
      </c>
      <c r="AL49" s="415" t="s">
        <v>298</v>
      </c>
      <c r="AM49" s="415"/>
      <c r="AN49" s="415"/>
      <c r="AO49" s="416" t="s">
        <v>119</v>
      </c>
      <c r="AP49" s="415"/>
      <c r="AQ49" s="415"/>
      <c r="AR49" s="415"/>
      <c r="AS49" s="416" t="s">
        <v>131</v>
      </c>
      <c r="AT49" s="415"/>
      <c r="AU49" s="415"/>
      <c r="AV49" s="417"/>
      <c r="AW49" s="408" t="e">
        <f aca="false">IF(AA49="","",SUMIF(SK!R$88:R$163,ROW(),SK!T$88:T$163))</f>
        <v>#REF!</v>
      </c>
      <c r="AX49" s="384"/>
      <c r="AY49" s="409"/>
      <c r="AZ49" s="410"/>
    </row>
    <row r="50" customFormat="false" ht="32.15" hidden="false" customHeight="true" outlineLevel="0" collapsed="false">
      <c r="A50" s="418" t="n">
        <f aca="false">IF(Score!A50="", "",Score!A50 )</f>
        <v>5</v>
      </c>
      <c r="B50" s="411"/>
      <c r="C50" s="419" t="str">
        <f aca="false">IF(Score!B50="", "",Score!B50 )</f>
        <v>115</v>
      </c>
      <c r="D50" s="415"/>
      <c r="E50" s="415"/>
      <c r="F50" s="415"/>
      <c r="G50" s="420" t="s">
        <v>149</v>
      </c>
      <c r="H50" s="415"/>
      <c r="I50" s="415"/>
      <c r="J50" s="415"/>
      <c r="K50" s="420" t="s">
        <v>117</v>
      </c>
      <c r="L50" s="415" t="s">
        <v>297</v>
      </c>
      <c r="M50" s="415"/>
      <c r="N50" s="415"/>
      <c r="O50" s="420" t="s">
        <v>113</v>
      </c>
      <c r="P50" s="415"/>
      <c r="Q50" s="415"/>
      <c r="R50" s="415"/>
      <c r="S50" s="420" t="s">
        <v>153</v>
      </c>
      <c r="T50" s="415"/>
      <c r="U50" s="415"/>
      <c r="V50" s="417"/>
      <c r="W50" s="408" t="e">
        <f aca="false">IF(A50="","",SUMIF(SK!B$88:B$163,ROW(),SK!D$88:D$163))</f>
        <v>#REF!</v>
      </c>
      <c r="X50" s="384"/>
      <c r="Y50" s="409" t="str">
        <f aca="false">Y8</f>
        <v>10</v>
      </c>
      <c r="Z50" s="410" t="str">
        <f aca="false">Z8</f>
        <v>The Big Lebekski</v>
      </c>
      <c r="AA50" s="411" t="n">
        <f aca="false">IF(Score!T50="", "",Score!T50 )</f>
        <v>5</v>
      </c>
      <c r="AB50" s="411" t="s">
        <v>234</v>
      </c>
      <c r="AC50" s="419" t="str">
        <f aca="false">IF(Score!U50="", "",Score!U50 )</f>
        <v>5</v>
      </c>
      <c r="AD50" s="415" t="s">
        <v>234</v>
      </c>
      <c r="AE50" s="415"/>
      <c r="AF50" s="415"/>
      <c r="AG50" s="420" t="s">
        <v>111</v>
      </c>
      <c r="AH50" s="415"/>
      <c r="AI50" s="415"/>
      <c r="AJ50" s="415"/>
      <c r="AK50" s="420" t="s">
        <v>135</v>
      </c>
      <c r="AL50" s="415" t="s">
        <v>234</v>
      </c>
      <c r="AM50" s="415"/>
      <c r="AN50" s="415"/>
      <c r="AO50" s="420" t="s">
        <v>159</v>
      </c>
      <c r="AP50" s="415"/>
      <c r="AQ50" s="415"/>
      <c r="AR50" s="415"/>
      <c r="AS50" s="420" t="s">
        <v>151</v>
      </c>
      <c r="AT50" s="415" t="s">
        <v>297</v>
      </c>
      <c r="AU50" s="415"/>
      <c r="AV50" s="417"/>
      <c r="AW50" s="408" t="e">
        <f aca="false">IF(AA50="","",SUMIF(SK!R$88:R$163,ROW(),SK!T$88:T$163))</f>
        <v>#REF!</v>
      </c>
      <c r="AX50" s="384"/>
      <c r="AY50" s="409" t="str">
        <f aca="false">AY8</f>
        <v>222</v>
      </c>
      <c r="AZ50" s="410" t="str">
        <f aca="false">AZ8</f>
        <v>Terror Face Off</v>
      </c>
    </row>
    <row r="51" customFormat="false" ht="32.15" hidden="false" customHeight="true" outlineLevel="0" collapsed="false">
      <c r="A51" s="412" t="n">
        <f aca="false">IF(Score!A51="", "",Score!A51 )</f>
        <v>6</v>
      </c>
      <c r="B51" s="413"/>
      <c r="C51" s="414" t="str">
        <f aca="false">IF(Score!B51="", "",Score!B51 )</f>
        <v>151</v>
      </c>
      <c r="D51" s="415" t="s">
        <v>297</v>
      </c>
      <c r="E51" s="415"/>
      <c r="F51" s="415"/>
      <c r="G51" s="416" t="s">
        <v>129</v>
      </c>
      <c r="H51" s="415" t="s">
        <v>297</v>
      </c>
      <c r="I51" s="415"/>
      <c r="J51" s="415"/>
      <c r="K51" s="416" t="s">
        <v>117</v>
      </c>
      <c r="L51" s="415" t="s">
        <v>234</v>
      </c>
      <c r="M51" s="415"/>
      <c r="N51" s="415"/>
      <c r="O51" s="416" t="s">
        <v>133</v>
      </c>
      <c r="P51" s="415"/>
      <c r="Q51" s="415"/>
      <c r="R51" s="415"/>
      <c r="S51" s="416" t="s">
        <v>145</v>
      </c>
      <c r="T51" s="415"/>
      <c r="U51" s="415"/>
      <c r="V51" s="417"/>
      <c r="W51" s="408" t="e">
        <f aca="false">IF(A51="","",SUMIF(SK!B$88:B$163,ROW(),SK!D$88:D$163))</f>
        <v>#REF!</v>
      </c>
      <c r="X51" s="384"/>
      <c r="Y51" s="409"/>
      <c r="Z51" s="410"/>
      <c r="AA51" s="413" t="n">
        <f aca="false">IF(Score!T51="", "",Score!T51 )</f>
        <v>6</v>
      </c>
      <c r="AB51" s="413"/>
      <c r="AC51" s="414" t="str">
        <f aca="false">IF(Score!U51="", "",Score!U51 )</f>
        <v>222</v>
      </c>
      <c r="AD51" s="415"/>
      <c r="AE51" s="415"/>
      <c r="AF51" s="415"/>
      <c r="AG51" s="416" t="s">
        <v>155</v>
      </c>
      <c r="AH51" s="415"/>
      <c r="AI51" s="415"/>
      <c r="AJ51" s="415"/>
      <c r="AK51" s="416" t="s">
        <v>131</v>
      </c>
      <c r="AL51" s="415" t="s">
        <v>297</v>
      </c>
      <c r="AM51" s="415"/>
      <c r="AN51" s="415"/>
      <c r="AO51" s="416" t="s">
        <v>123</v>
      </c>
      <c r="AP51" s="415"/>
      <c r="AQ51" s="415"/>
      <c r="AR51" s="415"/>
      <c r="AS51" s="416" t="s">
        <v>151</v>
      </c>
      <c r="AT51" s="415" t="s">
        <v>298</v>
      </c>
      <c r="AU51" s="415"/>
      <c r="AV51" s="417"/>
      <c r="AW51" s="408" t="e">
        <f aca="false">IF(AA51="","",SUMIF(SK!R$88:R$163,ROW(),SK!T$88:T$163))</f>
        <v>#REF!</v>
      </c>
      <c r="AX51" s="384"/>
      <c r="AY51" s="409"/>
      <c r="AZ51" s="410"/>
    </row>
    <row r="52" customFormat="false" ht="32.15" hidden="false" customHeight="true" outlineLevel="0" collapsed="false">
      <c r="A52" s="418" t="n">
        <f aca="false">IF(Score!A52="", "",Score!A52 )</f>
        <v>7</v>
      </c>
      <c r="B52" s="411"/>
      <c r="C52" s="419" t="str">
        <f aca="false">IF(Score!B52="", "",Score!B52 )</f>
        <v>151</v>
      </c>
      <c r="D52" s="415" t="s">
        <v>234</v>
      </c>
      <c r="E52" s="415"/>
      <c r="F52" s="415"/>
      <c r="G52" s="420" t="s">
        <v>129</v>
      </c>
      <c r="H52" s="415" t="s">
        <v>234</v>
      </c>
      <c r="I52" s="415"/>
      <c r="J52" s="415"/>
      <c r="K52" s="420" t="s">
        <v>117</v>
      </c>
      <c r="L52" s="415"/>
      <c r="M52" s="415"/>
      <c r="N52" s="415"/>
      <c r="O52" s="420" t="s">
        <v>145</v>
      </c>
      <c r="P52" s="415"/>
      <c r="Q52" s="415"/>
      <c r="R52" s="415"/>
      <c r="S52" s="420" t="s">
        <v>113</v>
      </c>
      <c r="T52" s="415"/>
      <c r="U52" s="415"/>
      <c r="V52" s="417"/>
      <c r="W52" s="408" t="e">
        <f aca="false">IF(A52="","",SUMIF(SK!B$88:B$163,ROW(),SK!D$88:D$163))</f>
        <v>#REF!</v>
      </c>
      <c r="X52" s="384"/>
      <c r="Y52" s="409" t="str">
        <f aca="false">Y10</f>
        <v>115</v>
      </c>
      <c r="Z52" s="410" t="str">
        <f aca="false">Z10</f>
        <v>Flex Calibur</v>
      </c>
      <c r="AA52" s="411" t="n">
        <f aca="false">IF(Score!T52="", "",Score!T52 )</f>
        <v>7</v>
      </c>
      <c r="AB52" s="411"/>
      <c r="AC52" s="419" t="str">
        <f aca="false">IF(Score!U52="", "",Score!U52 )</f>
        <v>5</v>
      </c>
      <c r="AD52" s="415"/>
      <c r="AE52" s="415"/>
      <c r="AF52" s="415"/>
      <c r="AG52" s="420" t="s">
        <v>115</v>
      </c>
      <c r="AH52" s="415" t="s">
        <v>297</v>
      </c>
      <c r="AI52" s="415"/>
      <c r="AJ52" s="415"/>
      <c r="AK52" s="420" t="s">
        <v>131</v>
      </c>
      <c r="AL52" s="415" t="s">
        <v>234</v>
      </c>
      <c r="AM52" s="415"/>
      <c r="AN52" s="415"/>
      <c r="AO52" s="420" t="s">
        <v>135</v>
      </c>
      <c r="AP52" s="415" t="s">
        <v>301</v>
      </c>
      <c r="AQ52" s="415"/>
      <c r="AR52" s="415"/>
      <c r="AS52" s="420" t="s">
        <v>151</v>
      </c>
      <c r="AT52" s="415" t="s">
        <v>234</v>
      </c>
      <c r="AU52" s="415" t="s">
        <v>297</v>
      </c>
      <c r="AV52" s="417"/>
      <c r="AW52" s="408" t="e">
        <f aca="false">IF(AA52="","",SUMIF(SK!R$88:R$163,ROW(),SK!T$88:T$163))</f>
        <v>#REF!</v>
      </c>
      <c r="AX52" s="384"/>
      <c r="AY52" s="409" t="str">
        <f aca="false">AY10</f>
        <v>24</v>
      </c>
      <c r="AZ52" s="410" t="str">
        <f aca="false">AZ10</f>
        <v>Skate Spade</v>
      </c>
    </row>
    <row r="53" customFormat="false" ht="32.15" hidden="false" customHeight="true" outlineLevel="0" collapsed="false">
      <c r="A53" s="412" t="n">
        <f aca="false">IF(Score!A53="", "",Score!A53 )</f>
        <v>8</v>
      </c>
      <c r="B53" s="413"/>
      <c r="C53" s="414" t="str">
        <f aca="false">IF(Score!B53="", "",Score!B53 )</f>
        <v>747</v>
      </c>
      <c r="D53" s="415"/>
      <c r="E53" s="415"/>
      <c r="F53" s="415"/>
      <c r="G53" s="416" t="s">
        <v>149</v>
      </c>
      <c r="H53" s="415"/>
      <c r="I53" s="415"/>
      <c r="J53" s="415"/>
      <c r="K53" s="416" t="s">
        <v>113</v>
      </c>
      <c r="L53" s="415"/>
      <c r="M53" s="415"/>
      <c r="N53" s="415"/>
      <c r="O53" s="416" t="s">
        <v>153</v>
      </c>
      <c r="P53" s="415"/>
      <c r="Q53" s="415"/>
      <c r="R53" s="415"/>
      <c r="S53" s="416" t="s">
        <v>133</v>
      </c>
      <c r="T53" s="415"/>
      <c r="U53" s="415"/>
      <c r="V53" s="417"/>
      <c r="W53" s="408" t="e">
        <f aca="false">IF(A53="","",SUMIF(SK!B$88:B$163,ROW(),SK!D$88:D$163))</f>
        <v>#REF!</v>
      </c>
      <c r="X53" s="384"/>
      <c r="Y53" s="409"/>
      <c r="Z53" s="410"/>
      <c r="AA53" s="413" t="n">
        <f aca="false">IF(Score!T53="", "",Score!T53 )</f>
        <v>8</v>
      </c>
      <c r="AB53" s="413"/>
      <c r="AC53" s="414" t="str">
        <f aca="false">IF(Score!U53="", "",Score!U53 )</f>
        <v>7</v>
      </c>
      <c r="AD53" s="415"/>
      <c r="AE53" s="415"/>
      <c r="AF53" s="415"/>
      <c r="AG53" s="416" t="s">
        <v>115</v>
      </c>
      <c r="AH53" s="415" t="s">
        <v>234</v>
      </c>
      <c r="AI53" s="415"/>
      <c r="AJ53" s="415"/>
      <c r="AK53" s="416" t="s">
        <v>155</v>
      </c>
      <c r="AL53" s="415"/>
      <c r="AM53" s="415"/>
      <c r="AN53" s="415"/>
      <c r="AO53" s="416" t="s">
        <v>139</v>
      </c>
      <c r="AP53" s="415" t="s">
        <v>234</v>
      </c>
      <c r="AQ53" s="415"/>
      <c r="AR53" s="415"/>
      <c r="AS53" s="416" t="s">
        <v>151</v>
      </c>
      <c r="AT53" s="415" t="s">
        <v>234</v>
      </c>
      <c r="AU53" s="415"/>
      <c r="AV53" s="417"/>
      <c r="AW53" s="408" t="e">
        <f aca="false">IF(AA53="","",SUMIF(SK!R$88:R$163,ROW(),SK!T$88:T$163))</f>
        <v>#REF!</v>
      </c>
      <c r="AX53" s="384"/>
      <c r="AY53" s="409"/>
      <c r="AZ53" s="410"/>
    </row>
    <row r="54" customFormat="false" ht="32.15" hidden="false" customHeight="true" outlineLevel="0" collapsed="false">
      <c r="A54" s="418" t="n">
        <f aca="false">IF(Score!A54="", "",Score!A54 )</f>
        <v>9</v>
      </c>
      <c r="B54" s="411"/>
      <c r="C54" s="419" t="str">
        <f aca="false">IF(Score!B54="", "",Score!B54 )</f>
        <v>115</v>
      </c>
      <c r="D54" s="415"/>
      <c r="E54" s="415"/>
      <c r="F54" s="415"/>
      <c r="G54" s="420" t="s">
        <v>117</v>
      </c>
      <c r="H54" s="415"/>
      <c r="I54" s="415"/>
      <c r="J54" s="415"/>
      <c r="K54" s="420" t="s">
        <v>145</v>
      </c>
      <c r="L54" s="415"/>
      <c r="M54" s="415"/>
      <c r="N54" s="415"/>
      <c r="O54" s="420" t="s">
        <v>153</v>
      </c>
      <c r="P54" s="415"/>
      <c r="Q54" s="415"/>
      <c r="R54" s="415"/>
      <c r="S54" s="420" t="s">
        <v>129</v>
      </c>
      <c r="T54" s="415"/>
      <c r="U54" s="415"/>
      <c r="V54" s="417"/>
      <c r="W54" s="408" t="e">
        <f aca="false">IF(A54="","",SUMIF(SK!B$88:B$163,ROW(),SK!D$88:D$163))</f>
        <v>#REF!</v>
      </c>
      <c r="X54" s="384"/>
      <c r="Y54" s="409" t="str">
        <f aca="false">Y12</f>
        <v>151</v>
      </c>
      <c r="Z54" s="410" t="str">
        <f aca="false">Z12</f>
        <v>Crash Smashum</v>
      </c>
      <c r="AA54" s="411" t="n">
        <f aca="false">IF(Score!T54="", "",Score!T54 )</f>
        <v>9</v>
      </c>
      <c r="AB54" s="411"/>
      <c r="AC54" s="419" t="str">
        <f aca="false">IF(Score!U54="", "",Score!U54 )</f>
        <v>5</v>
      </c>
      <c r="AD54" s="415"/>
      <c r="AE54" s="415"/>
      <c r="AF54" s="415"/>
      <c r="AG54" s="420" t="s">
        <v>155</v>
      </c>
      <c r="AH54" s="415"/>
      <c r="AI54" s="415"/>
      <c r="AJ54" s="415"/>
      <c r="AK54" s="420" t="s">
        <v>143</v>
      </c>
      <c r="AL54" s="415" t="s">
        <v>297</v>
      </c>
      <c r="AM54" s="415"/>
      <c r="AN54" s="415"/>
      <c r="AO54" s="420" t="s">
        <v>119</v>
      </c>
      <c r="AP54" s="415"/>
      <c r="AQ54" s="415"/>
      <c r="AR54" s="415"/>
      <c r="AS54" s="420" t="s">
        <v>111</v>
      </c>
      <c r="AT54" s="415"/>
      <c r="AU54" s="415"/>
      <c r="AV54" s="417"/>
      <c r="AW54" s="408" t="e">
        <f aca="false">IF(AA54="","",SUMIF(SK!R$88:R$163,ROW(),SK!T$88:T$163))</f>
        <v>#REF!</v>
      </c>
      <c r="AX54" s="384"/>
      <c r="AY54" s="409" t="str">
        <f aca="false">AY12</f>
        <v>28</v>
      </c>
      <c r="AZ54" s="410" t="str">
        <f aca="false">AZ12</f>
        <v>Photo Chop</v>
      </c>
    </row>
    <row r="55" customFormat="false" ht="32.15" hidden="false" customHeight="true" outlineLevel="0" collapsed="false">
      <c r="A55" s="412" t="n">
        <f aca="false">IF(Score!A55="", "",Score!A55 )</f>
        <v>10</v>
      </c>
      <c r="B55" s="413"/>
      <c r="C55" s="414" t="str">
        <f aca="false">IF(Score!B55="", "",Score!B55 )</f>
        <v>151</v>
      </c>
      <c r="D55" s="415"/>
      <c r="E55" s="415"/>
      <c r="F55" s="415"/>
      <c r="G55" s="416" t="s">
        <v>149</v>
      </c>
      <c r="H55" s="415"/>
      <c r="I55" s="415"/>
      <c r="J55" s="415"/>
      <c r="K55" s="416" t="s">
        <v>145</v>
      </c>
      <c r="L55" s="415"/>
      <c r="M55" s="415"/>
      <c r="N55" s="415"/>
      <c r="O55" s="416" t="s">
        <v>133</v>
      </c>
      <c r="P55" s="415"/>
      <c r="Q55" s="415"/>
      <c r="R55" s="415"/>
      <c r="S55" s="416" t="s">
        <v>113</v>
      </c>
      <c r="T55" s="415"/>
      <c r="U55" s="415"/>
      <c r="V55" s="417"/>
      <c r="W55" s="408" t="e">
        <f aca="false">IF(A55="","",SUMIF(SK!B$88:B$163,ROW(),SK!D$88:D$163))</f>
        <v>#REF!</v>
      </c>
      <c r="X55" s="384"/>
      <c r="Y55" s="409"/>
      <c r="Z55" s="410"/>
      <c r="AA55" s="413" t="n">
        <f aca="false">IF(Score!T55="", "",Score!T55 )</f>
        <v>10</v>
      </c>
      <c r="AB55" s="413"/>
      <c r="AC55" s="414" t="str">
        <f aca="false">IF(Score!U55="", "",Score!U55 )</f>
        <v>7</v>
      </c>
      <c r="AD55" s="415"/>
      <c r="AE55" s="415"/>
      <c r="AF55" s="415"/>
      <c r="AG55" s="416" t="s">
        <v>115</v>
      </c>
      <c r="AH55" s="415"/>
      <c r="AI55" s="415"/>
      <c r="AJ55" s="415"/>
      <c r="AK55" s="416" t="s">
        <v>143</v>
      </c>
      <c r="AL55" s="415" t="s">
        <v>234</v>
      </c>
      <c r="AM55" s="415" t="s">
        <v>297</v>
      </c>
      <c r="AN55" s="415"/>
      <c r="AO55" s="416" t="s">
        <v>135</v>
      </c>
      <c r="AP55" s="415"/>
      <c r="AQ55" s="415"/>
      <c r="AR55" s="415"/>
      <c r="AS55" s="416" t="s">
        <v>131</v>
      </c>
      <c r="AT55" s="415" t="s">
        <v>297</v>
      </c>
      <c r="AU55" s="415"/>
      <c r="AV55" s="417"/>
      <c r="AW55" s="408" t="e">
        <f aca="false">IF(AA55="","",SUMIF(SK!R$88:R$163,ROW(),SK!T$88:T$163))</f>
        <v>#REF!</v>
      </c>
      <c r="AX55" s="384"/>
      <c r="AY55" s="409"/>
      <c r="AZ55" s="410"/>
    </row>
    <row r="56" customFormat="false" ht="32.15" hidden="false" customHeight="true" outlineLevel="0" collapsed="false">
      <c r="A56" s="418" t="n">
        <f aca="false">IF(Score!A56="", "",Score!A56 )</f>
        <v>11</v>
      </c>
      <c r="B56" s="411"/>
      <c r="C56" s="419" t="str">
        <f aca="false">IF(Score!B56="", "",Score!B56 )</f>
        <v>747</v>
      </c>
      <c r="D56" s="415"/>
      <c r="E56" s="415"/>
      <c r="F56" s="415"/>
      <c r="G56" s="420" t="s">
        <v>117</v>
      </c>
      <c r="H56" s="415"/>
      <c r="I56" s="415"/>
      <c r="J56" s="415"/>
      <c r="K56" s="420" t="s">
        <v>153</v>
      </c>
      <c r="L56" s="415"/>
      <c r="M56" s="415"/>
      <c r="N56" s="415"/>
      <c r="O56" s="420" t="s">
        <v>129</v>
      </c>
      <c r="P56" s="415"/>
      <c r="Q56" s="415"/>
      <c r="R56" s="415"/>
      <c r="S56" s="420" t="s">
        <v>113</v>
      </c>
      <c r="T56" s="415"/>
      <c r="U56" s="415"/>
      <c r="V56" s="417"/>
      <c r="W56" s="408" t="e">
        <f aca="false">IF(A56="","",SUMIF(SK!B$88:B$163,ROW(),SK!D$88:D$163))</f>
        <v>#REF!</v>
      </c>
      <c r="X56" s="384"/>
      <c r="Y56" s="409" t="str">
        <f aca="false">Y14</f>
        <v>198</v>
      </c>
      <c r="Z56" s="410" t="str">
        <f aca="false">Z14</f>
        <v>Minnie Pearl Harbor</v>
      </c>
      <c r="AA56" s="411" t="n">
        <f aca="false">IF(Score!T56="", "",Score!T56 )</f>
        <v>11</v>
      </c>
      <c r="AB56" s="411"/>
      <c r="AC56" s="419" t="str">
        <f aca="false">IF(Score!U56="", "",Score!U56 )</f>
        <v>5</v>
      </c>
      <c r="AD56" s="415"/>
      <c r="AE56" s="415"/>
      <c r="AF56" s="415"/>
      <c r="AG56" s="420" t="s">
        <v>155</v>
      </c>
      <c r="AH56" s="415" t="s">
        <v>297</v>
      </c>
      <c r="AI56" s="415"/>
      <c r="AJ56" s="415"/>
      <c r="AK56" s="420" t="s">
        <v>143</v>
      </c>
      <c r="AL56" s="415" t="s">
        <v>298</v>
      </c>
      <c r="AM56" s="415"/>
      <c r="AN56" s="415"/>
      <c r="AO56" s="420" t="s">
        <v>119</v>
      </c>
      <c r="AP56" s="415"/>
      <c r="AQ56" s="415"/>
      <c r="AR56" s="415"/>
      <c r="AS56" s="420" t="s">
        <v>131</v>
      </c>
      <c r="AT56" s="415" t="s">
        <v>234</v>
      </c>
      <c r="AU56" s="415"/>
      <c r="AV56" s="417"/>
      <c r="AW56" s="408" t="e">
        <f aca="false">IF(AA56="","",SUMIF(SK!R$88:R$163,ROW(),SK!T$88:T$163))</f>
        <v>#REF!</v>
      </c>
      <c r="AX56" s="384"/>
      <c r="AY56" s="409" t="str">
        <f aca="false">AY14</f>
        <v>31</v>
      </c>
      <c r="AZ56" s="410" t="str">
        <f aca="false">AZ14</f>
        <v>Lady Siren</v>
      </c>
    </row>
    <row r="57" customFormat="false" ht="32.15" hidden="false" customHeight="true" outlineLevel="0" collapsed="false">
      <c r="A57" s="412" t="n">
        <f aca="false">IF(Score!A57="", "",Score!A57 )</f>
        <v>12</v>
      </c>
      <c r="B57" s="413"/>
      <c r="C57" s="414" t="str">
        <f aca="false">IF(Score!B57="", "",Score!B57 )</f>
        <v>115</v>
      </c>
      <c r="D57" s="415"/>
      <c r="E57" s="415"/>
      <c r="F57" s="415"/>
      <c r="G57" s="416" t="s">
        <v>149</v>
      </c>
      <c r="H57" s="415"/>
      <c r="I57" s="415"/>
      <c r="J57" s="415"/>
      <c r="K57" s="416" t="s">
        <v>145</v>
      </c>
      <c r="L57" s="415"/>
      <c r="M57" s="415"/>
      <c r="N57" s="415"/>
      <c r="O57" s="416" t="s">
        <v>133</v>
      </c>
      <c r="P57" s="415"/>
      <c r="Q57" s="415"/>
      <c r="R57" s="415"/>
      <c r="S57" s="416" t="s">
        <v>129</v>
      </c>
      <c r="T57" s="415"/>
      <c r="U57" s="415"/>
      <c r="V57" s="417"/>
      <c r="W57" s="408" t="e">
        <f aca="false">IF(A57="","",SUMIF(SK!B$88:B$163,ROW(),SK!D$88:D$163))</f>
        <v>#REF!</v>
      </c>
      <c r="X57" s="384"/>
      <c r="Y57" s="409"/>
      <c r="Z57" s="410"/>
      <c r="AA57" s="413" t="n">
        <f aca="false">IF(Score!T57="", "",Score!T57 )</f>
        <v>12</v>
      </c>
      <c r="AB57" s="413"/>
      <c r="AC57" s="414" t="str">
        <f aca="false">IF(Score!U57="", "",Score!U57 )</f>
        <v>191</v>
      </c>
      <c r="AD57" s="415"/>
      <c r="AE57" s="415"/>
      <c r="AF57" s="415"/>
      <c r="AG57" s="416" t="s">
        <v>155</v>
      </c>
      <c r="AH57" s="415" t="s">
        <v>298</v>
      </c>
      <c r="AI57" s="415"/>
      <c r="AJ57" s="415"/>
      <c r="AK57" s="416" t="s">
        <v>143</v>
      </c>
      <c r="AL57" s="415" t="s">
        <v>234</v>
      </c>
      <c r="AM57" s="415"/>
      <c r="AN57" s="415"/>
      <c r="AO57" s="416" t="s">
        <v>139</v>
      </c>
      <c r="AP57" s="415"/>
      <c r="AQ57" s="415"/>
      <c r="AR57" s="415"/>
      <c r="AS57" s="416" t="s">
        <v>135</v>
      </c>
      <c r="AT57" s="415"/>
      <c r="AU57" s="415"/>
      <c r="AV57" s="417"/>
      <c r="AW57" s="408" t="e">
        <f aca="false">IF(AA57="","",SUMIF(SK!R$88:R$163,ROW(),SK!T$88:T$163))</f>
        <v>#REF!</v>
      </c>
      <c r="AX57" s="384"/>
      <c r="AY57" s="409"/>
      <c r="AZ57" s="410"/>
    </row>
    <row r="58" customFormat="false" ht="32.15" hidden="false" customHeight="true" outlineLevel="0" collapsed="false">
      <c r="A58" s="418" t="n">
        <f aca="false">IF(Score!A58="", "",Score!A58 )</f>
        <v>13</v>
      </c>
      <c r="B58" s="411"/>
      <c r="C58" s="419" t="str">
        <f aca="false">IF(Score!B58="", "",Score!B58 )</f>
        <v>151</v>
      </c>
      <c r="D58" s="415"/>
      <c r="E58" s="415"/>
      <c r="F58" s="415"/>
      <c r="G58" s="420" t="s">
        <v>117</v>
      </c>
      <c r="H58" s="415" t="s">
        <v>297</v>
      </c>
      <c r="I58" s="415"/>
      <c r="J58" s="415"/>
      <c r="K58" s="420" t="s">
        <v>153</v>
      </c>
      <c r="L58" s="415"/>
      <c r="M58" s="415"/>
      <c r="N58" s="415"/>
      <c r="O58" s="420" t="s">
        <v>113</v>
      </c>
      <c r="P58" s="415"/>
      <c r="Q58" s="415"/>
      <c r="R58" s="415"/>
      <c r="S58" s="420" t="s">
        <v>149</v>
      </c>
      <c r="T58" s="415"/>
      <c r="U58" s="415"/>
      <c r="V58" s="417"/>
      <c r="W58" s="408" t="e">
        <f aca="false">IF(A58="","",SUMIF(SK!B$88:B$163,ROW(),SK!D$88:D$163))</f>
        <v>#REF!</v>
      </c>
      <c r="X58" s="384"/>
      <c r="Y58" s="409" t="str">
        <f aca="false">Y16</f>
        <v>21</v>
      </c>
      <c r="Z58" s="410" t="str">
        <f aca="false">Z16</f>
        <v>Slice Crispy</v>
      </c>
      <c r="AA58" s="411" t="n">
        <v>13</v>
      </c>
      <c r="AB58" s="411"/>
      <c r="AC58" s="419" t="str">
        <f aca="false">IF(Score!U58="", "",Score!U58 )</f>
        <v>7</v>
      </c>
      <c r="AD58" s="415"/>
      <c r="AE58" s="415"/>
      <c r="AF58" s="415"/>
      <c r="AG58" s="420" t="s">
        <v>155</v>
      </c>
      <c r="AH58" s="415" t="s">
        <v>234</v>
      </c>
      <c r="AI58" s="415" t="s">
        <v>297</v>
      </c>
      <c r="AJ58" s="415"/>
      <c r="AK58" s="420" t="s">
        <v>111</v>
      </c>
      <c r="AL58" s="415"/>
      <c r="AM58" s="415"/>
      <c r="AN58" s="415"/>
      <c r="AO58" s="420" t="s">
        <v>123</v>
      </c>
      <c r="AP58" s="415"/>
      <c r="AQ58" s="415"/>
      <c r="AR58" s="415"/>
      <c r="AS58" s="420" t="s">
        <v>135</v>
      </c>
      <c r="AT58" s="415"/>
      <c r="AU58" s="415"/>
      <c r="AV58" s="417"/>
      <c r="AW58" s="408" t="n">
        <f aca="false">IF(AA58="","",SUMIF(SK!R$88:R$163,ROW(),SK!T$88:T$163))</f>
        <v>0</v>
      </c>
      <c r="AX58" s="384"/>
      <c r="AY58" s="409" t="str">
        <f aca="false">AY16</f>
        <v>40</v>
      </c>
      <c r="AZ58" s="410" t="str">
        <f aca="false">AZ16</f>
        <v>Teeny Bopper</v>
      </c>
    </row>
    <row r="59" customFormat="false" ht="32.15" hidden="false" customHeight="true" outlineLevel="0" collapsed="false">
      <c r="A59" s="412" t="n">
        <f aca="false">IF(Score!A59="", "",Score!A59 )</f>
        <v>14</v>
      </c>
      <c r="B59" s="413"/>
      <c r="C59" s="414" t="str">
        <f aca="false">IF(Score!B59="", "",Score!B59 )</f>
        <v>747</v>
      </c>
      <c r="D59" s="415"/>
      <c r="E59" s="415"/>
      <c r="F59" s="415"/>
      <c r="G59" s="416" t="s">
        <v>117</v>
      </c>
      <c r="H59" s="415" t="s">
        <v>234</v>
      </c>
      <c r="I59" s="415"/>
      <c r="J59" s="415"/>
      <c r="K59" s="416" t="s">
        <v>145</v>
      </c>
      <c r="L59" s="415"/>
      <c r="M59" s="415"/>
      <c r="N59" s="415"/>
      <c r="O59" s="416" t="s">
        <v>133</v>
      </c>
      <c r="P59" s="415"/>
      <c r="Q59" s="415"/>
      <c r="R59" s="415"/>
      <c r="S59" s="416" t="s">
        <v>129</v>
      </c>
      <c r="T59" s="415" t="s">
        <v>297</v>
      </c>
      <c r="U59" s="415"/>
      <c r="V59" s="417"/>
      <c r="W59" s="408" t="e">
        <f aca="false">IF(A59="","",SUMIF(SK!B$88:B$163,ROW(),SK!D$88:D$163))</f>
        <v>#REF!</v>
      </c>
      <c r="X59" s="384"/>
      <c r="Y59" s="409"/>
      <c r="Z59" s="410"/>
      <c r="AA59" s="413" t="n">
        <f aca="false">IF(Score!T59="", "",Score!T59 )</f>
        <v>14</v>
      </c>
      <c r="AB59" s="413"/>
      <c r="AC59" s="414" t="str">
        <f aca="false">IF(Score!U59="", "",Score!U59 )</f>
        <v>5</v>
      </c>
      <c r="AD59" s="415"/>
      <c r="AE59" s="415"/>
      <c r="AF59" s="415"/>
      <c r="AG59" s="416" t="s">
        <v>155</v>
      </c>
      <c r="AH59" s="415" t="s">
        <v>234</v>
      </c>
      <c r="AI59" s="415"/>
      <c r="AJ59" s="415"/>
      <c r="AK59" s="416" t="s">
        <v>139</v>
      </c>
      <c r="AL59" s="415"/>
      <c r="AM59" s="415"/>
      <c r="AN59" s="415"/>
      <c r="AO59" s="416" t="s">
        <v>151</v>
      </c>
      <c r="AP59" s="415" t="s">
        <v>297</v>
      </c>
      <c r="AQ59" s="415"/>
      <c r="AR59" s="415"/>
      <c r="AS59" s="416" t="s">
        <v>135</v>
      </c>
      <c r="AT59" s="415"/>
      <c r="AU59" s="415"/>
      <c r="AV59" s="417"/>
      <c r="AW59" s="408" t="e">
        <f aca="false">IF(AA59="","",SUMIF(SK!R$88:R$163,ROW(),SK!T$88:T$163))</f>
        <v>#REF!</v>
      </c>
      <c r="AX59" s="384"/>
      <c r="AY59" s="409"/>
      <c r="AZ59" s="410"/>
    </row>
    <row r="60" customFormat="false" ht="32.15" hidden="false" customHeight="true" outlineLevel="0" collapsed="false">
      <c r="A60" s="418" t="n">
        <f aca="false">IF(Score!A60="", "",Score!A60 )</f>
        <v>15</v>
      </c>
      <c r="B60" s="411"/>
      <c r="C60" s="419" t="str">
        <f aca="false">IF(Score!B60="", "",Score!B60 )</f>
        <v>115</v>
      </c>
      <c r="D60" s="415"/>
      <c r="E60" s="415"/>
      <c r="F60" s="415"/>
      <c r="G60" s="420" t="s">
        <v>153</v>
      </c>
      <c r="H60" s="415"/>
      <c r="I60" s="415"/>
      <c r="J60" s="415"/>
      <c r="K60" s="420" t="s">
        <v>149</v>
      </c>
      <c r="L60" s="415"/>
      <c r="M60" s="415"/>
      <c r="N60" s="415"/>
      <c r="O60" s="420" t="s">
        <v>113</v>
      </c>
      <c r="P60" s="415"/>
      <c r="Q60" s="415"/>
      <c r="R60" s="415"/>
      <c r="S60" s="420" t="s">
        <v>129</v>
      </c>
      <c r="T60" s="415" t="s">
        <v>298</v>
      </c>
      <c r="U60" s="415"/>
      <c r="V60" s="417"/>
      <c r="W60" s="408" t="e">
        <f aca="false">IF(A60="","",SUMIF(SK!B$88:B$163,ROW(),SK!D$88:D$163))</f>
        <v>#REF!</v>
      </c>
      <c r="X60" s="384"/>
      <c r="Y60" s="409" t="str">
        <f aca="false">Y18</f>
        <v>23</v>
      </c>
      <c r="Z60" s="410" t="str">
        <f aca="false">Z18</f>
        <v>N/A</v>
      </c>
      <c r="AA60" s="411" t="n">
        <f aca="false">IF(Score!T60="", "",Score!T60 )</f>
        <v>15</v>
      </c>
      <c r="AB60" s="411"/>
      <c r="AC60" s="419" t="str">
        <f aca="false">IF(Score!U60="", "",Score!U60 )</f>
        <v>7</v>
      </c>
      <c r="AD60" s="415"/>
      <c r="AE60" s="415"/>
      <c r="AF60" s="415"/>
      <c r="AG60" s="420" t="s">
        <v>119</v>
      </c>
      <c r="AH60" s="415"/>
      <c r="AI60" s="415"/>
      <c r="AJ60" s="415"/>
      <c r="AK60" s="420" t="s">
        <v>155</v>
      </c>
      <c r="AL60" s="415"/>
      <c r="AM60" s="415"/>
      <c r="AN60" s="415"/>
      <c r="AO60" s="420" t="s">
        <v>151</v>
      </c>
      <c r="AP60" s="415" t="s">
        <v>298</v>
      </c>
      <c r="AQ60" s="415"/>
      <c r="AR60" s="415"/>
      <c r="AS60" s="420" t="s">
        <v>111</v>
      </c>
      <c r="AT60" s="415"/>
      <c r="AU60" s="415"/>
      <c r="AV60" s="417"/>
      <c r="AW60" s="408" t="e">
        <f aca="false">IF(AA60="","",SUMIF(SK!R$88:R$163,ROW(),SK!T$88:T$163))</f>
        <v>#REF!</v>
      </c>
      <c r="AX60" s="384"/>
      <c r="AY60" s="409" t="str">
        <f aca="false">AY18</f>
        <v>416</v>
      </c>
      <c r="AZ60" s="410" t="str">
        <f aca="false">AZ18</f>
        <v>Adelaide Herout</v>
      </c>
    </row>
    <row r="61" customFormat="false" ht="32.15" hidden="false" customHeight="true" outlineLevel="0" collapsed="false">
      <c r="A61" s="412" t="n">
        <f aca="false">IF(Score!A61="", "",Score!A61 )</f>
        <v>16</v>
      </c>
      <c r="B61" s="413"/>
      <c r="C61" s="414" t="str">
        <f aca="false">IF(Score!B61="", "",Score!B61 )</f>
        <v>151</v>
      </c>
      <c r="D61" s="415"/>
      <c r="E61" s="415"/>
      <c r="F61" s="415"/>
      <c r="G61" s="416" t="s">
        <v>117</v>
      </c>
      <c r="H61" s="415"/>
      <c r="I61" s="415"/>
      <c r="J61" s="415"/>
      <c r="K61" s="416" t="s">
        <v>113</v>
      </c>
      <c r="L61" s="415"/>
      <c r="M61" s="415"/>
      <c r="N61" s="415"/>
      <c r="O61" s="416" t="s">
        <v>145</v>
      </c>
      <c r="P61" s="415"/>
      <c r="Q61" s="415"/>
      <c r="R61" s="415"/>
      <c r="S61" s="416" t="s">
        <v>129</v>
      </c>
      <c r="T61" s="415" t="s">
        <v>234</v>
      </c>
      <c r="U61" s="415"/>
      <c r="V61" s="417"/>
      <c r="W61" s="408" t="e">
        <f aca="false">IF(A61="","",SUMIF(SK!B$88:B$163,ROW(),SK!D$88:D$163))</f>
        <v>#REF!</v>
      </c>
      <c r="X61" s="384"/>
      <c r="Y61" s="409"/>
      <c r="Z61" s="410"/>
      <c r="AA61" s="413" t="n">
        <f aca="false">IF(Score!T61="", "",Score!T61 )</f>
        <v>16</v>
      </c>
      <c r="AB61" s="413"/>
      <c r="AC61" s="414" t="str">
        <f aca="false">IF(Score!U61="", "",Score!U61 )</f>
        <v>191</v>
      </c>
      <c r="AD61" s="415"/>
      <c r="AE61" s="415"/>
      <c r="AF61" s="415"/>
      <c r="AG61" s="416" t="s">
        <v>147</v>
      </c>
      <c r="AH61" s="415"/>
      <c r="AI61" s="415"/>
      <c r="AJ61" s="415"/>
      <c r="AK61" s="416" t="s">
        <v>131</v>
      </c>
      <c r="AL61" s="415"/>
      <c r="AM61" s="415"/>
      <c r="AN61" s="415"/>
      <c r="AO61" s="416" t="s">
        <v>151</v>
      </c>
      <c r="AP61" s="415" t="s">
        <v>234</v>
      </c>
      <c r="AQ61" s="415"/>
      <c r="AR61" s="415"/>
      <c r="AS61" s="416" t="s">
        <v>135</v>
      </c>
      <c r="AT61" s="415"/>
      <c r="AU61" s="415"/>
      <c r="AV61" s="417"/>
      <c r="AW61" s="408" t="e">
        <f aca="false">IF(AA61="","",SUMIF(SK!R$88:R$163,ROW(),SK!T$88:T$163))</f>
        <v>#REF!</v>
      </c>
      <c r="AX61" s="384"/>
      <c r="AY61" s="409"/>
      <c r="AZ61" s="410"/>
    </row>
    <row r="62" customFormat="false" ht="32.15" hidden="false" customHeight="true" outlineLevel="0" collapsed="false">
      <c r="A62" s="418" t="n">
        <f aca="false">IF(Score!A62="", "",Score!A62 )</f>
        <v>17</v>
      </c>
      <c r="B62" s="411"/>
      <c r="C62" s="419" t="str">
        <f aca="false">IF(Score!B62="", "",Score!B62 )</f>
        <v>747</v>
      </c>
      <c r="D62" s="415"/>
      <c r="E62" s="415"/>
      <c r="F62" s="415"/>
      <c r="G62" s="420" t="s">
        <v>117</v>
      </c>
      <c r="H62" s="415" t="s">
        <v>297</v>
      </c>
      <c r="I62" s="415"/>
      <c r="J62" s="415"/>
      <c r="K62" s="420" t="s">
        <v>153</v>
      </c>
      <c r="L62" s="415"/>
      <c r="M62" s="415"/>
      <c r="N62" s="415"/>
      <c r="O62" s="420" t="s">
        <v>149</v>
      </c>
      <c r="P62" s="415"/>
      <c r="Q62" s="415"/>
      <c r="R62" s="415"/>
      <c r="S62" s="420" t="s">
        <v>133</v>
      </c>
      <c r="T62" s="415"/>
      <c r="U62" s="415"/>
      <c r="V62" s="417"/>
      <c r="W62" s="408" t="e">
        <f aca="false">IF(A62="","",SUMIF(SK!B$88:B$163,ROW(),SK!D$88:D$163))</f>
        <v>#REF!</v>
      </c>
      <c r="X62" s="384"/>
      <c r="Y62" s="409" t="str">
        <f aca="false">Y20</f>
        <v>35</v>
      </c>
      <c r="Z62" s="410" t="str">
        <f aca="false">Z20</f>
        <v>Alby ChoAss</v>
      </c>
      <c r="AA62" s="411" t="n">
        <f aca="false">IF(Score!T62="", "",Score!T62 )</f>
        <v>17</v>
      </c>
      <c r="AB62" s="411"/>
      <c r="AC62" s="419" t="str">
        <f aca="false">IF(Score!U62="", "",Score!U62 )</f>
        <v>7</v>
      </c>
      <c r="AD62" s="415"/>
      <c r="AE62" s="415"/>
      <c r="AF62" s="415"/>
      <c r="AG62" s="420" t="s">
        <v>119</v>
      </c>
      <c r="AH62" s="415"/>
      <c r="AI62" s="415"/>
      <c r="AJ62" s="415"/>
      <c r="AK62" s="420" t="s">
        <v>155</v>
      </c>
      <c r="AL62" s="415"/>
      <c r="AM62" s="415"/>
      <c r="AN62" s="415"/>
      <c r="AO62" s="420" t="s">
        <v>111</v>
      </c>
      <c r="AP62" s="415" t="s">
        <v>297</v>
      </c>
      <c r="AQ62" s="415"/>
      <c r="AR62" s="415"/>
      <c r="AS62" s="420" t="s">
        <v>123</v>
      </c>
      <c r="AT62" s="415"/>
      <c r="AU62" s="415"/>
      <c r="AV62" s="417"/>
      <c r="AW62" s="408" t="e">
        <f aca="false">IF(AA62="","",SUMIF(SK!R$88:R$163,ROW(),SK!T$88:T$163))</f>
        <v>#REF!</v>
      </c>
      <c r="AX62" s="384"/>
      <c r="AY62" s="409" t="str">
        <f aca="false">AY20</f>
        <v>42</v>
      </c>
      <c r="AZ62" s="410" t="str">
        <f aca="false">AZ20</f>
        <v>Holly Nass</v>
      </c>
    </row>
    <row r="63" customFormat="false" ht="32.15" hidden="false" customHeight="true" outlineLevel="0" collapsed="false">
      <c r="A63" s="412" t="n">
        <f aca="false">IF(Score!A63="", "",Score!A63 )</f>
        <v>18</v>
      </c>
      <c r="B63" s="413"/>
      <c r="C63" s="414" t="str">
        <f aca="false">IF(Score!B63="", "",Score!B63 )</f>
        <v>115</v>
      </c>
      <c r="D63" s="415"/>
      <c r="E63" s="415"/>
      <c r="F63" s="415"/>
      <c r="G63" s="416" t="s">
        <v>117</v>
      </c>
      <c r="H63" s="415" t="s">
        <v>234</v>
      </c>
      <c r="I63" s="415"/>
      <c r="J63" s="415"/>
      <c r="K63" s="416" t="s">
        <v>113</v>
      </c>
      <c r="L63" s="415"/>
      <c r="M63" s="415"/>
      <c r="N63" s="415"/>
      <c r="O63" s="416" t="s">
        <v>145</v>
      </c>
      <c r="P63" s="415"/>
      <c r="Q63" s="415"/>
      <c r="R63" s="415"/>
      <c r="S63" s="416" t="s">
        <v>129</v>
      </c>
      <c r="T63" s="415"/>
      <c r="U63" s="415"/>
      <c r="V63" s="417"/>
      <c r="W63" s="408" t="e">
        <f aca="false">IF(A63="","",SUMIF(SK!B$88:B$163,ROW(),SK!D$88:D$163))</f>
        <v>#REF!</v>
      </c>
      <c r="X63" s="384"/>
      <c r="Y63" s="409"/>
      <c r="Z63" s="410"/>
      <c r="AA63" s="413" t="n">
        <f aca="false">IF(Score!T63="", "",Score!T63 )</f>
        <v>18</v>
      </c>
      <c r="AB63" s="413"/>
      <c r="AC63" s="414" t="str">
        <f aca="false">IF(Score!U63="", "",Score!U63 )</f>
        <v>5</v>
      </c>
      <c r="AD63" s="415"/>
      <c r="AE63" s="415"/>
      <c r="AF63" s="415"/>
      <c r="AG63" s="416" t="s">
        <v>115</v>
      </c>
      <c r="AH63" s="415"/>
      <c r="AI63" s="415"/>
      <c r="AJ63" s="415"/>
      <c r="AK63" s="416" t="s">
        <v>135</v>
      </c>
      <c r="AL63" s="415"/>
      <c r="AM63" s="415"/>
      <c r="AN63" s="415"/>
      <c r="AO63" s="416" t="s">
        <v>111</v>
      </c>
      <c r="AP63" s="415" t="s">
        <v>234</v>
      </c>
      <c r="AQ63" s="415"/>
      <c r="AR63" s="415"/>
      <c r="AS63" s="416" t="s">
        <v>151</v>
      </c>
      <c r="AT63" s="415"/>
      <c r="AU63" s="415"/>
      <c r="AV63" s="417"/>
      <c r="AW63" s="408" t="e">
        <f aca="false">IF(AA63="","",SUMIF(SK!R$88:R$163,ROW(),SK!T$88:T$163))</f>
        <v>#REF!</v>
      </c>
      <c r="AX63" s="384"/>
      <c r="AY63" s="409"/>
      <c r="AZ63" s="410"/>
    </row>
    <row r="64" customFormat="false" ht="32.15" hidden="false" customHeight="true" outlineLevel="0" collapsed="false">
      <c r="A64" s="418" t="n">
        <f aca="false">IF(Score!A64="", "",Score!A64 )</f>
        <v>19</v>
      </c>
      <c r="B64" s="411"/>
      <c r="C64" s="419" t="str">
        <f aca="false">IF(Score!B64="", "",Score!B64 )</f>
        <v>151</v>
      </c>
      <c r="D64" s="415"/>
      <c r="E64" s="415"/>
      <c r="F64" s="415"/>
      <c r="G64" s="420" t="s">
        <v>145</v>
      </c>
      <c r="H64" s="415"/>
      <c r="I64" s="415"/>
      <c r="J64" s="415"/>
      <c r="K64" s="420" t="s">
        <v>149</v>
      </c>
      <c r="L64" s="415"/>
      <c r="M64" s="415"/>
      <c r="N64" s="415"/>
      <c r="O64" s="420" t="s">
        <v>153</v>
      </c>
      <c r="P64" s="415"/>
      <c r="Q64" s="415"/>
      <c r="R64" s="415"/>
      <c r="S64" s="420" t="s">
        <v>133</v>
      </c>
      <c r="T64" s="415"/>
      <c r="U64" s="415"/>
      <c r="V64" s="417"/>
      <c r="W64" s="408" t="e">
        <f aca="false">IF(A64="","",SUMIF(SK!B$88:B$163,ROW(),SK!D$88:D$163))</f>
        <v>#REF!</v>
      </c>
      <c r="X64" s="384"/>
      <c r="Y64" s="409" t="str">
        <f aca="false">Y22</f>
        <v>46</v>
      </c>
      <c r="Z64" s="410" t="str">
        <f aca="false">Z22</f>
        <v>Izzy Exterminator</v>
      </c>
      <c r="AA64" s="411" t="n">
        <f aca="false">IF(Score!T64="", "",Score!T64 )</f>
        <v>19</v>
      </c>
      <c r="AB64" s="411"/>
      <c r="AC64" s="419" t="str">
        <f aca="false">IF(Score!U64="", "",Score!U64 )</f>
        <v>222</v>
      </c>
      <c r="AD64" s="415"/>
      <c r="AE64" s="415"/>
      <c r="AF64" s="415"/>
      <c r="AG64" s="420" t="s">
        <v>155</v>
      </c>
      <c r="AH64" s="415"/>
      <c r="AI64" s="415"/>
      <c r="AJ64" s="415"/>
      <c r="AK64" s="420" t="s">
        <v>127</v>
      </c>
      <c r="AL64" s="415"/>
      <c r="AM64" s="415"/>
      <c r="AN64" s="415"/>
      <c r="AO64" s="420" t="s">
        <v>159</v>
      </c>
      <c r="AP64" s="415" t="s">
        <v>297</v>
      </c>
      <c r="AQ64" s="415"/>
      <c r="AR64" s="415"/>
      <c r="AS64" s="420" t="s">
        <v>135</v>
      </c>
      <c r="AT64" s="415"/>
      <c r="AU64" s="415"/>
      <c r="AV64" s="417"/>
      <c r="AW64" s="408" t="e">
        <f aca="false">IF(AA64="","",SUMIF(SK!R$88:R$163,ROW(),SK!T$88:T$163))</f>
        <v>#REF!</v>
      </c>
      <c r="AX64" s="384"/>
      <c r="AY64" s="409" t="str">
        <f aca="false">AY22</f>
        <v>5</v>
      </c>
      <c r="AZ64" s="410" t="str">
        <f aca="false">AZ22</f>
        <v>Ivana Hercha</v>
      </c>
    </row>
    <row r="65" customFormat="false" ht="32.15" hidden="false" customHeight="true" outlineLevel="0" collapsed="false">
      <c r="A65" s="412" t="n">
        <f aca="false">IF(Score!A65="", "",Score!A65 )</f>
        <v>20</v>
      </c>
      <c r="B65" s="413"/>
      <c r="C65" s="414" t="str">
        <f aca="false">IF(Score!B65="", "",Score!B65 )</f>
        <v>747</v>
      </c>
      <c r="D65" s="415"/>
      <c r="E65" s="415"/>
      <c r="F65" s="415"/>
      <c r="G65" s="416" t="s">
        <v>117</v>
      </c>
      <c r="H65" s="415"/>
      <c r="I65" s="415"/>
      <c r="J65" s="415"/>
      <c r="K65" s="416" t="s">
        <v>113</v>
      </c>
      <c r="L65" s="415"/>
      <c r="M65" s="415"/>
      <c r="N65" s="415"/>
      <c r="O65" s="416" t="s">
        <v>149</v>
      </c>
      <c r="P65" s="415"/>
      <c r="Q65" s="415"/>
      <c r="R65" s="415"/>
      <c r="S65" s="416" t="s">
        <v>129</v>
      </c>
      <c r="T65" s="415"/>
      <c r="U65" s="415"/>
      <c r="V65" s="417"/>
      <c r="W65" s="408" t="e">
        <f aca="false">IF(A65="","",SUMIF(SK!B$88:B$163,ROW(),SK!D$88:D$163))</f>
        <v>#REF!</v>
      </c>
      <c r="X65" s="384"/>
      <c r="Y65" s="409"/>
      <c r="Z65" s="410"/>
      <c r="AA65" s="413" t="n">
        <f aca="false">IF(Score!T65="", "",Score!T65 )</f>
        <v>20</v>
      </c>
      <c r="AB65" s="413"/>
      <c r="AC65" s="414" t="str">
        <f aca="false">IF(Score!U65="", "",Score!U65 )</f>
        <v>5</v>
      </c>
      <c r="AD65" s="415"/>
      <c r="AE65" s="415"/>
      <c r="AF65" s="415"/>
      <c r="AG65" s="416" t="s">
        <v>155</v>
      </c>
      <c r="AH65" s="415"/>
      <c r="AI65" s="415"/>
      <c r="AJ65" s="415"/>
      <c r="AK65" s="416" t="s">
        <v>151</v>
      </c>
      <c r="AL65" s="415"/>
      <c r="AM65" s="415"/>
      <c r="AN65" s="415"/>
      <c r="AO65" s="416" t="s">
        <v>159</v>
      </c>
      <c r="AP65" s="415" t="s">
        <v>298</v>
      </c>
      <c r="AQ65" s="415"/>
      <c r="AR65" s="415"/>
      <c r="AS65" s="416" t="s">
        <v>111</v>
      </c>
      <c r="AT65" s="415"/>
      <c r="AU65" s="415"/>
      <c r="AV65" s="417"/>
      <c r="AW65" s="408" t="e">
        <f aca="false">IF(AA65="","",SUMIF(SK!R$88:R$163,ROW(),SK!T$88:T$163))</f>
        <v>#REF!</v>
      </c>
      <c r="AX65" s="384"/>
      <c r="AY65" s="409"/>
      <c r="AZ65" s="410"/>
    </row>
    <row r="66" customFormat="false" ht="32.15" hidden="false" customHeight="true" outlineLevel="0" collapsed="false">
      <c r="A66" s="418" t="n">
        <f aca="false">IF(Score!A66="", "",Score!A66 )</f>
        <v>21</v>
      </c>
      <c r="B66" s="411"/>
      <c r="C66" s="419" t="str">
        <f aca="false">IF(Score!B66="", "",Score!B66 )</f>
        <v>115</v>
      </c>
      <c r="D66" s="415"/>
      <c r="E66" s="415"/>
      <c r="F66" s="415"/>
      <c r="G66" s="420" t="s">
        <v>145</v>
      </c>
      <c r="H66" s="415"/>
      <c r="I66" s="415"/>
      <c r="J66" s="415"/>
      <c r="K66" s="420" t="s">
        <v>153</v>
      </c>
      <c r="L66" s="415"/>
      <c r="M66" s="415"/>
      <c r="N66" s="415"/>
      <c r="O66" s="420" t="s">
        <v>133</v>
      </c>
      <c r="P66" s="415"/>
      <c r="Q66" s="415"/>
      <c r="R66" s="415"/>
      <c r="S66" s="420" t="s">
        <v>113</v>
      </c>
      <c r="T66" s="415"/>
      <c r="U66" s="415"/>
      <c r="V66" s="417"/>
      <c r="W66" s="408" t="e">
        <f aca="false">IF(A66="","",SUMIF(SK!B$88:B$163,ROW(),SK!D$88:D$163))</f>
        <v>#REF!</v>
      </c>
      <c r="X66" s="384"/>
      <c r="Y66" s="409" t="str">
        <f aca="false">Y24</f>
        <v>55</v>
      </c>
      <c r="Z66" s="410" t="str">
        <f aca="false">Z24</f>
        <v>Obi Quiet</v>
      </c>
      <c r="AA66" s="411" t="n">
        <f aca="false">IF(Score!T66="", "",Score!T66 )</f>
        <v>21</v>
      </c>
      <c r="AB66" s="411"/>
      <c r="AC66" s="419" t="str">
        <f aca="false">IF(Score!U66="", "",Score!U66 )</f>
        <v>191</v>
      </c>
      <c r="AD66" s="415"/>
      <c r="AE66" s="415"/>
      <c r="AF66" s="415"/>
      <c r="AG66" s="420" t="s">
        <v>119</v>
      </c>
      <c r="AH66" s="415" t="s">
        <v>297</v>
      </c>
      <c r="AI66" s="415"/>
      <c r="AJ66" s="415"/>
      <c r="AK66" s="420" t="s">
        <v>135</v>
      </c>
      <c r="AL66" s="415"/>
      <c r="AM66" s="415"/>
      <c r="AN66" s="415"/>
      <c r="AO66" s="420" t="s">
        <v>159</v>
      </c>
      <c r="AP66" s="415" t="s">
        <v>234</v>
      </c>
      <c r="AQ66" s="415"/>
      <c r="AR66" s="415"/>
      <c r="AS66" s="420" t="s">
        <v>143</v>
      </c>
      <c r="AT66" s="415"/>
      <c r="AU66" s="415"/>
      <c r="AV66" s="417"/>
      <c r="AW66" s="408" t="e">
        <f aca="false">IF(AA66="","",SUMIF(SK!R$88:R$163,ROW(),SK!T$88:T$163))</f>
        <v>#REF!</v>
      </c>
      <c r="AX66" s="384"/>
      <c r="AY66" s="409" t="str">
        <f aca="false">AY24</f>
        <v>501</v>
      </c>
      <c r="AZ66" s="410" t="str">
        <f aca="false">AZ24</f>
        <v>Rally Kat</v>
      </c>
    </row>
    <row r="67" customFormat="false" ht="32.15" hidden="false" customHeight="true" outlineLevel="0" collapsed="false">
      <c r="A67" s="412" t="n">
        <f aca="false">IF(Score!A67="", "",Score!A67 )</f>
        <v>22</v>
      </c>
      <c r="B67" s="413"/>
      <c r="C67" s="414" t="str">
        <f aca="false">IF(Score!B67="", "",Score!B67 )</f>
        <v>151</v>
      </c>
      <c r="D67" s="415"/>
      <c r="E67" s="415"/>
      <c r="F67" s="415"/>
      <c r="G67" s="416" t="s">
        <v>117</v>
      </c>
      <c r="H67" s="415"/>
      <c r="I67" s="415"/>
      <c r="J67" s="415"/>
      <c r="K67" s="416" t="s">
        <v>153</v>
      </c>
      <c r="L67" s="415"/>
      <c r="M67" s="415"/>
      <c r="N67" s="415"/>
      <c r="O67" s="416" t="s">
        <v>149</v>
      </c>
      <c r="P67" s="415"/>
      <c r="Q67" s="415"/>
      <c r="R67" s="415"/>
      <c r="S67" s="416" t="s">
        <v>129</v>
      </c>
      <c r="T67" s="415"/>
      <c r="U67" s="415"/>
      <c r="V67" s="417"/>
      <c r="W67" s="408" t="e">
        <f aca="false">IF(A67="","",SUMIF(SK!B$88:B$163,ROW(),SK!D$88:D$163))</f>
        <v>#REF!</v>
      </c>
      <c r="X67" s="384"/>
      <c r="Y67" s="409"/>
      <c r="Z67" s="410"/>
      <c r="AA67" s="413" t="n">
        <f aca="false">IF(Score!T67="", "",Score!T67 )</f>
        <v>22</v>
      </c>
      <c r="AB67" s="413"/>
      <c r="AC67" s="414" t="str">
        <f aca="false">IF(Score!U67="", "",Score!U67 )</f>
        <v>5</v>
      </c>
      <c r="AD67" s="415"/>
      <c r="AE67" s="415"/>
      <c r="AF67" s="415"/>
      <c r="AG67" s="416" t="s">
        <v>119</v>
      </c>
      <c r="AH67" s="415" t="s">
        <v>234</v>
      </c>
      <c r="AI67" s="415"/>
      <c r="AJ67" s="415"/>
      <c r="AK67" s="416" t="s">
        <v>127</v>
      </c>
      <c r="AL67" s="415"/>
      <c r="AM67" s="415"/>
      <c r="AN67" s="415"/>
      <c r="AO67" s="416" t="s">
        <v>151</v>
      </c>
      <c r="AP67" s="415"/>
      <c r="AQ67" s="415"/>
      <c r="AR67" s="415"/>
      <c r="AS67" s="416" t="s">
        <v>155</v>
      </c>
      <c r="AT67" s="415" t="s">
        <v>297</v>
      </c>
      <c r="AU67" s="415"/>
      <c r="AV67" s="417"/>
      <c r="AW67" s="408" t="e">
        <f aca="false">IF(AA67="","",SUMIF(SK!R$88:R$163,ROW(),SK!T$88:T$163))</f>
        <v>#REF!</v>
      </c>
      <c r="AX67" s="384"/>
      <c r="AY67" s="409"/>
      <c r="AZ67" s="410"/>
    </row>
    <row r="68" customFormat="false" ht="32.15" hidden="false" customHeight="true" outlineLevel="0" collapsed="false">
      <c r="A68" s="418" t="n">
        <f aca="false">IF(Score!A68="", "",Score!A68 )</f>
        <v>23</v>
      </c>
      <c r="B68" s="411"/>
      <c r="C68" s="419" t="str">
        <f aca="false">IF(Score!B68="", "",Score!B68 )</f>
        <v>747</v>
      </c>
      <c r="D68" s="415"/>
      <c r="E68" s="415"/>
      <c r="F68" s="415"/>
      <c r="G68" s="420" t="s">
        <v>145</v>
      </c>
      <c r="H68" s="415"/>
      <c r="I68" s="415"/>
      <c r="J68" s="415"/>
      <c r="K68" s="420" t="s">
        <v>113</v>
      </c>
      <c r="L68" s="415"/>
      <c r="M68" s="415"/>
      <c r="N68" s="415"/>
      <c r="O68" s="420" t="s">
        <v>133</v>
      </c>
      <c r="P68" s="415"/>
      <c r="Q68" s="415"/>
      <c r="R68" s="415"/>
      <c r="S68" s="420" t="s">
        <v>149</v>
      </c>
      <c r="T68" s="415"/>
      <c r="U68" s="415"/>
      <c r="V68" s="417"/>
      <c r="W68" s="408" t="e">
        <f aca="false">IF(A68="","",SUMIF(SK!B$88:B$163,ROW(),SK!D$88:D$163))</f>
        <v>#REF!</v>
      </c>
      <c r="X68" s="384"/>
      <c r="Y68" s="409" t="str">
        <f aca="false">Y26</f>
        <v>64</v>
      </c>
      <c r="Z68" s="410" t="str">
        <f aca="false">Z26</f>
        <v>Wu's Your Momma</v>
      </c>
      <c r="AA68" s="411" t="n">
        <f aca="false">IF(Score!T68="", "",Score!T68 )</f>
        <v>23</v>
      </c>
      <c r="AB68" s="411"/>
      <c r="AC68" s="419" t="str">
        <f aca="false">IF(Score!U68="", "",Score!U68 )</f>
        <v>191</v>
      </c>
      <c r="AD68" s="415"/>
      <c r="AE68" s="415"/>
      <c r="AF68" s="415"/>
      <c r="AG68" s="420" t="s">
        <v>135</v>
      </c>
      <c r="AH68" s="415"/>
      <c r="AI68" s="415"/>
      <c r="AJ68" s="415"/>
      <c r="AK68" s="420" t="s">
        <v>139</v>
      </c>
      <c r="AL68" s="415"/>
      <c r="AM68" s="415"/>
      <c r="AN68" s="415"/>
      <c r="AO68" s="420" t="s">
        <v>111</v>
      </c>
      <c r="AP68" s="415"/>
      <c r="AQ68" s="415"/>
      <c r="AR68" s="415"/>
      <c r="AS68" s="420" t="s">
        <v>155</v>
      </c>
      <c r="AT68" s="415" t="s">
        <v>298</v>
      </c>
      <c r="AU68" s="415"/>
      <c r="AV68" s="417"/>
      <c r="AW68" s="408" t="e">
        <f aca="false">IF(AA68="","",SUMIF(SK!R$88:R$163,ROW(),SK!T$88:T$163))</f>
        <v>#REF!</v>
      </c>
      <c r="AX68" s="384"/>
      <c r="AY68" s="409" t="str">
        <f aca="false">AY26</f>
        <v>6</v>
      </c>
      <c r="AZ68" s="410" t="str">
        <f aca="false">AZ26</f>
        <v>Razor WreckHer</v>
      </c>
    </row>
    <row r="69" customFormat="false" ht="32.15" hidden="false" customHeight="true" outlineLevel="0" collapsed="false">
      <c r="A69" s="412" t="n">
        <f aca="false">IF(Score!A69="", "",Score!A69 )</f>
        <v>24</v>
      </c>
      <c r="B69" s="413"/>
      <c r="C69" s="414" t="str">
        <f aca="false">IF(Score!B69="", "",Score!B69 )</f>
        <v>115</v>
      </c>
      <c r="D69" s="415"/>
      <c r="E69" s="415"/>
      <c r="F69" s="415"/>
      <c r="G69" s="416" t="s">
        <v>117</v>
      </c>
      <c r="H69" s="415"/>
      <c r="I69" s="415"/>
      <c r="J69" s="415"/>
      <c r="K69" s="416" t="s">
        <v>113</v>
      </c>
      <c r="L69" s="415"/>
      <c r="M69" s="415"/>
      <c r="N69" s="415"/>
      <c r="O69" s="416" t="s">
        <v>145</v>
      </c>
      <c r="P69" s="415"/>
      <c r="Q69" s="415"/>
      <c r="R69" s="415"/>
      <c r="S69" s="416" t="s">
        <v>129</v>
      </c>
      <c r="T69" s="415"/>
      <c r="U69" s="415"/>
      <c r="V69" s="417"/>
      <c r="W69" s="408" t="e">
        <f aca="false">IF(A69="","",SUMIF(SK!B$88:B$163,ROW(),SK!D$88:D$163))</f>
        <v>#REF!</v>
      </c>
      <c r="X69" s="384"/>
      <c r="Y69" s="409"/>
      <c r="Z69" s="410"/>
      <c r="AA69" s="413" t="n">
        <f aca="false">IF(Score!T69="", "",Score!T69 )</f>
        <v>24</v>
      </c>
      <c r="AB69" s="413"/>
      <c r="AC69" s="414" t="str">
        <f aca="false">IF(Score!U69="", "",Score!U69 )</f>
        <v>5</v>
      </c>
      <c r="AD69" s="415"/>
      <c r="AE69" s="415"/>
      <c r="AF69" s="415"/>
      <c r="AG69" s="416" t="s">
        <v>119</v>
      </c>
      <c r="AH69" s="415"/>
      <c r="AI69" s="415"/>
      <c r="AJ69" s="415"/>
      <c r="AK69" s="416" t="s">
        <v>143</v>
      </c>
      <c r="AL69" s="415"/>
      <c r="AM69" s="415"/>
      <c r="AN69" s="415"/>
      <c r="AO69" s="416" t="s">
        <v>151</v>
      </c>
      <c r="AP69" s="415"/>
      <c r="AQ69" s="415"/>
      <c r="AR69" s="415"/>
      <c r="AS69" s="416" t="s">
        <v>155</v>
      </c>
      <c r="AT69" s="415" t="s">
        <v>234</v>
      </c>
      <c r="AU69" s="415"/>
      <c r="AV69" s="417"/>
      <c r="AW69" s="408" t="e">
        <f aca="false">IF(AA69="","",SUMIF(SK!R$88:R$163,ROW(),SK!T$88:T$163))</f>
        <v>#REF!</v>
      </c>
      <c r="AX69" s="384"/>
      <c r="AY69" s="409"/>
      <c r="AZ69" s="410"/>
    </row>
    <row r="70" customFormat="false" ht="32.15" hidden="false" customHeight="true" outlineLevel="0" collapsed="false">
      <c r="A70" s="418" t="n">
        <f aca="false">IF(Score!A70="", "",Score!A70 )</f>
        <v>25</v>
      </c>
      <c r="B70" s="411"/>
      <c r="C70" s="419" t="str">
        <f aca="false">IF(Score!B70="", "",Score!B70 )</f>
        <v>151</v>
      </c>
      <c r="D70" s="415"/>
      <c r="E70" s="415"/>
      <c r="F70" s="415"/>
      <c r="G70" s="420" t="s">
        <v>149</v>
      </c>
      <c r="H70" s="415" t="s">
        <v>297</v>
      </c>
      <c r="I70" s="415"/>
      <c r="J70" s="415"/>
      <c r="K70" s="420" t="s">
        <v>153</v>
      </c>
      <c r="L70" s="415"/>
      <c r="M70" s="415"/>
      <c r="N70" s="415"/>
      <c r="O70" s="420" t="s">
        <v>117</v>
      </c>
      <c r="P70" s="415" t="s">
        <v>297</v>
      </c>
      <c r="Q70" s="415"/>
      <c r="R70" s="415"/>
      <c r="S70" s="420" t="s">
        <v>133</v>
      </c>
      <c r="T70" s="415" t="s">
        <v>297</v>
      </c>
      <c r="U70" s="415"/>
      <c r="V70" s="417"/>
      <c r="W70" s="408" t="e">
        <f aca="false">IF(A70="","",SUMIF(SK!B$88:B$163,ROW(),SK!D$88:D$163))</f>
        <v>#REF!</v>
      </c>
      <c r="X70" s="384"/>
      <c r="Y70" s="409" t="str">
        <f aca="false">Y28</f>
        <v>747</v>
      </c>
      <c r="Z70" s="410" t="str">
        <f aca="false">Z28</f>
        <v>Sketch E. Artist</v>
      </c>
      <c r="AA70" s="411" t="n">
        <f aca="false">IF(Score!T70="", "",Score!T70 )</f>
        <v>25</v>
      </c>
      <c r="AB70" s="411"/>
      <c r="AC70" s="419" t="str">
        <f aca="false">IF(Score!U70="", "",Score!U70 )</f>
        <v>7</v>
      </c>
      <c r="AD70" s="415"/>
      <c r="AE70" s="415"/>
      <c r="AF70" s="415"/>
      <c r="AG70" s="420" t="s">
        <v>135</v>
      </c>
      <c r="AH70" s="415"/>
      <c r="AI70" s="415"/>
      <c r="AJ70" s="415"/>
      <c r="AK70" s="420" t="s">
        <v>123</v>
      </c>
      <c r="AL70" s="415"/>
      <c r="AM70" s="415"/>
      <c r="AN70" s="415"/>
      <c r="AO70" s="420" t="s">
        <v>111</v>
      </c>
      <c r="AP70" s="415"/>
      <c r="AQ70" s="415"/>
      <c r="AR70" s="415"/>
      <c r="AS70" s="420" t="s">
        <v>139</v>
      </c>
      <c r="AT70" s="415"/>
      <c r="AU70" s="415"/>
      <c r="AV70" s="417"/>
      <c r="AW70" s="408" t="e">
        <f aca="false">IF(AA70="","",SUMIF(SK!R$88:R$163,ROW(),SK!T$88:T$163))</f>
        <v>#REF!</v>
      </c>
      <c r="AX70" s="384"/>
      <c r="AY70" s="409" t="str">
        <f aca="false">AY28</f>
        <v>7</v>
      </c>
      <c r="AZ70" s="410" t="str">
        <f aca="false">AZ28</f>
        <v>Madame Mayhem</v>
      </c>
    </row>
    <row r="71" customFormat="false" ht="32.15" hidden="false" customHeight="true" outlineLevel="0" collapsed="false">
      <c r="A71" s="412" t="n">
        <f aca="false">IF(Score!A71="", "",Score!A71 )</f>
        <v>26</v>
      </c>
      <c r="B71" s="413"/>
      <c r="C71" s="414" t="str">
        <f aca="false">IF(Score!B71="", "",Score!B71 )</f>
        <v>747</v>
      </c>
      <c r="D71" s="415"/>
      <c r="E71" s="415"/>
      <c r="F71" s="415"/>
      <c r="G71" s="416" t="s">
        <v>149</v>
      </c>
      <c r="H71" s="415" t="s">
        <v>298</v>
      </c>
      <c r="I71" s="415"/>
      <c r="J71" s="415"/>
      <c r="K71" s="416" t="s">
        <v>113</v>
      </c>
      <c r="L71" s="415"/>
      <c r="M71" s="415"/>
      <c r="N71" s="415"/>
      <c r="O71" s="416" t="s">
        <v>153</v>
      </c>
      <c r="P71" s="415" t="s">
        <v>298</v>
      </c>
      <c r="Q71" s="415"/>
      <c r="R71" s="415"/>
      <c r="S71" s="416" t="s">
        <v>133</v>
      </c>
      <c r="T71" s="415" t="s">
        <v>298</v>
      </c>
      <c r="U71" s="415"/>
      <c r="V71" s="417"/>
      <c r="W71" s="408" t="e">
        <f aca="false">IF(A71="","",SUMIF(SK!B$88:B$163,ROW(),SK!D$88:D$163))</f>
        <v>#REF!</v>
      </c>
      <c r="X71" s="384"/>
      <c r="Y71" s="409"/>
      <c r="Z71" s="410"/>
      <c r="AA71" s="413" t="n">
        <f aca="false">IF(Score!T71="", "",Score!T71 )</f>
        <v>26</v>
      </c>
      <c r="AB71" s="413"/>
      <c r="AC71" s="414" t="str">
        <f aca="false">IF(Score!U71="", "",Score!U71 )</f>
        <v>5</v>
      </c>
      <c r="AD71" s="415"/>
      <c r="AE71" s="415"/>
      <c r="AF71" s="415"/>
      <c r="AG71" s="416" t="s">
        <v>155</v>
      </c>
      <c r="AH71" s="415"/>
      <c r="AI71" s="415"/>
      <c r="AJ71" s="415"/>
      <c r="AK71" s="416" t="s">
        <v>119</v>
      </c>
      <c r="AL71" s="415"/>
      <c r="AM71" s="415"/>
      <c r="AN71" s="415"/>
      <c r="AO71" s="416" t="s">
        <v>143</v>
      </c>
      <c r="AP71" s="415"/>
      <c r="AQ71" s="415"/>
      <c r="AR71" s="415"/>
      <c r="AS71" s="416" t="s">
        <v>151</v>
      </c>
      <c r="AT71" s="415"/>
      <c r="AU71" s="415"/>
      <c r="AV71" s="417"/>
      <c r="AW71" s="408" t="e">
        <f aca="false">IF(AA71="","",SUMIF(SK!R$88:R$163,ROW(),SK!T$88:T$163))</f>
        <v>#REF!</v>
      </c>
      <c r="AX71" s="384"/>
      <c r="AY71" s="409"/>
      <c r="AZ71" s="410"/>
    </row>
    <row r="72" customFormat="false" ht="32.15" hidden="false" customHeight="true" outlineLevel="0" collapsed="false">
      <c r="A72" s="418" t="n">
        <f aca="false">IF(Score!A72="", "",Score!A72 )</f>
        <v>27</v>
      </c>
      <c r="B72" s="411"/>
      <c r="C72" s="419" t="str">
        <f aca="false">IF(Score!B72="", "",Score!B72 )</f>
        <v>747</v>
      </c>
      <c r="D72" s="415"/>
      <c r="E72" s="415"/>
      <c r="F72" s="415"/>
      <c r="G72" s="420" t="s">
        <v>149</v>
      </c>
      <c r="H72" s="415" t="s">
        <v>234</v>
      </c>
      <c r="I72" s="415" t="s">
        <v>297</v>
      </c>
      <c r="J72" s="415"/>
      <c r="K72" s="420" t="s">
        <v>113</v>
      </c>
      <c r="L72" s="415"/>
      <c r="M72" s="415"/>
      <c r="N72" s="415"/>
      <c r="O72" s="420" t="s">
        <v>153</v>
      </c>
      <c r="P72" s="415" t="s">
        <v>234</v>
      </c>
      <c r="Q72" s="415"/>
      <c r="R72" s="415"/>
      <c r="S72" s="420" t="s">
        <v>133</v>
      </c>
      <c r="T72" s="415" t="s">
        <v>234</v>
      </c>
      <c r="U72" s="415"/>
      <c r="V72" s="417"/>
      <c r="W72" s="408" t="e">
        <f aca="false">IF(A72="","",SUMIF(SK!B$88:B$163,ROW(),SK!D$88:D$163))</f>
        <v>#REF!</v>
      </c>
      <c r="X72" s="384"/>
      <c r="Y72" s="409" t="str">
        <f aca="false">Y30</f>
        <v>77</v>
      </c>
      <c r="Z72" s="410" t="str">
        <f aca="false">Z30</f>
        <v>Jen-Aside</v>
      </c>
      <c r="AA72" s="411" t="n">
        <f aca="false">IF(Score!T72="", "",Score!T72 )</f>
        <v>27</v>
      </c>
      <c r="AB72" s="411"/>
      <c r="AC72" s="419" t="str">
        <f aca="false">IF(Score!U72="", "",Score!U72 )</f>
        <v>5</v>
      </c>
      <c r="AD72" s="415"/>
      <c r="AE72" s="415"/>
      <c r="AF72" s="415"/>
      <c r="AG72" s="420" t="s">
        <v>155</v>
      </c>
      <c r="AH72" s="415"/>
      <c r="AI72" s="415"/>
      <c r="AJ72" s="415"/>
      <c r="AK72" s="420" t="s">
        <v>119</v>
      </c>
      <c r="AL72" s="415"/>
      <c r="AM72" s="415"/>
      <c r="AN72" s="415"/>
      <c r="AO72" s="420" t="s">
        <v>143</v>
      </c>
      <c r="AP72" s="415" t="s">
        <v>297</v>
      </c>
      <c r="AQ72" s="415"/>
      <c r="AR72" s="415"/>
      <c r="AS72" s="420" t="s">
        <v>151</v>
      </c>
      <c r="AT72" s="415" t="s">
        <v>297</v>
      </c>
      <c r="AU72" s="415"/>
      <c r="AV72" s="417"/>
      <c r="AW72" s="408" t="e">
        <f aca="false">IF(AA72="","",SUMIF(SK!R$88:R$163,ROW(),SK!T$88:T$163))</f>
        <v>#REF!</v>
      </c>
      <c r="AX72" s="384"/>
      <c r="AY72" s="409" t="str">
        <f aca="false">AY30</f>
        <v/>
      </c>
      <c r="AZ72" s="410" t="str">
        <f aca="false">AZ30</f>
        <v/>
      </c>
    </row>
    <row r="73" customFormat="false" ht="32.15" hidden="false" customHeight="true" outlineLevel="0" collapsed="false">
      <c r="A73" s="412" t="n">
        <f aca="false">IF(Score!A73="", "",Score!A73 )</f>
        <v>28</v>
      </c>
      <c r="B73" s="413"/>
      <c r="C73" s="414" t="str">
        <f aca="false">IF(Score!B73="", "",Score!B73 )</f>
        <v>115</v>
      </c>
      <c r="D73" s="415" t="s">
        <v>297</v>
      </c>
      <c r="E73" s="415"/>
      <c r="F73" s="415"/>
      <c r="G73" s="416" t="s">
        <v>149</v>
      </c>
      <c r="H73" s="415" t="s">
        <v>234</v>
      </c>
      <c r="I73" s="415"/>
      <c r="J73" s="415"/>
      <c r="K73" s="416" t="s">
        <v>129</v>
      </c>
      <c r="L73" s="415"/>
      <c r="M73" s="415"/>
      <c r="N73" s="415"/>
      <c r="O73" s="416" t="s">
        <v>113</v>
      </c>
      <c r="P73" s="415"/>
      <c r="Q73" s="415"/>
      <c r="R73" s="415"/>
      <c r="S73" s="416" t="s">
        <v>145</v>
      </c>
      <c r="T73" s="415" t="s">
        <v>234</v>
      </c>
      <c r="U73" s="415"/>
      <c r="V73" s="417"/>
      <c r="W73" s="408" t="e">
        <f aca="false">IF(A73="","",SUMIF(SK!B$88:B$163,ROW(),SK!D$88:D$163))</f>
        <v>#REF!</v>
      </c>
      <c r="X73" s="384"/>
      <c r="Y73" s="409"/>
      <c r="Z73" s="410"/>
      <c r="AA73" s="413" t="n">
        <f aca="false">IF(Score!T73="", "",Score!T73 )</f>
        <v>28</v>
      </c>
      <c r="AB73" s="413"/>
      <c r="AC73" s="414" t="str">
        <f aca="false">IF(Score!U73="", "",Score!U73 )</f>
        <v>191</v>
      </c>
      <c r="AD73" s="415"/>
      <c r="AE73" s="415"/>
      <c r="AF73" s="415"/>
      <c r="AG73" s="416" t="s">
        <v>159</v>
      </c>
      <c r="AH73" s="415"/>
      <c r="AI73" s="415"/>
      <c r="AJ73" s="415"/>
      <c r="AK73" s="416" t="s">
        <v>131</v>
      </c>
      <c r="AL73" s="415"/>
      <c r="AM73" s="415"/>
      <c r="AN73" s="415"/>
      <c r="AO73" s="416" t="s">
        <v>143</v>
      </c>
      <c r="AP73" s="415" t="s">
        <v>234</v>
      </c>
      <c r="AQ73" s="415"/>
      <c r="AR73" s="415"/>
      <c r="AS73" s="416" t="s">
        <v>151</v>
      </c>
      <c r="AT73" s="415"/>
      <c r="AU73" s="415"/>
      <c r="AV73" s="417"/>
      <c r="AW73" s="408" t="e">
        <f aca="false">IF(AA73="","",SUMIF(SK!R$88:R$163,ROW(),SK!T$88:T$163))</f>
        <v>#REF!</v>
      </c>
      <c r="AX73" s="384"/>
      <c r="AY73" s="409"/>
      <c r="AZ73" s="410"/>
    </row>
    <row r="74" customFormat="false" ht="32.15" hidden="false" customHeight="true" outlineLevel="0" collapsed="false">
      <c r="A74" s="418" t="n">
        <f aca="false">IF(Score!A74="", "",Score!A74 )</f>
        <v>29</v>
      </c>
      <c r="B74" s="411" t="s">
        <v>234</v>
      </c>
      <c r="C74" s="419" t="str">
        <f aca="false">IF(Score!B74="", "",Score!B74 )</f>
        <v>115</v>
      </c>
      <c r="D74" s="415" t="s">
        <v>234</v>
      </c>
      <c r="E74" s="415"/>
      <c r="F74" s="415"/>
      <c r="G74" s="420" t="s">
        <v>145</v>
      </c>
      <c r="H74" s="415"/>
      <c r="I74" s="415"/>
      <c r="J74" s="415"/>
      <c r="K74" s="420" t="s">
        <v>153</v>
      </c>
      <c r="L74" s="415" t="s">
        <v>297</v>
      </c>
      <c r="M74" s="415"/>
      <c r="N74" s="415"/>
      <c r="O74" s="420" t="s">
        <v>129</v>
      </c>
      <c r="P74" s="415"/>
      <c r="Q74" s="415"/>
      <c r="R74" s="415"/>
      <c r="S74" s="420" t="s">
        <v>113</v>
      </c>
      <c r="T74" s="415"/>
      <c r="U74" s="415"/>
      <c r="V74" s="417"/>
      <c r="W74" s="408" t="e">
        <f aca="false">IF(A74="","",SUMIF(SK!B$88:B$163,ROW(),SK!D$88:D$163))</f>
        <v>#REF!</v>
      </c>
      <c r="X74" s="384"/>
      <c r="Y74" s="409" t="str">
        <f aca="false">Y32</f>
        <v/>
      </c>
      <c r="Z74" s="410" t="str">
        <f aca="false">Z32</f>
        <v/>
      </c>
      <c r="AA74" s="411" t="n">
        <f aca="false">IF(Score!T74="", "",Score!T74 )</f>
        <v>29</v>
      </c>
      <c r="AB74" s="411"/>
      <c r="AC74" s="419" t="str">
        <f aca="false">IF(Score!U74="", "",Score!U74 )</f>
        <v>222</v>
      </c>
      <c r="AD74" s="415"/>
      <c r="AE74" s="415"/>
      <c r="AF74" s="415"/>
      <c r="AG74" s="420" t="s">
        <v>155</v>
      </c>
      <c r="AH74" s="415"/>
      <c r="AI74" s="415"/>
      <c r="AJ74" s="415"/>
      <c r="AK74" s="420" t="s">
        <v>123</v>
      </c>
      <c r="AL74" s="415"/>
      <c r="AM74" s="415"/>
      <c r="AN74" s="415"/>
      <c r="AO74" s="420" t="s">
        <v>135</v>
      </c>
      <c r="AP74" s="415"/>
      <c r="AQ74" s="415"/>
      <c r="AR74" s="415"/>
      <c r="AS74" s="420" t="s">
        <v>111</v>
      </c>
      <c r="AT74" s="415"/>
      <c r="AU74" s="415"/>
      <c r="AV74" s="417"/>
      <c r="AW74" s="408" t="e">
        <f aca="false">IF(AA74="","",SUMIF(SK!R$88:R$163,ROW(),SK!T$88:T$163))</f>
        <v>#REF!</v>
      </c>
      <c r="AX74" s="384"/>
      <c r="AY74" s="409" t="str">
        <f aca="false">AY32</f>
        <v/>
      </c>
      <c r="AZ74" s="410" t="str">
        <f aca="false">AZ32</f>
        <v/>
      </c>
    </row>
    <row r="75" customFormat="false" ht="32.15" hidden="false" customHeight="true" outlineLevel="0" collapsed="false">
      <c r="A75" s="412" t="n">
        <f aca="false">IF(Score!A75="", "",Score!A75 )</f>
        <v>30</v>
      </c>
      <c r="B75" s="413"/>
      <c r="C75" s="414" t="str">
        <f aca="false">IF(Score!B75="", "",Score!B75 )</f>
        <v>151</v>
      </c>
      <c r="D75" s="415"/>
      <c r="E75" s="415"/>
      <c r="F75" s="415"/>
      <c r="G75" s="416" t="s">
        <v>149</v>
      </c>
      <c r="H75" s="415" t="s">
        <v>234</v>
      </c>
      <c r="I75" s="415"/>
      <c r="J75" s="415"/>
      <c r="K75" s="416" t="s">
        <v>153</v>
      </c>
      <c r="L75" s="415" t="s">
        <v>234</v>
      </c>
      <c r="M75" s="415" t="s">
        <v>234</v>
      </c>
      <c r="N75" s="415"/>
      <c r="O75" s="416" t="s">
        <v>157</v>
      </c>
      <c r="P75" s="415"/>
      <c r="Q75" s="415"/>
      <c r="R75" s="415"/>
      <c r="S75" s="416" t="s">
        <v>133</v>
      </c>
      <c r="T75" s="415" t="s">
        <v>234</v>
      </c>
      <c r="U75" s="415"/>
      <c r="V75" s="417"/>
      <c r="W75" s="408" t="e">
        <f aca="false">IF(A75="","",SUMIF(SK!B$88:B$163,ROW(),SK!D$88:D$163))</f>
        <v>#REF!</v>
      </c>
      <c r="X75" s="384"/>
      <c r="Y75" s="409"/>
      <c r="Z75" s="410"/>
      <c r="AA75" s="413" t="n">
        <f aca="false">IF(Score!T75="", "",Score!T75 )</f>
        <v>30</v>
      </c>
      <c r="AB75" s="413"/>
      <c r="AC75" s="414" t="str">
        <f aca="false">IF(Score!U75="", "",Score!U75 )</f>
        <v>5</v>
      </c>
      <c r="AD75" s="415"/>
      <c r="AE75" s="415"/>
      <c r="AF75" s="415"/>
      <c r="AG75" s="416" t="s">
        <v>159</v>
      </c>
      <c r="AH75" s="415" t="s">
        <v>234</v>
      </c>
      <c r="AI75" s="415"/>
      <c r="AJ75" s="415"/>
      <c r="AK75" s="416" t="s">
        <v>139</v>
      </c>
      <c r="AL75" s="415"/>
      <c r="AM75" s="415"/>
      <c r="AN75" s="415"/>
      <c r="AO75" s="416" t="s">
        <v>131</v>
      </c>
      <c r="AP75" s="415"/>
      <c r="AQ75" s="415"/>
      <c r="AR75" s="415"/>
      <c r="AS75" s="416" t="s">
        <v>151</v>
      </c>
      <c r="AT75" s="415"/>
      <c r="AU75" s="415"/>
      <c r="AV75" s="417"/>
      <c r="AW75" s="408" t="e">
        <f aca="false">IF(AA75="","",SUMIF(SK!R$88:R$163,ROW(),SK!T$88:T$163))</f>
        <v>#REF!</v>
      </c>
      <c r="AX75" s="384"/>
      <c r="AY75" s="409"/>
      <c r="AZ75" s="410"/>
    </row>
    <row r="76" customFormat="false" ht="32.15" hidden="false" customHeight="true" outlineLevel="0" collapsed="false">
      <c r="A76" s="418" t="str">
        <f aca="false">IF(Score!A76="", "",Score!A76 )</f>
        <v/>
      </c>
      <c r="B76" s="411"/>
      <c r="C76" s="419" t="str">
        <f aca="false">IF(Score!B76="", "",Score!B76 )</f>
        <v/>
      </c>
      <c r="D76" s="415"/>
      <c r="E76" s="415"/>
      <c r="F76" s="415"/>
      <c r="G76" s="420"/>
      <c r="H76" s="415"/>
      <c r="I76" s="415"/>
      <c r="J76" s="415"/>
      <c r="K76" s="420"/>
      <c r="L76" s="415"/>
      <c r="M76" s="415"/>
      <c r="N76" s="415"/>
      <c r="O76" s="420"/>
      <c r="P76" s="415"/>
      <c r="Q76" s="415"/>
      <c r="R76" s="415"/>
      <c r="S76" s="420"/>
      <c r="T76" s="415"/>
      <c r="U76" s="415"/>
      <c r="V76" s="417"/>
      <c r="W76" s="408" t="str">
        <f aca="false">IF(A76="","",SUMIF(SK!B$88:B$163,ROW(),SK!D$88:D$163))</f>
        <v/>
      </c>
      <c r="X76" s="384"/>
      <c r="Y76" s="409" t="str">
        <f aca="false">Y34</f>
        <v/>
      </c>
      <c r="Z76" s="410" t="str">
        <f aca="false">Z34</f>
        <v/>
      </c>
      <c r="AA76" s="411" t="str">
        <f aca="false">IF(Score!T76="", "",Score!T76 )</f>
        <v/>
      </c>
      <c r="AB76" s="411"/>
      <c r="AC76" s="419" t="str">
        <f aca="false">IF(Score!U76="", "",Score!U76 )</f>
        <v/>
      </c>
      <c r="AD76" s="415"/>
      <c r="AE76" s="415"/>
      <c r="AF76" s="415"/>
      <c r="AG76" s="420"/>
      <c r="AH76" s="415"/>
      <c r="AI76" s="415"/>
      <c r="AJ76" s="415"/>
      <c r="AK76" s="420"/>
      <c r="AL76" s="415"/>
      <c r="AM76" s="415"/>
      <c r="AN76" s="415"/>
      <c r="AO76" s="420"/>
      <c r="AP76" s="415"/>
      <c r="AQ76" s="415"/>
      <c r="AR76" s="415"/>
      <c r="AS76" s="420"/>
      <c r="AT76" s="415"/>
      <c r="AU76" s="415"/>
      <c r="AV76" s="417"/>
      <c r="AW76" s="408" t="str">
        <f aca="false">IF(AA76="","",SUMIF(SK!R$88:R$163,ROW(),SK!T$88:T$163))</f>
        <v/>
      </c>
      <c r="AX76" s="384"/>
      <c r="AY76" s="409" t="str">
        <f aca="false">AY34</f>
        <v/>
      </c>
      <c r="AZ76" s="410" t="str">
        <f aca="false">AZ34</f>
        <v/>
      </c>
    </row>
    <row r="77" customFormat="false" ht="32.15" hidden="false" customHeight="true" outlineLevel="0" collapsed="false">
      <c r="A77" s="412" t="str">
        <f aca="false">IF(Score!A77="", "",Score!A77 )</f>
        <v/>
      </c>
      <c r="B77" s="413"/>
      <c r="C77" s="414" t="str">
        <f aca="false">IF(Score!B77="", "",Score!B77 )</f>
        <v/>
      </c>
      <c r="D77" s="415"/>
      <c r="E77" s="415"/>
      <c r="F77" s="415"/>
      <c r="G77" s="416"/>
      <c r="H77" s="415"/>
      <c r="I77" s="415"/>
      <c r="J77" s="415"/>
      <c r="K77" s="416"/>
      <c r="L77" s="415"/>
      <c r="M77" s="415"/>
      <c r="N77" s="415"/>
      <c r="O77" s="416"/>
      <c r="P77" s="415"/>
      <c r="Q77" s="415"/>
      <c r="R77" s="415"/>
      <c r="S77" s="416"/>
      <c r="T77" s="415"/>
      <c r="U77" s="415"/>
      <c r="V77" s="417"/>
      <c r="W77" s="408" t="str">
        <f aca="false">IF(A77="","",SUMIF(SK!B$88:B$163,ROW(),SK!D$88:D$163))</f>
        <v/>
      </c>
      <c r="X77" s="384"/>
      <c r="Y77" s="409"/>
      <c r="Z77" s="410"/>
      <c r="AA77" s="413" t="str">
        <f aca="false">IF(Score!T77="", "",Score!T77 )</f>
        <v/>
      </c>
      <c r="AB77" s="413"/>
      <c r="AC77" s="414" t="str">
        <f aca="false">IF(Score!U77="", "",Score!U77 )</f>
        <v/>
      </c>
      <c r="AD77" s="415"/>
      <c r="AE77" s="415"/>
      <c r="AF77" s="415"/>
      <c r="AG77" s="416"/>
      <c r="AH77" s="415"/>
      <c r="AI77" s="415"/>
      <c r="AJ77" s="415"/>
      <c r="AK77" s="416"/>
      <c r="AL77" s="415"/>
      <c r="AM77" s="415"/>
      <c r="AN77" s="415"/>
      <c r="AO77" s="416"/>
      <c r="AP77" s="415"/>
      <c r="AQ77" s="415"/>
      <c r="AR77" s="415"/>
      <c r="AS77" s="416"/>
      <c r="AT77" s="415"/>
      <c r="AU77" s="415"/>
      <c r="AV77" s="417"/>
      <c r="AW77" s="408" t="str">
        <f aca="false">IF(AA77="","",SUMIF(SK!R$88:R$163,ROW(),SK!T$88:T$163))</f>
        <v/>
      </c>
      <c r="AX77" s="384"/>
      <c r="AY77" s="409"/>
      <c r="AZ77" s="410"/>
    </row>
    <row r="78" customFormat="false" ht="32.15" hidden="false" customHeight="true" outlineLevel="0" collapsed="false">
      <c r="A78" s="418" t="str">
        <f aca="false">IF(Score!A78="", "",Score!A78 )</f>
        <v/>
      </c>
      <c r="B78" s="411"/>
      <c r="C78" s="419" t="str">
        <f aca="false">IF(Score!B78="", "",Score!B78 )</f>
        <v/>
      </c>
      <c r="D78" s="415"/>
      <c r="E78" s="415"/>
      <c r="F78" s="415"/>
      <c r="G78" s="420"/>
      <c r="H78" s="415"/>
      <c r="I78" s="415"/>
      <c r="J78" s="415"/>
      <c r="K78" s="420"/>
      <c r="L78" s="415"/>
      <c r="M78" s="415"/>
      <c r="N78" s="415"/>
      <c r="O78" s="420"/>
      <c r="P78" s="415"/>
      <c r="Q78" s="415"/>
      <c r="R78" s="415"/>
      <c r="S78" s="420"/>
      <c r="T78" s="415"/>
      <c r="U78" s="415"/>
      <c r="V78" s="417"/>
      <c r="W78" s="408" t="str">
        <f aca="false">IF(A78="","",SUMIF(SK!B$88:B$163,ROW(),SK!D$88:D$163))</f>
        <v/>
      </c>
      <c r="X78" s="429"/>
      <c r="Y78" s="409" t="str">
        <f aca="false">Y36</f>
        <v/>
      </c>
      <c r="Z78" s="410" t="str">
        <f aca="false">Z36</f>
        <v/>
      </c>
      <c r="AA78" s="411" t="str">
        <f aca="false">IF(Score!T78="", "",Score!T78 )</f>
        <v/>
      </c>
      <c r="AB78" s="411"/>
      <c r="AC78" s="419" t="str">
        <f aca="false">IF(Score!U78="", "",Score!U78 )</f>
        <v/>
      </c>
      <c r="AD78" s="415"/>
      <c r="AE78" s="415"/>
      <c r="AF78" s="415"/>
      <c r="AG78" s="420"/>
      <c r="AH78" s="415"/>
      <c r="AI78" s="415"/>
      <c r="AJ78" s="415"/>
      <c r="AK78" s="420"/>
      <c r="AL78" s="415"/>
      <c r="AM78" s="415"/>
      <c r="AN78" s="415"/>
      <c r="AO78" s="420"/>
      <c r="AP78" s="415"/>
      <c r="AQ78" s="415"/>
      <c r="AR78" s="415"/>
      <c r="AS78" s="420"/>
      <c r="AT78" s="415"/>
      <c r="AU78" s="415"/>
      <c r="AV78" s="417"/>
      <c r="AW78" s="408" t="str">
        <f aca="false">IF(AA78="","",SUMIF(SK!R$88:R$163,ROW(),SK!T$88:T$163))</f>
        <v/>
      </c>
      <c r="AX78" s="421"/>
      <c r="AY78" s="409" t="str">
        <f aca="false">AY36</f>
        <v/>
      </c>
      <c r="AZ78" s="410" t="str">
        <f aca="false">AZ36</f>
        <v/>
      </c>
    </row>
    <row r="79" customFormat="false" ht="32.15" hidden="false" customHeight="true" outlineLevel="0" collapsed="false">
      <c r="A79" s="412" t="str">
        <f aca="false">IF(Score!A79="", "",Score!A79 )</f>
        <v/>
      </c>
      <c r="B79" s="413"/>
      <c r="C79" s="414" t="str">
        <f aca="false">IF(Score!B79="", "",Score!B79 )</f>
        <v/>
      </c>
      <c r="D79" s="415"/>
      <c r="E79" s="415"/>
      <c r="F79" s="415"/>
      <c r="G79" s="416"/>
      <c r="H79" s="415"/>
      <c r="I79" s="415"/>
      <c r="J79" s="415"/>
      <c r="K79" s="416"/>
      <c r="L79" s="415"/>
      <c r="M79" s="415"/>
      <c r="N79" s="415"/>
      <c r="O79" s="416"/>
      <c r="P79" s="415"/>
      <c r="Q79" s="415"/>
      <c r="R79" s="415"/>
      <c r="S79" s="416"/>
      <c r="T79" s="415"/>
      <c r="U79" s="415"/>
      <c r="V79" s="417"/>
      <c r="W79" s="408" t="str">
        <f aca="false">IF(A79="","",SUMIF(SK!B$88:B$163,ROW(),SK!D$88:D$163))</f>
        <v/>
      </c>
      <c r="X79" s="422"/>
      <c r="Y79" s="409"/>
      <c r="Z79" s="410"/>
      <c r="AA79" s="413" t="str">
        <f aca="false">IF(Score!T79="", "",Score!T79 )</f>
        <v/>
      </c>
      <c r="AB79" s="413"/>
      <c r="AC79" s="414" t="str">
        <f aca="false">IF(Score!U79="", "",Score!U79 )</f>
        <v/>
      </c>
      <c r="AD79" s="415"/>
      <c r="AE79" s="415"/>
      <c r="AF79" s="415"/>
      <c r="AG79" s="416"/>
      <c r="AH79" s="415"/>
      <c r="AI79" s="415"/>
      <c r="AJ79" s="415"/>
      <c r="AK79" s="416"/>
      <c r="AL79" s="415"/>
      <c r="AM79" s="415"/>
      <c r="AN79" s="415"/>
      <c r="AO79" s="416"/>
      <c r="AP79" s="415"/>
      <c r="AQ79" s="415"/>
      <c r="AR79" s="415"/>
      <c r="AS79" s="416"/>
      <c r="AT79" s="415"/>
      <c r="AU79" s="415"/>
      <c r="AV79" s="417"/>
      <c r="AW79" s="408" t="str">
        <f aca="false">IF(AA79="","",SUMIF(SK!R$88:R$163,ROW(),SK!T$88:T$163))</f>
        <v/>
      </c>
      <c r="AX79" s="422"/>
      <c r="AY79" s="409"/>
      <c r="AZ79" s="410"/>
    </row>
    <row r="80" customFormat="false" ht="32.15" hidden="false" customHeight="true" outlineLevel="0" collapsed="false">
      <c r="A80" s="418" t="str">
        <f aca="false">IF(Score!A80="", "",Score!A80 )</f>
        <v/>
      </c>
      <c r="B80" s="411"/>
      <c r="C80" s="419" t="str">
        <f aca="false">IF(Score!B80="", "",Score!B80 )</f>
        <v/>
      </c>
      <c r="D80" s="415"/>
      <c r="E80" s="415"/>
      <c r="F80" s="415"/>
      <c r="G80" s="420"/>
      <c r="H80" s="415"/>
      <c r="I80" s="415"/>
      <c r="J80" s="415"/>
      <c r="K80" s="420"/>
      <c r="L80" s="415"/>
      <c r="M80" s="415"/>
      <c r="N80" s="415"/>
      <c r="O80" s="420"/>
      <c r="P80" s="415"/>
      <c r="Q80" s="415"/>
      <c r="R80" s="415"/>
      <c r="S80" s="420"/>
      <c r="T80" s="415"/>
      <c r="U80" s="415"/>
      <c r="V80" s="417"/>
      <c r="W80" s="408" t="str">
        <f aca="false">IF(A80="","",SUMIF(SK!B$88:B$163,ROW(),SK!D$88:D$163))</f>
        <v/>
      </c>
      <c r="X80" s="422"/>
      <c r="Y80" s="409" t="str">
        <f aca="false">Y38</f>
        <v/>
      </c>
      <c r="Z80" s="410" t="str">
        <f aca="false">Z38</f>
        <v/>
      </c>
      <c r="AA80" s="411" t="str">
        <f aca="false">IF(Score!T80="", "",Score!T80 )</f>
        <v/>
      </c>
      <c r="AB80" s="411"/>
      <c r="AC80" s="419" t="str">
        <f aca="false">IF(Score!U80="", "",Score!U80 )</f>
        <v/>
      </c>
      <c r="AD80" s="415"/>
      <c r="AE80" s="415"/>
      <c r="AF80" s="415"/>
      <c r="AG80" s="420"/>
      <c r="AH80" s="415"/>
      <c r="AI80" s="415"/>
      <c r="AJ80" s="415"/>
      <c r="AK80" s="420"/>
      <c r="AL80" s="415"/>
      <c r="AM80" s="415"/>
      <c r="AN80" s="415"/>
      <c r="AO80" s="420"/>
      <c r="AP80" s="415"/>
      <c r="AQ80" s="415"/>
      <c r="AR80" s="415"/>
      <c r="AS80" s="420"/>
      <c r="AT80" s="415"/>
      <c r="AU80" s="415"/>
      <c r="AV80" s="417"/>
      <c r="AW80" s="408" t="str">
        <f aca="false">IF(AA80="","",SUMIF(SK!R$88:R$163,ROW(),SK!T$88:T$163))</f>
        <v/>
      </c>
      <c r="AX80" s="422"/>
      <c r="AY80" s="409" t="str">
        <f aca="false">AY38</f>
        <v/>
      </c>
      <c r="AZ80" s="410" t="str">
        <f aca="false">AZ38</f>
        <v/>
      </c>
    </row>
    <row r="81" customFormat="false" ht="32.15" hidden="false" customHeight="true" outlineLevel="0" collapsed="false">
      <c r="A81" s="412" t="str">
        <f aca="false">IF(Score!A81="", "",Score!A81 )</f>
        <v/>
      </c>
      <c r="B81" s="413"/>
      <c r="C81" s="414" t="str">
        <f aca="false">IF(Score!B81="", "",Score!B81 )</f>
        <v/>
      </c>
      <c r="D81" s="415"/>
      <c r="E81" s="415"/>
      <c r="F81" s="415"/>
      <c r="G81" s="416"/>
      <c r="H81" s="415"/>
      <c r="I81" s="415"/>
      <c r="J81" s="415"/>
      <c r="K81" s="416"/>
      <c r="L81" s="415"/>
      <c r="M81" s="415"/>
      <c r="N81" s="415"/>
      <c r="O81" s="416"/>
      <c r="P81" s="415"/>
      <c r="Q81" s="415"/>
      <c r="R81" s="415"/>
      <c r="S81" s="416"/>
      <c r="T81" s="415"/>
      <c r="U81" s="415"/>
      <c r="V81" s="417"/>
      <c r="W81" s="408" t="str">
        <f aca="false">IF(A81="","",SUMIF(SK!B$88:B$163,ROW(),SK!D$88:D$163))</f>
        <v/>
      </c>
      <c r="X81" s="422"/>
      <c r="Y81" s="409"/>
      <c r="Z81" s="410"/>
      <c r="AA81" s="413" t="str">
        <f aca="false">IF(Score!T81="", "",Score!T81 )</f>
        <v/>
      </c>
      <c r="AB81" s="413"/>
      <c r="AC81" s="414" t="str">
        <f aca="false">IF(Score!U81="", "",Score!U81 )</f>
        <v/>
      </c>
      <c r="AD81" s="415"/>
      <c r="AE81" s="415"/>
      <c r="AF81" s="415"/>
      <c r="AG81" s="416"/>
      <c r="AH81" s="415"/>
      <c r="AI81" s="415"/>
      <c r="AJ81" s="415"/>
      <c r="AK81" s="416"/>
      <c r="AL81" s="415"/>
      <c r="AM81" s="415"/>
      <c r="AN81" s="415"/>
      <c r="AO81" s="416"/>
      <c r="AP81" s="415"/>
      <c r="AQ81" s="415"/>
      <c r="AR81" s="415"/>
      <c r="AS81" s="416"/>
      <c r="AT81" s="415"/>
      <c r="AU81" s="415"/>
      <c r="AV81" s="417"/>
      <c r="AW81" s="408" t="str">
        <f aca="false">IF(AA81="","",SUMIF(SK!R$88:R$163,ROW(),SK!T$88:T$163))</f>
        <v/>
      </c>
      <c r="AX81" s="422"/>
      <c r="AY81" s="409"/>
      <c r="AZ81" s="410"/>
    </row>
    <row r="82" customFormat="false" ht="32.15" hidden="false" customHeight="true" outlineLevel="0" collapsed="false">
      <c r="A82" s="418" t="str">
        <f aca="false">IF(Score!A82="", "",Score!A82 )</f>
        <v/>
      </c>
      <c r="B82" s="411"/>
      <c r="C82" s="419" t="str">
        <f aca="false">IF(Score!B82="", "",Score!B82 )</f>
        <v/>
      </c>
      <c r="D82" s="415"/>
      <c r="E82" s="415"/>
      <c r="F82" s="415"/>
      <c r="G82" s="420"/>
      <c r="H82" s="415"/>
      <c r="I82" s="415"/>
      <c r="J82" s="415"/>
      <c r="K82" s="420"/>
      <c r="L82" s="415"/>
      <c r="M82" s="415"/>
      <c r="N82" s="415"/>
      <c r="O82" s="420"/>
      <c r="P82" s="415"/>
      <c r="Q82" s="415"/>
      <c r="R82" s="415"/>
      <c r="S82" s="420"/>
      <c r="T82" s="415"/>
      <c r="U82" s="415"/>
      <c r="V82" s="417"/>
      <c r="W82" s="408" t="str">
        <f aca="false">IF(A82="","",SUMIF(SK!B$88:B$163,ROW(),SK!D$88:D$163))</f>
        <v/>
      </c>
      <c r="X82" s="423"/>
      <c r="Y82" s="409" t="str">
        <f aca="false">Y40</f>
        <v/>
      </c>
      <c r="Z82" s="410" t="str">
        <f aca="false">Z40</f>
        <v/>
      </c>
      <c r="AA82" s="411" t="str">
        <f aca="false">IF(Score!T82="", "",Score!T82 )</f>
        <v/>
      </c>
      <c r="AB82" s="411"/>
      <c r="AC82" s="419" t="str">
        <f aca="false">IF(Score!U82="", "",Score!U82 )</f>
        <v/>
      </c>
      <c r="AD82" s="415"/>
      <c r="AE82" s="415"/>
      <c r="AF82" s="415"/>
      <c r="AG82" s="420"/>
      <c r="AH82" s="415"/>
      <c r="AI82" s="415"/>
      <c r="AJ82" s="415"/>
      <c r="AK82" s="420"/>
      <c r="AL82" s="415"/>
      <c r="AM82" s="415"/>
      <c r="AN82" s="415"/>
      <c r="AO82" s="420"/>
      <c r="AP82" s="415"/>
      <c r="AQ82" s="415"/>
      <c r="AR82" s="415"/>
      <c r="AS82" s="420"/>
      <c r="AT82" s="415"/>
      <c r="AU82" s="415"/>
      <c r="AV82" s="417"/>
      <c r="AW82" s="408" t="str">
        <f aca="false">IF(AA82="","",SUMIF(SK!R$88:R$163,ROW(),SK!T$88:T$163))</f>
        <v/>
      </c>
      <c r="AX82" s="423"/>
      <c r="AY82" s="409" t="str">
        <f aca="false">AY40</f>
        <v/>
      </c>
      <c r="AZ82" s="410" t="str">
        <f aca="false">AZ40</f>
        <v/>
      </c>
    </row>
    <row r="83" customFormat="false" ht="32.15" hidden="false" customHeight="true" outlineLevel="0" collapsed="false">
      <c r="A83" s="412" t="str">
        <f aca="false">IF(Score!A83="", "",Score!A83 )</f>
        <v/>
      </c>
      <c r="B83" s="413"/>
      <c r="C83" s="414" t="str">
        <f aca="false">IF(Score!B83="", "",Score!B83 )</f>
        <v/>
      </c>
      <c r="D83" s="415"/>
      <c r="E83" s="415"/>
      <c r="F83" s="415"/>
      <c r="G83" s="416"/>
      <c r="H83" s="415"/>
      <c r="I83" s="415"/>
      <c r="J83" s="415"/>
      <c r="K83" s="416"/>
      <c r="L83" s="415"/>
      <c r="M83" s="415"/>
      <c r="N83" s="415"/>
      <c r="O83" s="416"/>
      <c r="P83" s="415"/>
      <c r="Q83" s="415"/>
      <c r="R83" s="415"/>
      <c r="S83" s="416"/>
      <c r="T83" s="415"/>
      <c r="U83" s="415"/>
      <c r="V83" s="417"/>
      <c r="W83" s="408" t="str">
        <f aca="false">IF(A83="","",SUMIF(SK!B$88:B$163,ROW(),SK!D$88:D$163))</f>
        <v/>
      </c>
      <c r="X83" s="425"/>
      <c r="Y83" s="409" t="str">
        <f aca="false">Y41</f>
        <v/>
      </c>
      <c r="Z83" s="410" t="str">
        <f aca="false">Z41</f>
        <v/>
      </c>
      <c r="AA83" s="413" t="str">
        <f aca="false">IF(Score!T83="", "",Score!T83 )</f>
        <v/>
      </c>
      <c r="AB83" s="413"/>
      <c r="AC83" s="414" t="str">
        <f aca="false">IF(Score!U83="", "",Score!U83 )</f>
        <v/>
      </c>
      <c r="AD83" s="415"/>
      <c r="AE83" s="415"/>
      <c r="AF83" s="415"/>
      <c r="AG83" s="416"/>
      <c r="AH83" s="415"/>
      <c r="AI83" s="415"/>
      <c r="AJ83" s="415"/>
      <c r="AK83" s="416"/>
      <c r="AL83" s="415"/>
      <c r="AM83" s="415"/>
      <c r="AN83" s="415"/>
      <c r="AO83" s="416"/>
      <c r="AP83" s="415"/>
      <c r="AQ83" s="415"/>
      <c r="AR83" s="415"/>
      <c r="AS83" s="416"/>
      <c r="AT83" s="415"/>
      <c r="AU83" s="415"/>
      <c r="AV83" s="417"/>
      <c r="AW83" s="408" t="str">
        <f aca="false">IF(AA83="","",SUMIF(SK!R$88:R$163,ROW(),SK!T$88:T$163))</f>
        <v/>
      </c>
      <c r="AX83" s="425"/>
      <c r="AY83" s="409" t="str">
        <f aca="false">AY41</f>
        <v/>
      </c>
      <c r="AZ83" s="424" t="str">
        <f aca="false">AZ41</f>
        <v/>
      </c>
    </row>
    <row r="84" s="427" customFormat="true" ht="15" hidden="false" customHeight="true" outlineLevel="0" collapsed="false">
      <c r="A84" s="426" t="s">
        <v>300</v>
      </c>
      <c r="B84" s="426"/>
      <c r="C84" s="426"/>
      <c r="D84" s="426"/>
      <c r="E84" s="426"/>
      <c r="F84" s="426"/>
      <c r="G84" s="426"/>
      <c r="H84" s="426"/>
      <c r="I84" s="426"/>
      <c r="J84" s="426"/>
      <c r="K84" s="426"/>
      <c r="L84" s="426"/>
      <c r="M84" s="426"/>
      <c r="N84" s="426"/>
      <c r="O84" s="426"/>
      <c r="P84" s="426"/>
      <c r="Q84" s="426"/>
      <c r="R84" s="426"/>
      <c r="S84" s="426"/>
      <c r="T84" s="426"/>
      <c r="U84" s="426"/>
      <c r="V84" s="426"/>
      <c r="W84" s="426"/>
      <c r="X84" s="426"/>
      <c r="Y84" s="426"/>
      <c r="Z84" s="426"/>
      <c r="AA84" s="426" t="s">
        <v>300</v>
      </c>
      <c r="AB84" s="426"/>
      <c r="AC84" s="426"/>
      <c r="AD84" s="426"/>
      <c r="AE84" s="426"/>
      <c r="AF84" s="426"/>
      <c r="AG84" s="426"/>
      <c r="AH84" s="426"/>
      <c r="AI84" s="426"/>
      <c r="AJ84" s="426"/>
      <c r="AK84" s="426"/>
      <c r="AL84" s="426"/>
      <c r="AM84" s="426"/>
      <c r="AN84" s="426"/>
      <c r="AO84" s="426"/>
      <c r="AP84" s="426"/>
      <c r="AQ84" s="426"/>
      <c r="AR84" s="426"/>
      <c r="AS84" s="426"/>
      <c r="AT84" s="426"/>
      <c r="AU84" s="426"/>
      <c r="AV84" s="426"/>
      <c r="AW84" s="426"/>
      <c r="AX84" s="426"/>
      <c r="AY84" s="426"/>
      <c r="AZ84" s="426"/>
    </row>
  </sheetData>
  <mergeCells count="64">
    <mergeCell ref="A1:G2"/>
    <mergeCell ref="H1:O1"/>
    <mergeCell ref="P1:S1"/>
    <mergeCell ref="T1:V1"/>
    <mergeCell ref="X1:Z1"/>
    <mergeCell ref="AA1:AG2"/>
    <mergeCell ref="AH1:AO1"/>
    <mergeCell ref="AP1:AS1"/>
    <mergeCell ref="AT1:AV1"/>
    <mergeCell ref="AX1:AZ1"/>
    <mergeCell ref="H2:O2"/>
    <mergeCell ref="P2:S2"/>
    <mergeCell ref="T2:V2"/>
    <mergeCell ref="X2:Z2"/>
    <mergeCell ref="AH2:AO2"/>
    <mergeCell ref="AP2:AS2"/>
    <mergeCell ref="AT2:AV2"/>
    <mergeCell ref="AX2:AZ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O43"/>
    <mergeCell ref="P43:S43"/>
    <mergeCell ref="T43:V43"/>
    <mergeCell ref="X43:Z43"/>
    <mergeCell ref="AA43:AG44"/>
    <mergeCell ref="AH43:AO43"/>
    <mergeCell ref="AP43:AS43"/>
    <mergeCell ref="AT43:AV43"/>
    <mergeCell ref="AX43:AZ43"/>
    <mergeCell ref="H44:O44"/>
    <mergeCell ref="P44:S44"/>
    <mergeCell ref="T44:V44"/>
    <mergeCell ref="X44:Z44"/>
    <mergeCell ref="AH44:AO44"/>
    <mergeCell ref="AP44:AS44"/>
    <mergeCell ref="AT44:AV44"/>
    <mergeCell ref="AX44:AZ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&amp;L&amp;"Calibri,Regular"&amp;34&amp;A&amp;R&amp;"Calibri,Regular"_x000D_‘&amp;A’ revision 150103_x000D_StatsBook © 2008–2015 WFTDA</oddHeader>
    <oddFooter/>
  </headerFooter>
  <rowBreaks count="2" manualBreakCount="2">
    <brk id="42" man="true" max="16383" min="0"/>
    <brk id="84" man="true" max="16383" min="0"/>
  </rowBreaks>
  <colBreaks count="1" manualBreakCount="1">
    <brk id="26" man="true" max="65535" min="0"/>
  </colBreaks>
  <legacyDrawing r:id="rId2"/>
</worksheet>
</file>

<file path=xl/worksheets/sheet6.xml><?xml version="1.0" encoding="utf-8"?>
<worksheet xmlns="http://schemas.openxmlformats.org/spreadsheetml/2006/main" xmlns:r="http://schemas.openxmlformats.org/officeDocument/2006/relationships">
  <sheetPr filterMode="false">
    <tabColor rgb="FFFF8AFF"/>
    <pageSetUpPr fitToPage="false"/>
  </sheetPr>
  <dimension ref="A1:E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cols>
    <col collapsed="false" hidden="false" max="1" min="1" style="430" width="34.8265306122449"/>
    <col collapsed="false" hidden="false" max="2" min="2" style="430" width="40.2295918367347"/>
    <col collapsed="false" hidden="false" max="3" min="3" style="430" width="24.9744897959184"/>
    <col collapsed="false" hidden="false" max="4" min="4" style="430" width="40.5"/>
    <col collapsed="false" hidden="false" max="5" min="5" style="430" width="25.7857142857143"/>
    <col collapsed="false" hidden="false" max="1025" min="6" style="430" width="8.50510204081633"/>
  </cols>
  <sheetData>
    <row r="1" customFormat="false" ht="46" hidden="false" customHeight="true" outlineLevel="0" collapsed="false">
      <c r="A1" s="431" t="s">
        <v>302</v>
      </c>
      <c r="B1" s="431"/>
      <c r="C1" s="431"/>
      <c r="D1" s="431"/>
      <c r="E1" s="431"/>
    </row>
    <row r="2" customFormat="false" ht="3" hidden="false" customHeight="true" outlineLevel="0" collapsed="false">
      <c r="A2" s="432"/>
      <c r="B2" s="433"/>
      <c r="C2" s="433"/>
      <c r="D2" s="433"/>
      <c r="E2" s="433"/>
    </row>
    <row r="3" customFormat="false" ht="48" hidden="false" customHeight="true" outlineLevel="0" collapsed="false">
      <c r="A3" s="431" t="s">
        <v>303</v>
      </c>
      <c r="B3" s="431"/>
      <c r="C3" s="431"/>
      <c r="D3" s="431"/>
      <c r="E3" s="431"/>
    </row>
    <row r="4" s="435" customFormat="true" ht="10" hidden="false" customHeight="true" outlineLevel="0" collapsed="false">
      <c r="A4" s="434"/>
      <c r="B4" s="434"/>
      <c r="C4" s="434"/>
      <c r="D4" s="434"/>
      <c r="E4" s="434"/>
    </row>
    <row r="5" customFormat="false" ht="33" hidden="false" customHeight="true" outlineLevel="0" collapsed="false">
      <c r="A5" s="436" t="s">
        <v>304</v>
      </c>
      <c r="B5" s="437" t="n">
        <f aca="false">IF(ISBLANK(IGRF!$B$7), "", IGRF!$B$7)</f>
        <v>42686</v>
      </c>
      <c r="C5" s="438" t="s">
        <v>305</v>
      </c>
      <c r="D5" s="439" t="str">
        <f aca="false">IF(IGRF!B10="","",IGRF!$B$10&amp;"/"&amp;IGRF!$B$11&amp;IF(IGRF!B12="",""," ("&amp;IGRF!$B$12&amp;")")&amp;" vs. "&amp;IGRF!$H$10&amp;"/"&amp;IGRF!$H$11&amp;IF(IGRF!H12="",""," ("&amp;IGRF!$H$12&amp;")"))</f>
        <v>JCRG/Carnevil (Purple) vs. JCRG/Camaro Harem (Orange)</v>
      </c>
      <c r="E5" s="439"/>
    </row>
    <row r="6" customFormat="false" ht="33" hidden="false" customHeight="true" outlineLevel="0" collapsed="false">
      <c r="A6" s="440" t="s">
        <v>306</v>
      </c>
      <c r="B6" s="441" t="s">
        <v>307</v>
      </c>
      <c r="C6" s="442" t="s">
        <v>308</v>
      </c>
      <c r="D6" s="443"/>
      <c r="E6" s="443"/>
    </row>
    <row r="7" customFormat="false" ht="10" hidden="false" customHeight="true" outlineLevel="0" collapsed="false">
      <c r="A7" s="444"/>
      <c r="B7" s="444"/>
      <c r="C7" s="444"/>
      <c r="D7" s="444"/>
      <c r="E7" s="444"/>
    </row>
    <row r="8" customFormat="false" ht="30" hidden="false" customHeight="true" outlineLevel="0" collapsed="false">
      <c r="A8" s="436" t="s">
        <v>309</v>
      </c>
      <c r="B8" s="445"/>
      <c r="C8" s="446" t="s">
        <v>310</v>
      </c>
      <c r="D8" s="447"/>
      <c r="E8" s="447"/>
    </row>
    <row r="9" customFormat="false" ht="30" hidden="false" customHeight="true" outlineLevel="0" collapsed="false">
      <c r="A9" s="448" t="s">
        <v>311</v>
      </c>
      <c r="B9" s="449"/>
      <c r="C9" s="450" t="s">
        <v>312</v>
      </c>
      <c r="D9" s="451"/>
      <c r="E9" s="451"/>
    </row>
    <row r="10" customFormat="false" ht="94" hidden="false" customHeight="true" outlineLevel="0" collapsed="false">
      <c r="A10" s="452" t="s">
        <v>313</v>
      </c>
      <c r="B10" s="452"/>
      <c r="C10" s="452"/>
      <c r="D10" s="452"/>
      <c r="E10" s="452"/>
    </row>
    <row r="11" s="435" customFormat="true" ht="10" hidden="false" customHeight="true" outlineLevel="0" collapsed="false">
      <c r="A11" s="453"/>
      <c r="B11" s="453"/>
      <c r="C11" s="453"/>
      <c r="D11" s="453"/>
      <c r="E11" s="453"/>
    </row>
    <row r="12" customFormat="false" ht="30" hidden="false" customHeight="true" outlineLevel="0" collapsed="false">
      <c r="A12" s="436" t="s">
        <v>314</v>
      </c>
      <c r="B12" s="445"/>
      <c r="C12" s="446" t="s">
        <v>310</v>
      </c>
      <c r="D12" s="445"/>
      <c r="E12" s="454" t="s">
        <v>315</v>
      </c>
    </row>
    <row r="13" customFormat="false" ht="30" hidden="false" customHeight="true" outlineLevel="0" collapsed="false">
      <c r="A13" s="448" t="s">
        <v>311</v>
      </c>
      <c r="B13" s="449"/>
      <c r="C13" s="450" t="s">
        <v>316</v>
      </c>
      <c r="D13" s="449"/>
      <c r="E13" s="455" t="s">
        <v>307</v>
      </c>
    </row>
    <row r="14" customFormat="false" ht="94" hidden="false" customHeight="true" outlineLevel="0" collapsed="false">
      <c r="A14" s="452" t="s">
        <v>313</v>
      </c>
      <c r="B14" s="452"/>
      <c r="C14" s="452"/>
      <c r="D14" s="452"/>
      <c r="E14" s="452"/>
    </row>
    <row r="15" s="435" customFormat="true" ht="10" hidden="false" customHeight="true" outlineLevel="0" collapsed="false">
      <c r="A15" s="453"/>
      <c r="B15" s="453"/>
      <c r="C15" s="453"/>
      <c r="D15" s="453"/>
      <c r="E15" s="453"/>
    </row>
    <row r="16" customFormat="false" ht="30" hidden="false" customHeight="true" outlineLevel="0" collapsed="false">
      <c r="A16" s="456" t="s">
        <v>317</v>
      </c>
      <c r="B16" s="457"/>
      <c r="C16" s="446" t="s">
        <v>310</v>
      </c>
      <c r="D16" s="447"/>
      <c r="E16" s="447"/>
    </row>
    <row r="17" customFormat="false" ht="30" hidden="false" customHeight="true" outlineLevel="0" collapsed="false">
      <c r="A17" s="458" t="s">
        <v>311</v>
      </c>
      <c r="B17" s="459"/>
      <c r="C17" s="460" t="s">
        <v>318</v>
      </c>
      <c r="D17" s="451"/>
      <c r="E17" s="451"/>
    </row>
    <row r="18" customFormat="false" ht="94" hidden="false" customHeight="true" outlineLevel="0" collapsed="false">
      <c r="A18" s="452" t="s">
        <v>313</v>
      </c>
      <c r="B18" s="452"/>
      <c r="C18" s="452"/>
      <c r="D18" s="452"/>
      <c r="E18" s="452"/>
    </row>
    <row r="19" s="435" customFormat="true" ht="10" hidden="false" customHeight="true" outlineLevel="0" collapsed="false">
      <c r="A19" s="453"/>
      <c r="B19" s="453"/>
      <c r="C19" s="453"/>
      <c r="D19" s="453"/>
      <c r="E19" s="453"/>
    </row>
    <row r="20" customFormat="false" ht="30" hidden="false" customHeight="true" outlineLevel="0" collapsed="false">
      <c r="A20" s="456" t="s">
        <v>319</v>
      </c>
      <c r="B20" s="457"/>
      <c r="C20" s="446" t="s">
        <v>310</v>
      </c>
      <c r="D20" s="461"/>
      <c r="E20" s="462" t="s">
        <v>315</v>
      </c>
    </row>
    <row r="21" customFormat="false" ht="30" hidden="false" customHeight="true" outlineLevel="0" collapsed="false">
      <c r="A21" s="458" t="s">
        <v>311</v>
      </c>
      <c r="B21" s="463" t="str">
        <f aca="false">IF(ISBLANK(IGRF!$B$10), "", IGRF!$B$10)</f>
        <v>JCRG</v>
      </c>
      <c r="C21" s="460" t="s">
        <v>320</v>
      </c>
      <c r="D21" s="459"/>
      <c r="E21" s="464" t="s">
        <v>307</v>
      </c>
    </row>
    <row r="22" customFormat="false" ht="94" hidden="false" customHeight="true" outlineLevel="0" collapsed="false">
      <c r="A22" s="452" t="s">
        <v>313</v>
      </c>
      <c r="B22" s="452"/>
      <c r="C22" s="452"/>
      <c r="D22" s="452"/>
      <c r="E22" s="452"/>
    </row>
    <row r="23" s="435" customFormat="true" ht="10" hidden="false" customHeight="true" outlineLevel="0" collapsed="false">
      <c r="A23" s="453"/>
      <c r="B23" s="453"/>
      <c r="C23" s="453"/>
      <c r="D23" s="453"/>
      <c r="E23" s="453"/>
    </row>
    <row r="24" customFormat="false" ht="30" hidden="false" customHeight="true" outlineLevel="0" collapsed="false">
      <c r="A24" s="456" t="s">
        <v>321</v>
      </c>
      <c r="B24" s="465"/>
      <c r="C24" s="446" t="s">
        <v>310</v>
      </c>
      <c r="D24" s="461"/>
      <c r="E24" s="462" t="s">
        <v>315</v>
      </c>
    </row>
    <row r="25" customFormat="false" ht="30" hidden="false" customHeight="true" outlineLevel="0" collapsed="false">
      <c r="A25" s="458" t="s">
        <v>311</v>
      </c>
      <c r="B25" s="463" t="str">
        <f aca="false">IF(ISBLANK(IGRF!$H$10), "", IGRF!$H$10)</f>
        <v>JCRG</v>
      </c>
      <c r="C25" s="460" t="s">
        <v>320</v>
      </c>
      <c r="D25" s="459"/>
      <c r="E25" s="464" t="s">
        <v>307</v>
      </c>
    </row>
    <row r="26" customFormat="false" ht="95.15" hidden="false" customHeight="true" outlineLevel="0" collapsed="false">
      <c r="A26" s="452" t="s">
        <v>313</v>
      </c>
      <c r="B26" s="452"/>
      <c r="C26" s="452"/>
      <c r="D26" s="452"/>
      <c r="E26" s="452"/>
    </row>
    <row r="27" s="435" customFormat="true" ht="10" hidden="false" customHeight="true" outlineLevel="0" collapsed="false">
      <c r="A27" s="453"/>
      <c r="B27" s="453"/>
      <c r="C27" s="453"/>
      <c r="D27" s="453"/>
      <c r="E27" s="453"/>
    </row>
    <row r="28" customFormat="false" ht="16" hidden="false" customHeight="true" outlineLevel="0" collapsed="false">
      <c r="A28" s="466" t="s">
        <v>322</v>
      </c>
      <c r="B28" s="453"/>
      <c r="C28" s="453"/>
      <c r="D28" s="453"/>
      <c r="E28" s="453"/>
    </row>
    <row r="29" customFormat="false" ht="10" hidden="false" customHeight="true" outlineLevel="0" collapsed="false">
      <c r="A29" s="466"/>
      <c r="B29" s="453"/>
      <c r="C29" s="453"/>
      <c r="D29" s="453"/>
      <c r="E29" s="453"/>
    </row>
    <row r="30" customFormat="false" ht="30" hidden="false" customHeight="true" outlineLevel="0" collapsed="false">
      <c r="A30" s="456" t="s">
        <v>323</v>
      </c>
      <c r="B30" s="467"/>
      <c r="C30" s="446" t="s">
        <v>310</v>
      </c>
      <c r="D30" s="461"/>
      <c r="E30" s="462" t="s">
        <v>315</v>
      </c>
    </row>
    <row r="31" customFormat="false" ht="30" hidden="false" customHeight="true" outlineLevel="0" collapsed="false">
      <c r="A31" s="458" t="s">
        <v>311</v>
      </c>
      <c r="B31" s="459"/>
      <c r="C31" s="460" t="s">
        <v>324</v>
      </c>
      <c r="D31" s="459"/>
      <c r="E31" s="464" t="s">
        <v>307</v>
      </c>
    </row>
    <row r="32" customFormat="false" ht="94" hidden="false" customHeight="true" outlineLevel="0" collapsed="false">
      <c r="A32" s="452" t="s">
        <v>313</v>
      </c>
      <c r="B32" s="452"/>
      <c r="C32" s="452"/>
      <c r="D32" s="452"/>
      <c r="E32" s="452"/>
    </row>
    <row r="33" customFormat="false" ht="10" hidden="false" customHeight="true" outlineLevel="0" collapsed="false"/>
    <row r="34" customFormat="false" ht="30" hidden="false" customHeight="true" outlineLevel="0" collapsed="false">
      <c r="A34" s="456" t="s">
        <v>325</v>
      </c>
      <c r="B34" s="467"/>
      <c r="C34" s="446" t="s">
        <v>310</v>
      </c>
      <c r="D34" s="461"/>
      <c r="E34" s="462" t="s">
        <v>315</v>
      </c>
    </row>
    <row r="35" customFormat="false" ht="30" hidden="false" customHeight="true" outlineLevel="0" collapsed="false">
      <c r="A35" s="458" t="s">
        <v>311</v>
      </c>
      <c r="B35" s="459"/>
      <c r="C35" s="460" t="s">
        <v>326</v>
      </c>
      <c r="D35" s="459"/>
      <c r="E35" s="464" t="s">
        <v>307</v>
      </c>
    </row>
    <row r="36" customFormat="false" ht="95.15" hidden="false" customHeight="true" outlineLevel="0" collapsed="false">
      <c r="A36" s="452" t="s">
        <v>313</v>
      </c>
      <c r="B36" s="452"/>
      <c r="C36" s="452"/>
      <c r="D36" s="452"/>
      <c r="E36" s="452"/>
    </row>
  </sheetData>
  <mergeCells count="16">
    <mergeCell ref="A1:E1"/>
    <mergeCell ref="A3:E3"/>
    <mergeCell ref="D5:E5"/>
    <mergeCell ref="D6:E6"/>
    <mergeCell ref="A7:E7"/>
    <mergeCell ref="D8:E8"/>
    <mergeCell ref="D9:E9"/>
    <mergeCell ref="A10:E10"/>
    <mergeCell ref="A14:E14"/>
    <mergeCell ref="D16:E16"/>
    <mergeCell ref="D17:E17"/>
    <mergeCell ref="A18:E18"/>
    <mergeCell ref="A22:E22"/>
    <mergeCell ref="A26:E26"/>
    <mergeCell ref="A32:E32"/>
    <mergeCell ref="A36:E36"/>
  </mergeCells>
  <printOptions headings="false" gridLines="false" gridLinesSet="true" horizontalCentered="true" verticalCentered="false"/>
  <pageMargins left="1" right="1" top="0.790277777777778" bottom="0.5" header="0.420138888888889"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&amp;L&amp;"Calibri,Regular"&amp;24WFTDA &amp;A&amp;R&amp;"Calibri,Regular"_x000D_‘&amp;A’ revision 150103_x000D_StatsBook © 2008–2015 WFTDA</oddHeader>
    <oddFooter/>
  </headerFooter>
</worksheet>
</file>

<file path=xl/worksheets/sheet7.xml><?xml version="1.0" encoding="utf-8"?>
<worksheet xmlns="http://schemas.openxmlformats.org/spreadsheetml/2006/main" xmlns:r="http://schemas.openxmlformats.org/officeDocument/2006/relationships">
  <sheetPr filterMode="false">
    <tabColor rgb="FFD9D9D9"/>
    <pageSetUpPr fitToPage="false"/>
  </sheetPr>
  <dimension ref="A1:AI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0.25"/>
  <cols>
    <col collapsed="false" hidden="false" max="1" min="1" style="468" width="7.29081632653061"/>
    <col collapsed="false" hidden="false" max="2" min="2" style="1" width="22.0051020408163"/>
    <col collapsed="false" hidden="false" max="6" min="3" style="1" width="4.59183673469388"/>
    <col collapsed="false" hidden="false" max="7" min="7" style="1" width="6.3469387755102"/>
    <col collapsed="false" hidden="false" max="8" min="8" style="1" width="4.59183673469388"/>
    <col collapsed="false" hidden="false" max="9" min="9" style="1" width="6.3469387755102"/>
    <col collapsed="false" hidden="false" max="13" min="10" style="1" width="4.59183673469388"/>
    <col collapsed="false" hidden="false" max="14" min="14" style="1" width="6.3469387755102"/>
    <col collapsed="false" hidden="false" max="15" min="15" style="1" width="4.72448979591837"/>
    <col collapsed="false" hidden="false" max="16" min="16" style="1" width="6.75"/>
    <col collapsed="false" hidden="false" max="20" min="17" style="1" width="4.59183673469388"/>
    <col collapsed="false" hidden="false" max="21" min="21" style="1" width="6.3469387755102"/>
    <col collapsed="false" hidden="false" max="22" min="22" style="469" width="4.59183673469388"/>
    <col collapsed="false" hidden="false" max="23" min="23" style="1" width="6.3469387755102"/>
    <col collapsed="false" hidden="false" max="24" min="24" style="469" width="4.59183673469388"/>
    <col collapsed="false" hidden="false" max="25" min="25" style="1" width="6.3469387755102"/>
    <col collapsed="false" hidden="false" max="26" min="26" style="1" width="5.80612244897959"/>
    <col collapsed="false" hidden="false" max="29" min="27" style="470" width="5.80612244897959"/>
    <col collapsed="false" hidden="false" max="32" min="30" style="471" width="5.80612244897959"/>
    <col collapsed="false" hidden="false" max="33" min="33" style="471" width="6.3469387755102"/>
    <col collapsed="false" hidden="false" max="34" min="34" style="1" width="4.59183673469388"/>
    <col collapsed="false" hidden="false" max="35" min="35" style="1" width="6.3469387755102"/>
    <col collapsed="false" hidden="false" max="36" min="36" style="472" width="7.29081632653061"/>
    <col collapsed="false" hidden="false" max="37" min="37" style="1" width="21.734693877551"/>
    <col collapsed="false" hidden="false" max="42" min="38" style="1" width="3.23979591836735"/>
    <col collapsed="false" hidden="false" max="43" min="43" style="1" width="4.18367346938776"/>
    <col collapsed="false" hidden="false" max="48" min="44" style="1" width="3.10714285714286"/>
    <col collapsed="false" hidden="false" max="49" min="49" style="1" width="4.18367346938776"/>
    <col collapsed="false" hidden="false" max="51" min="50" style="1" width="4.59183673469388"/>
    <col collapsed="false" hidden="false" max="52" min="52" style="470" width="5.12755102040816"/>
    <col collapsed="false" hidden="false" max="53" min="53" style="473" width="6.3469387755102"/>
    <col collapsed="false" hidden="false" max="54" min="54" style="470" width="5.12755102040816"/>
    <col collapsed="false" hidden="false" max="55" min="55" style="473" width="6.3469387755102"/>
    <col collapsed="false" hidden="false" max="56" min="56" style="470" width="5.12755102040816"/>
    <col collapsed="false" hidden="false" max="57" min="57" style="473" width="6.3469387755102"/>
    <col collapsed="false" hidden="false" max="62" min="58" style="1" width="3.10714285714286"/>
    <col collapsed="false" hidden="false" max="63" min="63" style="1" width="4.59183673469388"/>
    <col collapsed="false" hidden="false" max="66" min="64" style="473" width="6.3469387755102"/>
    <col collapsed="false" hidden="false" max="71" min="67" style="1" width="3.23979591836735"/>
    <col collapsed="false" hidden="false" max="72" min="72" style="1" width="4.32142857142857"/>
    <col collapsed="false" hidden="false" max="1025" min="73" style="1" width="9.04591836734694"/>
  </cols>
  <sheetData>
    <row r="1" customFormat="false" ht="15" hidden="false" customHeight="true" outlineLevel="0" collapsed="false">
      <c r="A1" s="474" t="s">
        <v>327</v>
      </c>
      <c r="B1" s="474"/>
      <c r="C1" s="474"/>
      <c r="D1" s="474"/>
      <c r="E1" s="474"/>
      <c r="F1" s="474"/>
      <c r="G1" s="474"/>
      <c r="H1" s="474"/>
      <c r="I1" s="474"/>
      <c r="J1" s="474"/>
      <c r="K1" s="474"/>
      <c r="L1" s="474"/>
      <c r="M1" s="474"/>
      <c r="N1" s="474"/>
      <c r="O1" s="474"/>
      <c r="P1" s="474"/>
      <c r="Q1" s="474"/>
      <c r="R1" s="474"/>
      <c r="S1" s="474"/>
      <c r="T1" s="474"/>
      <c r="U1" s="474"/>
      <c r="V1" s="474"/>
      <c r="W1" s="474"/>
      <c r="X1" s="474"/>
      <c r="Y1" s="474"/>
      <c r="Z1" s="474"/>
      <c r="AA1" s="474"/>
      <c r="AB1" s="474"/>
      <c r="AC1" s="474"/>
      <c r="AD1" s="474"/>
      <c r="AE1" s="474"/>
      <c r="AF1" s="474"/>
      <c r="AG1" s="474"/>
      <c r="AH1" s="474"/>
      <c r="AI1" s="474"/>
    </row>
    <row r="2" customFormat="false" ht="15" hidden="false" customHeight="true" outlineLevel="0" collapsed="false">
      <c r="A2" s="475" t="str">
        <f aca="false">IF(IGRF!B10="","PLEASE FILL IN THE IGRF TAB!",IGRF!$B$10&amp;"/"&amp;IGRF!$B$11&amp;" vs. "&amp;IGRF!$H$10&amp;"/"&amp;IGRF!$H$11&amp;IF(IGRF!$K$3="",""," Game "&amp;IGRF!$K$3))</f>
        <v>JCRG/Carnevil vs. JCRG/Camaro Harem Game 1</v>
      </c>
      <c r="B2" s="475"/>
      <c r="C2" s="475"/>
      <c r="D2" s="475"/>
      <c r="E2" s="475"/>
      <c r="F2" s="475"/>
      <c r="G2" s="475"/>
      <c r="H2" s="475"/>
      <c r="I2" s="475"/>
      <c r="J2" s="475"/>
      <c r="K2" s="475"/>
      <c r="L2" s="475"/>
      <c r="M2" s="475"/>
      <c r="N2" s="475"/>
      <c r="O2" s="475"/>
      <c r="P2" s="475"/>
      <c r="Q2" s="475"/>
      <c r="R2" s="475"/>
      <c r="S2" s="475"/>
      <c r="T2" s="475"/>
      <c r="U2" s="475"/>
      <c r="V2" s="475"/>
      <c r="W2" s="475"/>
      <c r="X2" s="475"/>
      <c r="Y2" s="475"/>
      <c r="Z2" s="475"/>
      <c r="AA2" s="475"/>
      <c r="AB2" s="475"/>
      <c r="AC2" s="475"/>
      <c r="AD2" s="475"/>
      <c r="AE2" s="475"/>
      <c r="AF2" s="475"/>
      <c r="AG2" s="475"/>
      <c r="AH2" s="475"/>
      <c r="AI2" s="475"/>
    </row>
    <row r="3" customFormat="false" ht="15" hidden="false" customHeight="true" outlineLevel="0" collapsed="false">
      <c r="A3" s="476" t="n">
        <f aca="false">IF(IGRF!$B$7="","ENTER DATE ON IGRF TAB!",IGRF!$B$7)</f>
        <v>42686</v>
      </c>
      <c r="B3" s="476"/>
      <c r="C3" s="476"/>
      <c r="D3" s="476"/>
      <c r="E3" s="476"/>
      <c r="F3" s="476"/>
      <c r="G3" s="476"/>
      <c r="H3" s="476"/>
      <c r="I3" s="476"/>
      <c r="J3" s="476"/>
      <c r="K3" s="476"/>
      <c r="L3" s="476"/>
      <c r="M3" s="476"/>
      <c r="N3" s="476"/>
      <c r="O3" s="476"/>
      <c r="P3" s="476"/>
      <c r="Q3" s="476"/>
      <c r="R3" s="476"/>
      <c r="S3" s="476"/>
      <c r="T3" s="476"/>
      <c r="U3" s="476"/>
      <c r="V3" s="476"/>
      <c r="W3" s="476"/>
      <c r="X3" s="476"/>
      <c r="Y3" s="476"/>
      <c r="Z3" s="476"/>
      <c r="AA3" s="476"/>
      <c r="AB3" s="476"/>
      <c r="AC3" s="476"/>
      <c r="AD3" s="476"/>
      <c r="AE3" s="476"/>
      <c r="AF3" s="476"/>
      <c r="AG3" s="476"/>
      <c r="AH3" s="476"/>
      <c r="AI3" s="476"/>
    </row>
    <row r="4" customFormat="false" ht="15" hidden="false" customHeight="true" outlineLevel="0" collapsed="false">
      <c r="A4" s="477" t="s">
        <v>328</v>
      </c>
      <c r="B4" s="477"/>
      <c r="C4" s="477" t="s">
        <v>329</v>
      </c>
      <c r="D4" s="477"/>
      <c r="E4" s="477"/>
      <c r="F4" s="477"/>
      <c r="G4" s="478"/>
      <c r="H4" s="479"/>
      <c r="I4" s="480"/>
      <c r="J4" s="479" t="s">
        <v>330</v>
      </c>
      <c r="K4" s="479"/>
      <c r="L4" s="479"/>
      <c r="M4" s="479"/>
      <c r="N4" s="479"/>
      <c r="O4" s="479"/>
      <c r="P4" s="480"/>
      <c r="Q4" s="479" t="s">
        <v>331</v>
      </c>
      <c r="R4" s="479"/>
      <c r="S4" s="479"/>
      <c r="T4" s="479"/>
      <c r="U4" s="479"/>
      <c r="V4" s="479"/>
      <c r="W4" s="479"/>
      <c r="X4" s="479"/>
      <c r="Y4" s="479"/>
      <c r="Z4" s="479"/>
      <c r="AA4" s="479" t="s">
        <v>332</v>
      </c>
      <c r="AB4" s="479"/>
      <c r="AC4" s="479"/>
      <c r="AD4" s="479"/>
      <c r="AE4" s="479"/>
      <c r="AF4" s="479"/>
      <c r="AG4" s="479"/>
      <c r="AH4" s="479" t="s">
        <v>333</v>
      </c>
      <c r="AI4" s="479"/>
    </row>
    <row r="5" s="502" customFormat="true" ht="63.75" hidden="false" customHeight="true" outlineLevel="0" collapsed="false">
      <c r="A5" s="481" t="s">
        <v>237</v>
      </c>
      <c r="B5" s="482" t="str">
        <f aca="false">Score!$A$1</f>
        <v>Carnevil</v>
      </c>
      <c r="C5" s="483" t="s">
        <v>334</v>
      </c>
      <c r="D5" s="484" t="s">
        <v>335</v>
      </c>
      <c r="E5" s="484" t="s">
        <v>336</v>
      </c>
      <c r="F5" s="485" t="s">
        <v>240</v>
      </c>
      <c r="G5" s="486" t="s">
        <v>337</v>
      </c>
      <c r="H5" s="487" t="s">
        <v>338</v>
      </c>
      <c r="I5" s="488" t="s">
        <v>339</v>
      </c>
      <c r="J5" s="489" t="s">
        <v>217</v>
      </c>
      <c r="K5" s="490" t="s">
        <v>218</v>
      </c>
      <c r="L5" s="490" t="s">
        <v>340</v>
      </c>
      <c r="M5" s="490" t="s">
        <v>341</v>
      </c>
      <c r="N5" s="490" t="s">
        <v>342</v>
      </c>
      <c r="O5" s="490" t="s">
        <v>343</v>
      </c>
      <c r="P5" s="491" t="s">
        <v>344</v>
      </c>
      <c r="Q5" s="483" t="s">
        <v>345</v>
      </c>
      <c r="R5" s="490" t="s">
        <v>346</v>
      </c>
      <c r="S5" s="487" t="s">
        <v>347</v>
      </c>
      <c r="T5" s="483" t="s">
        <v>348</v>
      </c>
      <c r="U5" s="492" t="s">
        <v>349</v>
      </c>
      <c r="V5" s="493" t="s">
        <v>350</v>
      </c>
      <c r="W5" s="494" t="s">
        <v>351</v>
      </c>
      <c r="X5" s="495" t="s">
        <v>352</v>
      </c>
      <c r="Y5" s="494" t="s">
        <v>353</v>
      </c>
      <c r="Z5" s="496" t="s">
        <v>354</v>
      </c>
      <c r="AA5" s="497" t="s">
        <v>355</v>
      </c>
      <c r="AB5" s="497" t="s">
        <v>356</v>
      </c>
      <c r="AC5" s="498" t="s">
        <v>357</v>
      </c>
      <c r="AD5" s="499" t="s">
        <v>358</v>
      </c>
      <c r="AE5" s="499" t="s">
        <v>359</v>
      </c>
      <c r="AF5" s="499" t="s">
        <v>360</v>
      </c>
      <c r="AG5" s="500" t="s">
        <v>361</v>
      </c>
      <c r="AH5" s="501" t="s">
        <v>362</v>
      </c>
      <c r="AI5" s="501"/>
    </row>
    <row r="6" s="527" customFormat="true" ht="20.15" hidden="false" customHeight="true" outlineLevel="0" collapsed="false">
      <c r="A6" s="503" t="str">
        <f aca="false">IF(ISBLANK(IGRF!$B14),"",IGRF!$B14)</f>
        <v>02</v>
      </c>
      <c r="B6" s="504" t="str">
        <f aca="false">IF(ISBLANK(IGRF!$C14),"",IGRF!$C14)</f>
        <v>Jema Wrex</v>
      </c>
      <c r="C6" s="505" t="n">
        <f aca="false">IF(A6="","",SUM(LU!O9,LU!O108))</f>
        <v>0</v>
      </c>
      <c r="D6" s="505" t="n">
        <f aca="false">IF(A6="","",SUM(LU!D9,LU!D108))</f>
        <v>0</v>
      </c>
      <c r="E6" s="505" t="n">
        <f aca="false">IF(A6="","",SUM(LU!J9,LU!J108))</f>
        <v>0</v>
      </c>
      <c r="F6" s="506" t="n">
        <f aca="false">IF(A6="","",(SUM(C6:E6)-(SUMPRODUCT(--(Lineups!C$4:C$41=A6),--(Lineups!A$4:A$41="SP"))+SUMPRODUCT(--(Lineups!G$4:G$41=A6),--(Lineups!A$4:A$41="SP"))+SUMPRODUCT(--(Lineups!C$46:C$83=A6),--(Lineups!A$46:A$83="SP"))+SUMPRODUCT(--(Lineups!G$46:G$83=A6),--(Lineups!A$46:A$83="SP")))))</f>
        <v>0</v>
      </c>
      <c r="G6" s="507" t="str">
        <f aca="false">IF(OR(A6="",F6=0,LU!D$3+LU!D$102=0),"",F6/(LU!D$3+LU!D$102))</f>
        <v/>
      </c>
      <c r="H6" s="508" t="str">
        <f aca="false">IF(OR(C6=0,A6=""),"",SK!D174)</f>
        <v/>
      </c>
      <c r="I6" s="509" t="e">
        <f aca="false">IF(OR(A6="",SK!E174="",SK!E174=0),"",H6/SK!E174)</f>
        <v>#REF!</v>
      </c>
      <c r="J6" s="510" t="str">
        <f aca="false">IF(OR(A6="",C6=0),"",SK!G174)</f>
        <v/>
      </c>
      <c r="K6" s="511" t="str">
        <f aca="false">IF(OR(A6="",C6=0),"",SK!H174)</f>
        <v/>
      </c>
      <c r="L6" s="512" t="str">
        <f aca="false">IF(OR(A6="",C6=0),"",SK!J174)</f>
        <v/>
      </c>
      <c r="M6" s="512" t="str">
        <f aca="false">IF(OR(A6="",C6=0),"",SK!L174)</f>
        <v/>
      </c>
      <c r="N6" s="513" t="str">
        <f aca="false">IF(OR(A6="",C6=0),"",K6/C6)</f>
        <v/>
      </c>
      <c r="O6" s="514" t="str">
        <f aca="false">IF(OR(A6="",C6=0),"",SK!I174)</f>
        <v/>
      </c>
      <c r="P6" s="515" t="str">
        <f aca="false">IF(OR(A6="",C6=0,K6=0),"",O6/K6)</f>
        <v/>
      </c>
      <c r="Q6" s="516" t="str">
        <f aca="false">IF(OR(A6="",F6=0),"",SUM(LU!Q55,LU!Q154))</f>
        <v/>
      </c>
      <c r="R6" s="517" t="str">
        <f aca="false">IF(OR(A6="",F6=0),"",SUM(LU!Q78,LU!Q177))</f>
        <v/>
      </c>
      <c r="S6" s="508" t="str">
        <f aca="false">IF(OR(A6="",F6=0),"",SUM(LU!Q32,LU!Q131))</f>
        <v/>
      </c>
      <c r="T6" s="517" t="str">
        <f aca="false">IF(OR(A6="",C6=0),"",SUM(LU!O32,LU!O131))</f>
        <v/>
      </c>
      <c r="U6" s="518" t="str">
        <f aca="false">IF(OR(A6="",C6=0),"",T6/C6)</f>
        <v/>
      </c>
      <c r="V6" s="519" t="str">
        <f aca="false">IF(OR(A6="",D6=0),"",SUM(LU!D32,LU!D131))</f>
        <v/>
      </c>
      <c r="W6" s="518" t="str">
        <f aca="false">IF(OR(A6="",D6=0),"",V6/D6)</f>
        <v/>
      </c>
      <c r="X6" s="519" t="str">
        <f aca="false">IF(OR(A6="",E6=0),"",SUM(LU!J32,LU!J131))</f>
        <v/>
      </c>
      <c r="Y6" s="518" t="str">
        <f aca="false">IF(OR(A6="",E6=0),"",X6/E6)</f>
        <v/>
      </c>
      <c r="Z6" s="515" t="str">
        <f aca="false">IF(OR(A6="",F6=0),"",S6/F6)</f>
        <v/>
      </c>
      <c r="AA6" s="520" t="str">
        <f aca="false">IF(OR(A6="",F6=0,Q$26="-",LU!$D$5=0),"",Q6-Q$26)</f>
        <v/>
      </c>
      <c r="AB6" s="521" t="str">
        <f aca="false">IF(OR(A6="",F6=0,R$26="-",LU!$D$5=0),"",R6-R$26)</f>
        <v/>
      </c>
      <c r="AC6" s="522" t="str">
        <f aca="false">IF(OR(A6="",F6=0,AA6=""),"",AA6-AB6)</f>
        <v/>
      </c>
      <c r="AD6" s="523" t="str">
        <f aca="false">IF(OR($A6="",C6=0),"",U6-U$26)</f>
        <v/>
      </c>
      <c r="AE6" s="523" t="str">
        <f aca="false">IF(OR($A6="",D6=0),"",W6-W$26)</f>
        <v/>
      </c>
      <c r="AF6" s="524" t="str">
        <f aca="false">IF(OR($A6="",E6=0),"",Y6-Y$26)</f>
        <v/>
      </c>
      <c r="AG6" s="525" t="str">
        <f aca="false">IF(OR($A6="",Z6="",Z$26="-",LU!$D$5=0),"",Z6-Z$26)</f>
        <v/>
      </c>
      <c r="AH6" s="526" t="str">
        <f aca="false">IF(OR(A6="",F6=0),"",SUM(PT!U3,PT!U4))</f>
        <v/>
      </c>
      <c r="AI6" s="526"/>
    </row>
    <row r="7" customFormat="false" ht="20.15" hidden="false" customHeight="true" outlineLevel="0" collapsed="false">
      <c r="A7" s="528" t="str">
        <f aca="false">IF(ISBLANK(IGRF!$B15),"",IGRF!$B15)</f>
        <v>1</v>
      </c>
      <c r="B7" s="529" t="str">
        <f aca="false">IF(ISBLANK(IGRF!$C15),"",IGRF!$C15)</f>
        <v>Cia WouldNwannabia</v>
      </c>
      <c r="C7" s="530" t="n">
        <f aca="false">IF(A7="","",SUM(LU!O10,LU!O109))</f>
        <v>0</v>
      </c>
      <c r="D7" s="530" t="n">
        <f aca="false">IF(A7="","",SUM(LU!D10,LU!D109))</f>
        <v>3</v>
      </c>
      <c r="E7" s="531" t="n">
        <f aca="false">IF(A7="","",SUM(LU!J10,LU!J109))</f>
        <v>33</v>
      </c>
      <c r="F7" s="532" t="n">
        <f aca="false">IF(A7="","",(SUM(C7:E7)-(SUMPRODUCT(--(Lineups!C$4:C$41=A7),--(Lineups!A$4:A$41="SP"))+SUMPRODUCT(--(Lineups!G$4:G$41=A7),--(Lineups!A$4:A$41="SP"))+SUMPRODUCT(--(Lineups!C$46:C$83=A7),--(Lineups!A$46:A$83="SP"))+SUMPRODUCT(--(Lineups!G$46:G$83=A7),--(Lineups!A$46:A$83="SP")))))</f>
        <v>36</v>
      </c>
      <c r="G7" s="533" t="n">
        <f aca="false">IF(OR(A7="",F7=0,LU!D$3+LU!D$102=0),"",F7/(LU!D$3+LU!D$102))</f>
        <v>0.666666666666667</v>
      </c>
      <c r="H7" s="534" t="str">
        <f aca="false">IF(OR(C7=0,A7=""),"",SK!D177)</f>
        <v/>
      </c>
      <c r="I7" s="535" t="e">
        <f aca="false">IF(OR(A7="",SK!E177="",SK!E177=0),"",H7/SK!E177)</f>
        <v>#REF!</v>
      </c>
      <c r="J7" s="536" t="str">
        <f aca="false">IF(OR(A7="",C7=0),"",SK!G177)</f>
        <v/>
      </c>
      <c r="K7" s="537" t="str">
        <f aca="false">IF(OR(A7="",C7=0),"",SK!H177)</f>
        <v/>
      </c>
      <c r="L7" s="538" t="str">
        <f aca="false">IF(OR(A7="",C7=0),"",SK!J177)</f>
        <v/>
      </c>
      <c r="M7" s="538" t="str">
        <f aca="false">IF(OR(A7="",C7=0),"",SK!L177)</f>
        <v/>
      </c>
      <c r="N7" s="539" t="str">
        <f aca="false">IF(OR(A7="",C7=0),"",K7/C7)</f>
        <v/>
      </c>
      <c r="O7" s="540" t="str">
        <f aca="false">IF(OR(A7="",C7=0),"",SK!I177)</f>
        <v/>
      </c>
      <c r="P7" s="541" t="str">
        <f aca="false">IF(OR(A7="",C7=0,K7=0),"",O7/K7)</f>
        <v/>
      </c>
      <c r="Q7" s="542" t="e">
        <f aca="false">IF(OR(A7="",F7=0),"",SUM(LU!Q56,LU!Q155))</f>
        <v>#REF!</v>
      </c>
      <c r="R7" s="543" t="e">
        <f aca="false">IF(OR(A7="",F7=0),"",SUM(LU!Q79,LU!Q178))</f>
        <v>#REF!</v>
      </c>
      <c r="S7" s="534" t="e">
        <f aca="false">IF(OR(A7="",F7=0),"",SUM(LU!Q33,LU!Q132))</f>
        <v>#REF!</v>
      </c>
      <c r="T7" s="543" t="str">
        <f aca="false">IF(OR(A7="",C7=0),"",SUM(LU!O33,LU!O132))</f>
        <v/>
      </c>
      <c r="U7" s="544" t="str">
        <f aca="false">IF(OR(A7="",C7=0),"",T7/C7)</f>
        <v/>
      </c>
      <c r="V7" s="545" t="e">
        <f aca="false">IF(OR(A7="",D7=0),"",SUM(LU!D33,LU!D132))</f>
        <v>#REF!</v>
      </c>
      <c r="W7" s="544" t="e">
        <f aca="false">IF(OR(A7="",D7=0),"",V7/D7)</f>
        <v>#REF!</v>
      </c>
      <c r="X7" s="545" t="e">
        <f aca="false">IF(OR(A7="",E7=0),"",SUM(LU!J33,LU!J132))</f>
        <v>#REF!</v>
      </c>
      <c r="Y7" s="544" t="e">
        <f aca="false">IF(OR(A7="",E7=0),"",X7/E7)</f>
        <v>#REF!</v>
      </c>
      <c r="Z7" s="541" t="e">
        <f aca="false">IF(OR(A7="",F7="",F7=0),"",S7/F7)</f>
        <v>#REF!</v>
      </c>
      <c r="AA7" s="546" t="str">
        <f aca="false">IF(OR(A7="",F7=0,Q$26="-",LU!$D$5=0),"",Q7-Q$26)</f>
        <v/>
      </c>
      <c r="AB7" s="547" t="str">
        <f aca="false">IF(OR(A7="",F7=0,R$26="-",LU!$D$5=0),"",R7-R$26)</f>
        <v/>
      </c>
      <c r="AC7" s="548" t="str">
        <f aca="false">IF(OR(A7="",F7=0,AA7=""),"",AA7-AB7)</f>
        <v/>
      </c>
      <c r="AD7" s="549" t="str">
        <f aca="false">IF(OR($A7="",C7=0),"",U7-U$26)</f>
        <v/>
      </c>
      <c r="AE7" s="549" t="e">
        <f aca="false">IF(OR($A7="",D7=0),"",W7-W$26)</f>
        <v>#REF!</v>
      </c>
      <c r="AF7" s="550" t="e">
        <f aca="false">IF(OR($A7="",E7=0),"",Y7-Y$26)</f>
        <v>#REF!</v>
      </c>
      <c r="AG7" s="551" t="e">
        <f aca="false">IF(OR($A7="",Z7="",Z$26="-",LU!$D$5=0),"",Z7-Z$26)</f>
        <v>#REF!</v>
      </c>
      <c r="AH7" s="552" t="n">
        <f aca="false">IF(OR(A7="",F7=0),"",SUM(PT!U5,PT!U6))</f>
        <v>2</v>
      </c>
      <c r="AI7" s="552"/>
    </row>
    <row r="8" customFormat="false" ht="20.15" hidden="false" customHeight="true" outlineLevel="0" collapsed="false">
      <c r="A8" s="528" t="str">
        <f aca="false">IF(ISBLANK(IGRF!$B16),"",IGRF!$B16)</f>
        <v>10</v>
      </c>
      <c r="B8" s="529" t="str">
        <f aca="false">IF(ISBLANK(IGRF!$C16),"",IGRF!$C16)</f>
        <v>The Big Lebekski</v>
      </c>
      <c r="C8" s="530" t="n">
        <f aca="false">IF(A8="","",SUM(LU!O11,LU!O110))</f>
        <v>1</v>
      </c>
      <c r="D8" s="530" t="n">
        <f aca="false">IF(A8="","",SUM(LU!D11,LU!D110))</f>
        <v>19</v>
      </c>
      <c r="E8" s="531" t="n">
        <f aca="false">IF(A8="","",SUM(LU!J11,LU!J110))</f>
        <v>11</v>
      </c>
      <c r="F8" s="532" t="n">
        <f aca="false">IF(A8="","",(SUM(C8:E8)-(SUMPRODUCT(--(Lineups!C$4:C$41=A8),--(Lineups!A$4:A$41="SP"))+SUMPRODUCT(--(Lineups!G$4:G$41=A8),--(Lineups!A$4:A$41="SP"))+SUMPRODUCT(--(Lineups!C$46:C$83=A8),--(Lineups!A$46:A$83="SP"))+SUMPRODUCT(--(Lineups!G$46:G$83=A8),--(Lineups!A$46:A$83="SP")))))</f>
        <v>31</v>
      </c>
      <c r="G8" s="533" t="n">
        <f aca="false">IF(OR(A8="",F8=0,LU!D$3+LU!D$102=0),"",F8/(LU!D$3+LU!D$102))</f>
        <v>0.574074074074074</v>
      </c>
      <c r="H8" s="534" t="e">
        <f aca="false">IF(OR(C8=0,A8=""),"",SK!D180)</f>
        <v>#REF!</v>
      </c>
      <c r="I8" s="535" t="e">
        <f aca="false">IF(OR(A8="",SK!E180="",SK!E180=0),"",H8/SK!E180)</f>
        <v>#REF!</v>
      </c>
      <c r="J8" s="536" t="e">
        <f aca="false">IF(OR(A8="",C8=0),"",SK!G180)</f>
        <v>#REF!</v>
      </c>
      <c r="K8" s="537" t="e">
        <f aca="false">IF(OR(A8="",C8=0),"",SK!H180)</f>
        <v>#REF!</v>
      </c>
      <c r="L8" s="538" t="e">
        <f aca="false">IF(OR(A8="",C8=0),"",SK!J180)</f>
        <v>#REF!</v>
      </c>
      <c r="M8" s="538" t="e">
        <f aca="false">IF(OR(A8="",C8=0),"",SK!L180)</f>
        <v>#REF!</v>
      </c>
      <c r="N8" s="539" t="e">
        <f aca="false">IF(OR(A8="",C8=0),"",K8/C8)</f>
        <v>#REF!</v>
      </c>
      <c r="O8" s="540" t="e">
        <f aca="false">IF(OR(A8="",C8=0),"",SK!I180)</f>
        <v>#REF!</v>
      </c>
      <c r="P8" s="541" t="e">
        <f aca="false">IF(OR(A8="",C8=0,K8=0),"",O8/K8)</f>
        <v>#REF!</v>
      </c>
      <c r="Q8" s="542" t="e">
        <f aca="false">IF(OR(A8="",F8=0),"",SUM(LU!Q57,LU!Q156))</f>
        <v>#REF!</v>
      </c>
      <c r="R8" s="543" t="e">
        <f aca="false">IF(OR(A8="",F8=0),"",SUM(LU!Q80,LU!Q179))</f>
        <v>#REF!</v>
      </c>
      <c r="S8" s="534" t="e">
        <f aca="false">IF(OR(A8="",F8=0),"",SUM(LU!Q34,LU!Q133))</f>
        <v>#REF!</v>
      </c>
      <c r="T8" s="543" t="e">
        <f aca="false">IF(OR(A8="",C8=0),"",SUM(LU!O34,LU!O133))</f>
        <v>#REF!</v>
      </c>
      <c r="U8" s="544" t="e">
        <f aca="false">IF(OR(A8="",C8=0),"",T8/C8)</f>
        <v>#REF!</v>
      </c>
      <c r="V8" s="545" t="e">
        <f aca="false">IF(OR(A8="",D8=0),"",SUM(LU!D34,LU!D133))</f>
        <v>#REF!</v>
      </c>
      <c r="W8" s="544" t="e">
        <f aca="false">IF(OR(A8="",D8=0),"",V8/D8)</f>
        <v>#REF!</v>
      </c>
      <c r="X8" s="545" t="e">
        <f aca="false">IF(OR(A8="",E8=0),"",SUM(LU!J34,LU!J133))</f>
        <v>#REF!</v>
      </c>
      <c r="Y8" s="544" t="e">
        <f aca="false">IF(OR(A8="",E8=0),"",X8/E8)</f>
        <v>#REF!</v>
      </c>
      <c r="Z8" s="541" t="e">
        <f aca="false">IF(OR(A8="",F8="",F8=0),"",S8/F8)</f>
        <v>#REF!</v>
      </c>
      <c r="AA8" s="546" t="str">
        <f aca="false">IF(OR(A8="",F8=0,Q$26="-",LU!$D$5=0),"",Q8-Q$26)</f>
        <v/>
      </c>
      <c r="AB8" s="547" t="str">
        <f aca="false">IF(OR(A8="",F8=0,R$26="-",LU!$D$5=0),"",R8-R$26)</f>
        <v/>
      </c>
      <c r="AC8" s="548" t="str">
        <f aca="false">IF(OR(A8="",F8=0,AA8=""),"",AA8-AB8)</f>
        <v/>
      </c>
      <c r="AD8" s="549" t="e">
        <f aca="false">IF(OR($A8="",C8=0),"",U8-U$26)</f>
        <v>#REF!</v>
      </c>
      <c r="AE8" s="549" t="e">
        <f aca="false">IF(OR($A8="",D8=0),"",W8-W$26)</f>
        <v>#REF!</v>
      </c>
      <c r="AF8" s="550" t="e">
        <f aca="false">IF(OR($A8="",E8=0),"",Y8-Y$26)</f>
        <v>#REF!</v>
      </c>
      <c r="AG8" s="551" t="e">
        <f aca="false">IF(OR($A8="",Z8="",Z$26="-",LU!$D$5=0),"",Z8-Z$26)</f>
        <v>#REF!</v>
      </c>
      <c r="AH8" s="552" t="n">
        <f aca="false">IF(OR(A8="",F8=0),"",SUM(PT!U7,PT!U8))</f>
        <v>7</v>
      </c>
      <c r="AI8" s="552"/>
    </row>
    <row r="9" customFormat="false" ht="20.15" hidden="false" customHeight="true" outlineLevel="0" collapsed="false">
      <c r="A9" s="528" t="str">
        <f aca="false">IF(ISBLANK(IGRF!$B17),"",IGRF!$B17)</f>
        <v>115</v>
      </c>
      <c r="B9" s="529" t="str">
        <f aca="false">IF(ISBLANK(IGRF!$C17),"",IGRF!$C17)</f>
        <v>Flex Calibur</v>
      </c>
      <c r="C9" s="530" t="n">
        <f aca="false">IF(A9="","",SUM(LU!O12,LU!O111))</f>
        <v>16</v>
      </c>
      <c r="D9" s="530" t="n">
        <f aca="false">IF(A9="","",SUM(LU!D12,LU!D111))</f>
        <v>2</v>
      </c>
      <c r="E9" s="531" t="n">
        <f aca="false">IF(A9="","",SUM(LU!J12,LU!J111))</f>
        <v>0</v>
      </c>
      <c r="F9" s="532" t="n">
        <f aca="false">IF(A9="","",(SUM(C9:E9)-(SUMPRODUCT(--(Lineups!C$4:C$41=A9),--(Lineups!A$4:A$41="SP"))+SUMPRODUCT(--(Lineups!G$4:G$41=A9),--(Lineups!A$4:A$41="SP"))+SUMPRODUCT(--(Lineups!C$46:C$83=A9),--(Lineups!A$46:A$83="SP"))+SUMPRODUCT(--(Lineups!G$46:G$83=A9),--(Lineups!A$46:A$83="SP")))))</f>
        <v>18</v>
      </c>
      <c r="G9" s="533" t="n">
        <f aca="false">IF(OR(A9="",F9=0,LU!D$3+LU!D$102=0),"",F9/(LU!D$3+LU!D$102))</f>
        <v>0.333333333333333</v>
      </c>
      <c r="H9" s="534" t="e">
        <f aca="false">IF(OR(C9=0,A9=""),"",SK!D183)</f>
        <v>#REF!</v>
      </c>
      <c r="I9" s="535" t="e">
        <f aca="false">IF(OR(A9="",SK!E183="",SK!E183=0),"",H9/SK!E183)</f>
        <v>#REF!</v>
      </c>
      <c r="J9" s="536" t="e">
        <f aca="false">IF(OR(A9="",C9=0),"",SK!G183)</f>
        <v>#REF!</v>
      </c>
      <c r="K9" s="537" t="e">
        <f aca="false">IF(OR(A9="",C9=0),"",SK!H183)</f>
        <v>#REF!</v>
      </c>
      <c r="L9" s="538" t="e">
        <f aca="false">IF(OR(A9="",C9=0),"",SK!J183)</f>
        <v>#REF!</v>
      </c>
      <c r="M9" s="538" t="e">
        <f aca="false">IF(OR(A9="",C9=0),"",SK!L183)</f>
        <v>#REF!</v>
      </c>
      <c r="N9" s="539" t="e">
        <f aca="false">IF(OR(A9="",C9=0),"",K9/C9)</f>
        <v>#REF!</v>
      </c>
      <c r="O9" s="540" t="e">
        <f aca="false">IF(OR(A9="",C9=0),"",SK!I183)</f>
        <v>#REF!</v>
      </c>
      <c r="P9" s="541" t="e">
        <f aca="false">IF(OR(A9="",C9=0,K9=0),"",O9/K9)</f>
        <v>#REF!</v>
      </c>
      <c r="Q9" s="542" t="e">
        <f aca="false">IF(OR(A9="",F9=0),"",SUM(LU!Q58,LU!Q157))</f>
        <v>#REF!</v>
      </c>
      <c r="R9" s="543" t="e">
        <f aca="false">IF(OR(A9="",F9=0),"",SUM(LU!Q81,LU!Q180))</f>
        <v>#REF!</v>
      </c>
      <c r="S9" s="534" t="e">
        <f aca="false">IF(OR(A9="",F9=0),"",SUM(LU!Q35,LU!Q134))</f>
        <v>#REF!</v>
      </c>
      <c r="T9" s="543" t="e">
        <f aca="false">IF(OR(A9="",C9=0),"",SUM(LU!O35,LU!O134))</f>
        <v>#REF!</v>
      </c>
      <c r="U9" s="544" t="e">
        <f aca="false">IF(OR(A9="",C9=0),"",T9/C9)</f>
        <v>#REF!</v>
      </c>
      <c r="V9" s="545" t="e">
        <f aca="false">IF(OR(A9="",D9=0),"",SUM(LU!D35,LU!D134))</f>
        <v>#REF!</v>
      </c>
      <c r="W9" s="544" t="e">
        <f aca="false">IF(OR(A9="",D9=0),"",V9/D9)</f>
        <v>#REF!</v>
      </c>
      <c r="X9" s="545" t="str">
        <f aca="false">IF(OR(A9="",E9=0),"",SUM(LU!J35,LU!J134))</f>
        <v/>
      </c>
      <c r="Y9" s="544" t="str">
        <f aca="false">IF(OR(A9="",E9=0),"",X9/E9)</f>
        <v/>
      </c>
      <c r="Z9" s="541" t="e">
        <f aca="false">IF(OR(A9="",F9="",F9=0),"",S9/F9)</f>
        <v>#REF!</v>
      </c>
      <c r="AA9" s="546" t="str">
        <f aca="false">IF(OR(A9="",F9=0,Q$26="-",LU!$D$5=0),"",Q9-Q$26)</f>
        <v/>
      </c>
      <c r="AB9" s="547" t="str">
        <f aca="false">IF(OR(A9="",F9=0,R$26="-",LU!$D$5=0),"",R9-R$26)</f>
        <v/>
      </c>
      <c r="AC9" s="548" t="str">
        <f aca="false">IF(OR(A9="",F9=0,AA9=""),"",AA9-AB9)</f>
        <v/>
      </c>
      <c r="AD9" s="549" t="e">
        <f aca="false">IF(OR($A9="",C9=0),"",U9-U$26)</f>
        <v>#REF!</v>
      </c>
      <c r="AE9" s="549" t="e">
        <f aca="false">IF(OR($A9="",D9=0),"",W9-W$26)</f>
        <v>#REF!</v>
      </c>
      <c r="AF9" s="550" t="str">
        <f aca="false">IF(OR($A9="",E9=0),"",Y9-Y$26)</f>
        <v/>
      </c>
      <c r="AG9" s="551" t="e">
        <f aca="false">IF(OR($A9="",Z9="",Z$26="-",LU!$D$5=0),"",Z9-Z$26)</f>
        <v>#REF!</v>
      </c>
      <c r="AH9" s="552" t="n">
        <f aca="false">IF(OR(A9="",F9=0),"",SUM(PT!U9,PT!U10))</f>
        <v>1</v>
      </c>
      <c r="AI9" s="552"/>
    </row>
    <row r="10" customFormat="false" ht="20.15" hidden="false" customHeight="true" outlineLevel="0" collapsed="false">
      <c r="A10" s="528" t="str">
        <f aca="false">IF(ISBLANK(IGRF!$B18),"",IGRF!$B18)</f>
        <v>151</v>
      </c>
      <c r="B10" s="529" t="str">
        <f aca="false">IF(ISBLANK(IGRF!$C18),"",IGRF!$C18)</f>
        <v>Crash Smashum</v>
      </c>
      <c r="C10" s="530" t="n">
        <f aca="false">IF(A10="","",SUM(LU!O13,LU!O112))</f>
        <v>18</v>
      </c>
      <c r="D10" s="530" t="n">
        <f aca="false">IF(A10="","",SUM(LU!D13,LU!D112))</f>
        <v>0</v>
      </c>
      <c r="E10" s="531" t="n">
        <f aca="false">IF(A10="","",SUM(LU!J13,LU!J112))</f>
        <v>0</v>
      </c>
      <c r="F10" s="532" t="n">
        <f aca="false">IF(A10="","",(SUM(C10:E10)-(SUMPRODUCT(--(Lineups!C$4:C$41=A10),--(Lineups!A$4:A$41="SP"))+SUMPRODUCT(--(Lineups!G$4:G$41=A10),--(Lineups!A$4:A$41="SP"))+SUMPRODUCT(--(Lineups!C$46:C$83=A10),--(Lineups!A$46:A$83="SP"))+SUMPRODUCT(--(Lineups!G$46:G$83=A10),--(Lineups!A$46:A$83="SP")))))</f>
        <v>18</v>
      </c>
      <c r="G10" s="533" t="n">
        <f aca="false">IF(OR(A10="",F10=0,LU!D$3+LU!D$102=0),"",F10/(LU!D$3+LU!D$102))</f>
        <v>0.333333333333333</v>
      </c>
      <c r="H10" s="534" t="e">
        <f aca="false">IF(OR(C10=0,A10=""),"",SK!D186)</f>
        <v>#REF!</v>
      </c>
      <c r="I10" s="535" t="e">
        <f aca="false">IF(OR(A10="",SK!E186="",SK!E186=0),"",H10/SK!E186)</f>
        <v>#REF!</v>
      </c>
      <c r="J10" s="536" t="e">
        <f aca="false">IF(OR(A10="",C10=0),"",SK!G186)</f>
        <v>#REF!</v>
      </c>
      <c r="K10" s="537" t="e">
        <f aca="false">IF(OR(A10="",C10=0),"",SK!H186)</f>
        <v>#REF!</v>
      </c>
      <c r="L10" s="538" t="e">
        <f aca="false">IF(OR(A10="",C10=0),"",SK!J186)</f>
        <v>#REF!</v>
      </c>
      <c r="M10" s="538" t="e">
        <f aca="false">IF(OR(A10="",C10=0),"",SK!L186)</f>
        <v>#REF!</v>
      </c>
      <c r="N10" s="539" t="e">
        <f aca="false">IF(OR(A10="",C10=0),"",K10/C10)</f>
        <v>#REF!</v>
      </c>
      <c r="O10" s="540" t="e">
        <f aca="false">IF(OR(A10="",C10=0),"",SK!I186)</f>
        <v>#REF!</v>
      </c>
      <c r="P10" s="541" t="e">
        <f aca="false">IF(OR(A10="",C10=0,K10=0),"",O10/K10)</f>
        <v>#REF!</v>
      </c>
      <c r="Q10" s="542" t="e">
        <f aca="false">IF(OR(A10="",F10=0),"",SUM(LU!Q59,LU!Q158))</f>
        <v>#REF!</v>
      </c>
      <c r="R10" s="543" t="e">
        <f aca="false">IF(OR(A10="",F10=0),"",SUM(LU!Q82,LU!Q181))</f>
        <v>#REF!</v>
      </c>
      <c r="S10" s="534" t="e">
        <f aca="false">IF(OR(A10="",F10=0),"",SUM(LU!Q36,LU!Q135))</f>
        <v>#REF!</v>
      </c>
      <c r="T10" s="543" t="e">
        <f aca="false">IF(OR(A10="",C10=0),"",SUM(LU!O36,LU!O135))</f>
        <v>#REF!</v>
      </c>
      <c r="U10" s="544" t="e">
        <f aca="false">IF(OR(A10="",C10=0),"",T10/C10)</f>
        <v>#REF!</v>
      </c>
      <c r="V10" s="545" t="str">
        <f aca="false">IF(OR(A10="",D10=0),"",SUM(LU!D36,LU!D135))</f>
        <v/>
      </c>
      <c r="W10" s="544" t="str">
        <f aca="false">IF(OR(A10="",D10=0),"",V10/D10)</f>
        <v/>
      </c>
      <c r="X10" s="545" t="str">
        <f aca="false">IF(OR(A10="",E10=0),"",SUM(LU!J36,LU!J135))</f>
        <v/>
      </c>
      <c r="Y10" s="544" t="str">
        <f aca="false">IF(OR(A10="",E10=0),"",X10/E10)</f>
        <v/>
      </c>
      <c r="Z10" s="541" t="e">
        <f aca="false">IF(OR(A10="",F10="",F10=0),"",S10/F10)</f>
        <v>#REF!</v>
      </c>
      <c r="AA10" s="546" t="str">
        <f aca="false">IF(OR(A10="",F10=0,Q$26="-",LU!$D$5=0),"",Q10-Q$26)</f>
        <v/>
      </c>
      <c r="AB10" s="547" t="str">
        <f aca="false">IF(OR(A10="",F10=0,R$26="-",LU!$D$5=0),"",R10-R$26)</f>
        <v/>
      </c>
      <c r="AC10" s="548" t="str">
        <f aca="false">IF(OR(A10="",F10=0,AA10=""),"",AA10-AB10)</f>
        <v/>
      </c>
      <c r="AD10" s="549" t="e">
        <f aca="false">IF(OR($A10="",C10=0),"",U10-U$26)</f>
        <v>#REF!</v>
      </c>
      <c r="AE10" s="549" t="str">
        <f aca="false">IF(OR($A10="",D10=0),"",W10-W$26)</f>
        <v/>
      </c>
      <c r="AF10" s="550" t="str">
        <f aca="false">IF(OR($A10="",E10=0),"",Y10-Y$26)</f>
        <v/>
      </c>
      <c r="AG10" s="551" t="e">
        <f aca="false">IF(OR($A10="",Z10="",Z$26="-",LU!$D$5=0),"",Z10-Z$26)</f>
        <v>#REF!</v>
      </c>
      <c r="AH10" s="552" t="n">
        <f aca="false">IF(OR(A10="",F10=0),"",SUM(PT!U11,PT!U12))</f>
        <v>0</v>
      </c>
      <c r="AI10" s="552"/>
    </row>
    <row r="11" customFormat="false" ht="20.15" hidden="false" customHeight="true" outlineLevel="0" collapsed="false">
      <c r="A11" s="528" t="str">
        <f aca="false">IF(ISBLANK(IGRF!$B19),"",IGRF!$B19)</f>
        <v>198</v>
      </c>
      <c r="B11" s="529" t="str">
        <f aca="false">IF(ISBLANK(IGRF!$C19),"",IGRF!$C19)</f>
        <v>Minnie Pearl Harbor</v>
      </c>
      <c r="C11" s="530" t="n">
        <f aca="false">IF(A11="","",SUM(LU!O14,LU!O113))</f>
        <v>0</v>
      </c>
      <c r="D11" s="530" t="n">
        <f aca="false">IF(A11="","",SUM(LU!D14,LU!D113))</f>
        <v>5</v>
      </c>
      <c r="E11" s="531" t="n">
        <f aca="false">IF(A11="","",SUM(LU!J14,LU!J113))</f>
        <v>27</v>
      </c>
      <c r="F11" s="532" t="n">
        <f aca="false">IF(A11="","",(SUM(C11:E11)-(SUMPRODUCT(--(Lineups!C$4:C$41=A11),--(Lineups!A$4:A$41="SP"))+SUMPRODUCT(--(Lineups!G$4:G$41=A11),--(Lineups!A$4:A$41="SP"))+SUMPRODUCT(--(Lineups!C$46:C$83=A11),--(Lineups!A$46:A$83="SP"))+SUMPRODUCT(--(Lineups!G$46:G$83=A11),--(Lineups!A$46:A$83="SP")))))</f>
        <v>32</v>
      </c>
      <c r="G11" s="533" t="n">
        <f aca="false">IF(OR(A11="",F11=0,LU!D$3+LU!D$102=0),"",F11/(LU!D$3+LU!D$102))</f>
        <v>0.592592592592593</v>
      </c>
      <c r="H11" s="534" t="str">
        <f aca="false">IF(OR(C11=0,A11=""),"",SK!D189)</f>
        <v/>
      </c>
      <c r="I11" s="535" t="e">
        <f aca="false">IF(OR(A11="",SK!E189="",SK!E189=0),"",H11/SK!E189)</f>
        <v>#REF!</v>
      </c>
      <c r="J11" s="536" t="str">
        <f aca="false">IF(OR(A11="",C11=0),"",SK!G189)</f>
        <v/>
      </c>
      <c r="K11" s="537" t="str">
        <f aca="false">IF(OR(A11="",C11=0),"",SK!H189)</f>
        <v/>
      </c>
      <c r="L11" s="538" t="str">
        <f aca="false">IF(OR(A11="",C11=0),"",SK!J189)</f>
        <v/>
      </c>
      <c r="M11" s="538" t="str">
        <f aca="false">IF(OR(A11="",C11=0),"",SK!L189)</f>
        <v/>
      </c>
      <c r="N11" s="539" t="str">
        <f aca="false">IF(OR(A11="",C11=0),"",K11/C11)</f>
        <v/>
      </c>
      <c r="O11" s="540" t="str">
        <f aca="false">IF(OR(A11="",C11=0),"",SK!I189)</f>
        <v/>
      </c>
      <c r="P11" s="541" t="str">
        <f aca="false">IF(OR(A11="",C11=0,K11=0),"",O11/K11)</f>
        <v/>
      </c>
      <c r="Q11" s="542" t="e">
        <f aca="false">IF(OR(A11="",F11=0),"",SUM(LU!Q60,LU!Q159))</f>
        <v>#REF!</v>
      </c>
      <c r="R11" s="543" t="e">
        <f aca="false">IF(OR(A11="",F11=0),"",SUM(LU!Q83,LU!Q182))</f>
        <v>#REF!</v>
      </c>
      <c r="S11" s="534" t="e">
        <f aca="false">IF(OR(A11="",F11=0),"",SUM(LU!Q37,LU!Q136))</f>
        <v>#REF!</v>
      </c>
      <c r="T11" s="543" t="str">
        <f aca="false">IF(OR(A11="",C11=0),"",SUM(LU!O37,LU!O136))</f>
        <v/>
      </c>
      <c r="U11" s="544" t="str">
        <f aca="false">IF(OR(A11="",C11=0),"",T11/C11)</f>
        <v/>
      </c>
      <c r="V11" s="545" t="e">
        <f aca="false">IF(OR(A11="",D11=0),"",SUM(LU!D37,LU!D136))</f>
        <v>#REF!</v>
      </c>
      <c r="W11" s="544" t="e">
        <f aca="false">IF(OR(A11="",D11=0),"",V11/D11)</f>
        <v>#REF!</v>
      </c>
      <c r="X11" s="545" t="e">
        <f aca="false">IF(OR(A11="",E11=0),"",SUM(LU!J37,LU!J136))</f>
        <v>#REF!</v>
      </c>
      <c r="Y11" s="544" t="e">
        <f aca="false">IF(OR(A11="",E11=0),"",X11/E11)</f>
        <v>#REF!</v>
      </c>
      <c r="Z11" s="541" t="e">
        <f aca="false">IF(OR(A11="",F11="",F11=0),"",S11/F11)</f>
        <v>#REF!</v>
      </c>
      <c r="AA11" s="546" t="str">
        <f aca="false">IF(OR(A11="",F11=0,Q$26="-",LU!$D$5=0),"",Q11-Q$26)</f>
        <v/>
      </c>
      <c r="AB11" s="547" t="str">
        <f aca="false">IF(OR(A11="",F11=0,R$26="-",LU!$D$5=0),"",R11-R$26)</f>
        <v/>
      </c>
      <c r="AC11" s="548" t="str">
        <f aca="false">IF(OR(A11="",F11=0,AA11=""),"",AA11-AB11)</f>
        <v/>
      </c>
      <c r="AD11" s="549" t="str">
        <f aca="false">IF(OR($A11="",C11=0),"",U11-U$26)</f>
        <v/>
      </c>
      <c r="AE11" s="549" t="e">
        <f aca="false">IF(OR($A11="",D11=0),"",W11-W$26)</f>
        <v>#REF!</v>
      </c>
      <c r="AF11" s="550" t="e">
        <f aca="false">IF(OR($A11="",E11=0),"",Y11-Y$26)</f>
        <v>#REF!</v>
      </c>
      <c r="AG11" s="551" t="e">
        <f aca="false">IF(OR($A11="",Z11="",Z$26="-",LU!$D$5=0),"",Z11-Z$26)</f>
        <v>#REF!</v>
      </c>
      <c r="AH11" s="552" t="n">
        <f aca="false">IF(OR(A11="",F11=0),"",SUM(PT!U13,PT!U14))</f>
        <v>5</v>
      </c>
      <c r="AI11" s="552"/>
    </row>
    <row r="12" customFormat="false" ht="19.5" hidden="false" customHeight="true" outlineLevel="0" collapsed="false">
      <c r="A12" s="528" t="str">
        <f aca="false">IF(ISBLANK(IGRF!$B20),"",IGRF!$B20)</f>
        <v>21</v>
      </c>
      <c r="B12" s="529" t="str">
        <f aca="false">IF(ISBLANK(IGRF!$C20),"",IGRF!$C20)</f>
        <v>Slice Crispy</v>
      </c>
      <c r="C12" s="530" t="n">
        <f aca="false">IF(A12="","",SUM(LU!O15,LU!O114))</f>
        <v>0</v>
      </c>
      <c r="D12" s="530" t="n">
        <f aca="false">IF(A12="","",SUM(LU!D15,LU!D114))</f>
        <v>0</v>
      </c>
      <c r="E12" s="531" t="n">
        <f aca="false">IF(A12="","",SUM(LU!J15,LU!J114))</f>
        <v>28</v>
      </c>
      <c r="F12" s="532" t="n">
        <f aca="false">IF(A12="","",(SUM(C12:E12)-(SUMPRODUCT(--(Lineups!C$4:C$41=A12),--(Lineups!A$4:A$41="SP"))+SUMPRODUCT(--(Lineups!G$4:G$41=A12),--(Lineups!A$4:A$41="SP"))+SUMPRODUCT(--(Lineups!C$46:C$83=A12),--(Lineups!A$46:A$83="SP"))+SUMPRODUCT(--(Lineups!G$46:G$83=A12),--(Lineups!A$46:A$83="SP")))))</f>
        <v>28</v>
      </c>
      <c r="G12" s="533" t="n">
        <f aca="false">IF(OR(A12="",F12=0,LU!D$3+LU!D$102=0),"",F12/(LU!D$3+LU!D$102))</f>
        <v>0.518518518518518</v>
      </c>
      <c r="H12" s="534" t="str">
        <f aca="false">IF(OR(C12=0,A12=""),"",SK!D192)</f>
        <v/>
      </c>
      <c r="I12" s="535" t="e">
        <f aca="false">IF(OR(A12="",SK!E192="",SK!E192=0),"",H12/SK!E192)</f>
        <v>#REF!</v>
      </c>
      <c r="J12" s="536" t="str">
        <f aca="false">IF(OR(A12="",C12=0),"",SK!G192)</f>
        <v/>
      </c>
      <c r="K12" s="537" t="str">
        <f aca="false">IF(OR(A12="",C12=0),"",SK!H192)</f>
        <v/>
      </c>
      <c r="L12" s="538" t="str">
        <f aca="false">IF(OR(A12="",C12=0),"",SK!J192)</f>
        <v/>
      </c>
      <c r="M12" s="538" t="str">
        <f aca="false">IF(OR(A12="",C12=0),"",SK!L192)</f>
        <v/>
      </c>
      <c r="N12" s="539" t="str">
        <f aca="false">IF(OR(A12="",C12=0),"",K12/C12)</f>
        <v/>
      </c>
      <c r="O12" s="540" t="str">
        <f aca="false">IF(OR(A12="",C12=0),"",SK!I192)</f>
        <v/>
      </c>
      <c r="P12" s="541" t="str">
        <f aca="false">IF(OR(A12="",C12=0,K12=0),"",O12/K12)</f>
        <v/>
      </c>
      <c r="Q12" s="542" t="e">
        <f aca="false">IF(OR(A12="",F12=0),"",SUM(LU!Q61,LU!Q160))</f>
        <v>#REF!</v>
      </c>
      <c r="R12" s="543" t="e">
        <f aca="false">IF(OR(A12="",F12=0),"",SUM(LU!Q84,LU!Q183))</f>
        <v>#REF!</v>
      </c>
      <c r="S12" s="534" t="e">
        <f aca="false">IF(OR(A12="",F12=0),"",SUM(LU!Q38,LU!Q137))</f>
        <v>#REF!</v>
      </c>
      <c r="T12" s="543" t="str">
        <f aca="false">IF(OR(A12="",C12=0),"",SUM(LU!O38,LU!O137))</f>
        <v/>
      </c>
      <c r="U12" s="544" t="str">
        <f aca="false">IF(OR(A12="",C12=0),"",T12/C12)</f>
        <v/>
      </c>
      <c r="V12" s="545" t="str">
        <f aca="false">IF(OR(A12="",D12=0),"",SUM(LU!D38,LU!D137))</f>
        <v/>
      </c>
      <c r="W12" s="544" t="str">
        <f aca="false">IF(OR(A12="",D12=0),"",V12/D12)</f>
        <v/>
      </c>
      <c r="X12" s="545" t="e">
        <f aca="false">IF(OR(A12="",E12=0),"",SUM(LU!J38,LU!J137))</f>
        <v>#REF!</v>
      </c>
      <c r="Y12" s="544" t="e">
        <f aca="false">IF(OR(A12="",E12=0),"",X12/E12)</f>
        <v>#REF!</v>
      </c>
      <c r="Z12" s="541" t="e">
        <f aca="false">IF(OR(A12="",F12="",F12=0),"",S12/F12)</f>
        <v>#REF!</v>
      </c>
      <c r="AA12" s="546" t="str">
        <f aca="false">IF(OR(A12="",F12=0,Q$26="-",LU!$D$5=0),"",Q12-Q$26)</f>
        <v/>
      </c>
      <c r="AB12" s="547" t="str">
        <f aca="false">IF(OR(A12="",F12=0,R$26="-",LU!$D$5=0),"",R12-R$26)</f>
        <v/>
      </c>
      <c r="AC12" s="548" t="str">
        <f aca="false">IF(OR(A12="",F12=0,AA12=""),"",AA12-AB12)</f>
        <v/>
      </c>
      <c r="AD12" s="549" t="str">
        <f aca="false">IF(OR($A12="",C12=0),"",U12-U$26)</f>
        <v/>
      </c>
      <c r="AE12" s="549" t="str">
        <f aca="false">IF(OR($A12="",D12=0),"",W12-W$26)</f>
        <v/>
      </c>
      <c r="AF12" s="550" t="e">
        <f aca="false">IF(OR($A12="",E12=0),"",Y12-Y$26)</f>
        <v>#REF!</v>
      </c>
      <c r="AG12" s="551" t="e">
        <f aca="false">IF(OR($A12="",Z12="",Z$26="-",LU!$D$5=0),"",Z12-Z$26)</f>
        <v>#REF!</v>
      </c>
      <c r="AH12" s="552" t="n">
        <f aca="false">IF(OR(A12="",F12=0),"",SUM(PT!U15,PT!U16))</f>
        <v>7</v>
      </c>
      <c r="AI12" s="552"/>
    </row>
    <row r="13" customFormat="false" ht="20.15" hidden="false" customHeight="true" outlineLevel="0" collapsed="false">
      <c r="A13" s="528" t="str">
        <f aca="false">IF(ISBLANK(IGRF!$B21),"",IGRF!$B21)</f>
        <v>23</v>
      </c>
      <c r="B13" s="529" t="str">
        <f aca="false">IF(ISBLANK(IGRF!$C21),"",IGRF!$C21)</f>
        <v>N/A</v>
      </c>
      <c r="C13" s="530" t="n">
        <f aca="false">IF(A13="","",SUM(LU!O16,LU!O115))</f>
        <v>0</v>
      </c>
      <c r="D13" s="530" t="n">
        <f aca="false">IF(A13="","",SUM(LU!D16,LU!D115))</f>
        <v>0</v>
      </c>
      <c r="E13" s="531" t="n">
        <f aca="false">IF(A13="","",SUM(LU!J16,LU!J115))</f>
        <v>0</v>
      </c>
      <c r="F13" s="532" t="n">
        <f aca="false">IF(A13="","",(SUM(C13:E13)-(SUMPRODUCT(--(Lineups!C$4:C$41=A13),--(Lineups!A$4:A$41="SP"))+SUMPRODUCT(--(Lineups!G$4:G$41=A13),--(Lineups!A$4:A$41="SP"))+SUMPRODUCT(--(Lineups!C$46:C$83=A13),--(Lineups!A$46:A$83="SP"))+SUMPRODUCT(--(Lineups!G$46:G$83=A13),--(Lineups!A$46:A$83="SP")))))</f>
        <v>0</v>
      </c>
      <c r="G13" s="533" t="str">
        <f aca="false">IF(OR(A13="",F13=0,LU!D$3+LU!D$102=0),"",F13/(LU!D$3+LU!D$102))</f>
        <v/>
      </c>
      <c r="H13" s="534" t="str">
        <f aca="false">IF(OR(C13=0,A13=""),"",SK!D195)</f>
        <v/>
      </c>
      <c r="I13" s="535" t="e">
        <f aca="false">IF(OR(A13="",SK!E195="",SK!E195=0),"",H13/SK!E195)</f>
        <v>#REF!</v>
      </c>
      <c r="J13" s="536" t="str">
        <f aca="false">IF(OR(A13="",C13=0),"",SK!G195)</f>
        <v/>
      </c>
      <c r="K13" s="537" t="str">
        <f aca="false">IF(OR(A13="",C13=0),"",SK!H195)</f>
        <v/>
      </c>
      <c r="L13" s="538" t="str">
        <f aca="false">IF(OR(A13="",C13=0),"",SK!J195)</f>
        <v/>
      </c>
      <c r="M13" s="538" t="str">
        <f aca="false">IF(OR(A13="",C13=0),"",SK!L195)</f>
        <v/>
      </c>
      <c r="N13" s="539" t="str">
        <f aca="false">IF(OR(A13="",C13=0),"",K13/C13)</f>
        <v/>
      </c>
      <c r="O13" s="540" t="str">
        <f aca="false">IF(OR(A13="",C13=0),"",SK!I195)</f>
        <v/>
      </c>
      <c r="P13" s="541" t="str">
        <f aca="false">IF(OR(A13="",C13=0,K13=0),"",O13/K13)</f>
        <v/>
      </c>
      <c r="Q13" s="542" t="str">
        <f aca="false">IF(OR(A13="",F13=0),"",SUM(LU!Q62,LU!Q161))</f>
        <v/>
      </c>
      <c r="R13" s="543" t="str">
        <f aca="false">IF(OR(A13="",F13=0),"",SUM(LU!Q85,LU!Q184))</f>
        <v/>
      </c>
      <c r="S13" s="534" t="str">
        <f aca="false">IF(OR(A13="",F13=0),"",SUM(LU!Q39,LU!Q138))</f>
        <v/>
      </c>
      <c r="T13" s="543" t="str">
        <f aca="false">IF(OR(A13="",C13=0),"",SUM(LU!O39,LU!O138))</f>
        <v/>
      </c>
      <c r="U13" s="544" t="str">
        <f aca="false">IF(OR(A13="",C13=0),"",T13/C13)</f>
        <v/>
      </c>
      <c r="V13" s="545" t="str">
        <f aca="false">IF(OR(A13="",D13=0),"",SUM(LU!D39,LU!D138))</f>
        <v/>
      </c>
      <c r="W13" s="544" t="str">
        <f aca="false">IF(OR(A13="",D13=0),"",V13/D13)</f>
        <v/>
      </c>
      <c r="X13" s="545" t="str">
        <f aca="false">IF(OR(A13="",E13=0),"",SUM(LU!J39,LU!J138))</f>
        <v/>
      </c>
      <c r="Y13" s="544" t="str">
        <f aca="false">IF(OR(A13="",E13=0),"",X13/E13)</f>
        <v/>
      </c>
      <c r="Z13" s="541" t="str">
        <f aca="false">IF(OR(A13="",F13="",F13=0),"",S13/F13)</f>
        <v/>
      </c>
      <c r="AA13" s="546" t="str">
        <f aca="false">IF(OR(A13="",F13=0,Q$26="-",LU!$D$5=0),"",Q13-Q$26)</f>
        <v/>
      </c>
      <c r="AB13" s="547" t="str">
        <f aca="false">IF(OR(A13="",F13=0,R$26="-",LU!$D$5=0),"",R13-R$26)</f>
        <v/>
      </c>
      <c r="AC13" s="548" t="str">
        <f aca="false">IF(OR(A13="",F13=0,AA13=""),"",AA13-AB13)</f>
        <v/>
      </c>
      <c r="AD13" s="549" t="str">
        <f aca="false">IF(OR($A13="",C13=0),"",U13-U$26)</f>
        <v/>
      </c>
      <c r="AE13" s="549" t="str">
        <f aca="false">IF(OR($A13="",D13=0),"",W13-W$26)</f>
        <v/>
      </c>
      <c r="AF13" s="550" t="str">
        <f aca="false">IF(OR($A13="",E13=0),"",Y13-Y$26)</f>
        <v/>
      </c>
      <c r="AG13" s="551" t="str">
        <f aca="false">IF(OR($A13="",Z13="",Z$26="-",LU!$D$5=0),"",Z13-Z$26)</f>
        <v/>
      </c>
      <c r="AH13" s="552" t="str">
        <f aca="false">IF(OR(A13="",F13=0),"",SUM(PT!U17,PT!U18))</f>
        <v/>
      </c>
      <c r="AI13" s="552"/>
    </row>
    <row r="14" customFormat="false" ht="19.5" hidden="false" customHeight="true" outlineLevel="0" collapsed="false">
      <c r="A14" s="528" t="str">
        <f aca="false">IF(ISBLANK(IGRF!$B22),"",IGRF!$B22)</f>
        <v>35</v>
      </c>
      <c r="B14" s="529" t="str">
        <f aca="false">IF(ISBLANK(IGRF!$C22),"",IGRF!$C22)</f>
        <v>Alby ChoAss</v>
      </c>
      <c r="C14" s="530" t="n">
        <f aca="false">IF(A14="","",SUM(LU!O17,LU!O116))</f>
        <v>0</v>
      </c>
      <c r="D14" s="530" t="n">
        <f aca="false">IF(A14="","",SUM(LU!D17,LU!D116))</f>
        <v>0</v>
      </c>
      <c r="E14" s="531" t="n">
        <f aca="false">IF(A14="","",SUM(LU!J17,LU!J116))</f>
        <v>0</v>
      </c>
      <c r="F14" s="532" t="n">
        <f aca="false">IF(A14="","",(SUM(C14:E14)-(SUMPRODUCT(--(Lineups!C$4:C$41=A14),--(Lineups!A$4:A$41="SP"))+SUMPRODUCT(--(Lineups!G$4:G$41=A14),--(Lineups!A$4:A$41="SP"))+SUMPRODUCT(--(Lineups!C$46:C$83=A14),--(Lineups!A$46:A$83="SP"))+SUMPRODUCT(--(Lineups!G$46:G$83=A14),--(Lineups!A$46:A$83="SP")))))</f>
        <v>0</v>
      </c>
      <c r="G14" s="533" t="str">
        <f aca="false">IF(OR(A14="",F14=0,LU!D$3+LU!D$102=0),"",F14/(LU!D$3+LU!D$102))</f>
        <v/>
      </c>
      <c r="H14" s="534" t="str">
        <f aca="false">IF(OR(C14=0,A14=""),"",SK!D198)</f>
        <v/>
      </c>
      <c r="I14" s="535" t="e">
        <f aca="false">IF(OR(A14="",SK!E198="",SK!E198=0),"",H14/SK!E198)</f>
        <v>#REF!</v>
      </c>
      <c r="J14" s="536" t="str">
        <f aca="false">IF(OR(A14="",C14=0),"",SK!G198)</f>
        <v/>
      </c>
      <c r="K14" s="537" t="str">
        <f aca="false">IF(OR(A14="",C14=0),"",SK!H198)</f>
        <v/>
      </c>
      <c r="L14" s="538" t="str">
        <f aca="false">IF(OR(A14="",C14=0),"",SK!J198)</f>
        <v/>
      </c>
      <c r="M14" s="538" t="str">
        <f aca="false">IF(OR(A14="",C14=0),"",SK!L198)</f>
        <v/>
      </c>
      <c r="N14" s="539" t="str">
        <f aca="false">IF(OR(A14="",C14=0),"",K14/C14)</f>
        <v/>
      </c>
      <c r="O14" s="540" t="str">
        <f aca="false">IF(OR(A14="",C14=0),"",SK!I198)</f>
        <v/>
      </c>
      <c r="P14" s="541" t="str">
        <f aca="false">IF(OR(A14="",C14=0,K14=0),"",O14/K14)</f>
        <v/>
      </c>
      <c r="Q14" s="542" t="str">
        <f aca="false">IF(OR(A14="",F14=0),"",SUM(LU!Q63,LU!Q162))</f>
        <v/>
      </c>
      <c r="R14" s="543" t="str">
        <f aca="false">IF(OR(A14="",F14=0),"",SUM(LU!Q86,LU!Q185))</f>
        <v/>
      </c>
      <c r="S14" s="534" t="str">
        <f aca="false">IF(OR(A14="",F14=0),"",SUM(LU!Q40,LU!Q139))</f>
        <v/>
      </c>
      <c r="T14" s="543" t="str">
        <f aca="false">IF(OR(A14="",C14=0),"",SUM(LU!O40,LU!O139))</f>
        <v/>
      </c>
      <c r="U14" s="544" t="str">
        <f aca="false">IF(OR(A14="",C14=0),"",T14/C14)</f>
        <v/>
      </c>
      <c r="V14" s="545" t="str">
        <f aca="false">IF(OR(A14="",D14=0),"",SUM(LU!D40,LU!D139))</f>
        <v/>
      </c>
      <c r="W14" s="544" t="str">
        <f aca="false">IF(OR(A14="",D14=0),"",V14/D14)</f>
        <v/>
      </c>
      <c r="X14" s="545" t="str">
        <f aca="false">IF(OR(A14="",E14=0),"",SUM(LU!J40,LU!J139))</f>
        <v/>
      </c>
      <c r="Y14" s="544" t="str">
        <f aca="false">IF(OR(A14="",E14=0),"",X14/E14)</f>
        <v/>
      </c>
      <c r="Z14" s="541" t="str">
        <f aca="false">IF(OR(A14="",F14="",F14=0),"",S14/F14)</f>
        <v/>
      </c>
      <c r="AA14" s="546" t="str">
        <f aca="false">IF(OR(A14="",F14=0,Q$26="-",LU!$D$5=0),"",Q14-Q$26)</f>
        <v/>
      </c>
      <c r="AB14" s="547" t="str">
        <f aca="false">IF(OR(A14="",F14=0,R$26="-",LU!$D$5=0),"",R14-R$26)</f>
        <v/>
      </c>
      <c r="AC14" s="548" t="str">
        <f aca="false">IF(OR(A14="",F14=0,AA14=""),"",AA14-AB14)</f>
        <v/>
      </c>
      <c r="AD14" s="549" t="str">
        <f aca="false">IF(OR($A14="",C14=0),"",U14-U$26)</f>
        <v/>
      </c>
      <c r="AE14" s="549" t="str">
        <f aca="false">IF(OR($A14="",D14=0),"",W14-W$26)</f>
        <v/>
      </c>
      <c r="AF14" s="550" t="str">
        <f aca="false">IF(OR($A14="",E14=0),"",Y14-Y$26)</f>
        <v/>
      </c>
      <c r="AG14" s="551" t="str">
        <f aca="false">IF(OR($A14="",Z14="",Z$26="-",LU!$D$5=0),"",Z14-Z$26)</f>
        <v/>
      </c>
      <c r="AH14" s="552" t="str">
        <f aca="false">IF(OR(A14="",F14=0),"",SUM(PT!U19,PT!U20))</f>
        <v/>
      </c>
      <c r="AI14" s="552"/>
    </row>
    <row r="15" customFormat="false" ht="20.15" hidden="false" customHeight="true" outlineLevel="0" collapsed="false">
      <c r="A15" s="528" t="str">
        <f aca="false">IF(ISBLANK(IGRF!$B23),"",IGRF!$B23)</f>
        <v>46</v>
      </c>
      <c r="B15" s="529" t="str">
        <f aca="false">IF(ISBLANK(IGRF!$C23),"",IGRF!$C23)</f>
        <v>Izzy Exterminator</v>
      </c>
      <c r="C15" s="530" t="n">
        <f aca="false">IF(A15="","",SUM(LU!O18,LU!O117))</f>
        <v>0</v>
      </c>
      <c r="D15" s="530" t="n">
        <f aca="false">IF(A15="","",SUM(LU!D18,LU!D117))</f>
        <v>8</v>
      </c>
      <c r="E15" s="531" t="n">
        <f aca="false">IF(A15="","",SUM(LU!J18,LU!J117))</f>
        <v>22</v>
      </c>
      <c r="F15" s="532" t="n">
        <f aca="false">IF(A15="","",(SUM(C15:E15)-(SUMPRODUCT(--(Lineups!C$4:C$41=A15),--(Lineups!A$4:A$41="SP"))+SUMPRODUCT(--(Lineups!G$4:G$41=A15),--(Lineups!A$4:A$41="SP"))+SUMPRODUCT(--(Lineups!C$46:C$83=A15),--(Lineups!A$46:A$83="SP"))+SUMPRODUCT(--(Lineups!G$46:G$83=A15),--(Lineups!A$46:A$83="SP")))))</f>
        <v>30</v>
      </c>
      <c r="G15" s="533" t="n">
        <f aca="false">IF(OR(A15="",F15=0,LU!D$3+LU!D$102=0),"",F15/(LU!D$3+LU!D$102))</f>
        <v>0.555555555555556</v>
      </c>
      <c r="H15" s="534" t="str">
        <f aca="false">IF(OR(C15=0,A15=""),"",SK!D201)</f>
        <v/>
      </c>
      <c r="I15" s="535" t="e">
        <f aca="false">IF(OR(A15="",SK!E201="",SK!E201=0),"",H15/SK!E201)</f>
        <v>#REF!</v>
      </c>
      <c r="J15" s="536" t="str">
        <f aca="false">IF(OR(A15="",C15=0),"",SK!G201)</f>
        <v/>
      </c>
      <c r="K15" s="537" t="str">
        <f aca="false">IF(OR(A15="",C15=0),"",SK!H201)</f>
        <v/>
      </c>
      <c r="L15" s="538" t="str">
        <f aca="false">IF(OR(A15="",C15=0),"",SK!J201)</f>
        <v/>
      </c>
      <c r="M15" s="538" t="str">
        <f aca="false">IF(OR(A15="",C15=0),"",SK!L201)</f>
        <v/>
      </c>
      <c r="N15" s="539" t="str">
        <f aca="false">IF(OR(A15="",C15=0),"",K15/C15)</f>
        <v/>
      </c>
      <c r="O15" s="540" t="str">
        <f aca="false">IF(OR(A15="",C15=0),"",SK!I201)</f>
        <v/>
      </c>
      <c r="P15" s="541" t="str">
        <f aca="false">IF(OR(A15="",C15=0,K15=0),"",O15/K15)</f>
        <v/>
      </c>
      <c r="Q15" s="542" t="e">
        <f aca="false">IF(OR(A15="",F15=0),"",SUM(LU!Q64,LU!Q163))</f>
        <v>#REF!</v>
      </c>
      <c r="R15" s="543" t="e">
        <f aca="false">IF(OR(A15="",F15=0),"",SUM(LU!Q87,LU!Q186))</f>
        <v>#REF!</v>
      </c>
      <c r="S15" s="534" t="e">
        <f aca="false">IF(OR(A15="",F15=0),"",SUM(LU!Q41,LU!Q140))</f>
        <v>#REF!</v>
      </c>
      <c r="T15" s="543" t="str">
        <f aca="false">IF(OR(A15="",C15=0),"",SUM(LU!O41,LU!O140))</f>
        <v/>
      </c>
      <c r="U15" s="544" t="str">
        <f aca="false">IF(OR(A15="",C15=0),"",T15/C15)</f>
        <v/>
      </c>
      <c r="V15" s="545" t="e">
        <f aca="false">IF(OR(A15="",D15=0),"",SUM(LU!D41,LU!D140))</f>
        <v>#REF!</v>
      </c>
      <c r="W15" s="544" t="e">
        <f aca="false">IF(OR(A15="",D15=0),"",V15/D15)</f>
        <v>#REF!</v>
      </c>
      <c r="X15" s="545" t="e">
        <f aca="false">IF(OR(A15="",E15=0),"",SUM(LU!J41,LU!J140))</f>
        <v>#REF!</v>
      </c>
      <c r="Y15" s="544" t="e">
        <f aca="false">IF(OR(A15="",E15=0),"",X15/E15)</f>
        <v>#REF!</v>
      </c>
      <c r="Z15" s="541" t="e">
        <f aca="false">IF(OR(A15="",F15="",F15=0),"",S15/F15)</f>
        <v>#REF!</v>
      </c>
      <c r="AA15" s="546" t="str">
        <f aca="false">IF(OR(A15="",F15=0,Q$26="-",LU!$D$5=0),"",Q15-Q$26)</f>
        <v/>
      </c>
      <c r="AB15" s="547" t="str">
        <f aca="false">IF(OR(A15="",F15=0,R$26="-",LU!$D$5=0),"",R15-R$26)</f>
        <v/>
      </c>
      <c r="AC15" s="548" t="str">
        <f aca="false">IF(OR(A15="",F15=0,AA15=""),"",AA15-AB15)</f>
        <v/>
      </c>
      <c r="AD15" s="549" t="str">
        <f aca="false">IF(OR($A15="",C15=0),"",U15-U$26)</f>
        <v/>
      </c>
      <c r="AE15" s="549" t="e">
        <f aca="false">IF(OR($A15="",D15=0),"",W15-W$26)</f>
        <v>#REF!</v>
      </c>
      <c r="AF15" s="550" t="e">
        <f aca="false">IF(OR($A15="",E15=0),"",Y15-Y$26)</f>
        <v>#REF!</v>
      </c>
      <c r="AG15" s="551" t="e">
        <f aca="false">IF(OR($A15="",Z15="",Z$26="-",LU!$D$5=0),"",Z15-Z$26)</f>
        <v>#REF!</v>
      </c>
      <c r="AH15" s="552" t="n">
        <f aca="false">IF(OR(A15="",F15=0),"",SUM(PT!U21,PT!U22))</f>
        <v>2</v>
      </c>
      <c r="AI15" s="552"/>
    </row>
    <row r="16" customFormat="false" ht="20.15" hidden="false" customHeight="true" outlineLevel="0" collapsed="false">
      <c r="A16" s="528" t="str">
        <f aca="false">IF(ISBLANK(IGRF!$B24),"",IGRF!$B24)</f>
        <v>55</v>
      </c>
      <c r="B16" s="529" t="str">
        <f aca="false">IF(ISBLANK(IGRF!$C24),"",IGRF!$C24)</f>
        <v>Obi Quiet</v>
      </c>
      <c r="C16" s="530" t="n">
        <f aca="false">IF(A16="","",SUM(LU!O19,LU!O118))</f>
        <v>0</v>
      </c>
      <c r="D16" s="530" t="n">
        <f aca="false">IF(A16="","",SUM(LU!D19,LU!D118))</f>
        <v>12</v>
      </c>
      <c r="E16" s="531" t="n">
        <f aca="false">IF(A16="","",SUM(LU!J19,LU!J118))</f>
        <v>17</v>
      </c>
      <c r="F16" s="532" t="n">
        <f aca="false">IF(A16="","",(SUM(C16:E16)-(SUMPRODUCT(--(Lineups!C$4:C$41=A16),--(Lineups!A$4:A$41="SP"))+SUMPRODUCT(--(Lineups!G$4:G$41=A16),--(Lineups!A$4:A$41="SP"))+SUMPRODUCT(--(Lineups!C$46:C$83=A16),--(Lineups!A$46:A$83="SP"))+SUMPRODUCT(--(Lineups!G$46:G$83=A16),--(Lineups!A$46:A$83="SP")))))</f>
        <v>29</v>
      </c>
      <c r="G16" s="533" t="n">
        <f aca="false">IF(OR(A16="",F16=0,LU!D$3+LU!D$102=0),"",F16/(LU!D$3+LU!D$102))</f>
        <v>0.537037037037037</v>
      </c>
      <c r="H16" s="534" t="str">
        <f aca="false">IF(OR(C16=0,A16=""),"",SK!D204)</f>
        <v/>
      </c>
      <c r="I16" s="535" t="e">
        <f aca="false">IF(OR(A16="",SK!E204="",SK!E204=0),"",H16/SK!E204)</f>
        <v>#REF!</v>
      </c>
      <c r="J16" s="536" t="str">
        <f aca="false">IF(OR(A16="",C16=0),"",SK!G204)</f>
        <v/>
      </c>
      <c r="K16" s="537" t="str">
        <f aca="false">IF(OR(A16="",C16=0),"",SK!H204)</f>
        <v/>
      </c>
      <c r="L16" s="538" t="str">
        <f aca="false">IF(OR(A16="",C16=0),"",SK!J204)</f>
        <v/>
      </c>
      <c r="M16" s="538" t="str">
        <f aca="false">IF(OR(A16="",C16=0),"",SK!L204)</f>
        <v/>
      </c>
      <c r="N16" s="539" t="str">
        <f aca="false">IF(OR(A16="",C16=0),"",K16/C16)</f>
        <v/>
      </c>
      <c r="O16" s="540" t="str">
        <f aca="false">IF(OR(A16="",C16=0),"",SK!I204)</f>
        <v/>
      </c>
      <c r="P16" s="541" t="str">
        <f aca="false">IF(OR(A16="",C16=0,K16=0),"",O16/K16)</f>
        <v/>
      </c>
      <c r="Q16" s="542" t="e">
        <f aca="false">IF(OR(A16="",F16=0),"",SUM(LU!Q65,LU!Q164))</f>
        <v>#REF!</v>
      </c>
      <c r="R16" s="543" t="e">
        <f aca="false">IF(OR(A16="",F16=0),"",SUM(LU!Q88,LU!Q187))</f>
        <v>#REF!</v>
      </c>
      <c r="S16" s="534" t="e">
        <f aca="false">IF(OR(A16="",F16=0),"",SUM(LU!Q42,LU!Q141))</f>
        <v>#REF!</v>
      </c>
      <c r="T16" s="543" t="str">
        <f aca="false">IF(OR(A16="",C16=0),"",SUM(LU!O42,LU!O141))</f>
        <v/>
      </c>
      <c r="U16" s="544" t="str">
        <f aca="false">IF(OR(A16="",C16=0),"",T16/C16)</f>
        <v/>
      </c>
      <c r="V16" s="545" t="e">
        <f aca="false">IF(OR(A16="",D16=0),"",SUM(LU!D42,LU!D141))</f>
        <v>#REF!</v>
      </c>
      <c r="W16" s="544" t="e">
        <f aca="false">IF(OR(A16="",D16=0),"",V16/D16)</f>
        <v>#REF!</v>
      </c>
      <c r="X16" s="545" t="e">
        <f aca="false">IF(OR(A16="",E16=0),"",SUM(LU!J42,LU!J141))</f>
        <v>#REF!</v>
      </c>
      <c r="Y16" s="544" t="e">
        <f aca="false">IF(OR(A16="",E16=0),"",X16/E16)</f>
        <v>#REF!</v>
      </c>
      <c r="Z16" s="541" t="e">
        <f aca="false">IF(OR(A16="",F16="",F16=0),"",S16/F16)</f>
        <v>#REF!</v>
      </c>
      <c r="AA16" s="546" t="str">
        <f aca="false">IF(OR(A16="",F16=0,Q$26="-",LU!$D$5=0),"",Q16-Q$26)</f>
        <v/>
      </c>
      <c r="AB16" s="547" t="str">
        <f aca="false">IF(OR(A16="",F16=0,R$26="-",LU!$D$5=0),"",R16-R$26)</f>
        <v/>
      </c>
      <c r="AC16" s="548" t="str">
        <f aca="false">IF(OR(A16="",F16=0,AA16=""),"",AA16-AB16)</f>
        <v/>
      </c>
      <c r="AD16" s="549" t="str">
        <f aca="false">IF(OR($A16="",C16=0),"",U16-U$26)</f>
        <v/>
      </c>
      <c r="AE16" s="549" t="e">
        <f aca="false">IF(OR($A16="",D16=0),"",W16-W$26)</f>
        <v>#REF!</v>
      </c>
      <c r="AF16" s="550" t="e">
        <f aca="false">IF(OR($A16="",E16=0),"",Y16-Y$26)</f>
        <v>#REF!</v>
      </c>
      <c r="AG16" s="551" t="e">
        <f aca="false">IF(OR($A16="",Z16="",Z$26="-",LU!$D$5=0),"",Z16-Z$26)</f>
        <v>#REF!</v>
      </c>
      <c r="AH16" s="552" t="n">
        <f aca="false">IF(OR(A16="",F16=0),"",SUM(PT!U23,PT!U24))</f>
        <v>2</v>
      </c>
      <c r="AI16" s="552"/>
    </row>
    <row r="17" customFormat="false" ht="19.5" hidden="false" customHeight="true" outlineLevel="0" collapsed="false">
      <c r="A17" s="528" t="str">
        <f aca="false">IF(ISBLANK(IGRF!$B25),"",IGRF!$B25)</f>
        <v>64</v>
      </c>
      <c r="B17" s="529" t="str">
        <f aca="false">IF(ISBLANK(IGRF!$C25),"",IGRF!$C25)</f>
        <v>Wu's Your Momma</v>
      </c>
      <c r="C17" s="530" t="n">
        <f aca="false">IF(A17="","",SUM(LU!O20,LU!O119))</f>
        <v>0</v>
      </c>
      <c r="D17" s="530" t="n">
        <f aca="false">IF(A17="","",SUM(LU!D20,LU!D119))</f>
        <v>4</v>
      </c>
      <c r="E17" s="531" t="n">
        <f aca="false">IF(A17="","",SUM(LU!J20,LU!J119))</f>
        <v>24</v>
      </c>
      <c r="F17" s="532" t="n">
        <f aca="false">IF(A17="","",(SUM(C17:E17)-(SUMPRODUCT(--(Lineups!C$4:C$41=A17),--(Lineups!A$4:A$41="SP"))+SUMPRODUCT(--(Lineups!G$4:G$41=A17),--(Lineups!A$4:A$41="SP"))+SUMPRODUCT(--(Lineups!C$46:C$83=A17),--(Lineups!A$46:A$83="SP"))+SUMPRODUCT(--(Lineups!G$46:G$83=A17),--(Lineups!A$46:A$83="SP")))))</f>
        <v>28</v>
      </c>
      <c r="G17" s="533" t="n">
        <f aca="false">IF(OR(A17="",F17=0,LU!D$3+LU!D$102=0),"",F17/(LU!D$3+LU!D$102))</f>
        <v>0.518518518518518</v>
      </c>
      <c r="H17" s="534" t="str">
        <f aca="false">IF(OR(C17=0,A17=""),"",SK!D207)</f>
        <v/>
      </c>
      <c r="I17" s="535" t="e">
        <f aca="false">IF(OR(A17="",SK!E207="",SK!E207=0),"",H17/SK!E207)</f>
        <v>#REF!</v>
      </c>
      <c r="J17" s="536" t="str">
        <f aca="false">IF(OR(A17="",C17=0),"",SK!G207)</f>
        <v/>
      </c>
      <c r="K17" s="537" t="str">
        <f aca="false">IF(OR(A17="",C17=0),"",SK!H207)</f>
        <v/>
      </c>
      <c r="L17" s="538" t="str">
        <f aca="false">IF(OR(A17="",C17=0),"",SK!J207)</f>
        <v/>
      </c>
      <c r="M17" s="538" t="str">
        <f aca="false">IF(OR(A17="",C17=0),"",SK!L207)</f>
        <v/>
      </c>
      <c r="N17" s="539" t="str">
        <f aca="false">IF(OR(A17="",C17=0),"",K17/C17)</f>
        <v/>
      </c>
      <c r="O17" s="540" t="str">
        <f aca="false">IF(OR(A17="",C17=0),"",SK!I207)</f>
        <v/>
      </c>
      <c r="P17" s="541" t="str">
        <f aca="false">IF(OR(A17="",C17=0,K17=0),"",O17/K17)</f>
        <v/>
      </c>
      <c r="Q17" s="542" t="e">
        <f aca="false">IF(OR(A17="",F17=0),"",SUM(LU!Q66,LU!Q165))</f>
        <v>#REF!</v>
      </c>
      <c r="R17" s="543" t="e">
        <f aca="false">IF(OR(A17="",F17=0),"",SUM(LU!Q89,LU!Q188))</f>
        <v>#REF!</v>
      </c>
      <c r="S17" s="534" t="e">
        <f aca="false">IF(OR(A17="",F17=0),"",SUM(LU!Q43,LU!Q142))</f>
        <v>#REF!</v>
      </c>
      <c r="T17" s="543" t="str">
        <f aca="false">IF(OR(A17="",C17=0),"",SUM(LU!O43,LU!O142))</f>
        <v/>
      </c>
      <c r="U17" s="544" t="str">
        <f aca="false">IF(OR(A17="",C17=0),"",T17/C17)</f>
        <v/>
      </c>
      <c r="V17" s="545" t="e">
        <f aca="false">IF(OR(A17="",D17=0),"",SUM(LU!D43,LU!D142))</f>
        <v>#REF!</v>
      </c>
      <c r="W17" s="544" t="e">
        <f aca="false">IF(OR(A17="",D17=0),"",V17/D17)</f>
        <v>#REF!</v>
      </c>
      <c r="X17" s="545" t="e">
        <f aca="false">IF(OR(A17="",E17=0),"",SUM(LU!J43,LU!J142))</f>
        <v>#REF!</v>
      </c>
      <c r="Y17" s="544" t="e">
        <f aca="false">IF(OR(A17="",E17=0),"",X17/E17)</f>
        <v>#REF!</v>
      </c>
      <c r="Z17" s="541" t="e">
        <f aca="false">IF(OR(A17="",F17="",F17=0),"",S17/F17)</f>
        <v>#REF!</v>
      </c>
      <c r="AA17" s="546" t="str">
        <f aca="false">IF(OR(A17="",F17=0,Q$26="-",LU!$D$5=0),"",Q17-Q$26)</f>
        <v/>
      </c>
      <c r="AB17" s="547" t="str">
        <f aca="false">IF(OR(A17="",F17=0,R$26="-",LU!$D$5=0),"",R17-R$26)</f>
        <v/>
      </c>
      <c r="AC17" s="548" t="str">
        <f aca="false">IF(OR(A17="",F17=0,AA17=""),"",AA17-AB17)</f>
        <v/>
      </c>
      <c r="AD17" s="549" t="str">
        <f aca="false">IF(OR($A17="",C17=0),"",U17-U$26)</f>
        <v/>
      </c>
      <c r="AE17" s="549" t="e">
        <f aca="false">IF(OR($A17="",D17=0),"",W17-W$26)</f>
        <v>#REF!</v>
      </c>
      <c r="AF17" s="550" t="e">
        <f aca="false">IF(OR($A17="",E17=0),"",Y17-Y$26)</f>
        <v>#REF!</v>
      </c>
      <c r="AG17" s="551" t="e">
        <f aca="false">IF(OR($A17="",Z17="",Z$26="-",LU!$D$5=0),"",Z17-Z$26)</f>
        <v>#REF!</v>
      </c>
      <c r="AH17" s="552" t="n">
        <f aca="false">IF(OR(A17="",F17=0),"",SUM(PT!U25,PT!U26))</f>
        <v>4</v>
      </c>
      <c r="AI17" s="552"/>
    </row>
    <row r="18" customFormat="false" ht="20.15" hidden="false" customHeight="true" outlineLevel="0" collapsed="false">
      <c r="A18" s="528" t="str">
        <f aca="false">IF(ISBLANK(IGRF!$B26),"",IGRF!$B26)</f>
        <v>747</v>
      </c>
      <c r="B18" s="529" t="str">
        <f aca="false">IF(ISBLANK(IGRF!$C26),"",IGRF!$C26)</f>
        <v>Sketch E. Artist</v>
      </c>
      <c r="C18" s="530" t="n">
        <f aca="false">IF(A18="","",SUM(LU!O21,LU!O120))</f>
        <v>19</v>
      </c>
      <c r="D18" s="530" t="n">
        <f aca="false">IF(A18="","",SUM(LU!D21,LU!D120))</f>
        <v>0</v>
      </c>
      <c r="E18" s="531" t="n">
        <f aca="false">IF(A18="","",SUM(LU!J21,LU!J120))</f>
        <v>1</v>
      </c>
      <c r="F18" s="532" t="n">
        <f aca="false">IF(A18="","",(SUM(C18:E18)-(SUMPRODUCT(--(Lineups!C$4:C$41=A18),--(Lineups!A$4:A$41="SP"))+SUMPRODUCT(--(Lineups!G$4:G$41=A18),--(Lineups!A$4:A$41="SP"))+SUMPRODUCT(--(Lineups!C$46:C$83=A18),--(Lineups!A$46:A$83="SP"))+SUMPRODUCT(--(Lineups!G$46:G$83=A18),--(Lineups!A$46:A$83="SP")))))</f>
        <v>20</v>
      </c>
      <c r="G18" s="533" t="n">
        <f aca="false">IF(OR(A18="",F18=0,LU!D$3+LU!D$102=0),"",F18/(LU!D$3+LU!D$102))</f>
        <v>0.37037037037037</v>
      </c>
      <c r="H18" s="534" t="e">
        <f aca="false">IF(OR(C18=0,A18=""),"",SK!D210)</f>
        <v>#REF!</v>
      </c>
      <c r="I18" s="535" t="e">
        <f aca="false">IF(OR(A18="",SK!E210="",SK!E210=0),"",H18/SK!E210)</f>
        <v>#REF!</v>
      </c>
      <c r="J18" s="536" t="e">
        <f aca="false">IF(OR(A18="",C18=0),"",SK!G210)</f>
        <v>#REF!</v>
      </c>
      <c r="K18" s="537" t="e">
        <f aca="false">IF(OR(A18="",C18=0),"",SK!H210)</f>
        <v>#REF!</v>
      </c>
      <c r="L18" s="538" t="e">
        <f aca="false">IF(OR(A18="",C18=0),"",SK!J210)</f>
        <v>#REF!</v>
      </c>
      <c r="M18" s="538" t="e">
        <f aca="false">IF(OR(A18="",C18=0),"",SK!L210)</f>
        <v>#REF!</v>
      </c>
      <c r="N18" s="539" t="e">
        <f aca="false">IF(OR(A18="",C18=0),"",K18/C18)</f>
        <v>#REF!</v>
      </c>
      <c r="O18" s="540" t="e">
        <f aca="false">IF(OR(A18="",C18=0),"",SK!I210)</f>
        <v>#REF!</v>
      </c>
      <c r="P18" s="541" t="e">
        <f aca="false">IF(OR(A18="",C18=0,K18=0),"",O18/K18)</f>
        <v>#REF!</v>
      </c>
      <c r="Q18" s="542" t="e">
        <f aca="false">IF(OR(A18="",F18=0),"",SUM(LU!Q67,LU!Q166))</f>
        <v>#REF!</v>
      </c>
      <c r="R18" s="543" t="e">
        <f aca="false">IF(OR(A18="",F18=0),"",SUM(LU!Q90,LU!Q189))</f>
        <v>#REF!</v>
      </c>
      <c r="S18" s="534" t="e">
        <f aca="false">IF(OR(A18="",F18=0),"",SUM(LU!Q44,LU!Q143))</f>
        <v>#REF!</v>
      </c>
      <c r="T18" s="543" t="e">
        <f aca="false">IF(OR(A18="",C18=0),"",SUM(LU!O44,LU!O143))</f>
        <v>#REF!</v>
      </c>
      <c r="U18" s="544" t="e">
        <f aca="false">IF(OR(A18="",C18=0),"",T18/C18)</f>
        <v>#REF!</v>
      </c>
      <c r="V18" s="545" t="str">
        <f aca="false">IF(OR(A18="",D18=0),"",SUM(LU!D44,LU!D143))</f>
        <v/>
      </c>
      <c r="W18" s="544" t="str">
        <f aca="false">IF(OR(A18="",D18=0),"",V18/D18)</f>
        <v/>
      </c>
      <c r="X18" s="545" t="e">
        <f aca="false">IF(OR(A18="",E18=0),"",SUM(LU!J44,LU!J143))</f>
        <v>#REF!</v>
      </c>
      <c r="Y18" s="544" t="e">
        <f aca="false">IF(OR(A18="",E18=0),"",X18/E18)</f>
        <v>#REF!</v>
      </c>
      <c r="Z18" s="541" t="e">
        <f aca="false">IF(OR(A18="",F18="",F18=0),"",S18/F18)</f>
        <v>#REF!</v>
      </c>
      <c r="AA18" s="546" t="str">
        <f aca="false">IF(OR(A18="",F18=0,Q$26="-",LU!$D$5=0),"",Q18-Q$26)</f>
        <v/>
      </c>
      <c r="AB18" s="547" t="str">
        <f aca="false">IF(OR(A18="",F18=0,R$26="-",LU!$D$5=0),"",R18-R$26)</f>
        <v/>
      </c>
      <c r="AC18" s="548" t="str">
        <f aca="false">IF(OR(A18="",F18=0,AA18=""),"",AA18-AB18)</f>
        <v/>
      </c>
      <c r="AD18" s="549" t="e">
        <f aca="false">IF(OR($A18="",C18=0),"",U18-U$26)</f>
        <v>#REF!</v>
      </c>
      <c r="AE18" s="549" t="str">
        <f aca="false">IF(OR($A18="",D18=0),"",W18-W$26)</f>
        <v/>
      </c>
      <c r="AF18" s="550" t="e">
        <f aca="false">IF(OR($A18="",E18=0),"",Y18-Y$26)</f>
        <v>#REF!</v>
      </c>
      <c r="AG18" s="551" t="e">
        <f aca="false">IF(OR($A18="",Z18="",Z$26="-",LU!$D$5=0),"",Z18-Z$26)</f>
        <v>#REF!</v>
      </c>
      <c r="AH18" s="552" t="n">
        <f aca="false">IF(OR(A18="",F18=0),"",SUM(PT!U27,PT!U28))</f>
        <v>0</v>
      </c>
      <c r="AI18" s="552"/>
    </row>
    <row r="19" customFormat="false" ht="20.15" hidden="false" customHeight="true" outlineLevel="0" collapsed="false">
      <c r="A19" s="528" t="str">
        <f aca="false">IF(ISBLANK(IGRF!$B27),"",IGRF!$B27)</f>
        <v>77</v>
      </c>
      <c r="B19" s="529" t="str">
        <f aca="false">IF(ISBLANK(IGRF!$C27),"",IGRF!$C27)</f>
        <v>Jen-Aside</v>
      </c>
      <c r="C19" s="530" t="n">
        <f aca="false">IF(A19="","",SUM(LU!O22,LU!O121))</f>
        <v>0</v>
      </c>
      <c r="D19" s="530" t="n">
        <f aca="false">IF(A19="","",SUM(LU!D22,LU!D121))</f>
        <v>0</v>
      </c>
      <c r="E19" s="531" t="n">
        <f aca="false">IF(A19="","",SUM(LU!J22,LU!J121))</f>
        <v>0</v>
      </c>
      <c r="F19" s="532" t="n">
        <f aca="false">IF(A19="","",(SUM(C19:E19)-(SUMPRODUCT(--(Lineups!C$4:C$41=A19),--(Lineups!A$4:A$41="SP"))+SUMPRODUCT(--(Lineups!G$4:G$41=A19),--(Lineups!A$4:A$41="SP"))+SUMPRODUCT(--(Lineups!C$46:C$83=A19),--(Lineups!A$46:A$83="SP"))+SUMPRODUCT(--(Lineups!G$46:G$83=A19),--(Lineups!A$46:A$83="SP")))))</f>
        <v>0</v>
      </c>
      <c r="G19" s="533" t="str">
        <f aca="false">IF(OR(A19="",F19=0,LU!D$3+LU!D$102=0),"",F19/(LU!D$3+LU!D$102))</f>
        <v/>
      </c>
      <c r="H19" s="534" t="str">
        <f aca="false">IF(OR(C19=0,A19=""),"",SK!D213)</f>
        <v/>
      </c>
      <c r="I19" s="535" t="e">
        <f aca="false">IF(OR(A19="",SK!E213="",SK!E213=0),"",H19/SK!E213)</f>
        <v>#REF!</v>
      </c>
      <c r="J19" s="536" t="str">
        <f aca="false">IF(OR(A19="",C19=0),"",SK!G213)</f>
        <v/>
      </c>
      <c r="K19" s="537" t="str">
        <f aca="false">IF(OR(A19="",C19=0),"",SK!H213)</f>
        <v/>
      </c>
      <c r="L19" s="538" t="str">
        <f aca="false">IF(OR(A19="",C19=0),"",SK!J213)</f>
        <v/>
      </c>
      <c r="M19" s="538" t="str">
        <f aca="false">IF(OR(A19="",C19=0),"",SK!L213)</f>
        <v/>
      </c>
      <c r="N19" s="539" t="str">
        <f aca="false">IF(OR(A19="",C19=0),"",K19/C19)</f>
        <v/>
      </c>
      <c r="O19" s="540" t="str">
        <f aca="false">IF(OR(A19="",C19=0),"",SK!I213)</f>
        <v/>
      </c>
      <c r="P19" s="541" t="str">
        <f aca="false">IF(OR(A19="",C19=0,K19=0),"",O19/K19)</f>
        <v/>
      </c>
      <c r="Q19" s="542" t="str">
        <f aca="false">IF(OR(A19="",F19=0),"",SUM(LU!Q68,LU!Q167))</f>
        <v/>
      </c>
      <c r="R19" s="543" t="str">
        <f aca="false">IF(OR(A19="",F19=0),"",SUM(LU!Q91,LU!Q190))</f>
        <v/>
      </c>
      <c r="S19" s="534" t="str">
        <f aca="false">IF(OR(A19="",F19=0),"",SUM(LU!Q45,LU!Q144))</f>
        <v/>
      </c>
      <c r="T19" s="543" t="str">
        <f aca="false">IF(OR(A19="",C19=0),"",SUM(LU!O45,LU!O144))</f>
        <v/>
      </c>
      <c r="U19" s="544" t="str">
        <f aca="false">IF(OR(A19="",C19=0),"",T19/C19)</f>
        <v/>
      </c>
      <c r="V19" s="545" t="str">
        <f aca="false">IF(OR(A19="",D19=0),"",SUM(LU!D45,LU!D144))</f>
        <v/>
      </c>
      <c r="W19" s="544" t="str">
        <f aca="false">IF(OR(A19="",D19=0),"",V19/D19)</f>
        <v/>
      </c>
      <c r="X19" s="545" t="str">
        <f aca="false">IF(OR(A19="",E19=0),"",SUM(LU!J45,LU!J144))</f>
        <v/>
      </c>
      <c r="Y19" s="544" t="str">
        <f aca="false">IF(OR(A19="",E19=0),"",X19/E19)</f>
        <v/>
      </c>
      <c r="Z19" s="541" t="str">
        <f aca="false">IF(OR(A19="",F19="",F19=0),"",S19/F19)</f>
        <v/>
      </c>
      <c r="AA19" s="546" t="str">
        <f aca="false">IF(OR(A19="",F19=0,Q$26="-",LU!$D$5=0),"",Q19-Q$26)</f>
        <v/>
      </c>
      <c r="AB19" s="547" t="str">
        <f aca="false">IF(OR(A19="",F19=0,R$26="-",LU!$D$5=0),"",R19-R$26)</f>
        <v/>
      </c>
      <c r="AC19" s="548" t="str">
        <f aca="false">IF(OR(A19="",F19=0,AA19=""),"",AA19-AB19)</f>
        <v/>
      </c>
      <c r="AD19" s="549" t="str">
        <f aca="false">IF(OR($A19="",C19=0),"",U19-U$26)</f>
        <v/>
      </c>
      <c r="AE19" s="549" t="str">
        <f aca="false">IF(OR($A19="",D19=0),"",W19-W$26)</f>
        <v/>
      </c>
      <c r="AF19" s="550" t="str">
        <f aca="false">IF(OR($A19="",E19=0),"",Y19-Y$26)</f>
        <v/>
      </c>
      <c r="AG19" s="551" t="str">
        <f aca="false">IF(OR($A19="",Z19="",Z$26="-",LU!$D$5=0),"",Z19-Z$26)</f>
        <v/>
      </c>
      <c r="AH19" s="552" t="str">
        <f aca="false">IF(OR(A19="",F19=0),"",SUM(PT!U29,PT!U30))</f>
        <v/>
      </c>
      <c r="AI19" s="552"/>
    </row>
    <row r="20" customFormat="false" ht="20.15" hidden="false" customHeight="true" outlineLevel="0" collapsed="false">
      <c r="A20" s="528" t="str">
        <f aca="false">IF(ISBLANK(IGRF!$B28),"",IGRF!$B28)</f>
        <v/>
      </c>
      <c r="B20" s="529" t="str">
        <f aca="false">IF(ISBLANK(IGRF!$C28),"",IGRF!$C28)</f>
        <v/>
      </c>
      <c r="C20" s="530" t="str">
        <f aca="false">IF(A20="","",SUM(LU!O23,LU!O122))</f>
        <v/>
      </c>
      <c r="D20" s="530" t="str">
        <f aca="false">IF(A20="","",SUM(LU!D23,LU!D122))</f>
        <v/>
      </c>
      <c r="E20" s="531" t="str">
        <f aca="false">IF(A20="","",SUM(LU!J23,LU!J122))</f>
        <v/>
      </c>
      <c r="F20" s="532" t="str">
        <f aca="false">IF(A20="","",(SUM(C20:E20)-(SUMPRODUCT(--(Lineups!C$4:C$41=A20),--(Lineups!A$4:A$41="SP"))+SUMPRODUCT(--(Lineups!G$4:G$41=A20),--(Lineups!A$4:A$41="SP"))+SUMPRODUCT(--(Lineups!C$46:C$83=A20),--(Lineups!A$46:A$83="SP"))+SUMPRODUCT(--(Lineups!G$46:G$83=A20),--(Lineups!A$46:A$83="SP")))))</f>
        <v/>
      </c>
      <c r="G20" s="533" t="str">
        <f aca="false">IF(OR(A20="",F20=0,LU!D$3+LU!D$102=0),"",F20/(LU!D$3+LU!D$102))</f>
        <v/>
      </c>
      <c r="H20" s="534" t="str">
        <f aca="false">IF(OR(C20=0,A20=""),"",SK!D216)</f>
        <v/>
      </c>
      <c r="I20" s="535" t="str">
        <f aca="false">IF(OR(A20="",SK!E216="",SK!E216=0),"",H20/SK!E216)</f>
        <v/>
      </c>
      <c r="J20" s="536" t="str">
        <f aca="false">IF(OR(A20="",C20=0),"",SK!G216)</f>
        <v/>
      </c>
      <c r="K20" s="537" t="str">
        <f aca="false">IF(OR(A20="",C20=0),"",SK!H216)</f>
        <v/>
      </c>
      <c r="L20" s="538" t="str">
        <f aca="false">IF(OR(A20="",C20=0),"",SK!J216)</f>
        <v/>
      </c>
      <c r="M20" s="538" t="str">
        <f aca="false">IF(OR(A20="",C20=0),"",SK!L216)</f>
        <v/>
      </c>
      <c r="N20" s="539" t="str">
        <f aca="false">IF(OR(A20="",C20=0),"",K20/C20)</f>
        <v/>
      </c>
      <c r="O20" s="540" t="str">
        <f aca="false">IF(OR(A20="",C20=0),"",SK!I216)</f>
        <v/>
      </c>
      <c r="P20" s="541" t="str">
        <f aca="false">IF(OR(A20="",C20=0,K20=0),"",O20/K20)</f>
        <v/>
      </c>
      <c r="Q20" s="542" t="str">
        <f aca="false">IF(OR(A20="",F20=0),"",SUM(LU!Q69,LU!Q168))</f>
        <v/>
      </c>
      <c r="R20" s="543" t="str">
        <f aca="false">IF(OR(A20="",F20=0),"",SUM(LU!Q92,LU!Q191))</f>
        <v/>
      </c>
      <c r="S20" s="534" t="str">
        <f aca="false">IF(OR(A20="",F20=0),"",SUM(LU!Q46,LU!Q145))</f>
        <v/>
      </c>
      <c r="T20" s="543" t="str">
        <f aca="false">IF(OR(A20="",C20=0),"",SUM(LU!O46,LU!O145))</f>
        <v/>
      </c>
      <c r="U20" s="544" t="str">
        <f aca="false">IF(OR(A20="",C20=0),"",T20/C20)</f>
        <v/>
      </c>
      <c r="V20" s="545" t="str">
        <f aca="false">IF(OR(A20="",D20=0),"",SUM(LU!D46,LU!D145))</f>
        <v/>
      </c>
      <c r="W20" s="544" t="str">
        <f aca="false">IF(OR(A20="",D20=0),"",V20/D20)</f>
        <v/>
      </c>
      <c r="X20" s="545" t="str">
        <f aca="false">IF(OR(A20="",E20=0),"",SUM(LU!J46,LU!J145))</f>
        <v/>
      </c>
      <c r="Y20" s="544" t="str">
        <f aca="false">IF(OR(A20="",E20=0),"",X20/E20)</f>
        <v/>
      </c>
      <c r="Z20" s="541" t="str">
        <f aca="false">IF(OR(A20="",F20="",F20=0),"",S20/F20)</f>
        <v/>
      </c>
      <c r="AA20" s="546" t="str">
        <f aca="false">IF(OR(A20="",F20=0,Q$26="-",LU!$D$5=0),"",Q20-Q$26)</f>
        <v/>
      </c>
      <c r="AB20" s="547" t="str">
        <f aca="false">IF(OR(A20="",F20=0,R$26="-",LU!$D$5=0),"",R20-R$26)</f>
        <v/>
      </c>
      <c r="AC20" s="548" t="str">
        <f aca="false">IF(OR(A20="",F20=0,AA20=""),"",AA20-AB20)</f>
        <v/>
      </c>
      <c r="AD20" s="549" t="str">
        <f aca="false">IF(OR($A20="",C20=0),"",U20-U$26)</f>
        <v/>
      </c>
      <c r="AE20" s="549" t="str">
        <f aca="false">IF(OR($A20="",D20=0),"",W20-W$26)</f>
        <v/>
      </c>
      <c r="AF20" s="550" t="str">
        <f aca="false">IF(OR($A20="",E20=0),"",Y20-Y$26)</f>
        <v/>
      </c>
      <c r="AG20" s="551" t="str">
        <f aca="false">IF(OR($A20="",Z20="",Z$26="-",LU!$D$5=0),"",Z20-Z$26)</f>
        <v/>
      </c>
      <c r="AH20" s="552" t="str">
        <f aca="false">IF(OR(A20="",F20=0),"",SUM(PT!U31,PT!U32))</f>
        <v/>
      </c>
      <c r="AI20" s="552"/>
    </row>
    <row r="21" customFormat="false" ht="19.5" hidden="false" customHeight="true" outlineLevel="0" collapsed="false">
      <c r="A21" s="528" t="str">
        <f aca="false">IF(ISBLANK(IGRF!$B29),"",IGRF!$B29)</f>
        <v/>
      </c>
      <c r="B21" s="529" t="str">
        <f aca="false">IF(ISBLANK(IGRF!$C29),"",IGRF!$C29)</f>
        <v/>
      </c>
      <c r="C21" s="530" t="str">
        <f aca="false">IF(A21="","",SUM(LU!O24,LU!O123))</f>
        <v/>
      </c>
      <c r="D21" s="530" t="str">
        <f aca="false">IF(A21="","",SUM(LU!D24,LU!D123))</f>
        <v/>
      </c>
      <c r="E21" s="531" t="str">
        <f aca="false">IF(A21="","",SUM(LU!J24,LU!J123))</f>
        <v/>
      </c>
      <c r="F21" s="532" t="str">
        <f aca="false">IF(A21="","",(SUM(C21:E21)-(SUMPRODUCT(--(Lineups!C$4:C$41=A21),--(Lineups!A$4:A$41="SP"))+SUMPRODUCT(--(Lineups!G$4:G$41=A21),--(Lineups!A$4:A$41="SP"))+SUMPRODUCT(--(Lineups!C$46:C$83=A21),--(Lineups!A$46:A$83="SP"))+SUMPRODUCT(--(Lineups!G$46:G$83=A21),--(Lineups!A$46:A$83="SP")))))</f>
        <v/>
      </c>
      <c r="G21" s="533" t="str">
        <f aca="false">IF(OR(A21="",F21=0,LU!D$3+LU!D$102=0),"",F21/(LU!D$3+LU!D$102))</f>
        <v/>
      </c>
      <c r="H21" s="534" t="str">
        <f aca="false">IF(OR(C21=0,A21=""),"",SK!D219)</f>
        <v/>
      </c>
      <c r="I21" s="535" t="str">
        <f aca="false">IF(OR(A21="",SK!E219="",SK!E219=0),"",H21/SK!E219)</f>
        <v/>
      </c>
      <c r="J21" s="536" t="str">
        <f aca="false">IF(OR(A21="",C21=0),"",SK!G219)</f>
        <v/>
      </c>
      <c r="K21" s="537" t="str">
        <f aca="false">IF(OR(A21="",C21=0),"",SK!H219)</f>
        <v/>
      </c>
      <c r="L21" s="538" t="str">
        <f aca="false">IF(OR(A21="",C21=0),"",SK!J219)</f>
        <v/>
      </c>
      <c r="M21" s="538" t="str">
        <f aca="false">IF(OR(A21="",C21=0),"",SK!L219)</f>
        <v/>
      </c>
      <c r="N21" s="539" t="str">
        <f aca="false">IF(OR(A21="",C21=0),"",K21/C21)</f>
        <v/>
      </c>
      <c r="O21" s="540" t="str">
        <f aca="false">IF(OR(A21="",C21=0),"",SK!I219)</f>
        <v/>
      </c>
      <c r="P21" s="541" t="str">
        <f aca="false">IF(OR(A21="",C21=0,K21=0),"",O21/K21)</f>
        <v/>
      </c>
      <c r="Q21" s="542" t="str">
        <f aca="false">IF(OR(A21="",F21=0),"",SUM(LU!Q70,LU!Q169))</f>
        <v/>
      </c>
      <c r="R21" s="543" t="str">
        <f aca="false">IF(OR(A21="",F21=0),"",SUM(LU!Q93,LU!Q192))</f>
        <v/>
      </c>
      <c r="S21" s="534" t="str">
        <f aca="false">IF(OR(A21="",F21=0),"",SUM(LU!Q47,LU!Q146))</f>
        <v/>
      </c>
      <c r="T21" s="543" t="str">
        <f aca="false">IF(OR(A21="",C21=0),"",SUM(LU!O47,LU!O146))</f>
        <v/>
      </c>
      <c r="U21" s="544" t="str">
        <f aca="false">IF(OR(A21="",C21=0),"",T21/C21)</f>
        <v/>
      </c>
      <c r="V21" s="545" t="str">
        <f aca="false">IF(OR(A21="",D21=0),"",SUM(LU!D47,LU!D146))</f>
        <v/>
      </c>
      <c r="W21" s="544" t="str">
        <f aca="false">IF(OR(A21="",D21=0),"",V21/D21)</f>
        <v/>
      </c>
      <c r="X21" s="545" t="str">
        <f aca="false">IF(OR(A21="",E21=0),"",SUM(LU!J47,LU!J146))</f>
        <v/>
      </c>
      <c r="Y21" s="544" t="str">
        <f aca="false">IF(OR(A21="",E21=0),"",X21/E21)</f>
        <v/>
      </c>
      <c r="Z21" s="541" t="str">
        <f aca="false">IF(OR(A21="",F21="",F21=0),"",S21/F21)</f>
        <v/>
      </c>
      <c r="AA21" s="546" t="str">
        <f aca="false">IF(OR(A21="",F21=0,Q$26="-",LU!$D$5=0),"",Q21-Q$26)</f>
        <v/>
      </c>
      <c r="AB21" s="547" t="str">
        <f aca="false">IF(OR(A21="",F21=0,R$26="-",LU!$D$5=0),"",R21-R$26)</f>
        <v/>
      </c>
      <c r="AC21" s="548" t="str">
        <f aca="false">IF(OR(A21="",F21=0,AA21=""),"",AA21-AB21)</f>
        <v/>
      </c>
      <c r="AD21" s="549" t="str">
        <f aca="false">IF(OR($A21="",C21=0),"",U21-U$26)</f>
        <v/>
      </c>
      <c r="AE21" s="549" t="str">
        <f aca="false">IF(OR($A21="",D21=0),"",W21-W$26)</f>
        <v/>
      </c>
      <c r="AF21" s="550" t="str">
        <f aca="false">IF(OR($A21="",E21=0),"",Y21-Y$26)</f>
        <v/>
      </c>
      <c r="AG21" s="551" t="str">
        <f aca="false">IF(OR($A21="",Z21="",Z$26="-",LU!$D$5=0),"",Z21-Z$26)</f>
        <v/>
      </c>
      <c r="AH21" s="552" t="str">
        <f aca="false">IF(OR(A21="",F21=0),"",SUM(PT!U33,PT!U34))</f>
        <v/>
      </c>
      <c r="AI21" s="552"/>
    </row>
    <row r="22" customFormat="false" ht="19.5" hidden="false" customHeight="true" outlineLevel="0" collapsed="false">
      <c r="A22" s="528" t="str">
        <f aca="false">IF(ISBLANK(IGRF!$B30),"",IGRF!$B30)</f>
        <v/>
      </c>
      <c r="B22" s="529" t="str">
        <f aca="false">IF(ISBLANK(IGRF!$C30),"",IGRF!$C30)</f>
        <v/>
      </c>
      <c r="C22" s="530" t="str">
        <f aca="false">IF(A22="","",SUM(LU!O25,LU!O124))</f>
        <v/>
      </c>
      <c r="D22" s="530" t="str">
        <f aca="false">IF(A22="","",SUM(LU!D25,LU!D124))</f>
        <v/>
      </c>
      <c r="E22" s="531" t="str">
        <f aca="false">IF(A22="","",SUM(LU!J25,LU!J124))</f>
        <v/>
      </c>
      <c r="F22" s="532" t="str">
        <f aca="false">IF(A22="","",(SUM(C22:E22)-(SUMPRODUCT(--(Lineups!C$4:C$41=A22),--(Lineups!A$4:A$41="SP"))+SUMPRODUCT(--(Lineups!G$4:G$41=A22),--(Lineups!A$4:A$41="SP"))+SUMPRODUCT(--(Lineups!C$46:C$83=A22),--(Lineups!A$46:A$83="SP"))+SUMPRODUCT(--(Lineups!G$46:G$83=A22),--(Lineups!A$46:A$83="SP")))))</f>
        <v/>
      </c>
      <c r="G22" s="533" t="str">
        <f aca="false">IF(OR(A22="",F22=0,LU!D$3+LU!D$102=0),"",F22/(LU!D$3+LU!D$102))</f>
        <v/>
      </c>
      <c r="H22" s="534" t="str">
        <f aca="false">IF(OR(C22=0,A22=""),"",SK!D222)</f>
        <v/>
      </c>
      <c r="I22" s="535" t="str">
        <f aca="false">IF(OR(A22="",SK!E222="",SK!E222=0),"",H22/SK!E222)</f>
        <v/>
      </c>
      <c r="J22" s="536" t="str">
        <f aca="false">IF(OR(A22="",C22=0),"",SK!G222)</f>
        <v/>
      </c>
      <c r="K22" s="537" t="str">
        <f aca="false">IF(OR(A22="",C22=0),"",SK!H222)</f>
        <v/>
      </c>
      <c r="L22" s="538" t="str">
        <f aca="false">IF(OR(A22="",C22=0),"",SK!J222)</f>
        <v/>
      </c>
      <c r="M22" s="538" t="str">
        <f aca="false">IF(OR(A22="",C22=0),"",SK!L222)</f>
        <v/>
      </c>
      <c r="N22" s="539" t="str">
        <f aca="false">IF(OR(A22="",C22=0),"",K22/C22)</f>
        <v/>
      </c>
      <c r="O22" s="540" t="str">
        <f aca="false">IF(OR(A22="",C22=0),"",SK!I222)</f>
        <v/>
      </c>
      <c r="P22" s="541" t="str">
        <f aca="false">IF(OR(A22="",C22=0,K22=0),"",O22/K22)</f>
        <v/>
      </c>
      <c r="Q22" s="542" t="str">
        <f aca="false">IF(OR(A22="",F22=0),"",SUM(LU!Q71,LU!Q170))</f>
        <v/>
      </c>
      <c r="R22" s="543" t="str">
        <f aca="false">IF(OR(A22="",F22=0),"",SUM(LU!Q94,LU!Q193))</f>
        <v/>
      </c>
      <c r="S22" s="534" t="str">
        <f aca="false">IF(OR(A22="",F22=0),"",SUM(LU!Q48,LU!Q147))</f>
        <v/>
      </c>
      <c r="T22" s="543" t="str">
        <f aca="false">IF(OR(A22="",C22=0),"",SUM(LU!O48,LU!O147))</f>
        <v/>
      </c>
      <c r="U22" s="544" t="str">
        <f aca="false">IF(OR(A22="",C22=0),"",T22/C22)</f>
        <v/>
      </c>
      <c r="V22" s="545" t="str">
        <f aca="false">IF(OR(A22="",D22=0),"",SUM(LU!D48,LU!D147))</f>
        <v/>
      </c>
      <c r="W22" s="544" t="str">
        <f aca="false">IF(OR(A22="",D22=0),"",V22/D22)</f>
        <v/>
      </c>
      <c r="X22" s="545" t="str">
        <f aca="false">IF(OR(A22="",E22=0),"",SUM(LU!J48,LU!J147))</f>
        <v/>
      </c>
      <c r="Y22" s="544" t="str">
        <f aca="false">IF(OR(A22="",E22=0),"",X22/E22)</f>
        <v/>
      </c>
      <c r="Z22" s="541" t="str">
        <f aca="false">IF(OR(A22="",F22="",F22=0),"",S22/F22)</f>
        <v/>
      </c>
      <c r="AA22" s="546" t="str">
        <f aca="false">IF(OR(A22="",F22=0,Q$26="-",LU!$D$5=0),"",Q22-Q$26)</f>
        <v/>
      </c>
      <c r="AB22" s="547" t="str">
        <f aca="false">IF(OR(A22="",F22=0,R$26="-",LU!$D$5=0),"",R22-R$26)</f>
        <v/>
      </c>
      <c r="AC22" s="548" t="str">
        <f aca="false">IF(OR(A22="",F22=0,AA22=""),"",AA22-AB22)</f>
        <v/>
      </c>
      <c r="AD22" s="549" t="str">
        <f aca="false">IF(OR($A22="",C22=0),"",U22-U$26)</f>
        <v/>
      </c>
      <c r="AE22" s="549" t="str">
        <f aca="false">IF(OR($A22="",D22=0),"",W22-W$26)</f>
        <v/>
      </c>
      <c r="AF22" s="550" t="str">
        <f aca="false">IF(OR($A22="",E22=0),"",Y22-Y$26)</f>
        <v/>
      </c>
      <c r="AG22" s="551" t="str">
        <f aca="false">IF(OR($A22="",Z22="",Z$26="-",LU!$D$5=0),"",Z22-Z$26)</f>
        <v/>
      </c>
      <c r="AH22" s="552" t="str">
        <f aca="false">IF(OR(A22="",F22=0),"",SUM(PT!U35,PT!U36))</f>
        <v/>
      </c>
      <c r="AI22" s="552"/>
    </row>
    <row r="23" customFormat="false" ht="19.5" hidden="false" customHeight="true" outlineLevel="0" collapsed="false">
      <c r="A23" s="528" t="str">
        <f aca="false">IF(ISBLANK(IGRF!$B31),"",IGRF!$B31)</f>
        <v/>
      </c>
      <c r="B23" s="529" t="str">
        <f aca="false">IF(ISBLANK(IGRF!$C31),"",IGRF!$C31)</f>
        <v/>
      </c>
      <c r="C23" s="530" t="str">
        <f aca="false">IF(A23="","",SUM(LU!O26,LU!O125))</f>
        <v/>
      </c>
      <c r="D23" s="530" t="str">
        <f aca="false">IF(A23="","",SUM(LU!D26,LU!D125))</f>
        <v/>
      </c>
      <c r="E23" s="531" t="str">
        <f aca="false">IF(A23="","",SUM(LU!J26,LU!J125))</f>
        <v/>
      </c>
      <c r="F23" s="532" t="str">
        <f aca="false">IF(A23="","",(SUM(C23:E23)-(SUMPRODUCT(--(Lineups!C$4:C$41=A23),--(Lineups!A$4:A$41="SP"))+SUMPRODUCT(--(Lineups!G$4:G$41=A23),--(Lineups!A$4:A$41="SP"))+SUMPRODUCT(--(Lineups!C$46:C$83=A23),--(Lineups!A$46:A$83="SP"))+SUMPRODUCT(--(Lineups!G$46:G$83=A23),--(Lineups!A$46:A$83="SP")))))</f>
        <v/>
      </c>
      <c r="G23" s="533" t="str">
        <f aca="false">IF(OR(A23="",F23=0,LU!D$3+LU!D$102=0),"",F23/(LU!D$3+LU!D$102))</f>
        <v/>
      </c>
      <c r="H23" s="534" t="str">
        <f aca="false">IF(OR(C23=0,A23=""),"",SK!D225)</f>
        <v/>
      </c>
      <c r="I23" s="535" t="str">
        <f aca="false">IF(OR(A23="",SK!E225="",SK!E225=0),"",H23/SK!E225)</f>
        <v/>
      </c>
      <c r="J23" s="536" t="str">
        <f aca="false">IF(OR(A23="",C23=0),"",SK!G225)</f>
        <v/>
      </c>
      <c r="K23" s="537" t="str">
        <f aca="false">IF(OR(A23="",C23=0),"",SK!H225)</f>
        <v/>
      </c>
      <c r="L23" s="538" t="str">
        <f aca="false">IF(OR(A23="",C23=0),"",SK!J225)</f>
        <v/>
      </c>
      <c r="M23" s="538" t="str">
        <f aca="false">IF(OR(A23="",C23=0),"",SK!L225)</f>
        <v/>
      </c>
      <c r="N23" s="539" t="str">
        <f aca="false">IF(OR(A23="",C23=0),"",K23/C23)</f>
        <v/>
      </c>
      <c r="O23" s="540" t="str">
        <f aca="false">IF(OR(A23="",C23=0),"",SK!I225)</f>
        <v/>
      </c>
      <c r="P23" s="541" t="str">
        <f aca="false">IF(OR(A23="",C23=0,K23=0),"",O23/K23)</f>
        <v/>
      </c>
      <c r="Q23" s="542" t="str">
        <f aca="false">IF(OR(A23="",F23=0),"",SUM(LU!Q72,LU!Q171))</f>
        <v/>
      </c>
      <c r="R23" s="543" t="str">
        <f aca="false">IF(OR(A23="",F23=0),"",SUM(LU!Q95,LU!Q194))</f>
        <v/>
      </c>
      <c r="S23" s="534" t="str">
        <f aca="false">IF(OR(A23="",F23=0),"",SUM(LU!Q49,LU!Q148))</f>
        <v/>
      </c>
      <c r="T23" s="543" t="str">
        <f aca="false">IF(OR(A23="",C23=0),"",SUM(LU!O49,LU!O148))</f>
        <v/>
      </c>
      <c r="U23" s="544" t="str">
        <f aca="false">IF(OR(A23="",C23=0),"",T23/C23)</f>
        <v/>
      </c>
      <c r="V23" s="545" t="str">
        <f aca="false">IF(OR(A23="",D23=0),"",SUM(LU!D49,LU!D148))</f>
        <v/>
      </c>
      <c r="W23" s="544" t="str">
        <f aca="false">IF(OR(A23="",D23=0),"",V23/D23)</f>
        <v/>
      </c>
      <c r="X23" s="545" t="str">
        <f aca="false">IF(OR(A23="",E23=0),"",SUM(LU!J49,LU!J148))</f>
        <v/>
      </c>
      <c r="Y23" s="544" t="str">
        <f aca="false">IF(OR(A23="",E23=0),"",X23/E23)</f>
        <v/>
      </c>
      <c r="Z23" s="541" t="str">
        <f aca="false">IF(OR(A23="",F23="",F23=0),"",S23/F23)</f>
        <v/>
      </c>
      <c r="AA23" s="546" t="str">
        <f aca="false">IF(OR(A23="",F23=0,Q$26="-",LU!$D$5=0),"",Q23-Q$26)</f>
        <v/>
      </c>
      <c r="AB23" s="547" t="str">
        <f aca="false">IF(OR(A23="",F23=0,R$26="-",LU!$D$5=0),"",R23-R$26)</f>
        <v/>
      </c>
      <c r="AC23" s="548" t="str">
        <f aca="false">IF(OR(A23="",F23=0,AA23=""),"",AA23-AB23)</f>
        <v/>
      </c>
      <c r="AD23" s="549" t="str">
        <f aca="false">IF(OR($A23="",C23=0),"",U23-U$26)</f>
        <v/>
      </c>
      <c r="AE23" s="549" t="str">
        <f aca="false">IF(OR($A23="",D23=0),"",W23-W$26)</f>
        <v/>
      </c>
      <c r="AF23" s="550" t="str">
        <f aca="false">IF(OR($A23="",E23=0),"",Y23-Y$26)</f>
        <v/>
      </c>
      <c r="AG23" s="551" t="str">
        <f aca="false">IF(OR($A23="",Z23="",Z$26="-",LU!$D$5=0),"",Z23-Z$26)</f>
        <v/>
      </c>
      <c r="AH23" s="552" t="str">
        <f aca="false">IF(OR(A23="",F23=0),"",SUM(PT!U37,PT!U38))</f>
        <v/>
      </c>
      <c r="AI23" s="552"/>
    </row>
    <row r="24" customFormat="false" ht="20.15" hidden="false" customHeight="true" outlineLevel="0" collapsed="false">
      <c r="A24" s="528" t="str">
        <f aca="false">IF(ISBLANK(IGRF!$B32),"",IGRF!$B32)</f>
        <v/>
      </c>
      <c r="B24" s="529" t="str">
        <f aca="false">IF(ISBLANK(IGRF!$C32),"",IGRF!$C32)</f>
        <v/>
      </c>
      <c r="C24" s="530" t="str">
        <f aca="false">IF(A24="","",SUM(LU!O27,LU!O126))</f>
        <v/>
      </c>
      <c r="D24" s="530" t="str">
        <f aca="false">IF(A24="","",SUM(LU!D27,LU!D126))</f>
        <v/>
      </c>
      <c r="E24" s="531" t="str">
        <f aca="false">IF(A24="","",SUM(LU!J27,LU!J126))</f>
        <v/>
      </c>
      <c r="F24" s="532" t="str">
        <f aca="false">IF(A24="","",(SUM(C24:E24)-(SUMPRODUCT(--(Lineups!C$4:C$41=A24),--(Lineups!A$4:A$41="SP"))+SUMPRODUCT(--(Lineups!G$4:G$41=A24),--(Lineups!A$4:A$41="SP"))+SUMPRODUCT(--(Lineups!C$46:C$83=A24),--(Lineups!A$46:A$83="SP"))+SUMPRODUCT(--(Lineups!G$46:G$83=A24),--(Lineups!A$46:A$83="SP")))))</f>
        <v/>
      </c>
      <c r="G24" s="533" t="str">
        <f aca="false">IF(OR(A24="",F24=0,LU!D$3+LU!D$102=0),"",F24/(LU!D$3+LU!D$102))</f>
        <v/>
      </c>
      <c r="H24" s="534" t="str">
        <f aca="false">IF(OR(C24=0,A24=""),"",SK!D228)</f>
        <v/>
      </c>
      <c r="I24" s="535" t="str">
        <f aca="false">IF(OR(A24="",SK!E228="",SK!E228=0),"",H24/SK!E228)</f>
        <v/>
      </c>
      <c r="J24" s="536" t="str">
        <f aca="false">IF(OR(A24="",C24=0),"",SK!G228)</f>
        <v/>
      </c>
      <c r="K24" s="537" t="str">
        <f aca="false">IF(OR(A24="",C24=0),"",SK!H228)</f>
        <v/>
      </c>
      <c r="L24" s="538" t="str">
        <f aca="false">IF(OR(A24="",C24=0),"",SK!J228)</f>
        <v/>
      </c>
      <c r="M24" s="538" t="str">
        <f aca="false">IF(OR(A24="",C24=0),"",SK!L228)</f>
        <v/>
      </c>
      <c r="N24" s="539" t="str">
        <f aca="false">IF(OR(A24="",C24=0),"",K24/C24)</f>
        <v/>
      </c>
      <c r="O24" s="540" t="str">
        <f aca="false">IF(OR(A24="",C24=0),"",SK!I228)</f>
        <v/>
      </c>
      <c r="P24" s="541" t="str">
        <f aca="false">IF(OR(A24="",C24=0,K24=0),"",O24/K24)</f>
        <v/>
      </c>
      <c r="Q24" s="542" t="str">
        <f aca="false">IF(OR(A24="",F24=0),"",SUM(LU!Q73,LU!Q172))</f>
        <v/>
      </c>
      <c r="R24" s="543" t="str">
        <f aca="false">IF(OR(A24="",F24=0),"",SUM(LU!Q96,LU!Q195))</f>
        <v/>
      </c>
      <c r="S24" s="534" t="str">
        <f aca="false">IF(OR(A24="",F24=0),"",SUM(LU!Q50,LU!Q149))</f>
        <v/>
      </c>
      <c r="T24" s="543" t="str">
        <f aca="false">IF(OR(A24="",C24=0),"",SUM(LU!O50,LU!O149))</f>
        <v/>
      </c>
      <c r="U24" s="544" t="str">
        <f aca="false">IF(OR(A24="",C24=0),"",T24/C24)</f>
        <v/>
      </c>
      <c r="V24" s="545" t="str">
        <f aca="false">IF(OR(A24="",D24=0),"",SUM(LU!D50,LU!D149))</f>
        <v/>
      </c>
      <c r="W24" s="544" t="str">
        <f aca="false">IF(OR(A24="",D24=0),"",V24/D24)</f>
        <v/>
      </c>
      <c r="X24" s="545" t="str">
        <f aca="false">IF(OR(A24="",E24=0),"",SUM(LU!J50,LU!J149))</f>
        <v/>
      </c>
      <c r="Y24" s="544" t="str">
        <f aca="false">IF(OR(A24="",E24=0),"",X24/E24)</f>
        <v/>
      </c>
      <c r="Z24" s="541" t="str">
        <f aca="false">IF(OR(A24="",F24="",F24=0),"",S24/F24)</f>
        <v/>
      </c>
      <c r="AA24" s="546" t="str">
        <f aca="false">IF(OR(A24="",F24=0,Q$26="-",LU!$D$5=0),"",Q24-Q$26)</f>
        <v/>
      </c>
      <c r="AB24" s="547" t="str">
        <f aca="false">IF(OR(A24="",F24=0,R$26="-",LU!$D$5=0),"",R24-R$26)</f>
        <v/>
      </c>
      <c r="AC24" s="548" t="str">
        <f aca="false">IF(OR(A24="",F24=0,AA24=""),"",AA24-AB24)</f>
        <v/>
      </c>
      <c r="AD24" s="549" t="str">
        <f aca="false">IF(OR($A24="",C24=0),"",U24-U$26)</f>
        <v/>
      </c>
      <c r="AE24" s="549" t="str">
        <f aca="false">IF(OR($A24="",D24=0),"",W24-W$26)</f>
        <v/>
      </c>
      <c r="AF24" s="550" t="str">
        <f aca="false">IF(OR($A24="",E24=0),"",Y24-Y$26)</f>
        <v/>
      </c>
      <c r="AG24" s="551" t="str">
        <f aca="false">IF(OR($A24="",Z24="",Z$26="-",LU!$D$5=0),"",Z24-Z$26)</f>
        <v/>
      </c>
      <c r="AH24" s="552" t="str">
        <f aca="false">IF(OR(A24="",F24=0),"",SUM(PT!U39,PT!U40))</f>
        <v/>
      </c>
      <c r="AI24" s="552"/>
    </row>
    <row r="25" customFormat="false" ht="19.5" hidden="false" customHeight="true" outlineLevel="0" collapsed="false">
      <c r="A25" s="528" t="str">
        <f aca="false">IF(ISBLANK(IGRF!$B33),"",IGRF!$B33)</f>
        <v/>
      </c>
      <c r="B25" s="529" t="str">
        <f aca="false">IF(ISBLANK(IGRF!$C33),"",IGRF!$C33)</f>
        <v/>
      </c>
      <c r="C25" s="530" t="str">
        <f aca="false">IF(A25="","",SUM(LU!O28,LU!O127))</f>
        <v/>
      </c>
      <c r="D25" s="530" t="str">
        <f aca="false">IF(A25="","",SUM(LU!D28,LU!D127))</f>
        <v/>
      </c>
      <c r="E25" s="530" t="str">
        <f aca="false">IF(A25="","",SUM(LU!J28,LU!J127))</f>
        <v/>
      </c>
      <c r="F25" s="553" t="str">
        <f aca="false">IF(A25="","",(SUM(C25:E25)-(SUMPRODUCT(--(Lineups!C$4:C$41=A25),--(Lineups!A$4:A$41="SP"))+SUMPRODUCT(--(Lineups!G$4:G$41=A25),--(Lineups!A$4:A$41="SP"))+SUMPRODUCT(--(Lineups!C$46:C$83=A25),--(Lineups!A$46:A$83="SP"))+SUMPRODUCT(--(Lineups!G$46:G$83=A25),--(Lineups!A$46:A$83="SP")))))</f>
        <v/>
      </c>
      <c r="G25" s="554" t="str">
        <f aca="false">IF(OR(A25="",F25=0,LU!D$3+LU!D$102=0),"",F25/(LU!D$3+LU!D$102))</f>
        <v/>
      </c>
      <c r="H25" s="534" t="str">
        <f aca="false">IF(OR(C25=0,A25=""),"",SK!D231)</f>
        <v/>
      </c>
      <c r="I25" s="535" t="str">
        <f aca="false">IF(OR(A25="",SK!E231="",SK!E231=0),"",H25/SK!E231)</f>
        <v/>
      </c>
      <c r="J25" s="536" t="str">
        <f aca="false">IF(OR(A25="",C25=0),"",SK!G231)</f>
        <v/>
      </c>
      <c r="K25" s="537" t="str">
        <f aca="false">IF(OR(A25="",C25=0),"",SK!H231)</f>
        <v/>
      </c>
      <c r="L25" s="538" t="str">
        <f aca="false">IF(OR(A25="",C25=0),"",SK!J231)</f>
        <v/>
      </c>
      <c r="M25" s="538" t="str">
        <f aca="false">IF(OR(A25="",C25=0),"",SK!L231)</f>
        <v/>
      </c>
      <c r="N25" s="539" t="str">
        <f aca="false">IF(OR(A25="",C25=0),"",K25/C25)</f>
        <v/>
      </c>
      <c r="O25" s="555" t="str">
        <f aca="false">IF(OR(A25="",C25=0),"",SK!I231)</f>
        <v/>
      </c>
      <c r="P25" s="556" t="str">
        <f aca="false">IF(OR(A25="",C25=0,K25=0),"",O25/K25)</f>
        <v/>
      </c>
      <c r="Q25" s="542" t="str">
        <f aca="false">IF(OR(A25="",F25=0),"",SUM(LU!Q74,LU!Q173))</f>
        <v/>
      </c>
      <c r="R25" s="543" t="str">
        <f aca="false">IF(OR(A25="",F25=0),"",SUM(LU!Q97,LU!Q196))</f>
        <v/>
      </c>
      <c r="S25" s="534" t="str">
        <f aca="false">IF(OR(A25="",F25=0),"",SUM(LU!Q51,LU!Q150))</f>
        <v/>
      </c>
      <c r="T25" s="543" t="str">
        <f aca="false">IF(OR(A25="",C25=0),"",SUM(LU!O51,LU!O150))</f>
        <v/>
      </c>
      <c r="U25" s="544" t="str">
        <f aca="false">IF(OR(A25="",C25=0),"",T25/C25)</f>
        <v/>
      </c>
      <c r="V25" s="545" t="str">
        <f aca="false">IF(OR(A25="",D25=0),"",SUM(LU!D51,LU!D150))</f>
        <v/>
      </c>
      <c r="W25" s="544" t="str">
        <f aca="false">IF(OR(A25="",D25=0),"",V25/D25)</f>
        <v/>
      </c>
      <c r="X25" s="545" t="str">
        <f aca="false">IF(OR(A25="",E25=0),"",SUM(LU!J51,LU!J150))</f>
        <v/>
      </c>
      <c r="Y25" s="544" t="str">
        <f aca="false">IF(OR(A25="",E25=0),"",X25/E25)</f>
        <v/>
      </c>
      <c r="Z25" s="557" t="str">
        <f aca="false">IF(OR(A25="",F25="",F25=0),"",S25/F25)</f>
        <v/>
      </c>
      <c r="AA25" s="546" t="str">
        <f aca="false">IF(OR(A25="",F25=0,Q$26="-",LU!$D$5=0),"",Q25-Q$26)</f>
        <v/>
      </c>
      <c r="AB25" s="547" t="str">
        <f aca="false">IF(OR(A25="",F25=0,R$26="-",LU!$D$5=0),"",R25-R$26)</f>
        <v/>
      </c>
      <c r="AC25" s="548" t="str">
        <f aca="false">IF(OR(A25="",F25=0,AA25=""),"",AA25-AB25)</f>
        <v/>
      </c>
      <c r="AD25" s="549" t="str">
        <f aca="false">IF(OR($A25="",C25=0),"",U25-U$26)</f>
        <v/>
      </c>
      <c r="AE25" s="549" t="str">
        <f aca="false">IF(OR($A25="",D25=0),"",W25-W$26)</f>
        <v/>
      </c>
      <c r="AF25" s="550" t="str">
        <f aca="false">IF(OR($A25="",E25=0),"",Y25-Y$26)</f>
        <v/>
      </c>
      <c r="AG25" s="551" t="str">
        <f aca="false">IF(OR($A25="",Z25="",Z$26="-",LU!$D$5=0),"",Z25-Z$26)</f>
        <v/>
      </c>
      <c r="AH25" s="558" t="str">
        <f aca="false">IF(OR(A25="",F25=0),"",SUM(PT!U41,PT!U42))</f>
        <v/>
      </c>
      <c r="AI25" s="558"/>
    </row>
    <row r="26" s="269" customFormat="true" ht="21.75" hidden="false" customHeight="true" outlineLevel="0" collapsed="false">
      <c r="A26" s="559" t="s">
        <v>363</v>
      </c>
      <c r="B26" s="559"/>
      <c r="C26" s="560" t="n">
        <f aca="false">SUM(C6:C25)</f>
        <v>54</v>
      </c>
      <c r="D26" s="560" t="n">
        <f aca="false">SUM(D6:D25)</f>
        <v>53</v>
      </c>
      <c r="E26" s="560" t="n">
        <f aca="false">SUM(E6:E25)</f>
        <v>163</v>
      </c>
      <c r="F26" s="560" t="n">
        <f aca="false">SUM(F6:F25)</f>
        <v>270</v>
      </c>
      <c r="G26" s="561" t="n">
        <f aca="false">IF(COUNT(G6:G25)=0,"-",AVERAGE(G6:G25))</f>
        <v>0.5</v>
      </c>
      <c r="H26" s="560" t="e">
        <f aca="false">SUM(H6:H25)</f>
        <v>#REF!</v>
      </c>
      <c r="I26" s="562" t="e">
        <f aca="false">IF(LU!D3+LU!D102=0,"-",H26/(LU!D3+LU!D102))</f>
        <v>#REF!</v>
      </c>
      <c r="J26" s="563" t="e">
        <f aca="false">SUM(J6:J25)</f>
        <v>#REF!</v>
      </c>
      <c r="K26" s="560" t="e">
        <f aca="false">SUM(K6:K25)</f>
        <v>#REF!</v>
      </c>
      <c r="L26" s="560" t="e">
        <f aca="false">SUM(L6:L25)</f>
        <v>#REF!</v>
      </c>
      <c r="M26" s="560" t="e">
        <f aca="false">SUM(M6:M25)</f>
        <v>#REF!</v>
      </c>
      <c r="N26" s="564" t="e">
        <f aca="false">IF(C26=0,"-",K26/C26)</f>
        <v>#REF!</v>
      </c>
      <c r="O26" s="560" t="e">
        <f aca="false">SUM(O6:O25)</f>
        <v>#REF!</v>
      </c>
      <c r="P26" s="565" t="str">
        <f aca="false">IF(COUNT(P6:P25)=0,"-",AVERAGE(P6:P25))</f>
        <v>-</v>
      </c>
      <c r="Q26" s="566" t="str">
        <f aca="false">IF(COUNT(Q6:Q25)=0,"-",AVERAGE(Q6:Q25))</f>
        <v>-</v>
      </c>
      <c r="R26" s="567" t="str">
        <f aca="false">IF(COUNT(R6:R25)=0,"-",AVERAGE(R6:R25))</f>
        <v>-</v>
      </c>
      <c r="S26" s="568" t="str">
        <f aca="false">IF(COUNT(S6:S25)=0,"-",AVERAGE(S6:S25))</f>
        <v>-</v>
      </c>
      <c r="T26" s="568" t="str">
        <f aca="false">IF(COUNT(T6:T25)=0,"-",AVERAGE(T6:T25))</f>
        <v>-</v>
      </c>
      <c r="U26" s="568" t="str">
        <f aca="false">IF(COUNT(U6:U25)=0,"-",AVERAGE(U6:U25))</f>
        <v>-</v>
      </c>
      <c r="V26" s="568" t="str">
        <f aca="false">IF(COUNT(V6:V25)=0,"-",AVERAGE(V6:V25))</f>
        <v>-</v>
      </c>
      <c r="W26" s="568" t="str">
        <f aca="false">IF(COUNT(W6:W25)=0,"-",AVERAGE(W6:W25))</f>
        <v>-</v>
      </c>
      <c r="X26" s="568" t="str">
        <f aca="false">IF(COUNT(X6:X25)=0,"-",AVERAGE(X6:X25))</f>
        <v>-</v>
      </c>
      <c r="Y26" s="568" t="str">
        <f aca="false">IF(COUNT(Y6:Y25)=0,"-",AVERAGE(Y6:Y25))</f>
        <v>-</v>
      </c>
      <c r="Z26" s="568" t="str">
        <f aca="false">IF(COUNT(Z6:Z25)=0,"-",AVERAGE(Z6:Z25))</f>
        <v>-</v>
      </c>
      <c r="AA26" s="569" t="s">
        <v>138</v>
      </c>
      <c r="AB26" s="570" t="s">
        <v>138</v>
      </c>
      <c r="AC26" s="570" t="s">
        <v>138</v>
      </c>
      <c r="AD26" s="569" t="s">
        <v>138</v>
      </c>
      <c r="AE26" s="570" t="s">
        <v>138</v>
      </c>
      <c r="AF26" s="570" t="s">
        <v>138</v>
      </c>
      <c r="AG26" s="571" t="s">
        <v>138</v>
      </c>
      <c r="AH26" s="572" t="n">
        <f aca="false">SUM(AH6:AI25)</f>
        <v>30</v>
      </c>
      <c r="AI26" s="572"/>
    </row>
    <row r="27" customFormat="false" ht="63.75" hidden="false" customHeight="true" outlineLevel="0" collapsed="false">
      <c r="A27" s="481" t="s">
        <v>237</v>
      </c>
      <c r="B27" s="482" t="str">
        <f aca="false">Score!$T$1</f>
        <v>Camaro Harem</v>
      </c>
      <c r="C27" s="483" t="s">
        <v>334</v>
      </c>
      <c r="D27" s="484" t="s">
        <v>335</v>
      </c>
      <c r="E27" s="484" t="s">
        <v>336</v>
      </c>
      <c r="F27" s="485" t="s">
        <v>240</v>
      </c>
      <c r="G27" s="486" t="s">
        <v>337</v>
      </c>
      <c r="H27" s="487" t="s">
        <v>338</v>
      </c>
      <c r="I27" s="488" t="s">
        <v>339</v>
      </c>
      <c r="J27" s="489" t="s">
        <v>217</v>
      </c>
      <c r="K27" s="490" t="s">
        <v>218</v>
      </c>
      <c r="L27" s="490" t="s">
        <v>340</v>
      </c>
      <c r="M27" s="490" t="s">
        <v>341</v>
      </c>
      <c r="N27" s="490" t="s">
        <v>342</v>
      </c>
      <c r="O27" s="490" t="s">
        <v>343</v>
      </c>
      <c r="P27" s="491" t="s">
        <v>344</v>
      </c>
      <c r="Q27" s="483" t="s">
        <v>345</v>
      </c>
      <c r="R27" s="490" t="s">
        <v>346</v>
      </c>
      <c r="S27" s="487" t="s">
        <v>347</v>
      </c>
      <c r="T27" s="483" t="s">
        <v>348</v>
      </c>
      <c r="U27" s="492" t="s">
        <v>349</v>
      </c>
      <c r="V27" s="493" t="s">
        <v>350</v>
      </c>
      <c r="W27" s="494" t="s">
        <v>351</v>
      </c>
      <c r="X27" s="495" t="s">
        <v>352</v>
      </c>
      <c r="Y27" s="494" t="s">
        <v>353</v>
      </c>
      <c r="Z27" s="496" t="s">
        <v>354</v>
      </c>
      <c r="AA27" s="497" t="s">
        <v>355</v>
      </c>
      <c r="AB27" s="497" t="s">
        <v>356</v>
      </c>
      <c r="AC27" s="498" t="s">
        <v>357</v>
      </c>
      <c r="AD27" s="499" t="s">
        <v>358</v>
      </c>
      <c r="AE27" s="499" t="s">
        <v>359</v>
      </c>
      <c r="AF27" s="499" t="s">
        <v>360</v>
      </c>
      <c r="AG27" s="500" t="s">
        <v>361</v>
      </c>
      <c r="AH27" s="501" t="s">
        <v>362</v>
      </c>
      <c r="AI27" s="501"/>
    </row>
    <row r="28" s="527" customFormat="true" ht="20.15" hidden="false" customHeight="true" outlineLevel="0" collapsed="false">
      <c r="A28" s="503" t="str">
        <f aca="false">IF(ISBLANK(IGRF!$H14),"",IGRF!$H14)</f>
        <v>18</v>
      </c>
      <c r="B28" s="504" t="str">
        <f aca="false">IF(ISBLANK(IGRF!$I14),"",IGRF!$I14)</f>
        <v>Mai Tai Smashya</v>
      </c>
      <c r="C28" s="505" t="n">
        <f aca="false">IF(A28="","",SUM(LU!AH9,LU!AH108))</f>
        <v>0</v>
      </c>
      <c r="D28" s="505" t="n">
        <f aca="false">IF(A28="","",SUM(LU!W9,LU!W108))</f>
        <v>0</v>
      </c>
      <c r="E28" s="505" t="n">
        <f aca="false">IF(A28="","",SUM(LU!AC9,LU!AC108))</f>
        <v>20</v>
      </c>
      <c r="F28" s="553" t="n">
        <f aca="false">IF(A28="","",(SUM(C28:E28)-(SUMPRODUCT(--(Lineups!AC$4:AC$41=A28),--(Lineups!AA$4:AA$41="SP"))+SUMPRODUCT(--(Lineups!AG$4:AG$41=A28),--(Lineups!AA$4:AA$41="SP"))+SUMPRODUCT(--(Lineups!AC$46:AC$83=A28),--(Lineups!AA$46:AA$83="SP"))+SUMPRODUCT(--(Lineups!AG$46:AG$83=A28),--(Lineups!AA$46:AA$83="SP")))))</f>
        <v>20</v>
      </c>
      <c r="G28" s="507" t="n">
        <f aca="false">IF(OR(A28="",F28=0,LU!D$3+LU!D$102=0),"",F28/(LU!D$3+LU!D$102))</f>
        <v>0.37037037037037</v>
      </c>
      <c r="H28" s="508" t="str">
        <f aca="false">IF(OR(C28=0,A28=""),"",SK!T174)</f>
        <v/>
      </c>
      <c r="I28" s="509" t="e">
        <f aca="false">IF(OR(A28="",SK!U174="",SK!U174=0),"",H28/SK!U174)</f>
        <v>#REF!</v>
      </c>
      <c r="J28" s="510" t="str">
        <f aca="false">IF(OR(C28=0,A28=""),"",SK!W174)</f>
        <v/>
      </c>
      <c r="K28" s="511" t="str">
        <f aca="false">IF(OR(C28=0,A28=""),"",SK!X174)</f>
        <v/>
      </c>
      <c r="L28" s="512" t="str">
        <f aca="false">IF(OR(C28=0,A28=""),"",SK!Z174)</f>
        <v/>
      </c>
      <c r="M28" s="512" t="str">
        <f aca="false">IF(OR(C28=0,A28=""),"",SK!AB174)</f>
        <v/>
      </c>
      <c r="N28" s="513" t="str">
        <f aca="false">IF(OR(A28="",C28=0),"",K28/C28)</f>
        <v/>
      </c>
      <c r="O28" s="514" t="str">
        <f aca="false">IF(OR(A28="",C28=0),"",SK!Y174)</f>
        <v/>
      </c>
      <c r="P28" s="515" t="str">
        <f aca="false">IF(OR(A28="",C28=0,K28=0),"",O28/K28)</f>
        <v/>
      </c>
      <c r="Q28" s="516" t="e">
        <f aca="false">IF(OR(A28="",F28=0),"",SUM(LU!AJ55,LU!AJ154))</f>
        <v>#REF!</v>
      </c>
      <c r="R28" s="517" t="e">
        <f aca="false">IF(OR(A28="",F28=0),"",SUM(LU!AJ78,LU!AJ177))</f>
        <v>#REF!</v>
      </c>
      <c r="S28" s="508" t="e">
        <f aca="false">IF(OR(A28="",F28=0),"",SUM(LU!AJ32,LU!AJ131))</f>
        <v>#REF!</v>
      </c>
      <c r="T28" s="517" t="str">
        <f aca="false">IF(OR(A28="",C28=0),"",SUM(LU!AH32,LU!AH131))</f>
        <v/>
      </c>
      <c r="U28" s="518" t="str">
        <f aca="false">IF(OR(A28="",C28=0),"",T28/C28)</f>
        <v/>
      </c>
      <c r="V28" s="519" t="str">
        <f aca="false">IF(OR(A28="",D28=0),"",SUM(LU!W32,LU!W131))</f>
        <v/>
      </c>
      <c r="W28" s="518" t="str">
        <f aca="false">IF(OR(A28="",D28=0),"",V28/D28)</f>
        <v/>
      </c>
      <c r="X28" s="519" t="e">
        <f aca="false">IF(OR(A28="",E28=0),"",SUM(LU!AC32,LU!AC131))</f>
        <v>#REF!</v>
      </c>
      <c r="Y28" s="518" t="e">
        <f aca="false">IF(OR(A28="",E28=0),"",X28/E28)</f>
        <v>#REF!</v>
      </c>
      <c r="Z28" s="515" t="e">
        <f aca="false">IF(OR(A28="",F28="",F28=0),"",S28/F28)</f>
        <v>#REF!</v>
      </c>
      <c r="AA28" s="520" t="str">
        <f aca="false">IF(OR(A28="",F28=0,Q$48="-",LU!$W$5=0),"",Q28-Q$48)</f>
        <v/>
      </c>
      <c r="AB28" s="521" t="str">
        <f aca="false">IF(OR(A28="",F28=0,R$48="-",LU!$W$5=0),"",R28-R$48)</f>
        <v/>
      </c>
      <c r="AC28" s="522" t="str">
        <f aca="false">IF(OR(A28="",F28=0,AA28=""),"",AA28-AB28)</f>
        <v/>
      </c>
      <c r="AD28" s="523" t="str">
        <f aca="false">IF(OR($A28="",C28=0),"",U28-U$48)</f>
        <v/>
      </c>
      <c r="AE28" s="523" t="str">
        <f aca="false">IF(OR($A28="",D28=0),"",W28-W$48)</f>
        <v/>
      </c>
      <c r="AF28" s="524" t="e">
        <f aca="false">IF(OR($A28="",E28=0),"",Y28-Y$48)</f>
        <v>#REF!</v>
      </c>
      <c r="AG28" s="525" t="e">
        <f aca="false">IF(OR($A28="",Z28="",Z$48="-",LU!$W$5=0),"",Z28-Z$48)</f>
        <v>#REF!</v>
      </c>
      <c r="AH28" s="526" t="n">
        <f aca="false">IF(OR(A28="",F28=0),"",SUM(PT!U56,PT!U57))</f>
        <v>1</v>
      </c>
      <c r="AI28" s="526"/>
    </row>
    <row r="29" customFormat="false" ht="20.15" hidden="false" customHeight="true" outlineLevel="0" collapsed="false">
      <c r="A29" s="528" t="str">
        <f aca="false">IF(ISBLANK(IGRF!$H15),"",IGRF!$H15)</f>
        <v>191</v>
      </c>
      <c r="B29" s="529" t="str">
        <f aca="false">IF(ISBLANK(IGRF!$I15),"",IGRF!$I15)</f>
        <v>Kat Von Devious</v>
      </c>
      <c r="C29" s="530" t="n">
        <f aca="false">IF(A29="","",SUM(LU!AH10,LU!AH109))</f>
        <v>16</v>
      </c>
      <c r="D29" s="530" t="n">
        <f aca="false">IF(A29="","",SUM(LU!W10,LU!W109))</f>
        <v>4</v>
      </c>
      <c r="E29" s="531" t="n">
        <f aca="false">IF(A29="","",SUM(LU!AC10,LU!AC109))</f>
        <v>0</v>
      </c>
      <c r="F29" s="532" t="n">
        <f aca="false">IF(A29="","",(SUM(C29:E29)-(SUMPRODUCT(--(Lineups!AC$4:AC$41=A29),--(Lineups!AA$4:AA$41="SP"))+SUMPRODUCT(--(Lineups!AG$4:AG$41=A29),--(Lineups!AA$4:AA$41="SP"))+SUMPRODUCT(--(Lineups!AC$46:AC$83=A29),--(Lineups!AA$46:AA$83="SP"))+SUMPRODUCT(--(Lineups!AG$46:AG$83=A29),--(Lineups!AA$46:AA$83="SP")))))</f>
        <v>20</v>
      </c>
      <c r="G29" s="533" t="n">
        <f aca="false">IF(OR(A29="",F29=0,LU!D$3+LU!D$102=0),"",F29/(LU!D$3+LU!D$102))</f>
        <v>0.37037037037037</v>
      </c>
      <c r="H29" s="534" t="e">
        <f aca="false">IF(OR(C29=0,A29=""),"",SK!T177)</f>
        <v>#REF!</v>
      </c>
      <c r="I29" s="535" t="e">
        <f aca="false">IF(OR(A29="",SK!U177="",SK!U177=0),"",H29/SK!U177)</f>
        <v>#REF!</v>
      </c>
      <c r="J29" s="536" t="e">
        <f aca="false">IF(OR(C29=0,A29=""),"",SK!W177)</f>
        <v>#REF!</v>
      </c>
      <c r="K29" s="537" t="e">
        <f aca="false">IF(OR(C29=0,A29=""),"",SK!X177)</f>
        <v>#REF!</v>
      </c>
      <c r="L29" s="538" t="e">
        <f aca="false">IF(OR(C29=0,A29=""),"",SK!Z177)</f>
        <v>#REF!</v>
      </c>
      <c r="M29" s="538" t="e">
        <f aca="false">IF(OR(C29=0,A29=""),"",SK!AB177)</f>
        <v>#REF!</v>
      </c>
      <c r="N29" s="539" t="e">
        <f aca="false">IF(OR(A29="",C29=0),"",K29/C29)</f>
        <v>#REF!</v>
      </c>
      <c r="O29" s="540" t="e">
        <f aca="false">IF(OR(A29="",C29=0),"",SK!Y177)</f>
        <v>#REF!</v>
      </c>
      <c r="P29" s="541" t="e">
        <f aca="false">IF(OR(A29="",C29=0,K29=0),"",O29/K29)</f>
        <v>#REF!</v>
      </c>
      <c r="Q29" s="542" t="e">
        <f aca="false">IF(OR(A29="",F29=0),"",SUM(LU!AJ56,LU!AJ155))</f>
        <v>#REF!</v>
      </c>
      <c r="R29" s="543" t="e">
        <f aca="false">IF(OR(A29="",F29=0),"",SUM(LU!AJ79,LU!AJ178))</f>
        <v>#REF!</v>
      </c>
      <c r="S29" s="534" t="e">
        <f aca="false">IF(OR(A29="",F29=0),"",SUM(LU!AJ33,LU!AJ132))</f>
        <v>#REF!</v>
      </c>
      <c r="T29" s="543" t="e">
        <f aca="false">IF(OR(A29="",C29=0),"",SUM(LU!AH33,LU!AH132))</f>
        <v>#REF!</v>
      </c>
      <c r="U29" s="544" t="e">
        <f aca="false">IF(OR(A29="",C29=0),"",T29/C29)</f>
        <v>#REF!</v>
      </c>
      <c r="V29" s="545" t="e">
        <f aca="false">IF(OR(A29="",D29=0),"",SUM(LU!W33,LU!W132))</f>
        <v>#REF!</v>
      </c>
      <c r="W29" s="544" t="e">
        <f aca="false">IF(OR(A29="",D29=0),"",V29/D29)</f>
        <v>#REF!</v>
      </c>
      <c r="X29" s="545" t="str">
        <f aca="false">IF(OR(A29="",E29=0),"",SUM(LU!AC33,LU!AC132))</f>
        <v/>
      </c>
      <c r="Y29" s="544" t="str">
        <f aca="false">IF(OR(A29="",E29=0),"",X29/E29)</f>
        <v/>
      </c>
      <c r="Z29" s="541" t="e">
        <f aca="false">IF(OR(A29="",F29="",F29=0),"",S29/F29)</f>
        <v>#REF!</v>
      </c>
      <c r="AA29" s="546" t="str">
        <f aca="false">IF(OR(A29="",F29=0,Q$48="-",LU!$W$5=0),"",Q29-Q$48)</f>
        <v/>
      </c>
      <c r="AB29" s="547" t="str">
        <f aca="false">IF(OR(A29="",F29=0,R$48="-",LU!$W$5=0),"",R29-R$48)</f>
        <v/>
      </c>
      <c r="AC29" s="548" t="str">
        <f aca="false">IF(OR(A29="",F29=0,AA29=""),"",AA29-AB29)</f>
        <v/>
      </c>
      <c r="AD29" s="549" t="e">
        <f aca="false">IF(OR($A29="",C29=0),"",U29-U$48)</f>
        <v>#REF!</v>
      </c>
      <c r="AE29" s="549" t="e">
        <f aca="false">IF(OR($A29="",D29=0),"",W29-W$48)</f>
        <v>#REF!</v>
      </c>
      <c r="AF29" s="550" t="str">
        <f aca="false">IF(OR($A29="",E29=0),"",Y29-Y$48)</f>
        <v/>
      </c>
      <c r="AG29" s="551" t="e">
        <f aca="false">IF(OR($A29="",Z29="",Z$48="-",LU!$W$5=0),"",Z29-Z$48)</f>
        <v>#REF!</v>
      </c>
      <c r="AH29" s="552" t="n">
        <f aca="false">IF(OR(A29="",F29=0),"",SUM(PT!U58,PT!U59))</f>
        <v>3</v>
      </c>
      <c r="AI29" s="552"/>
    </row>
    <row r="30" customFormat="false" ht="20.15" hidden="false" customHeight="true" outlineLevel="0" collapsed="false">
      <c r="A30" s="528" t="str">
        <f aca="false">IF(ISBLANK(IGRF!$H16),"",IGRF!$H16)</f>
        <v>222</v>
      </c>
      <c r="B30" s="529" t="str">
        <f aca="false">IF(ISBLANK(IGRF!$I16),"",IGRF!$I16)</f>
        <v>Terror Face Off</v>
      </c>
      <c r="C30" s="530" t="n">
        <f aca="false">IF(A30="","",SUM(LU!AH11,LU!AH110))</f>
        <v>5</v>
      </c>
      <c r="D30" s="530" t="n">
        <f aca="false">IF(A30="","",SUM(LU!W11,LU!W110))</f>
        <v>12</v>
      </c>
      <c r="E30" s="531" t="n">
        <f aca="false">IF(A30="","",SUM(LU!AC11,LU!AC110))</f>
        <v>8</v>
      </c>
      <c r="F30" s="532" t="n">
        <f aca="false">IF(A30="","",(SUM(C30:E30)-(SUMPRODUCT(--(Lineups!AC$4:AC$41=A30),--(Lineups!AA$4:AA$41="SP"))+SUMPRODUCT(--(Lineups!AG$4:AG$41=A30),--(Lineups!AA$4:AA$41="SP"))+SUMPRODUCT(--(Lineups!AC$46:AC$83=A30),--(Lineups!AA$46:AA$83="SP"))+SUMPRODUCT(--(Lineups!AG$46:AG$83=A30),--(Lineups!AA$46:AA$83="SP")))))</f>
        <v>25</v>
      </c>
      <c r="G30" s="533" t="n">
        <f aca="false">IF(OR(A30="",F30=0,LU!D$3+LU!D$102=0),"",F30/(LU!D$3+LU!D$102))</f>
        <v>0.462962962962963</v>
      </c>
      <c r="H30" s="534" t="e">
        <f aca="false">IF(OR(C30=0,A30=""),"",SK!T180)</f>
        <v>#REF!</v>
      </c>
      <c r="I30" s="535" t="e">
        <f aca="false">IF(OR(A30="",SK!U180="",SK!U180=0),"",H30/SK!U180)</f>
        <v>#REF!</v>
      </c>
      <c r="J30" s="536" t="e">
        <f aca="false">IF(OR(C30=0,A30=""),"",SK!W180)</f>
        <v>#REF!</v>
      </c>
      <c r="K30" s="537" t="e">
        <f aca="false">IF(OR(C30=0,A30=""),"",SK!X180)</f>
        <v>#REF!</v>
      </c>
      <c r="L30" s="538" t="e">
        <f aca="false">IF(OR(C30=0,A30=""),"",SK!Z180)</f>
        <v>#REF!</v>
      </c>
      <c r="M30" s="538" t="e">
        <f aca="false">IF(OR(C30=0,A30=""),"",SK!AB180)</f>
        <v>#REF!</v>
      </c>
      <c r="N30" s="539" t="e">
        <f aca="false">IF(OR(A30="",C30=0),"",K30/C30)</f>
        <v>#REF!</v>
      </c>
      <c r="O30" s="540" t="e">
        <f aca="false">IF(OR(A30="",C30=0),"",SK!Y180)</f>
        <v>#REF!</v>
      </c>
      <c r="P30" s="541" t="e">
        <f aca="false">IF(OR(A30="",C30=0,K30=0),"",O30/K30)</f>
        <v>#REF!</v>
      </c>
      <c r="Q30" s="542" t="e">
        <f aca="false">IF(OR(A30="",F30=0),"",SUM(LU!AJ57,LU!AJ156))</f>
        <v>#REF!</v>
      </c>
      <c r="R30" s="543" t="e">
        <f aca="false">IF(OR(A30="",F30=0),"",SUM(LU!AJ80,LU!AJ179))</f>
        <v>#REF!</v>
      </c>
      <c r="S30" s="534" t="e">
        <f aca="false">IF(OR(A30="",F30=0),"",SUM(LU!AJ34,LU!AJ133))</f>
        <v>#REF!</v>
      </c>
      <c r="T30" s="543" t="e">
        <f aca="false">IF(OR(A30="",C30=0),"",SUM(LU!AH34,LU!AH133))</f>
        <v>#REF!</v>
      </c>
      <c r="U30" s="544" t="e">
        <f aca="false">IF(OR(A30="",C30=0),"",T30/C30)</f>
        <v>#REF!</v>
      </c>
      <c r="V30" s="545" t="e">
        <f aca="false">IF(OR(A30="",D30=0),"",SUM(LU!W34,LU!W133))</f>
        <v>#REF!</v>
      </c>
      <c r="W30" s="544" t="e">
        <f aca="false">IF(OR(A30="",D30=0),"",V30/D30)</f>
        <v>#REF!</v>
      </c>
      <c r="X30" s="545" t="e">
        <f aca="false">IF(OR(A30="",E30=0),"",SUM(LU!AC34,LU!AC133))</f>
        <v>#REF!</v>
      </c>
      <c r="Y30" s="544" t="e">
        <f aca="false">IF(OR(A30="",E30=0),"",X30/E30)</f>
        <v>#REF!</v>
      </c>
      <c r="Z30" s="541" t="e">
        <f aca="false">IF(OR(A30="",F30="",F30=0),"",S30/F30)</f>
        <v>#REF!</v>
      </c>
      <c r="AA30" s="546" t="str">
        <f aca="false">IF(OR(A30="",F30=0,Q$48="-",LU!$W$5=0),"",Q30-Q$48)</f>
        <v/>
      </c>
      <c r="AB30" s="547" t="str">
        <f aca="false">IF(OR(A30="",F30=0,R$48="-",LU!$W$5=0),"",R30-R$48)</f>
        <v/>
      </c>
      <c r="AC30" s="548" t="str">
        <f aca="false">IF(OR(A30="",F30=0,AA30=""),"",AA30-AB30)</f>
        <v/>
      </c>
      <c r="AD30" s="549" t="e">
        <f aca="false">IF(OR($A30="",C30=0),"",U30-U$48)</f>
        <v>#REF!</v>
      </c>
      <c r="AE30" s="549" t="e">
        <f aca="false">IF(OR($A30="",D30=0),"",W30-W$48)</f>
        <v>#REF!</v>
      </c>
      <c r="AF30" s="550" t="e">
        <f aca="false">IF(OR($A30="",E30=0),"",Y30-Y$48)</f>
        <v>#REF!</v>
      </c>
      <c r="AG30" s="551" t="e">
        <f aca="false">IF(OR($A30="",Z30="",Z$48="-",LU!$W$5=0),"",Z30-Z$48)</f>
        <v>#REF!</v>
      </c>
      <c r="AH30" s="552" t="n">
        <f aca="false">IF(OR(A30="",F30=0),"",SUM(PT!U60,PT!U61))</f>
        <v>4</v>
      </c>
      <c r="AI30" s="552"/>
    </row>
    <row r="31" customFormat="false" ht="20.15" hidden="false" customHeight="true" outlineLevel="0" collapsed="false">
      <c r="A31" s="528" t="str">
        <f aca="false">IF(ISBLANK(IGRF!$H17),"",IGRF!$H17)</f>
        <v>24</v>
      </c>
      <c r="B31" s="529" t="str">
        <f aca="false">IF(ISBLANK(IGRF!$I17),"",IGRF!$I17)</f>
        <v>Skate Spade</v>
      </c>
      <c r="C31" s="530" t="n">
        <f aca="false">IF(A31="","",SUM(LU!AH12,LU!AH111))</f>
        <v>0</v>
      </c>
      <c r="D31" s="530" t="n">
        <f aca="false">IF(A31="","",SUM(LU!W12,LU!W111))</f>
        <v>0</v>
      </c>
      <c r="E31" s="531" t="n">
        <f aca="false">IF(A31="","",SUM(LU!AC12,LU!AC111))</f>
        <v>9</v>
      </c>
      <c r="F31" s="532" t="n">
        <f aca="false">IF(A31="","",(SUM(C31:E31)-(SUMPRODUCT(--(Lineups!AC$4:AC$41=A31),--(Lineups!AA$4:AA$41="SP"))+SUMPRODUCT(--(Lineups!AG$4:AG$41=A31),--(Lineups!AA$4:AA$41="SP"))+SUMPRODUCT(--(Lineups!AC$46:AC$83=A31),--(Lineups!AA$46:AA$83="SP"))+SUMPRODUCT(--(Lineups!AG$46:AG$83=A31),--(Lineups!AA$46:AA$83="SP")))))</f>
        <v>9</v>
      </c>
      <c r="G31" s="533" t="n">
        <f aca="false">IF(OR(A31="",F31=0,LU!D$3+LU!D$102=0),"",F31/(LU!D$3+LU!D$102))</f>
        <v>0.166666666666667</v>
      </c>
      <c r="H31" s="534" t="str">
        <f aca="false">IF(OR(C31=0,A31=""),"",SK!T183)</f>
        <v/>
      </c>
      <c r="I31" s="535" t="e">
        <f aca="false">IF(OR(A31="",SK!U183="",SK!U183=0),"",H31/SK!U183)</f>
        <v>#REF!</v>
      </c>
      <c r="J31" s="536" t="str">
        <f aca="false">IF(OR(C31=0,A31=""),"",SK!W183)</f>
        <v/>
      </c>
      <c r="K31" s="537" t="str">
        <f aca="false">IF(OR(C31=0,A31=""),"",SK!X183)</f>
        <v/>
      </c>
      <c r="L31" s="538" t="str">
        <f aca="false">IF(OR(C31=0,A31=""),"",SK!Z183)</f>
        <v/>
      </c>
      <c r="M31" s="538" t="str">
        <f aca="false">IF(OR(C31=0,A31=""),"",SK!AB183)</f>
        <v/>
      </c>
      <c r="N31" s="539" t="str">
        <f aca="false">IF(OR(A31="",C31=0),"",K31/C31)</f>
        <v/>
      </c>
      <c r="O31" s="540" t="str">
        <f aca="false">IF(OR(A31="",C31=0),"",SK!Y183)</f>
        <v/>
      </c>
      <c r="P31" s="541" t="str">
        <f aca="false">IF(OR(A31="",C31=0,K31=0),"",O31/K31)</f>
        <v/>
      </c>
      <c r="Q31" s="542" t="e">
        <f aca="false">IF(OR(A31="",F31=0),"",SUM(LU!AJ58,LU!AJ157))</f>
        <v>#REF!</v>
      </c>
      <c r="R31" s="543" t="e">
        <f aca="false">IF(OR(A31="",F31=0),"",SUM(LU!AJ81,LU!AJ180))</f>
        <v>#REF!</v>
      </c>
      <c r="S31" s="534" t="e">
        <f aca="false">IF(OR(A31="",F31=0),"",SUM(LU!AJ35,LU!AJ134))</f>
        <v>#REF!</v>
      </c>
      <c r="T31" s="543" t="str">
        <f aca="false">IF(OR(A31="",C31=0),"",SUM(LU!AH35,LU!AH134))</f>
        <v/>
      </c>
      <c r="U31" s="544" t="str">
        <f aca="false">IF(OR(A31="",C31=0),"",T31/C31)</f>
        <v/>
      </c>
      <c r="V31" s="545" t="str">
        <f aca="false">IF(OR(A31="",D31=0),"",SUM(LU!W35,LU!W134))</f>
        <v/>
      </c>
      <c r="W31" s="544" t="str">
        <f aca="false">IF(OR(A31="",D31=0),"",V31/D31)</f>
        <v/>
      </c>
      <c r="X31" s="545" t="e">
        <f aca="false">IF(OR(A31="",E31=0),"",SUM(LU!AC35,LU!AC134))</f>
        <v>#REF!</v>
      </c>
      <c r="Y31" s="544" t="e">
        <f aca="false">IF(OR(A31="",E31=0),"",X31/E31)</f>
        <v>#REF!</v>
      </c>
      <c r="Z31" s="541" t="e">
        <f aca="false">IF(OR(A31="",F31="",F31=0),"",S31/F31)</f>
        <v>#REF!</v>
      </c>
      <c r="AA31" s="546" t="str">
        <f aca="false">IF(OR(A31="",F31=0,Q$48="-",LU!$W$5=0),"",Q31-Q$48)</f>
        <v/>
      </c>
      <c r="AB31" s="547" t="str">
        <f aca="false">IF(OR(A31="",F31=0,R$48="-",LU!$W$5=0),"",R31-R$48)</f>
        <v/>
      </c>
      <c r="AC31" s="548" t="str">
        <f aca="false">IF(OR(A31="",F31=0,AA31=""),"",AA31-AB31)</f>
        <v/>
      </c>
      <c r="AD31" s="549" t="str">
        <f aca="false">IF(OR($A31="",C31=0),"",U31-U$48)</f>
        <v/>
      </c>
      <c r="AE31" s="549" t="str">
        <f aca="false">IF(OR($A31="",D31=0),"",W31-W$48)</f>
        <v/>
      </c>
      <c r="AF31" s="550" t="e">
        <f aca="false">IF(OR($A31="",E31=0),"",Y31-Y$48)</f>
        <v>#REF!</v>
      </c>
      <c r="AG31" s="551" t="e">
        <f aca="false">IF(OR($A31="",Z31="",Z$48="-",LU!$W$5=0),"",Z31-Z$48)</f>
        <v>#REF!</v>
      </c>
      <c r="AH31" s="552" t="n">
        <f aca="false">IF(OR(A31="",F31=0),"",SUM(PT!U62,PT!U63))</f>
        <v>0</v>
      </c>
      <c r="AI31" s="552"/>
    </row>
    <row r="32" customFormat="false" ht="20.15" hidden="false" customHeight="true" outlineLevel="0" collapsed="false">
      <c r="A32" s="528" t="str">
        <f aca="false">IF(ISBLANK(IGRF!$H18),"",IGRF!$H18)</f>
        <v>28</v>
      </c>
      <c r="B32" s="529" t="str">
        <f aca="false">IF(ISBLANK(IGRF!$I18),"",IGRF!$I18)</f>
        <v>Photo Chop</v>
      </c>
      <c r="C32" s="530" t="n">
        <f aca="false">IF(A32="","",SUM(LU!AH13,LU!AH112))</f>
        <v>0</v>
      </c>
      <c r="D32" s="530" t="n">
        <f aca="false">IF(A32="","",SUM(LU!W13,LU!W112))</f>
        <v>0</v>
      </c>
      <c r="E32" s="531" t="n">
        <f aca="false">IF(A32="","",SUM(LU!AC13,LU!AC112))</f>
        <v>7</v>
      </c>
      <c r="F32" s="532" t="n">
        <f aca="false">IF(A32="","",(SUM(C32:E32)-(SUMPRODUCT(--(Lineups!AC$4:AC$41=A32),--(Lineups!AA$4:AA$41="SP"))+SUMPRODUCT(--(Lineups!AG$4:AG$41=A32),--(Lineups!AA$4:AA$41="SP"))+SUMPRODUCT(--(Lineups!AC$46:AC$83=A32),--(Lineups!AA$46:AA$83="SP"))+SUMPRODUCT(--(Lineups!AG$46:AG$83=A32),--(Lineups!AA$46:AA$83="SP")))))</f>
        <v>7</v>
      </c>
      <c r="G32" s="533" t="n">
        <f aca="false">IF(OR(A32="",F32=0,LU!D$3+LU!D$102=0),"",F32/(LU!D$3+LU!D$102))</f>
        <v>0.12962962962963</v>
      </c>
      <c r="H32" s="534" t="str">
        <f aca="false">IF(OR(C32=0,A32=""),"",SK!T186)</f>
        <v/>
      </c>
      <c r="I32" s="535" t="e">
        <f aca="false">IF(OR(A32="",SK!U186="",SK!U186=0),"",H32/SK!U186)</f>
        <v>#REF!</v>
      </c>
      <c r="J32" s="536" t="str">
        <f aca="false">IF(OR(C32=0,A32=""),"",SK!W186)</f>
        <v/>
      </c>
      <c r="K32" s="537" t="str">
        <f aca="false">IF(OR(C32=0,A32=""),"",SK!X186)</f>
        <v/>
      </c>
      <c r="L32" s="538" t="str">
        <f aca="false">IF(OR(C32=0,A32=""),"",SK!Z186)</f>
        <v/>
      </c>
      <c r="M32" s="538" t="str">
        <f aca="false">IF(OR(C32=0,A32=""),"",SK!AB186)</f>
        <v/>
      </c>
      <c r="N32" s="539" t="str">
        <f aca="false">IF(OR(A32="",C32=0),"",K32/C32)</f>
        <v/>
      </c>
      <c r="O32" s="540" t="str">
        <f aca="false">IF(OR(A32="",C32=0),"",SK!Y186)</f>
        <v/>
      </c>
      <c r="P32" s="541" t="str">
        <f aca="false">IF(OR(A32="",C32=0,K32=0),"",O32/K32)</f>
        <v/>
      </c>
      <c r="Q32" s="542" t="e">
        <f aca="false">IF(OR(A32="",F32=0),"",SUM(LU!AJ59,LU!AJ158))</f>
        <v>#REF!</v>
      </c>
      <c r="R32" s="543" t="e">
        <f aca="false">IF(OR(A32="",F32=0),"",SUM(LU!AJ82,LU!AJ181))</f>
        <v>#REF!</v>
      </c>
      <c r="S32" s="534" t="e">
        <f aca="false">IF(OR(A32="",F32=0),"",SUM(LU!AJ36,LU!AJ135))</f>
        <v>#REF!</v>
      </c>
      <c r="T32" s="543" t="str">
        <f aca="false">IF(OR(A32="",C32=0),"",SUM(LU!AH36,LU!AH135))</f>
        <v/>
      </c>
      <c r="U32" s="544" t="str">
        <f aca="false">IF(OR(A32="",C32=0),"",T32/C32)</f>
        <v/>
      </c>
      <c r="V32" s="545" t="str">
        <f aca="false">IF(OR(A32="",D32=0),"",SUM(LU!W36,LU!W135))</f>
        <v/>
      </c>
      <c r="W32" s="544" t="str">
        <f aca="false">IF(OR(A32="",D32=0),"",V32/D32)</f>
        <v/>
      </c>
      <c r="X32" s="545" t="e">
        <f aca="false">IF(OR(A32="",E32=0),"",SUM(LU!AC36,LU!AC135))</f>
        <v>#REF!</v>
      </c>
      <c r="Y32" s="544" t="e">
        <f aca="false">IF(OR(A32="",E32=0),"",X32/E32)</f>
        <v>#REF!</v>
      </c>
      <c r="Z32" s="541" t="e">
        <f aca="false">IF(OR(A32="",F32="",F32=0),"",S32/F32)</f>
        <v>#REF!</v>
      </c>
      <c r="AA32" s="546" t="str">
        <f aca="false">IF(OR(A32="",F32=0,Q$48="-",LU!$W$5=0),"",Q32-Q$48)</f>
        <v/>
      </c>
      <c r="AB32" s="547" t="str">
        <f aca="false">IF(OR(A32="",F32=0,R$48="-",LU!$W$5=0),"",R32-R$48)</f>
        <v/>
      </c>
      <c r="AC32" s="548" t="str">
        <f aca="false">IF(OR(A32="",F32=0,AA32=""),"",AA32-AB32)</f>
        <v/>
      </c>
      <c r="AD32" s="549" t="str">
        <f aca="false">IF(OR($A32="",C32=0),"",U32-U$48)</f>
        <v/>
      </c>
      <c r="AE32" s="549" t="str">
        <f aca="false">IF(OR($A32="",D32=0),"",W32-W$48)</f>
        <v/>
      </c>
      <c r="AF32" s="550" t="e">
        <f aca="false">IF(OR($A32="",E32=0),"",Y32-Y$48)</f>
        <v>#REF!</v>
      </c>
      <c r="AG32" s="551" t="e">
        <f aca="false">IF(OR($A32="",Z32="",Z$48="-",LU!$W$5=0),"",Z32-Z$48)</f>
        <v>#REF!</v>
      </c>
      <c r="AH32" s="552" t="n">
        <f aca="false">IF(OR(A32="",F32=0),"",SUM(PT!U64,PT!U65))</f>
        <v>0</v>
      </c>
      <c r="AI32" s="552"/>
    </row>
    <row r="33" customFormat="false" ht="20.15" hidden="false" customHeight="true" outlineLevel="0" collapsed="false">
      <c r="A33" s="528" t="str">
        <f aca="false">IF(ISBLANK(IGRF!$H19),"",IGRF!$H19)</f>
        <v>31</v>
      </c>
      <c r="B33" s="529" t="str">
        <f aca="false">IF(ISBLANK(IGRF!$I19),"",IGRF!$I19)</f>
        <v>Lady Siren</v>
      </c>
      <c r="C33" s="530" t="n">
        <f aca="false">IF(A33="","",SUM(LU!AH14,LU!AH113))</f>
        <v>0</v>
      </c>
      <c r="D33" s="530" t="n">
        <f aca="false">IF(A33="","",SUM(LU!W14,LU!W113))</f>
        <v>0</v>
      </c>
      <c r="E33" s="531" t="n">
        <f aca="false">IF(A33="","",SUM(LU!AC14,LU!AC113))</f>
        <v>22</v>
      </c>
      <c r="F33" s="532" t="n">
        <f aca="false">IF(A33="","",(SUM(C33:E33)-(SUMPRODUCT(--(Lineups!AC$4:AC$41=A33),--(Lineups!AA$4:AA$41="SP"))+SUMPRODUCT(--(Lineups!AG$4:AG$41=A33),--(Lineups!AA$4:AA$41="SP"))+SUMPRODUCT(--(Lineups!AC$46:AC$83=A33),--(Lineups!AA$46:AA$83="SP"))+SUMPRODUCT(--(Lineups!AG$46:AG$83=A33),--(Lineups!AA$46:AA$83="SP")))))</f>
        <v>22</v>
      </c>
      <c r="G33" s="533" t="n">
        <f aca="false">IF(OR(A33="",F33=0,LU!D$3+LU!D$102=0),"",F33/(LU!D$3+LU!D$102))</f>
        <v>0.407407407407407</v>
      </c>
      <c r="H33" s="534" t="str">
        <f aca="false">IF(OR(C33=0,A33=""),"",SK!T189)</f>
        <v/>
      </c>
      <c r="I33" s="535" t="e">
        <f aca="false">IF(OR(A33="",SK!U189="",SK!U189=0),"",H33/SK!U189)</f>
        <v>#REF!</v>
      </c>
      <c r="J33" s="536" t="str">
        <f aca="false">IF(OR(C33=0,A33=""),"",SK!W189)</f>
        <v/>
      </c>
      <c r="K33" s="537" t="str">
        <f aca="false">IF(OR(C33=0,A33=""),"",SK!X189)</f>
        <v/>
      </c>
      <c r="L33" s="538" t="str">
        <f aca="false">IF(OR(C33=0,A33=""),"",SK!Z189)</f>
        <v/>
      </c>
      <c r="M33" s="538" t="str">
        <f aca="false">IF(OR(C33=0,A33=""),"",SK!AB189)</f>
        <v/>
      </c>
      <c r="N33" s="539" t="str">
        <f aca="false">IF(OR(A33="",C33=0),"",K33/C33)</f>
        <v/>
      </c>
      <c r="O33" s="540" t="str">
        <f aca="false">IF(OR(A33="",C33=0),"",SK!Y189)</f>
        <v/>
      </c>
      <c r="P33" s="541" t="str">
        <f aca="false">IF(OR(A33="",C33=0,K33=0),"",O33/K33)</f>
        <v/>
      </c>
      <c r="Q33" s="542" t="e">
        <f aca="false">IF(OR(A33="",F33=0),"",SUM(LU!AJ60,LU!AJ159))</f>
        <v>#REF!</v>
      </c>
      <c r="R33" s="543" t="e">
        <f aca="false">IF(OR(A33="",F33=0),"",SUM(LU!AJ83,LU!AJ182))</f>
        <v>#REF!</v>
      </c>
      <c r="S33" s="534" t="e">
        <f aca="false">IF(OR(A33="",F33=0),"",SUM(LU!AJ37,LU!AJ136))</f>
        <v>#REF!</v>
      </c>
      <c r="T33" s="543" t="str">
        <f aca="false">IF(OR(A33="",C33=0),"",SUM(LU!AH37,LU!AH136))</f>
        <v/>
      </c>
      <c r="U33" s="544" t="str">
        <f aca="false">IF(OR(A33="",C33=0),"",T33/C33)</f>
        <v/>
      </c>
      <c r="V33" s="545" t="str">
        <f aca="false">IF(OR(A33="",D33=0),"",SUM(LU!W37,LU!W136))</f>
        <v/>
      </c>
      <c r="W33" s="544" t="str">
        <f aca="false">IF(OR(A33="",D33=0),"",V33/D33)</f>
        <v/>
      </c>
      <c r="X33" s="545" t="e">
        <f aca="false">IF(OR(A33="",E33=0),"",SUM(LU!AC37,LU!AC136))</f>
        <v>#REF!</v>
      </c>
      <c r="Y33" s="544" t="e">
        <f aca="false">IF(OR(A33="",E33=0),"",X33/E33)</f>
        <v>#REF!</v>
      </c>
      <c r="Z33" s="541" t="e">
        <f aca="false">IF(OR(A33="",F33="",F33=0),"",S33/F33)</f>
        <v>#REF!</v>
      </c>
      <c r="AA33" s="546" t="str">
        <f aca="false">IF(OR(A33="",F33=0,Q$48="-",LU!$W$5=0),"",Q33-Q$48)</f>
        <v/>
      </c>
      <c r="AB33" s="547" t="str">
        <f aca="false">IF(OR(A33="",F33=0,R$48="-",LU!$W$5=0),"",R33-R$48)</f>
        <v/>
      </c>
      <c r="AC33" s="548" t="str">
        <f aca="false">IF(OR(A33="",F33=0,AA33=""),"",AA33-AB33)</f>
        <v/>
      </c>
      <c r="AD33" s="549" t="str">
        <f aca="false">IF(OR($A33="",C33=0),"",U33-U$48)</f>
        <v/>
      </c>
      <c r="AE33" s="549" t="str">
        <f aca="false">IF(OR($A33="",D33=0),"",W33-W$48)</f>
        <v/>
      </c>
      <c r="AF33" s="550" t="e">
        <f aca="false">IF(OR($A33="",E33=0),"",Y33-Y$48)</f>
        <v>#REF!</v>
      </c>
      <c r="AG33" s="551" t="e">
        <f aca="false">IF(OR($A33="",Z33="",Z$48="-",LU!$W$5=0),"",Z33-Z$48)</f>
        <v>#REF!</v>
      </c>
      <c r="AH33" s="552" t="n">
        <f aca="false">IF(OR(A33="",F33=0),"",SUM(PT!U66,PT!U67))</f>
        <v>6</v>
      </c>
      <c r="AI33" s="552"/>
    </row>
    <row r="34" customFormat="false" ht="20.15" hidden="false" customHeight="true" outlineLevel="0" collapsed="false">
      <c r="A34" s="528" t="str">
        <f aca="false">IF(ISBLANK(IGRF!$H20),"",IGRF!$H20)</f>
        <v>40</v>
      </c>
      <c r="B34" s="529" t="str">
        <f aca="false">IF(ISBLANK(IGRF!$I20),"",IGRF!$I20)</f>
        <v>Teeny Bopper</v>
      </c>
      <c r="C34" s="530" t="n">
        <f aca="false">IF(A34="","",SUM(LU!AH15,LU!AH114))</f>
        <v>0</v>
      </c>
      <c r="D34" s="530" t="n">
        <f aca="false">IF(A34="","",SUM(LU!W15,LU!W114))</f>
        <v>2</v>
      </c>
      <c r="E34" s="531" t="n">
        <f aca="false">IF(A34="","",SUM(LU!AC15,LU!AC114))</f>
        <v>26</v>
      </c>
      <c r="F34" s="532" t="n">
        <f aca="false">IF(A34="","",(SUM(C34:E34)-(SUMPRODUCT(--(Lineups!AC$4:AC$41=A34),--(Lineups!AA$4:AA$41="SP"))+SUMPRODUCT(--(Lineups!AG$4:AG$41=A34),--(Lineups!AA$4:AA$41="SP"))+SUMPRODUCT(--(Lineups!AC$46:AC$83=A34),--(Lineups!AA$46:AA$83="SP"))+SUMPRODUCT(--(Lineups!AG$46:AG$83=A34),--(Lineups!AA$46:AA$83="SP")))))</f>
        <v>28</v>
      </c>
      <c r="G34" s="533" t="n">
        <f aca="false">IF(OR(A34="",F34=0,LU!D$3+LU!D$102=0),"",F34/(LU!D$3+LU!D$102))</f>
        <v>0.518518518518518</v>
      </c>
      <c r="H34" s="534" t="str">
        <f aca="false">IF(OR(C34=0,A34=""),"",SK!T192)</f>
        <v/>
      </c>
      <c r="I34" s="535" t="e">
        <f aca="false">IF(OR(A34="",SK!U192="",SK!U192=0),"",H34/SK!U192)</f>
        <v>#REF!</v>
      </c>
      <c r="J34" s="536" t="str">
        <f aca="false">IF(OR(C34=0,A34=""),"",SK!W192)</f>
        <v/>
      </c>
      <c r="K34" s="537" t="str">
        <f aca="false">IF(OR(C34=0,A34=""),"",SK!X192)</f>
        <v/>
      </c>
      <c r="L34" s="538" t="str">
        <f aca="false">IF(OR(C34=0,A34=""),"",SK!Z192)</f>
        <v/>
      </c>
      <c r="M34" s="538" t="str">
        <f aca="false">IF(OR(C34=0,A34=""),"",SK!AB192)</f>
        <v/>
      </c>
      <c r="N34" s="539" t="str">
        <f aca="false">IF(OR(A34="",C34=0),"",K34/C34)</f>
        <v/>
      </c>
      <c r="O34" s="540" t="str">
        <f aca="false">IF(OR(A34="",C34=0),"",SK!Y192)</f>
        <v/>
      </c>
      <c r="P34" s="541" t="str">
        <f aca="false">IF(OR(A34="",C34=0,K34=0),"",O34/K34)</f>
        <v/>
      </c>
      <c r="Q34" s="542" t="e">
        <f aca="false">IF(OR(A34="",F34=0),"",SUM(LU!AJ61,LU!AJ160))</f>
        <v>#REF!</v>
      </c>
      <c r="R34" s="543" t="e">
        <f aca="false">IF(OR(A34="",F34=0),"",SUM(LU!AJ84,LU!AJ183))</f>
        <v>#REF!</v>
      </c>
      <c r="S34" s="534" t="e">
        <f aca="false">IF(OR(A34="",F34=0),"",SUM(LU!AJ38,LU!AJ137))</f>
        <v>#REF!</v>
      </c>
      <c r="T34" s="543" t="str">
        <f aca="false">IF(OR(A34="",C34=0),"",SUM(LU!AH38,LU!AH137))</f>
        <v/>
      </c>
      <c r="U34" s="544" t="str">
        <f aca="false">IF(OR(A34="",C34=0),"",T34/C34)</f>
        <v/>
      </c>
      <c r="V34" s="545" t="e">
        <f aca="false">IF(OR(A34="",D34=0),"",SUM(LU!W38,LU!W137))</f>
        <v>#REF!</v>
      </c>
      <c r="W34" s="544" t="e">
        <f aca="false">IF(OR(A34="",D34=0),"",V34/D34)</f>
        <v>#REF!</v>
      </c>
      <c r="X34" s="545" t="e">
        <f aca="false">IF(OR(A34="",E34=0),"",SUM(LU!AC38,LU!AC137))</f>
        <v>#REF!</v>
      </c>
      <c r="Y34" s="544" t="e">
        <f aca="false">IF(OR(A34="",E34=0),"",X34/E34)</f>
        <v>#REF!</v>
      </c>
      <c r="Z34" s="541" t="e">
        <f aca="false">IF(OR(A34="",F34="",F34=0),"",S34/F34)</f>
        <v>#REF!</v>
      </c>
      <c r="AA34" s="546" t="str">
        <f aca="false">IF(OR(A34="",F34=0,Q$48="-",LU!$W$5=0),"",Q34-Q$48)</f>
        <v/>
      </c>
      <c r="AB34" s="547" t="str">
        <f aca="false">IF(OR(A34="",F34=0,R$48="-",LU!$W$5=0),"",R34-R$48)</f>
        <v/>
      </c>
      <c r="AC34" s="548" t="str">
        <f aca="false">IF(OR(A34="",F34=0,AA34=""),"",AA34-AB34)</f>
        <v/>
      </c>
      <c r="AD34" s="549" t="str">
        <f aca="false">IF(OR($A34="",C34=0),"",U34-U$48)</f>
        <v/>
      </c>
      <c r="AE34" s="549" t="e">
        <f aca="false">IF(OR($A34="",D34=0),"",W34-W$48)</f>
        <v>#REF!</v>
      </c>
      <c r="AF34" s="550" t="e">
        <f aca="false">IF(OR($A34="",E34=0),"",Y34-Y$48)</f>
        <v>#REF!</v>
      </c>
      <c r="AG34" s="551" t="e">
        <f aca="false">IF(OR($A34="",Z34="",Z$48="-",LU!$W$5=0),"",Z34-Z$48)</f>
        <v>#REF!</v>
      </c>
      <c r="AH34" s="552" t="n">
        <f aca="false">IF(OR(A34="",F34=0),"",SUM(PT!U68,PT!U69))</f>
        <v>2</v>
      </c>
      <c r="AI34" s="552"/>
    </row>
    <row r="35" customFormat="false" ht="20.15" hidden="false" customHeight="true" outlineLevel="0" collapsed="false">
      <c r="A35" s="528" t="str">
        <f aca="false">IF(ISBLANK(IGRF!$H21),"",IGRF!$H21)</f>
        <v>416</v>
      </c>
      <c r="B35" s="529" t="str">
        <f aca="false">IF(ISBLANK(IGRF!$I21),"",IGRF!$I21)</f>
        <v>Adelaide Herout</v>
      </c>
      <c r="C35" s="530" t="n">
        <f aca="false">IF(A35="","",SUM(LU!AH16,LU!AH115))</f>
        <v>0</v>
      </c>
      <c r="D35" s="530" t="n">
        <f aca="false">IF(A35="","",SUM(LU!W16,LU!W115))</f>
        <v>0</v>
      </c>
      <c r="E35" s="531" t="n">
        <f aca="false">IF(A35="","",SUM(LU!AC16,LU!AC115))</f>
        <v>12</v>
      </c>
      <c r="F35" s="532" t="n">
        <f aca="false">IF(A35="","",(SUM(C35:E35)-(SUMPRODUCT(--(Lineups!AC$4:AC$41=A35),--(Lineups!AA$4:AA$41="SP"))+SUMPRODUCT(--(Lineups!AG$4:AG$41=A35),--(Lineups!AA$4:AA$41="SP"))+SUMPRODUCT(--(Lineups!AC$46:AC$83=A35),--(Lineups!AA$46:AA$83="SP"))+SUMPRODUCT(--(Lineups!AG$46:AG$83=A35),--(Lineups!AA$46:AA$83="SP")))))</f>
        <v>12</v>
      </c>
      <c r="G35" s="533" t="n">
        <f aca="false">IF(OR(A35="",F35=0,LU!D$3+LU!D$102=0),"",F35/(LU!D$3+LU!D$102))</f>
        <v>0.222222222222222</v>
      </c>
      <c r="H35" s="534" t="str">
        <f aca="false">IF(OR(C35=0,A35=""),"",SK!T195)</f>
        <v/>
      </c>
      <c r="I35" s="535" t="e">
        <f aca="false">IF(OR(A35="",SK!U195="",SK!U195=0),"",H35/SK!U195)</f>
        <v>#REF!</v>
      </c>
      <c r="J35" s="536" t="str">
        <f aca="false">IF(OR(C35=0,A35=""),"",SK!W195)</f>
        <v/>
      </c>
      <c r="K35" s="537" t="str">
        <f aca="false">IF(OR(C35=0,A35=""),"",SK!X195)</f>
        <v/>
      </c>
      <c r="L35" s="538" t="str">
        <f aca="false">IF(OR(C35=0,A35=""),"",SK!Z195)</f>
        <v/>
      </c>
      <c r="M35" s="538" t="str">
        <f aca="false">IF(OR(C35=0,A35=""),"",SK!AB195)</f>
        <v/>
      </c>
      <c r="N35" s="539" t="str">
        <f aca="false">IF(OR(A35="",C35=0),"",K35/C35)</f>
        <v/>
      </c>
      <c r="O35" s="540" t="str">
        <f aca="false">IF(OR(A35="",C35=0),"",SK!Y195)</f>
        <v/>
      </c>
      <c r="P35" s="541" t="str">
        <f aca="false">IF(OR(A35="",C35=0,K35=0),"",O35/K35)</f>
        <v/>
      </c>
      <c r="Q35" s="542" t="e">
        <f aca="false">IF(OR(A35="",F35=0),"",SUM(LU!AJ62,LU!AJ161))</f>
        <v>#REF!</v>
      </c>
      <c r="R35" s="543" t="e">
        <f aca="false">IF(OR(A35="",F35=0),"",SUM(LU!AJ85,LU!AJ184))</f>
        <v>#REF!</v>
      </c>
      <c r="S35" s="534" t="e">
        <f aca="false">IF(OR(A35="",F35=0),"",SUM(LU!AJ39,LU!AJ138))</f>
        <v>#REF!</v>
      </c>
      <c r="T35" s="543" t="str">
        <f aca="false">IF(OR(A35="",C35=0),"",SUM(LU!AH39,LU!AH138))</f>
        <v/>
      </c>
      <c r="U35" s="544" t="str">
        <f aca="false">IF(OR(A35="",C35=0),"",T35/C35)</f>
        <v/>
      </c>
      <c r="V35" s="545" t="str">
        <f aca="false">IF(OR(A35="",D35=0),"",SUM(LU!W39,LU!W138))</f>
        <v/>
      </c>
      <c r="W35" s="544" t="str">
        <f aca="false">IF(OR(A35="",D35=0),"",V35/D35)</f>
        <v/>
      </c>
      <c r="X35" s="545" t="e">
        <f aca="false">IF(OR(A35="",E35=0),"",SUM(LU!AC39,LU!AC138))</f>
        <v>#REF!</v>
      </c>
      <c r="Y35" s="544" t="e">
        <f aca="false">IF(OR(A35="",E35=0),"",X35/E35)</f>
        <v>#REF!</v>
      </c>
      <c r="Z35" s="541" t="e">
        <f aca="false">IF(OR(A35="",F35="",F35=0),"",S35/F35)</f>
        <v>#REF!</v>
      </c>
      <c r="AA35" s="546" t="str">
        <f aca="false">IF(OR(A35="",F35=0,Q$48="-",LU!$W$5=0),"",Q35-Q$48)</f>
        <v/>
      </c>
      <c r="AB35" s="547" t="str">
        <f aca="false">IF(OR(A35="",F35=0,R$48="-",LU!$W$5=0),"",R35-R$48)</f>
        <v/>
      </c>
      <c r="AC35" s="548" t="str">
        <f aca="false">IF(OR(A35="",F35=0,AA35=""),"",AA35-AB35)</f>
        <v/>
      </c>
      <c r="AD35" s="549" t="str">
        <f aca="false">IF(OR($A35="",C35=0),"",U35-U$48)</f>
        <v/>
      </c>
      <c r="AE35" s="549" t="str">
        <f aca="false">IF(OR($A35="",D35=0),"",W35-W$48)</f>
        <v/>
      </c>
      <c r="AF35" s="550" t="e">
        <f aca="false">IF(OR($A35="",E35=0),"",Y35-Y$48)</f>
        <v>#REF!</v>
      </c>
      <c r="AG35" s="551" t="e">
        <f aca="false">IF(OR($A35="",Z35="",Z$48="-",LU!$W$5=0),"",Z35-Z$48)</f>
        <v>#REF!</v>
      </c>
      <c r="AH35" s="552" t="n">
        <f aca="false">IF(OR(A35="",F35=0),"",SUM(PT!U70,PT!U71))</f>
        <v>0</v>
      </c>
      <c r="AI35" s="552"/>
    </row>
    <row r="36" customFormat="false" ht="20.15" hidden="false" customHeight="true" outlineLevel="0" collapsed="false">
      <c r="A36" s="528" t="str">
        <f aca="false">IF(ISBLANK(IGRF!$H22),"",IGRF!$H22)</f>
        <v>42</v>
      </c>
      <c r="B36" s="529" t="str">
        <f aca="false">IF(ISBLANK(IGRF!$I22),"",IGRF!$I22)</f>
        <v>Holly Nass</v>
      </c>
      <c r="C36" s="530" t="n">
        <f aca="false">IF(A36="","",SUM(LU!AH17,LU!AH116))</f>
        <v>0</v>
      </c>
      <c r="D36" s="530" t="n">
        <f aca="false">IF(A36="","",SUM(LU!W17,LU!W116))</f>
        <v>0</v>
      </c>
      <c r="E36" s="531" t="n">
        <f aca="false">IF(A36="","",SUM(LU!AC17,LU!AC116))</f>
        <v>14</v>
      </c>
      <c r="F36" s="532" t="n">
        <f aca="false">IF(A36="","",(SUM(C36:E36)-(SUMPRODUCT(--(Lineups!AC$4:AC$41=A36),--(Lineups!AA$4:AA$41="SP"))+SUMPRODUCT(--(Lineups!AG$4:AG$41=A36),--(Lineups!AA$4:AA$41="SP"))+SUMPRODUCT(--(Lineups!AC$46:AC$83=A36),--(Lineups!AA$46:AA$83="SP"))+SUMPRODUCT(--(Lineups!AG$46:AG$83=A36),--(Lineups!AA$46:AA$83="SP")))))</f>
        <v>14</v>
      </c>
      <c r="G36" s="533" t="n">
        <f aca="false">IF(OR(A36="",F36=0,LU!D$3+LU!D$102=0),"",F36/(LU!D$3+LU!D$102))</f>
        <v>0.259259259259259</v>
      </c>
      <c r="H36" s="534" t="str">
        <f aca="false">IF(OR(C36=0,A36=""),"",SK!T198)</f>
        <v/>
      </c>
      <c r="I36" s="535" t="e">
        <f aca="false">IF(OR(A36="",SK!U198="",SK!U198=0),"",H36/SK!U198)</f>
        <v>#REF!</v>
      </c>
      <c r="J36" s="536" t="str">
        <f aca="false">IF(OR(C36=0,A36=""),"",SK!W198)</f>
        <v/>
      </c>
      <c r="K36" s="537" t="str">
        <f aca="false">IF(OR(C36=0,A36=""),"",SK!X198)</f>
        <v/>
      </c>
      <c r="L36" s="538" t="str">
        <f aca="false">IF(OR(C36=0,A36=""),"",SK!Z198)</f>
        <v/>
      </c>
      <c r="M36" s="538" t="str">
        <f aca="false">IF(OR(C36=0,A36=""),"",SK!AB198)</f>
        <v/>
      </c>
      <c r="N36" s="539" t="str">
        <f aca="false">IF(OR(A36="",C36=0),"",K36/C36)</f>
        <v/>
      </c>
      <c r="O36" s="540" t="str">
        <f aca="false">IF(OR(A36="",C36=0),"",SK!Y198)</f>
        <v/>
      </c>
      <c r="P36" s="541" t="str">
        <f aca="false">IF(OR(A36="",C36=0,K36=0),"",O36/K36)</f>
        <v/>
      </c>
      <c r="Q36" s="542" t="e">
        <f aca="false">IF(OR(A36="",F36=0),"",SUM(LU!AJ63,LU!AJ162))</f>
        <v>#REF!</v>
      </c>
      <c r="R36" s="543" t="e">
        <f aca="false">IF(OR(A36="",F36=0),"",SUM(LU!AJ86,LU!AJ185))</f>
        <v>#REF!</v>
      </c>
      <c r="S36" s="534" t="e">
        <f aca="false">IF(OR(A36="",F36=0),"",SUM(LU!AJ40,LU!AJ139))</f>
        <v>#REF!</v>
      </c>
      <c r="T36" s="543" t="str">
        <f aca="false">IF(OR(A36="",C36=0),"",SUM(LU!AH40,LU!AH139))</f>
        <v/>
      </c>
      <c r="U36" s="544" t="str">
        <f aca="false">IF(OR(A36="",C36=0),"",T36/C36)</f>
        <v/>
      </c>
      <c r="V36" s="545" t="str">
        <f aca="false">IF(OR(A36="",D36=0),"",SUM(LU!W40,LU!W139))</f>
        <v/>
      </c>
      <c r="W36" s="544" t="str">
        <f aca="false">IF(OR(A36="",D36=0),"",V36/D36)</f>
        <v/>
      </c>
      <c r="X36" s="545" t="e">
        <f aca="false">IF(OR(A36="",E36=0),"",SUM(LU!AC40,LU!AC139))</f>
        <v>#REF!</v>
      </c>
      <c r="Y36" s="544" t="e">
        <f aca="false">IF(OR(A36="",E36=0),"",X36/E36)</f>
        <v>#REF!</v>
      </c>
      <c r="Z36" s="541" t="e">
        <f aca="false">IF(OR(A36="",F36="",F36=0),"",S36/F36)</f>
        <v>#REF!</v>
      </c>
      <c r="AA36" s="546" t="str">
        <f aca="false">IF(OR(A36="",F36=0,Q$48="-",LU!$W$5=0),"",Q36-Q$48)</f>
        <v/>
      </c>
      <c r="AB36" s="547" t="str">
        <f aca="false">IF(OR(A36="",F36=0,R$48="-",LU!$W$5=0),"",R36-R$48)</f>
        <v/>
      </c>
      <c r="AC36" s="548" t="str">
        <f aca="false">IF(OR(A36="",F36=0,AA36=""),"",AA36-AB36)</f>
        <v/>
      </c>
      <c r="AD36" s="549" t="str">
        <f aca="false">IF(OR($A36="",C36=0),"",U36-U$48)</f>
        <v/>
      </c>
      <c r="AE36" s="549" t="str">
        <f aca="false">IF(OR($A36="",D36=0),"",W36-W$48)</f>
        <v/>
      </c>
      <c r="AF36" s="550" t="e">
        <f aca="false">IF(OR($A36="",E36=0),"",Y36-Y$48)</f>
        <v>#REF!</v>
      </c>
      <c r="AG36" s="551" t="e">
        <f aca="false">IF(OR($A36="",Z36="",Z$48="-",LU!$W$5=0),"",Z36-Z$48)</f>
        <v>#REF!</v>
      </c>
      <c r="AH36" s="552" t="n">
        <f aca="false">IF(OR(A36="",F36=0),"",SUM(PT!U72,PT!U73))</f>
        <v>3</v>
      </c>
      <c r="AI36" s="552"/>
    </row>
    <row r="37" customFormat="false" ht="20.15" hidden="false" customHeight="true" outlineLevel="0" collapsed="false">
      <c r="A37" s="528" t="str">
        <f aca="false">IF(ISBLANK(IGRF!$H23),"",IGRF!$H23)</f>
        <v>5</v>
      </c>
      <c r="B37" s="529" t="str">
        <f aca="false">IF(ISBLANK(IGRF!$I23),"",IGRF!$I23)</f>
        <v>Ivana Hercha</v>
      </c>
      <c r="C37" s="530" t="n">
        <f aca="false">IF(A37="","",SUM(LU!AH18,LU!AH117))</f>
        <v>22</v>
      </c>
      <c r="D37" s="530" t="n">
        <f aca="false">IF(A37="","",SUM(LU!W18,LU!W117))</f>
        <v>3</v>
      </c>
      <c r="E37" s="531" t="n">
        <f aca="false">IF(A37="","",SUM(LU!AC18,LU!AC117))</f>
        <v>0</v>
      </c>
      <c r="F37" s="532" t="n">
        <f aca="false">IF(A37="","",(SUM(C37:E37)-(SUMPRODUCT(--(Lineups!AC$4:AC$41=A37),--(Lineups!AA$4:AA$41="SP"))+SUMPRODUCT(--(Lineups!AG$4:AG$41=A37),--(Lineups!AA$4:AA$41="SP"))+SUMPRODUCT(--(Lineups!AC$46:AC$83=A37),--(Lineups!AA$46:AA$83="SP"))+SUMPRODUCT(--(Lineups!AG$46:AG$83=A37),--(Lineups!AA$46:AA$83="SP")))))</f>
        <v>25</v>
      </c>
      <c r="G37" s="533" t="n">
        <f aca="false">IF(OR(A37="",F37=0,LU!D$3+LU!D$102=0),"",F37/(LU!D$3+LU!D$102))</f>
        <v>0.462962962962963</v>
      </c>
      <c r="H37" s="534" t="e">
        <f aca="false">IF(OR(C37=0,A37=""),"",SK!T201)</f>
        <v>#REF!</v>
      </c>
      <c r="I37" s="535" t="e">
        <f aca="false">IF(OR(A37="",SK!U201="",SK!U201=0),"",H37/SK!U201)</f>
        <v>#REF!</v>
      </c>
      <c r="J37" s="536" t="e">
        <f aca="false">IF(OR(C37=0,A37=""),"",SK!W201)</f>
        <v>#REF!</v>
      </c>
      <c r="K37" s="537" t="e">
        <f aca="false">IF(OR(C37=0,A37=""),"",SK!X201)</f>
        <v>#REF!</v>
      </c>
      <c r="L37" s="538" t="e">
        <f aca="false">IF(OR(C37=0,A37=""),"",SK!Z201)</f>
        <v>#REF!</v>
      </c>
      <c r="M37" s="538" t="e">
        <f aca="false">IF(OR(C37=0,A37=""),"",SK!AB201)</f>
        <v>#REF!</v>
      </c>
      <c r="N37" s="539" t="e">
        <f aca="false">IF(OR(A37="",C37=0),"",K37/C37)</f>
        <v>#REF!</v>
      </c>
      <c r="O37" s="540" t="e">
        <f aca="false">IF(OR(A37="",C37=0),"",SK!Y201)</f>
        <v>#REF!</v>
      </c>
      <c r="P37" s="541" t="e">
        <f aca="false">IF(OR(A37="",C37=0,K37=0),"",O37/K37)</f>
        <v>#REF!</v>
      </c>
      <c r="Q37" s="542" t="e">
        <f aca="false">IF(OR(A37="",F37=0),"",SUM(LU!AJ64,LU!AJ163))</f>
        <v>#REF!</v>
      </c>
      <c r="R37" s="543" t="e">
        <f aca="false">IF(OR(A37="",F37=0),"",SUM(LU!AJ87,LU!AJ186))</f>
        <v>#REF!</v>
      </c>
      <c r="S37" s="534" t="e">
        <f aca="false">IF(OR(A37="",F37=0),"",SUM(LU!AJ41,LU!AJ140))</f>
        <v>#REF!</v>
      </c>
      <c r="T37" s="543" t="e">
        <f aca="false">IF(OR(A37="",C37=0),"",SUM(LU!AH41,LU!AH140))</f>
        <v>#REF!</v>
      </c>
      <c r="U37" s="544" t="e">
        <f aca="false">IF(OR(A37="",C37=0),"",T37/C37)</f>
        <v>#REF!</v>
      </c>
      <c r="V37" s="545" t="e">
        <f aca="false">IF(OR(A37="",D37=0),"",SUM(LU!W41,LU!W140))</f>
        <v>#REF!</v>
      </c>
      <c r="W37" s="544" t="e">
        <f aca="false">IF(OR(A37="",D37=0),"",V37/D37)</f>
        <v>#REF!</v>
      </c>
      <c r="X37" s="545" t="str">
        <f aca="false">IF(OR(A37="",E37=0),"",SUM(LU!AC41,LU!AC140))</f>
        <v/>
      </c>
      <c r="Y37" s="544" t="str">
        <f aca="false">IF(OR(A37="",E37=0),"",X37/E37)</f>
        <v/>
      </c>
      <c r="Z37" s="541" t="e">
        <f aca="false">IF(OR(A37="",F37="",F37=0),"",S37/F37)</f>
        <v>#REF!</v>
      </c>
      <c r="AA37" s="546" t="str">
        <f aca="false">IF(OR(A37="",F37=0,Q$48="-",LU!$W$5=0),"",Q37-Q$48)</f>
        <v/>
      </c>
      <c r="AB37" s="547" t="str">
        <f aca="false">IF(OR(A37="",F37=0,R$48="-",LU!$W$5=0),"",R37-R$48)</f>
        <v/>
      </c>
      <c r="AC37" s="548" t="str">
        <f aca="false">IF(OR(A37="",F37=0,AA37=""),"",AA37-AB37)</f>
        <v/>
      </c>
      <c r="AD37" s="549" t="e">
        <f aca="false">IF(OR($A37="",C37=0),"",U37-U$48)</f>
        <v>#REF!</v>
      </c>
      <c r="AE37" s="549" t="e">
        <f aca="false">IF(OR($A37="",D37=0),"",W37-W$48)</f>
        <v>#REF!</v>
      </c>
      <c r="AF37" s="550" t="str">
        <f aca="false">IF(OR($A37="",E37=0),"",Y37-Y$48)</f>
        <v/>
      </c>
      <c r="AG37" s="551" t="e">
        <f aca="false">IF(OR($A37="",Z37="",Z$48="-",LU!$W$5=0),"",Z37-Z$48)</f>
        <v>#REF!</v>
      </c>
      <c r="AH37" s="552" t="n">
        <f aca="false">IF(OR(A37="",F37=0),"",SUM(PT!U74,PT!U75))</f>
        <v>2</v>
      </c>
      <c r="AI37" s="552"/>
    </row>
    <row r="38" customFormat="false" ht="19.5" hidden="false" customHeight="true" outlineLevel="0" collapsed="false">
      <c r="A38" s="528" t="str">
        <f aca="false">IF(ISBLANK(IGRF!$H24),"",IGRF!$H24)</f>
        <v>501</v>
      </c>
      <c r="B38" s="529" t="str">
        <f aca="false">IF(ISBLANK(IGRF!$I24),"",IGRF!$I24)</f>
        <v>Rally Kat</v>
      </c>
      <c r="C38" s="530" t="n">
        <f aca="false">IF(A38="","",SUM(LU!AH19,LU!AH118))</f>
        <v>0</v>
      </c>
      <c r="D38" s="530" t="n">
        <f aca="false">IF(A38="","",SUM(LU!W19,LU!W118))</f>
        <v>0</v>
      </c>
      <c r="E38" s="531" t="n">
        <f aca="false">IF(A38="","",SUM(LU!AC19,LU!AC118))</f>
        <v>29</v>
      </c>
      <c r="F38" s="532" t="n">
        <f aca="false">IF(A38="","",(SUM(C38:E38)-(SUMPRODUCT(--(Lineups!AC$4:AC$41=A38),--(Lineups!AA$4:AA$41="SP"))+SUMPRODUCT(--(Lineups!AG$4:AG$41=A38),--(Lineups!AA$4:AA$41="SP"))+SUMPRODUCT(--(Lineups!AC$46:AC$83=A38),--(Lineups!AA$46:AA$83="SP"))+SUMPRODUCT(--(Lineups!AG$46:AG$83=A38),--(Lineups!AA$46:AA$83="SP")))))</f>
        <v>29</v>
      </c>
      <c r="G38" s="533" t="n">
        <f aca="false">IF(OR(A38="",F38=0,LU!D$3+LU!D$102=0),"",F38/(LU!D$3+LU!D$102))</f>
        <v>0.537037037037037</v>
      </c>
      <c r="H38" s="534" t="str">
        <f aca="false">IF(OR(C38=0,A38=""),"",SK!T204)</f>
        <v/>
      </c>
      <c r="I38" s="535" t="e">
        <f aca="false">IF(OR(A38="",SK!U204="",SK!U204=0),"",H38/SK!U204)</f>
        <v>#REF!</v>
      </c>
      <c r="J38" s="536" t="str">
        <f aca="false">IF(OR(C38=0,A38=""),"",SK!W204)</f>
        <v/>
      </c>
      <c r="K38" s="537" t="str">
        <f aca="false">IF(OR(C38=0,A38=""),"",SK!X204)</f>
        <v/>
      </c>
      <c r="L38" s="538" t="str">
        <f aca="false">IF(OR(C38=0,A38=""),"",SK!Z204)</f>
        <v/>
      </c>
      <c r="M38" s="538" t="str">
        <f aca="false">IF(OR(C38=0,A38=""),"",SK!AB204)</f>
        <v/>
      </c>
      <c r="N38" s="539" t="str">
        <f aca="false">IF(OR(A38="",C38=0),"",K38/C38)</f>
        <v/>
      </c>
      <c r="O38" s="540" t="str">
        <f aca="false">IF(OR(A38="",C38=0),"",SK!Y204)</f>
        <v/>
      </c>
      <c r="P38" s="541" t="str">
        <f aca="false">IF(OR(A38="",C38=0,K38=0),"",O38/K38)</f>
        <v/>
      </c>
      <c r="Q38" s="542" t="e">
        <f aca="false">IF(OR(A38="",F38=0),"",SUM(LU!AJ65,LU!AJ164))</f>
        <v>#REF!</v>
      </c>
      <c r="R38" s="543" t="e">
        <f aca="false">IF(OR(A38="",F38=0),"",SUM(LU!AJ88,LU!AJ187))</f>
        <v>#REF!</v>
      </c>
      <c r="S38" s="534" t="e">
        <f aca="false">IF(OR(A38="",F38=0),"",SUM(LU!AJ42,LU!AJ141))</f>
        <v>#REF!</v>
      </c>
      <c r="T38" s="543" t="str">
        <f aca="false">IF(OR(A38="",C38=0),"",SUM(LU!AH42,LU!AH141))</f>
        <v/>
      </c>
      <c r="U38" s="544" t="str">
        <f aca="false">IF(OR(A38="",C38=0),"",T38/C38)</f>
        <v/>
      </c>
      <c r="V38" s="545" t="str">
        <f aca="false">IF(OR(A38="",D38=0),"",SUM(LU!W42,LU!W141))</f>
        <v/>
      </c>
      <c r="W38" s="544" t="str">
        <f aca="false">IF(OR(A38="",D38=0),"",V38/D38)</f>
        <v/>
      </c>
      <c r="X38" s="545" t="e">
        <f aca="false">IF(OR(A38="",E38=0),"",SUM(LU!AC42,LU!AC141))</f>
        <v>#REF!</v>
      </c>
      <c r="Y38" s="544" t="e">
        <f aca="false">IF(OR(A38="",E38=0),"",X38/E38)</f>
        <v>#REF!</v>
      </c>
      <c r="Z38" s="541" t="e">
        <f aca="false">IF(OR(A38="",F38="",F38=0),"",S38/F38)</f>
        <v>#REF!</v>
      </c>
      <c r="AA38" s="546" t="str">
        <f aca="false">IF(OR(A38="",F38=0,Q$48="-",LU!$W$5=0),"",Q38-Q$48)</f>
        <v/>
      </c>
      <c r="AB38" s="547" t="str">
        <f aca="false">IF(OR(A38="",F38=0,R$48="-",LU!$W$5=0),"",R38-R$48)</f>
        <v/>
      </c>
      <c r="AC38" s="548" t="str">
        <f aca="false">IF(OR(A38="",F38=0,AA38=""),"",AA38-AB38)</f>
        <v/>
      </c>
      <c r="AD38" s="549" t="str">
        <f aca="false">IF(OR($A38="",C38=0),"",U38-U$48)</f>
        <v/>
      </c>
      <c r="AE38" s="549" t="str">
        <f aca="false">IF(OR($A38="",D38=0),"",W38-W$48)</f>
        <v/>
      </c>
      <c r="AF38" s="550" t="e">
        <f aca="false">IF(OR($A38="",E38=0),"",Y38-Y$48)</f>
        <v>#REF!</v>
      </c>
      <c r="AG38" s="551" t="e">
        <f aca="false">IF(OR($A38="",Z38="",Z$48="-",LU!$W$5=0),"",Z38-Z$48)</f>
        <v>#REF!</v>
      </c>
      <c r="AH38" s="552" t="n">
        <f aca="false">IF(OR(A38="",F38=0),"",SUM(PT!U76,PT!U77))</f>
        <v>5</v>
      </c>
      <c r="AI38" s="552"/>
    </row>
    <row r="39" customFormat="false" ht="20.15" hidden="false" customHeight="true" outlineLevel="0" collapsed="false">
      <c r="A39" s="528" t="str">
        <f aca="false">IF(ISBLANK(IGRF!$H25),"",IGRF!$H25)</f>
        <v>6</v>
      </c>
      <c r="B39" s="529" t="str">
        <f aca="false">IF(ISBLANK(IGRF!$I25),"",IGRF!$I25)</f>
        <v>Razor WreckHer</v>
      </c>
      <c r="C39" s="530" t="n">
        <f aca="false">IF(A39="","",SUM(LU!AH20,LU!AH119))</f>
        <v>0</v>
      </c>
      <c r="D39" s="530" t="n">
        <f aca="false">IF(A39="","",SUM(LU!W20,LU!W119))</f>
        <v>29</v>
      </c>
      <c r="E39" s="531" t="n">
        <f aca="false">IF(A39="","",SUM(LU!AC20,LU!AC119))</f>
        <v>6</v>
      </c>
      <c r="F39" s="532" t="n">
        <f aca="false">IF(A39="","",(SUM(C39:E39)-(SUMPRODUCT(--(Lineups!AC$4:AC$41=A39),--(Lineups!AA$4:AA$41="SP"))+SUMPRODUCT(--(Lineups!AG$4:AG$41=A39),--(Lineups!AA$4:AA$41="SP"))+SUMPRODUCT(--(Lineups!AC$46:AC$83=A39),--(Lineups!AA$46:AA$83="SP"))+SUMPRODUCT(--(Lineups!AG$46:AG$83=A39),--(Lineups!AA$46:AA$83="SP")))))</f>
        <v>35</v>
      </c>
      <c r="G39" s="533" t="n">
        <f aca="false">IF(OR(A39="",F39=0,LU!D$3+LU!D$102=0),"",F39/(LU!D$3+LU!D$102))</f>
        <v>0.648148148148148</v>
      </c>
      <c r="H39" s="534" t="str">
        <f aca="false">IF(OR(C39=0,A39=""),"",SK!T207)</f>
        <v/>
      </c>
      <c r="I39" s="535" t="e">
        <f aca="false">IF(OR(A39="",SK!U207="",SK!U207=0),"",H39/SK!U207)</f>
        <v>#REF!</v>
      </c>
      <c r="J39" s="536" t="str">
        <f aca="false">IF(OR(C39=0,A39=""),"",SK!W207)</f>
        <v/>
      </c>
      <c r="K39" s="537" t="str">
        <f aca="false">IF(OR(C39=0,A39=""),"",SK!X207)</f>
        <v/>
      </c>
      <c r="L39" s="538" t="str">
        <f aca="false">IF(OR(C39=0,A39=""),"",SK!Z207)</f>
        <v/>
      </c>
      <c r="M39" s="538" t="str">
        <f aca="false">IF(OR(C39=0,A39=""),"",SK!AB207)</f>
        <v/>
      </c>
      <c r="N39" s="539" t="str">
        <f aca="false">IF(OR(A39="",C39=0),"",K39/C39)</f>
        <v/>
      </c>
      <c r="O39" s="540" t="str">
        <f aca="false">IF(OR(A39="",C39=0),"",SK!Y207)</f>
        <v/>
      </c>
      <c r="P39" s="541" t="str">
        <f aca="false">IF(OR(A39="",C39=0,K39=0),"",O39/K39)</f>
        <v/>
      </c>
      <c r="Q39" s="542" t="e">
        <f aca="false">IF(OR(A39="",F39=0),"",SUM(LU!AJ66,LU!AJ165))</f>
        <v>#REF!</v>
      </c>
      <c r="R39" s="543" t="e">
        <f aca="false">IF(OR(A39="",F39=0),"",SUM(LU!AJ89,LU!AJ188))</f>
        <v>#REF!</v>
      </c>
      <c r="S39" s="534" t="e">
        <f aca="false">IF(OR(A39="",F39=0),"",SUM(LU!AJ43,LU!AJ142))</f>
        <v>#REF!</v>
      </c>
      <c r="T39" s="543" t="str">
        <f aca="false">IF(OR(A39="",C39=0),"",SUM(LU!AH43,LU!AH142))</f>
        <v/>
      </c>
      <c r="U39" s="544" t="str">
        <f aca="false">IF(OR(A39="",C39=0),"",T39/C39)</f>
        <v/>
      </c>
      <c r="V39" s="545" t="e">
        <f aca="false">IF(OR(A39="",D39=0),"",SUM(LU!W43,LU!W142))</f>
        <v>#REF!</v>
      </c>
      <c r="W39" s="544" t="e">
        <f aca="false">IF(OR(A39="",D39=0),"",V39/D39)</f>
        <v>#REF!</v>
      </c>
      <c r="X39" s="545" t="e">
        <f aca="false">IF(OR(A39="",E39=0),"",SUM(LU!AC43,LU!AC142))</f>
        <v>#REF!</v>
      </c>
      <c r="Y39" s="544" t="e">
        <f aca="false">IF(OR(A39="",E39=0),"",X39/E39)</f>
        <v>#REF!</v>
      </c>
      <c r="Z39" s="541" t="e">
        <f aca="false">IF(OR(A39="",F39="",F39=0),"",S39/F39)</f>
        <v>#REF!</v>
      </c>
      <c r="AA39" s="546" t="str">
        <f aca="false">IF(OR(A39="",F39=0,Q$48="-",LU!$W$5=0),"",Q39-Q$48)</f>
        <v/>
      </c>
      <c r="AB39" s="547" t="str">
        <f aca="false">IF(OR(A39="",F39=0,R$48="-",LU!$W$5=0),"",R39-R$48)</f>
        <v/>
      </c>
      <c r="AC39" s="548" t="str">
        <f aca="false">IF(OR(A39="",F39=0,AA39=""),"",AA39-AB39)</f>
        <v/>
      </c>
      <c r="AD39" s="549" t="str">
        <f aca="false">IF(OR($A39="",C39=0),"",U39-U$48)</f>
        <v/>
      </c>
      <c r="AE39" s="549" t="e">
        <f aca="false">IF(OR($A39="",D39=0),"",W39-W$48)</f>
        <v>#REF!</v>
      </c>
      <c r="AF39" s="550" t="e">
        <f aca="false">IF(OR($A39="",E39=0),"",Y39-Y$48)</f>
        <v>#REF!</v>
      </c>
      <c r="AG39" s="551" t="e">
        <f aca="false">IF(OR($A39="",Z39="",Z$48="-",LU!$W$5=0),"",Z39-Z$48)</f>
        <v>#REF!</v>
      </c>
      <c r="AH39" s="552" t="n">
        <f aca="false">IF(OR(A39="",F39=0),"",SUM(PT!U78,PT!U79))</f>
        <v>6</v>
      </c>
      <c r="AI39" s="552"/>
    </row>
    <row r="40" customFormat="false" ht="20.15" hidden="false" customHeight="true" outlineLevel="0" collapsed="false">
      <c r="A40" s="528" t="str">
        <f aca="false">IF(ISBLANK(IGRF!$H26),"",IGRF!$H26)</f>
        <v>7</v>
      </c>
      <c r="B40" s="529" t="str">
        <f aca="false">IF(ISBLANK(IGRF!$I26),"",IGRF!$I26)</f>
        <v>Madame Mayhem</v>
      </c>
      <c r="C40" s="530" t="n">
        <f aca="false">IF(A40="","",SUM(LU!AH21,LU!AH120))</f>
        <v>11</v>
      </c>
      <c r="D40" s="530" t="n">
        <f aca="false">IF(A40="","",SUM(LU!W21,LU!W120))</f>
        <v>3</v>
      </c>
      <c r="E40" s="531" t="n">
        <f aca="false">IF(A40="","",SUM(LU!AC21,LU!AC120))</f>
        <v>9</v>
      </c>
      <c r="F40" s="532" t="n">
        <f aca="false">IF(A40="","",(SUM(C40:E40)-(SUMPRODUCT(--(Lineups!AC$4:AC$41=A40),--(Lineups!AA$4:AA$41="SP"))+SUMPRODUCT(--(Lineups!AG$4:AG$41=A40),--(Lineups!AA$4:AA$41="SP"))+SUMPRODUCT(--(Lineups!AC$46:AC$83=A40),--(Lineups!AA$46:AA$83="SP"))+SUMPRODUCT(--(Lineups!AG$46:AG$83=A40),--(Lineups!AA$46:AA$83="SP")))))</f>
        <v>23</v>
      </c>
      <c r="G40" s="533" t="n">
        <f aca="false">IF(OR(A40="",F40=0,LU!D$3+LU!D$102=0),"",F40/(LU!D$3+LU!D$102))</f>
        <v>0.425925925925926</v>
      </c>
      <c r="H40" s="534" t="e">
        <f aca="false">IF(OR(C40=0,A40=""),"",SK!T210)</f>
        <v>#REF!</v>
      </c>
      <c r="I40" s="535" t="e">
        <f aca="false">IF(OR(A40="",SK!U210="",SK!U210=0),"",H40/SK!U210)</f>
        <v>#REF!</v>
      </c>
      <c r="J40" s="536" t="e">
        <f aca="false">IF(OR(C40=0,A40=""),"",SK!W210)</f>
        <v>#REF!</v>
      </c>
      <c r="K40" s="537" t="e">
        <f aca="false">IF(OR(C40=0,A40=""),"",SK!X210)</f>
        <v>#REF!</v>
      </c>
      <c r="L40" s="538" t="e">
        <f aca="false">IF(OR(C40=0,A40=""),"",SK!Z210)</f>
        <v>#REF!</v>
      </c>
      <c r="M40" s="538" t="e">
        <f aca="false">IF(OR(C40=0,A40=""),"",SK!AB210)</f>
        <v>#REF!</v>
      </c>
      <c r="N40" s="539" t="e">
        <f aca="false">IF(OR(A40="",C40=0),"",K40/C40)</f>
        <v>#REF!</v>
      </c>
      <c r="O40" s="540" t="e">
        <f aca="false">IF(OR(A40="",C40=0),"",SK!Y210)</f>
        <v>#REF!</v>
      </c>
      <c r="P40" s="541" t="e">
        <f aca="false">IF(OR(A40="",C40=0,K40=0),"",O40/K40)</f>
        <v>#REF!</v>
      </c>
      <c r="Q40" s="542" t="e">
        <f aca="false">IF(OR(A40="",F40=0),"",SUM(LU!AJ67,LU!AJ166))</f>
        <v>#REF!</v>
      </c>
      <c r="R40" s="543" t="e">
        <f aca="false">IF(OR(A40="",F40=0),"",SUM(LU!AJ90,LU!AJ189))</f>
        <v>#REF!</v>
      </c>
      <c r="S40" s="534" t="e">
        <f aca="false">IF(OR(A40="",F40=0),"",SUM(LU!AJ44,LU!AJ143))</f>
        <v>#REF!</v>
      </c>
      <c r="T40" s="543" t="e">
        <f aca="false">IF(OR(A40="",C40=0),"",SUM(LU!AH44,LU!AH143))</f>
        <v>#REF!</v>
      </c>
      <c r="U40" s="544" t="e">
        <f aca="false">IF(OR(A40="",C40=0),"",T40/C40)</f>
        <v>#REF!</v>
      </c>
      <c r="V40" s="545" t="e">
        <f aca="false">IF(OR(A40="",D40=0),"",SUM(LU!W44,LU!W143))</f>
        <v>#REF!</v>
      </c>
      <c r="W40" s="544" t="e">
        <f aca="false">IF(OR(A40="",D40=0),"",V40/D40)</f>
        <v>#REF!</v>
      </c>
      <c r="X40" s="545" t="e">
        <f aca="false">IF(OR(A40="",E40=0),"",SUM(LU!AC44,LU!AC143))</f>
        <v>#REF!</v>
      </c>
      <c r="Y40" s="544" t="e">
        <f aca="false">IF(OR(A40="",E40=0),"",X40/E40)</f>
        <v>#REF!</v>
      </c>
      <c r="Z40" s="541" t="e">
        <f aca="false">IF(OR(A40="",F40="",F40=0),"",S40/F40)</f>
        <v>#REF!</v>
      </c>
      <c r="AA40" s="546" t="str">
        <f aca="false">IF(OR(A40="",F40=0,Q$48="-",LU!$W$5=0),"",Q40-Q$48)</f>
        <v/>
      </c>
      <c r="AB40" s="547" t="str">
        <f aca="false">IF(OR(A40="",F40=0,R$48="-",LU!$W$5=0),"",R40-R$48)</f>
        <v/>
      </c>
      <c r="AC40" s="548" t="str">
        <f aca="false">IF(OR(A40="",F40=0,AA40=""),"",AA40-AB40)</f>
        <v/>
      </c>
      <c r="AD40" s="549" t="e">
        <f aca="false">IF(OR($A40="",C40=0),"",U40-U$48)</f>
        <v>#REF!</v>
      </c>
      <c r="AE40" s="549" t="e">
        <f aca="false">IF(OR($A40="",D40=0),"",W40-W$48)</f>
        <v>#REF!</v>
      </c>
      <c r="AF40" s="550" t="e">
        <f aca="false">IF(OR($A40="",E40=0),"",Y40-Y$48)</f>
        <v>#REF!</v>
      </c>
      <c r="AG40" s="551" t="e">
        <f aca="false">IF(OR($A40="",Z40="",Z$48="-",LU!$W$5=0),"",Z40-Z$48)</f>
        <v>#REF!</v>
      </c>
      <c r="AH40" s="552" t="n">
        <f aca="false">IF(OR(A40="",F40=0),"",SUM(PT!U80,PT!U81))</f>
        <v>6</v>
      </c>
      <c r="AI40" s="552"/>
    </row>
    <row r="41" customFormat="false" ht="20.15" hidden="false" customHeight="true" outlineLevel="0" collapsed="false">
      <c r="A41" s="528" t="str">
        <f aca="false">IF(ISBLANK(IGRF!$H27),"",IGRF!$H27)</f>
        <v/>
      </c>
      <c r="B41" s="529" t="str">
        <f aca="false">IF(ISBLANK(IGRF!$I27),"",IGRF!$I27)</f>
        <v/>
      </c>
      <c r="C41" s="530" t="str">
        <f aca="false">IF(A41="","",SUM(LU!AH22,LU!AH121))</f>
        <v/>
      </c>
      <c r="D41" s="530" t="str">
        <f aca="false">IF(A41="","",SUM(LU!W22,LU!W121))</f>
        <v/>
      </c>
      <c r="E41" s="531" t="str">
        <f aca="false">IF(A41="","",SUM(LU!AC22,LU!AC121))</f>
        <v/>
      </c>
      <c r="F41" s="532" t="str">
        <f aca="false">IF(A41="","",(SUM(C41:E41)-(SUMPRODUCT(--(Lineups!AC$4:AC$41=A41),--(Lineups!AA$4:AA$41="SP"))+SUMPRODUCT(--(Lineups!AG$4:AG$41=A41),--(Lineups!AA$4:AA$41="SP"))+SUMPRODUCT(--(Lineups!AC$46:AC$83=A41),--(Lineups!AA$46:AA$83="SP"))+SUMPRODUCT(--(Lineups!AG$46:AG$83=A41),--(Lineups!AA$46:AA$83="SP")))))</f>
        <v/>
      </c>
      <c r="G41" s="533" t="str">
        <f aca="false">IF(OR(A41="",F41=0,LU!D$3+LU!D$102=0),"",F41/(LU!D$3+LU!D$102))</f>
        <v/>
      </c>
      <c r="H41" s="534" t="str">
        <f aca="false">IF(OR(C41=0,A41=""),"",SK!T213)</f>
        <v/>
      </c>
      <c r="I41" s="535" t="str">
        <f aca="false">IF(OR(A41="",SK!U213="",SK!U213=0),"",H41/SK!U213)</f>
        <v/>
      </c>
      <c r="J41" s="536" t="str">
        <f aca="false">IF(OR(C41=0,A41=""),"",SK!W213)</f>
        <v/>
      </c>
      <c r="K41" s="537" t="str">
        <f aca="false">IF(OR(C41=0,A41=""),"",SK!X213)</f>
        <v/>
      </c>
      <c r="L41" s="538" t="str">
        <f aca="false">IF(OR(C41=0,A41=""),"",SK!Z213)</f>
        <v/>
      </c>
      <c r="M41" s="538" t="str">
        <f aca="false">IF(OR(C41=0,A41=""),"",SK!AB213)</f>
        <v/>
      </c>
      <c r="N41" s="539" t="str">
        <f aca="false">IF(OR(A41="",C41=0),"",K41/C41)</f>
        <v/>
      </c>
      <c r="O41" s="540" t="str">
        <f aca="false">IF(OR(A41="",C41=0),"",SK!Y213)</f>
        <v/>
      </c>
      <c r="P41" s="541" t="str">
        <f aca="false">IF(OR(A41="",C41=0,K41=0),"",O41/K41)</f>
        <v/>
      </c>
      <c r="Q41" s="542" t="str">
        <f aca="false">IF(OR(A41="",F41=0),"",SUM(LU!AJ68,LU!AJ167))</f>
        <v/>
      </c>
      <c r="R41" s="543" t="str">
        <f aca="false">IF(OR(A41="",F41=0),"",SUM(LU!AJ91,LU!AJ190))</f>
        <v/>
      </c>
      <c r="S41" s="534" t="str">
        <f aca="false">IF(OR(A41="",F41=0),"",SUM(LU!AJ45,LU!AJ144))</f>
        <v/>
      </c>
      <c r="T41" s="543" t="str">
        <f aca="false">IF(OR(A41="",C41=0),"",SUM(LU!AH45,LU!AH144))</f>
        <v/>
      </c>
      <c r="U41" s="544" t="str">
        <f aca="false">IF(OR(A41="",C41=0),"",T41/C41)</f>
        <v/>
      </c>
      <c r="V41" s="545" t="str">
        <f aca="false">IF(OR(A41="",D41=0),"",SUM(LU!W45,LU!W144))</f>
        <v/>
      </c>
      <c r="W41" s="544" t="str">
        <f aca="false">IF(OR(A41="",D41=0),"",V41/D41)</f>
        <v/>
      </c>
      <c r="X41" s="545" t="str">
        <f aca="false">IF(OR(A41="",E41=0),"",SUM(LU!AC45,LU!AC144))</f>
        <v/>
      </c>
      <c r="Y41" s="544" t="str">
        <f aca="false">IF(OR(A41="",E41=0),"",X41/E41)</f>
        <v/>
      </c>
      <c r="Z41" s="541" t="str">
        <f aca="false">IF(OR(A41="",F41="",F41=0),"",S41/F41)</f>
        <v/>
      </c>
      <c r="AA41" s="546" t="str">
        <f aca="false">IF(OR(A41="",F41=0,Q$48="-",LU!$W$5=0),"",Q41-Q$48)</f>
        <v/>
      </c>
      <c r="AB41" s="547" t="str">
        <f aca="false">IF(OR(A41="",F41=0,R$48="-",LU!$W$5=0),"",R41-R$48)</f>
        <v/>
      </c>
      <c r="AC41" s="548" t="str">
        <f aca="false">IF(OR(A41="",F41=0,AA41=""),"",AA41-AB41)</f>
        <v/>
      </c>
      <c r="AD41" s="549" t="str">
        <f aca="false">IF(OR($A41="",C41=0),"",U41-U$48)</f>
        <v/>
      </c>
      <c r="AE41" s="549" t="str">
        <f aca="false">IF(OR($A41="",D41=0),"",W41-W$48)</f>
        <v/>
      </c>
      <c r="AF41" s="550" t="str">
        <f aca="false">IF(OR($A41="",E41=0),"",Y41-Y$48)</f>
        <v/>
      </c>
      <c r="AG41" s="551" t="str">
        <f aca="false">IF(OR($A41="",Z41="",Z$48="-",LU!$W$5=0),"",Z41-Z$48)</f>
        <v/>
      </c>
      <c r="AH41" s="552" t="str">
        <f aca="false">IF(OR(A41="",F41=0),"",SUM(PT!U82,PT!U83))</f>
        <v/>
      </c>
      <c r="AI41" s="552"/>
    </row>
    <row r="42" customFormat="false" ht="19.5" hidden="false" customHeight="true" outlineLevel="0" collapsed="false">
      <c r="A42" s="528" t="str">
        <f aca="false">IF(ISBLANK(IGRF!$H28),"",IGRF!$H28)</f>
        <v/>
      </c>
      <c r="B42" s="529" t="str">
        <f aca="false">IF(ISBLANK(IGRF!$I28),"",IGRF!$I28)</f>
        <v/>
      </c>
      <c r="C42" s="530" t="str">
        <f aca="false">IF(A42="","",SUM(LU!AH23,LU!AH122))</f>
        <v/>
      </c>
      <c r="D42" s="530" t="str">
        <f aca="false">IF(A42="","",SUM(LU!W23,LU!W122))</f>
        <v/>
      </c>
      <c r="E42" s="531" t="str">
        <f aca="false">IF(A42="","",SUM(LU!AC23,LU!AC122))</f>
        <v/>
      </c>
      <c r="F42" s="532" t="str">
        <f aca="false">IF(A42="","",(SUM(C42:E42)-(SUMPRODUCT(--(Lineups!AC$4:AC$41=A42),--(Lineups!AA$4:AA$41="SP"))+SUMPRODUCT(--(Lineups!AG$4:AG$41=A42),--(Lineups!AA$4:AA$41="SP"))+SUMPRODUCT(--(Lineups!AC$46:AC$83=A42),--(Lineups!AA$46:AA$83="SP"))+SUMPRODUCT(--(Lineups!AG$46:AG$83=A42),--(Lineups!AA$46:AA$83="SP")))))</f>
        <v/>
      </c>
      <c r="G42" s="533" t="str">
        <f aca="false">IF(OR(A42="",F42=0,LU!D$3+LU!D$102=0),"",F42/(LU!D$3+LU!D$102))</f>
        <v/>
      </c>
      <c r="H42" s="534" t="str">
        <f aca="false">IF(OR(C42=0,A42=""),"",SK!T216)</f>
        <v/>
      </c>
      <c r="I42" s="535" t="str">
        <f aca="false">IF(OR(A42="",SK!U216="",SK!U216=0),"",H42/SK!U216)</f>
        <v/>
      </c>
      <c r="J42" s="536" t="str">
        <f aca="false">IF(OR(C42=0,A42=""),"",SK!W216)</f>
        <v/>
      </c>
      <c r="K42" s="537" t="str">
        <f aca="false">IF(OR(C42=0,A42=""),"",SK!X216)</f>
        <v/>
      </c>
      <c r="L42" s="538" t="str">
        <f aca="false">IF(OR(C42=0,A42=""),"",SK!Z216)</f>
        <v/>
      </c>
      <c r="M42" s="538" t="str">
        <f aca="false">IF(OR(C42=0,A42=""),"",SK!AB216)</f>
        <v/>
      </c>
      <c r="N42" s="539" t="str">
        <f aca="false">IF(OR(A42="",C42=0),"",K42/C42)</f>
        <v/>
      </c>
      <c r="O42" s="540" t="str">
        <f aca="false">IF(OR(A42="",C42=0),"",SK!Y216)</f>
        <v/>
      </c>
      <c r="P42" s="541" t="str">
        <f aca="false">IF(OR(A42="",C42=0,K42=0),"",O42/K42)</f>
        <v/>
      </c>
      <c r="Q42" s="542" t="str">
        <f aca="false">IF(OR(A42="",F42=0),"",SUM(LU!AJ69,LU!AJ168))</f>
        <v/>
      </c>
      <c r="R42" s="543" t="str">
        <f aca="false">IF(OR(A42="",F42=0),"",SUM(LU!AJ92,LU!AJ191))</f>
        <v/>
      </c>
      <c r="S42" s="534" t="str">
        <f aca="false">IF(OR(A42="",F42=0),"",SUM(LU!AJ46,LU!AJ145))</f>
        <v/>
      </c>
      <c r="T42" s="543" t="str">
        <f aca="false">IF(OR(A42="",C42=0),"",SUM(LU!AH46,LU!AH145))</f>
        <v/>
      </c>
      <c r="U42" s="544" t="str">
        <f aca="false">IF(OR(A42="",C42=0),"",T42/C42)</f>
        <v/>
      </c>
      <c r="V42" s="545" t="str">
        <f aca="false">IF(OR(A42="",D42=0),"",SUM(LU!W46,LU!W145))</f>
        <v/>
      </c>
      <c r="W42" s="544" t="str">
        <f aca="false">IF(OR(A42="",D42=0),"",V42/D42)</f>
        <v/>
      </c>
      <c r="X42" s="545" t="str">
        <f aca="false">IF(OR(A42="",E42=0),"",SUM(LU!AC46,LU!AC145))</f>
        <v/>
      </c>
      <c r="Y42" s="544" t="str">
        <f aca="false">IF(OR(A42="",E42=0),"",X42/E42)</f>
        <v/>
      </c>
      <c r="Z42" s="541" t="str">
        <f aca="false">IF(OR(A42="",F42="",F42=0),"",S42/F42)</f>
        <v/>
      </c>
      <c r="AA42" s="546" t="str">
        <f aca="false">IF(OR(A42="",F42=0,Q$48="-",LU!$W$5=0),"",Q42-Q$48)</f>
        <v/>
      </c>
      <c r="AB42" s="547" t="str">
        <f aca="false">IF(OR(A42="",F42=0,R$48="-",LU!$W$5=0),"",R42-R$48)</f>
        <v/>
      </c>
      <c r="AC42" s="548" t="str">
        <f aca="false">IF(OR(A42="",F42=0,AA42=""),"",AA42-AB42)</f>
        <v/>
      </c>
      <c r="AD42" s="549" t="str">
        <f aca="false">IF(OR($A42="",C42=0),"",U42-U$48)</f>
        <v/>
      </c>
      <c r="AE42" s="549" t="str">
        <f aca="false">IF(OR($A42="",D42=0),"",W42-W$48)</f>
        <v/>
      </c>
      <c r="AF42" s="550" t="str">
        <f aca="false">IF(OR($A42="",E42=0),"",Y42-Y$48)</f>
        <v/>
      </c>
      <c r="AG42" s="551" t="str">
        <f aca="false">IF(OR($A42="",Z42="",Z$48="-",LU!$W$5=0),"",Z42-Z$48)</f>
        <v/>
      </c>
      <c r="AH42" s="552" t="str">
        <f aca="false">IF(OR(A42="",F42=0),"",SUM(PT!U84,PT!U85))</f>
        <v/>
      </c>
      <c r="AI42" s="552"/>
    </row>
    <row r="43" customFormat="false" ht="20.15" hidden="false" customHeight="true" outlineLevel="0" collapsed="false">
      <c r="A43" s="528" t="str">
        <f aca="false">IF(ISBLANK(IGRF!$H29),"",IGRF!$H29)</f>
        <v/>
      </c>
      <c r="B43" s="529" t="str">
        <f aca="false">IF(ISBLANK(IGRF!$I29),"",IGRF!$I29)</f>
        <v/>
      </c>
      <c r="C43" s="530" t="str">
        <f aca="false">IF(A43="","",SUM(LU!AH24,LU!AH123))</f>
        <v/>
      </c>
      <c r="D43" s="530" t="str">
        <f aca="false">IF(A43="","",SUM(LU!W24,LU!W123))</f>
        <v/>
      </c>
      <c r="E43" s="531" t="str">
        <f aca="false">IF(A43="","",SUM(LU!AC24,LU!AC123))</f>
        <v/>
      </c>
      <c r="F43" s="532" t="str">
        <f aca="false">IF(A43="","",(SUM(C43:E43)-(SUMPRODUCT(--(Lineups!AC$4:AC$41=A43),--(Lineups!AA$4:AA$41="SP"))+SUMPRODUCT(--(Lineups!AG$4:AG$41=A43),--(Lineups!AA$4:AA$41="SP"))+SUMPRODUCT(--(Lineups!AC$46:AC$83=A43),--(Lineups!AA$46:AA$83="SP"))+SUMPRODUCT(--(Lineups!AG$46:AG$83=A43),--(Lineups!AA$46:AA$83="SP")))))</f>
        <v/>
      </c>
      <c r="G43" s="533" t="str">
        <f aca="false">IF(OR(A43="",F43=0,LU!D$3+LU!D$102=0),"",F43/(LU!D$3+LU!D$102))</f>
        <v/>
      </c>
      <c r="H43" s="534" t="str">
        <f aca="false">IF(OR(C43=0,A43=""),"",SK!T219)</f>
        <v/>
      </c>
      <c r="I43" s="535" t="str">
        <f aca="false">IF(OR(A43="",SK!U219="",SK!U219=0),"",H43/SK!U219)</f>
        <v/>
      </c>
      <c r="J43" s="536" t="str">
        <f aca="false">IF(OR(C43=0,A43=""),"",SK!W219)</f>
        <v/>
      </c>
      <c r="K43" s="537" t="str">
        <f aca="false">IF(OR(C43=0,A43=""),"",SK!X219)</f>
        <v/>
      </c>
      <c r="L43" s="538" t="str">
        <f aca="false">IF(OR(C43=0,A43=""),"",SK!Z219)</f>
        <v/>
      </c>
      <c r="M43" s="538" t="str">
        <f aca="false">IF(OR(C43=0,A43=""),"",SK!AB219)</f>
        <v/>
      </c>
      <c r="N43" s="539" t="str">
        <f aca="false">IF(OR(A43="",C43=0),"",K43/C43)</f>
        <v/>
      </c>
      <c r="O43" s="540" t="str">
        <f aca="false">IF(OR(A43="",C43=0),"",SK!Y219)</f>
        <v/>
      </c>
      <c r="P43" s="541" t="str">
        <f aca="false">IF(OR(A43="",C43=0,K43=0),"",O43/K43)</f>
        <v/>
      </c>
      <c r="Q43" s="542" t="str">
        <f aca="false">IF(OR(A43="",F43=0),"",SUM(LU!AJ70,LU!AJ169))</f>
        <v/>
      </c>
      <c r="R43" s="543" t="str">
        <f aca="false">IF(OR(A43="",F43=0),"",SUM(LU!AJ93,LU!AJ192))</f>
        <v/>
      </c>
      <c r="S43" s="534" t="str">
        <f aca="false">IF(OR(A43="",F43=0),"",SUM(LU!AJ47,LU!AJ146))</f>
        <v/>
      </c>
      <c r="T43" s="543" t="str">
        <f aca="false">IF(OR(A43="",C43=0),"",SUM(LU!AH47,LU!AH146))</f>
        <v/>
      </c>
      <c r="U43" s="544" t="str">
        <f aca="false">IF(OR(A43="",C43=0),"",T43/C43)</f>
        <v/>
      </c>
      <c r="V43" s="545" t="str">
        <f aca="false">IF(OR(A43="",D43=0),"",SUM(LU!W47,LU!W146))</f>
        <v/>
      </c>
      <c r="W43" s="544" t="str">
        <f aca="false">IF(OR(A43="",D43=0),"",V43/D43)</f>
        <v/>
      </c>
      <c r="X43" s="545" t="str">
        <f aca="false">IF(OR(A43="",E43=0),"",SUM(LU!AC47,LU!AC146))</f>
        <v/>
      </c>
      <c r="Y43" s="544" t="str">
        <f aca="false">IF(OR(A43="",E43=0),"",X43/E43)</f>
        <v/>
      </c>
      <c r="Z43" s="541" t="str">
        <f aca="false">IF(OR(A43="",F43="",F43=0),"",S43/F43)</f>
        <v/>
      </c>
      <c r="AA43" s="546" t="str">
        <f aca="false">IF(OR(A43="",F43=0,Q$48="-",LU!$W$5=0),"",Q43-Q$48)</f>
        <v/>
      </c>
      <c r="AB43" s="547" t="str">
        <f aca="false">IF(OR(A43="",F43=0,R$48="-",LU!$W$5=0),"",R43-R$48)</f>
        <v/>
      </c>
      <c r="AC43" s="548" t="str">
        <f aca="false">IF(OR(A43="",F43=0,AA43=""),"",AA43-AB43)</f>
        <v/>
      </c>
      <c r="AD43" s="549" t="str">
        <f aca="false">IF(OR($A43="",C43=0),"",U43-U$48)</f>
        <v/>
      </c>
      <c r="AE43" s="549" t="str">
        <f aca="false">IF(OR($A43="",D43=0),"",W43-W$48)</f>
        <v/>
      </c>
      <c r="AF43" s="550" t="str">
        <f aca="false">IF(OR($A43="",E43=0),"",Y43-Y$48)</f>
        <v/>
      </c>
      <c r="AG43" s="551" t="str">
        <f aca="false">IF(OR($A43="",Z43="",Z$48="-",LU!$W$5=0),"",Z43-Z$48)</f>
        <v/>
      </c>
      <c r="AH43" s="552" t="str">
        <f aca="false">IF(OR(A43="",F43=0),"",SUM(PT!U86,PT!U87))</f>
        <v/>
      </c>
      <c r="AI43" s="552"/>
    </row>
    <row r="44" customFormat="false" ht="20.15" hidden="false" customHeight="true" outlineLevel="0" collapsed="false">
      <c r="A44" s="528" t="str">
        <f aca="false">IF(ISBLANK(IGRF!$H30),"",IGRF!$H30)</f>
        <v/>
      </c>
      <c r="B44" s="529" t="str">
        <f aca="false">IF(ISBLANK(IGRF!$I30),"",IGRF!$I30)</f>
        <v/>
      </c>
      <c r="C44" s="530" t="str">
        <f aca="false">IF(A44="","",SUM(LU!AH25,LU!AH124))</f>
        <v/>
      </c>
      <c r="D44" s="530" t="str">
        <f aca="false">IF(A44="","",SUM(LU!W25,LU!W124))</f>
        <v/>
      </c>
      <c r="E44" s="531" t="str">
        <f aca="false">IF(A44="","",SUM(LU!AC25,LU!AC124))</f>
        <v/>
      </c>
      <c r="F44" s="532" t="str">
        <f aca="false">IF(A44="","",(SUM(C44:E44)-(SUMPRODUCT(--(Lineups!AC$4:AC$41=A44),--(Lineups!AA$4:AA$41="SP"))+SUMPRODUCT(--(Lineups!AG$4:AG$41=A44),--(Lineups!AA$4:AA$41="SP"))+SUMPRODUCT(--(Lineups!AC$46:AC$83=A44),--(Lineups!AA$46:AA$83="SP"))+SUMPRODUCT(--(Lineups!AG$46:AG$83=A44),--(Lineups!AA$46:AA$83="SP")))))</f>
        <v/>
      </c>
      <c r="G44" s="533" t="str">
        <f aca="false">IF(OR(A44="",F44=0,LU!D$3+LU!D$102=0),"",F44/(LU!D$3+LU!D$102))</f>
        <v/>
      </c>
      <c r="H44" s="534" t="str">
        <f aca="false">IF(OR(C44=0,A44=""),"",SK!T222)</f>
        <v/>
      </c>
      <c r="I44" s="535" t="str">
        <f aca="false">IF(OR(A44="",SK!U222="",SK!U222=0),"",H44/SK!U222)</f>
        <v/>
      </c>
      <c r="J44" s="536" t="str">
        <f aca="false">IF(OR(C44=0,A44=""),"",SK!W222)</f>
        <v/>
      </c>
      <c r="K44" s="537" t="str">
        <f aca="false">IF(OR(C44=0,A44=""),"",SK!X222)</f>
        <v/>
      </c>
      <c r="L44" s="538" t="str">
        <f aca="false">IF(OR(C44=0,A44=""),"",SK!Z222)</f>
        <v/>
      </c>
      <c r="M44" s="538" t="str">
        <f aca="false">IF(OR(C44=0,A44=""),"",SK!AB222)</f>
        <v/>
      </c>
      <c r="N44" s="539" t="str">
        <f aca="false">IF(OR(A44="",C44=0),"",K44/C44)</f>
        <v/>
      </c>
      <c r="O44" s="540" t="str">
        <f aca="false">IF(OR(A44="",C44=0),"",SK!Y222)</f>
        <v/>
      </c>
      <c r="P44" s="541" t="str">
        <f aca="false">IF(OR(A44="",C44=0,K44=0),"",O44/K44)</f>
        <v/>
      </c>
      <c r="Q44" s="542" t="str">
        <f aca="false">IF(OR(A44="",F44=0),"",SUM(LU!AJ71,LU!AJ170))</f>
        <v/>
      </c>
      <c r="R44" s="543" t="str">
        <f aca="false">IF(OR(A44="",F44=0),"",SUM(LU!AJ94,LU!AJ193))</f>
        <v/>
      </c>
      <c r="S44" s="534" t="str">
        <f aca="false">IF(OR(A44="",F44=0),"",SUM(LU!AJ48,LU!AJ147))</f>
        <v/>
      </c>
      <c r="T44" s="543" t="str">
        <f aca="false">IF(OR(A44="",C44=0),"",SUM(LU!AH48,LU!AH147))</f>
        <v/>
      </c>
      <c r="U44" s="544" t="str">
        <f aca="false">IF(OR(A44="",C44=0),"",T44/C44)</f>
        <v/>
      </c>
      <c r="V44" s="545" t="str">
        <f aca="false">IF(OR(A44="",D44=0),"",SUM(LU!W48,LU!W147))</f>
        <v/>
      </c>
      <c r="W44" s="544" t="str">
        <f aca="false">IF(OR(A44="",D44=0),"",V44/D44)</f>
        <v/>
      </c>
      <c r="X44" s="545" t="str">
        <f aca="false">IF(OR(A44="",E44=0),"",SUM(LU!AC48,LU!AC147))</f>
        <v/>
      </c>
      <c r="Y44" s="544" t="str">
        <f aca="false">IF(OR(A44="",E44=0),"",X44/E44)</f>
        <v/>
      </c>
      <c r="Z44" s="541" t="str">
        <f aca="false">IF(OR(A44="",F44="",F44=0),"",S44/F44)</f>
        <v/>
      </c>
      <c r="AA44" s="546" t="str">
        <f aca="false">IF(OR(A44="",F44=0,Q$48="-",LU!$W$5=0),"",Q44-Q$48)</f>
        <v/>
      </c>
      <c r="AB44" s="547" t="str">
        <f aca="false">IF(OR(A44="",F44=0,R$48="-",LU!$W$5=0),"",R44-R$48)</f>
        <v/>
      </c>
      <c r="AC44" s="548" t="str">
        <f aca="false">IF(OR(A44="",F44=0,AA44=""),"",AA44-AB44)</f>
        <v/>
      </c>
      <c r="AD44" s="549" t="str">
        <f aca="false">IF(OR($A44="",C44=0),"",U44-U$48)</f>
        <v/>
      </c>
      <c r="AE44" s="549" t="str">
        <f aca="false">IF(OR($A44="",D44=0),"",W44-W$48)</f>
        <v/>
      </c>
      <c r="AF44" s="550" t="str">
        <f aca="false">IF(OR($A44="",E44=0),"",Y44-Y$48)</f>
        <v/>
      </c>
      <c r="AG44" s="551" t="str">
        <f aca="false">IF(OR($A44="",Z44="",Z$48="-",LU!$W$5=0),"",Z44-Z$48)</f>
        <v/>
      </c>
      <c r="AH44" s="552" t="str">
        <f aca="false">IF(OR(A44="",F44=0),"",SUM(PT!U88,PT!U89))</f>
        <v/>
      </c>
      <c r="AI44" s="552"/>
    </row>
    <row r="45" customFormat="false" ht="20.15" hidden="false" customHeight="true" outlineLevel="0" collapsed="false">
      <c r="A45" s="528" t="str">
        <f aca="false">IF(ISBLANK(IGRF!$H31),"",IGRF!$H31)</f>
        <v/>
      </c>
      <c r="B45" s="529" t="str">
        <f aca="false">IF(ISBLANK(IGRF!$I31),"",IGRF!$I31)</f>
        <v/>
      </c>
      <c r="C45" s="530" t="str">
        <f aca="false">IF(A45="","",SUM(LU!AH26,LU!AH125))</f>
        <v/>
      </c>
      <c r="D45" s="530" t="str">
        <f aca="false">IF(A45="","",SUM(LU!W26,LU!W125))</f>
        <v/>
      </c>
      <c r="E45" s="531" t="str">
        <f aca="false">IF(A45="","",SUM(LU!AC26,LU!AC125))</f>
        <v/>
      </c>
      <c r="F45" s="532" t="str">
        <f aca="false">IF(A45="","",(SUM(C45:E45)-(SUMPRODUCT(--(Lineups!AC$4:AC$41=A45),--(Lineups!AA$4:AA$41="SP"))+SUMPRODUCT(--(Lineups!AG$4:AG$41=A45),--(Lineups!AA$4:AA$41="SP"))+SUMPRODUCT(--(Lineups!AC$46:AC$83=A45),--(Lineups!AA$46:AA$83="SP"))+SUMPRODUCT(--(Lineups!AG$46:AG$83=A45),--(Lineups!AA$46:AA$83="SP")))))</f>
        <v/>
      </c>
      <c r="G45" s="533" t="str">
        <f aca="false">IF(OR(A45="",F45=0,LU!D$3+LU!D$102=0),"",F45/(LU!D$3+LU!D$102))</f>
        <v/>
      </c>
      <c r="H45" s="534" t="str">
        <f aca="false">IF(OR(C45=0,A45=""),"",SK!T225)</f>
        <v/>
      </c>
      <c r="I45" s="535" t="str">
        <f aca="false">IF(OR(A45="",SK!U225="",SK!U225=0),"",H45/SK!U225)</f>
        <v/>
      </c>
      <c r="J45" s="536" t="str">
        <f aca="false">IF(OR(C45=0,A45=""),"",SK!W225)</f>
        <v/>
      </c>
      <c r="K45" s="537" t="str">
        <f aca="false">IF(OR(C45=0,A45=""),"",SK!X225)</f>
        <v/>
      </c>
      <c r="L45" s="538" t="str">
        <f aca="false">IF(OR(C45=0,A45=""),"",SK!Z225)</f>
        <v/>
      </c>
      <c r="M45" s="538" t="str">
        <f aca="false">IF(OR(C45=0,A45=""),"",SK!AB225)</f>
        <v/>
      </c>
      <c r="N45" s="539" t="str">
        <f aca="false">IF(OR(A45="",C45=0),"",K45/C45)</f>
        <v/>
      </c>
      <c r="O45" s="540" t="str">
        <f aca="false">IF(OR(A45="",C45=0),"",SK!Y225)</f>
        <v/>
      </c>
      <c r="P45" s="541" t="str">
        <f aca="false">IF(OR(A45="",C45=0,K45=0),"",O45/K45)</f>
        <v/>
      </c>
      <c r="Q45" s="542" t="str">
        <f aca="false">IF(OR(A45="",F45=0),"",SUM(LU!AJ72,LU!AJ171))</f>
        <v/>
      </c>
      <c r="R45" s="543" t="str">
        <f aca="false">IF(OR(A45="",F45=0),"",SUM(LU!AJ95,LU!AJ194))</f>
        <v/>
      </c>
      <c r="S45" s="534" t="str">
        <f aca="false">IF(OR(A45="",F45=0),"",SUM(LU!AJ49,LU!AJ148))</f>
        <v/>
      </c>
      <c r="T45" s="543" t="str">
        <f aca="false">IF(OR(A45="",C45=0),"",SUM(LU!AH49,LU!AH148))</f>
        <v/>
      </c>
      <c r="U45" s="544" t="str">
        <f aca="false">IF(OR(A45="",C45=0),"",T45/C45)</f>
        <v/>
      </c>
      <c r="V45" s="545" t="str">
        <f aca="false">IF(OR(A45="",D45=0),"",SUM(LU!W49,LU!W148))</f>
        <v/>
      </c>
      <c r="W45" s="544" t="str">
        <f aca="false">IF(OR(A45="",D45=0),"",V45/D45)</f>
        <v/>
      </c>
      <c r="X45" s="545" t="str">
        <f aca="false">IF(OR(A45="",E45=0),"",SUM(LU!AC49,LU!AC148))</f>
        <v/>
      </c>
      <c r="Y45" s="544" t="str">
        <f aca="false">IF(OR(A45="",E45=0),"",X45/E45)</f>
        <v/>
      </c>
      <c r="Z45" s="541" t="str">
        <f aca="false">IF(OR(A45="",F45="",F45=0),"",S45/F45)</f>
        <v/>
      </c>
      <c r="AA45" s="546" t="str">
        <f aca="false">IF(OR(A45="",F45=0,Q$48="-",LU!$W$5=0),"",Q45-Q$48)</f>
        <v/>
      </c>
      <c r="AB45" s="547" t="str">
        <f aca="false">IF(OR(A45="",F45=0,R$48="-",LU!$W$5=0),"",R45-R$48)</f>
        <v/>
      </c>
      <c r="AC45" s="548" t="str">
        <f aca="false">IF(OR(A45="",F45=0,AA45=""),"",AA45-AB45)</f>
        <v/>
      </c>
      <c r="AD45" s="549" t="str">
        <f aca="false">IF(OR($A45="",C45=0),"",U45-U$48)</f>
        <v/>
      </c>
      <c r="AE45" s="549" t="str">
        <f aca="false">IF(OR($A45="",D45=0),"",W45-W$48)</f>
        <v/>
      </c>
      <c r="AF45" s="550" t="str">
        <f aca="false">IF(OR($A45="",E45=0),"",Y45-Y$48)</f>
        <v/>
      </c>
      <c r="AG45" s="551" t="str">
        <f aca="false">IF(OR($A45="",Z45="",Z$48="-",LU!$W$5=0),"",Z45-Z$48)</f>
        <v/>
      </c>
      <c r="AH45" s="552" t="str">
        <f aca="false">IF(OR(A45="",F45=0),"",SUM(PT!U90,PT!U91))</f>
        <v/>
      </c>
      <c r="AI45" s="552"/>
    </row>
    <row r="46" customFormat="false" ht="20.15" hidden="false" customHeight="true" outlineLevel="0" collapsed="false">
      <c r="A46" s="528" t="str">
        <f aca="false">IF(ISBLANK(IGRF!$H32),"",IGRF!$H32)</f>
        <v/>
      </c>
      <c r="B46" s="529" t="str">
        <f aca="false">IF(ISBLANK(IGRF!$I32),"",IGRF!$I32)</f>
        <v/>
      </c>
      <c r="C46" s="530" t="str">
        <f aca="false">IF(A46="","",SUM(LU!AH27,LU!AH126))</f>
        <v/>
      </c>
      <c r="D46" s="530" t="str">
        <f aca="false">IF(A46="","",SUM(LU!W27,LU!W126))</f>
        <v/>
      </c>
      <c r="E46" s="531" t="str">
        <f aca="false">IF(A46="","",SUM(LU!AC27,LU!AC126))</f>
        <v/>
      </c>
      <c r="F46" s="532" t="str">
        <f aca="false">IF(A46="","",(SUM(C46:E46)-(SUMPRODUCT(--(Lineups!AC$4:AC$41=A46),--(Lineups!AA$4:AA$41="SP"))+SUMPRODUCT(--(Lineups!AG$4:AG$41=A46),--(Lineups!AA$4:AA$41="SP"))+SUMPRODUCT(--(Lineups!AC$46:AC$83=A46),--(Lineups!AA$46:AA$83="SP"))+SUMPRODUCT(--(Lineups!AG$46:AG$83=A46),--(Lineups!AA$46:AA$83="SP")))))</f>
        <v/>
      </c>
      <c r="G46" s="533" t="str">
        <f aca="false">IF(OR(A46="",F46=0,LU!D$3+LU!D$102=0),"",F46/(LU!D$3+LU!D$102))</f>
        <v/>
      </c>
      <c r="H46" s="534" t="str">
        <f aca="false">IF(OR(C46=0,A46=""),"",SK!T228)</f>
        <v/>
      </c>
      <c r="I46" s="535" t="str">
        <f aca="false">IF(OR(A46="",SK!U228="",SK!U228=0),"",H46/SK!U228)</f>
        <v/>
      </c>
      <c r="J46" s="536" t="str">
        <f aca="false">IF(OR(C46=0,A46=""),"",SK!W228)</f>
        <v/>
      </c>
      <c r="K46" s="537" t="str">
        <f aca="false">IF(OR(C46=0,A46=""),"",SK!X228)</f>
        <v/>
      </c>
      <c r="L46" s="538" t="str">
        <f aca="false">IF(OR(C46=0,A46=""),"",SK!Z228)</f>
        <v/>
      </c>
      <c r="M46" s="538" t="str">
        <f aca="false">IF(OR(C46=0,A46=""),"",SK!AB228)</f>
        <v/>
      </c>
      <c r="N46" s="539" t="str">
        <f aca="false">IF(OR(A46="",C46=0),"",K46/C46)</f>
        <v/>
      </c>
      <c r="O46" s="540" t="str">
        <f aca="false">IF(OR(A46="",C46=0),"",SK!Y228)</f>
        <v/>
      </c>
      <c r="P46" s="541" t="str">
        <f aca="false">IF(OR(A46="",C46=0,K46=0),"",O46/K46)</f>
        <v/>
      </c>
      <c r="Q46" s="542" t="str">
        <f aca="false">IF(OR(A46="",F46=0),"",SUM(LU!AJ73,LU!AJ172))</f>
        <v/>
      </c>
      <c r="R46" s="543" t="str">
        <f aca="false">IF(OR(A46="",F46=0),"",SUM(LU!AJ96,LU!AJ195))</f>
        <v/>
      </c>
      <c r="S46" s="534" t="str">
        <f aca="false">IF(OR(A46="",F46=0),"",SUM(LU!AJ50,LU!AJ149))</f>
        <v/>
      </c>
      <c r="T46" s="543" t="str">
        <f aca="false">IF(OR(A46="",C46=0),"",SUM(LU!AH50,LU!AH149))</f>
        <v/>
      </c>
      <c r="U46" s="544" t="str">
        <f aca="false">IF(OR(A46="",C46=0),"",T46/C46)</f>
        <v/>
      </c>
      <c r="V46" s="545" t="str">
        <f aca="false">IF(OR(A46="",D46=0),"",SUM(LU!W50,LU!W149))</f>
        <v/>
      </c>
      <c r="W46" s="544" t="str">
        <f aca="false">IF(OR(A46="",D46=0),"",V46/D46)</f>
        <v/>
      </c>
      <c r="X46" s="545" t="str">
        <f aca="false">IF(OR(A46="",E46=0),"",SUM(LU!AC50,LU!AC149))</f>
        <v/>
      </c>
      <c r="Y46" s="544" t="str">
        <f aca="false">IF(OR(A46="",E46=0),"",X46/E46)</f>
        <v/>
      </c>
      <c r="Z46" s="541" t="str">
        <f aca="false">IF(OR(A46="",F46="",F46=0),"",S46/F46)</f>
        <v/>
      </c>
      <c r="AA46" s="546" t="str">
        <f aca="false">IF(OR(A46="",F46=0,Q$48="-",LU!$W$5=0),"",Q46-Q$48)</f>
        <v/>
      </c>
      <c r="AB46" s="547" t="str">
        <f aca="false">IF(OR(A46="",F46=0,R$48="-",LU!$W$5=0),"",R46-R$48)</f>
        <v/>
      </c>
      <c r="AC46" s="548" t="str">
        <f aca="false">IF(OR(A46="",F46=0,AA46=""),"",AA46-AB46)</f>
        <v/>
      </c>
      <c r="AD46" s="549" t="str">
        <f aca="false">IF(OR($A46="",C46=0),"",U46-U$48)</f>
        <v/>
      </c>
      <c r="AE46" s="549" t="str">
        <f aca="false">IF(OR($A46="",D46=0),"",W46-W$48)</f>
        <v/>
      </c>
      <c r="AF46" s="550" t="str">
        <f aca="false">IF(OR($A46="",E46=0),"",Y46-Y$48)</f>
        <v/>
      </c>
      <c r="AG46" s="551" t="str">
        <f aca="false">IF(OR($A46="",Z46="",Z$48="-",LU!$W$5=0),"",Z46-Z$48)</f>
        <v/>
      </c>
      <c r="AH46" s="552" t="str">
        <f aca="false">IF(OR(A46="",F46=0),"",SUM(PT!U92,PT!U93))</f>
        <v/>
      </c>
      <c r="AI46" s="552"/>
    </row>
    <row r="47" customFormat="false" ht="19.5" hidden="false" customHeight="true" outlineLevel="0" collapsed="false">
      <c r="A47" s="528" t="str">
        <f aca="false">IF(ISBLANK(IGRF!$H33),"",IGRF!$H33)</f>
        <v/>
      </c>
      <c r="B47" s="529" t="str">
        <f aca="false">IF(ISBLANK(IGRF!$I33),"",IGRF!$I33)</f>
        <v/>
      </c>
      <c r="C47" s="530" t="str">
        <f aca="false">IF(A47="","",SUM(LU!AH28,LU!AH127))</f>
        <v/>
      </c>
      <c r="D47" s="530" t="str">
        <f aca="false">IF(A47="","",SUM(LU!W28,LU!W127))</f>
        <v/>
      </c>
      <c r="E47" s="530" t="str">
        <f aca="false">IF(A47="","",SUM(LU!AC28,LU!AC127))</f>
        <v/>
      </c>
      <c r="F47" s="553" t="str">
        <f aca="false">IF(A47="","",(SUM(C47:E47)-(SUMPRODUCT(--(Lineups!AC$4:AC$41=A47),--(Lineups!AA$4:AA$41="SP"))+SUMPRODUCT(--(Lineups!AG$4:AG$41=A47),--(Lineups!AA$4:AA$41="SP"))+SUMPRODUCT(--(Lineups!AC$46:AC$83=A47),--(Lineups!AA$46:AA$83="SP"))+SUMPRODUCT(--(Lineups!AG$46:AG$83=A47),--(Lineups!AA$46:AA$83="SP")))))</f>
        <v/>
      </c>
      <c r="G47" s="554" t="str">
        <f aca="false">IF(OR(A47="",F47=0,LU!D$3+LU!D$102=0),"",F47/(LU!D$3+LU!D$102))</f>
        <v/>
      </c>
      <c r="H47" s="534" t="str">
        <f aca="false">IF(OR(C47=0,A47=""),"",SK!T231)</f>
        <v/>
      </c>
      <c r="I47" s="535" t="str">
        <f aca="false">IF(OR(A47="",SK!U231="",SK!U231=0),"",H47/SK!U231)</f>
        <v/>
      </c>
      <c r="J47" s="536" t="str">
        <f aca="false">IF(OR(C47=0,A47=""),"",SK!W231)</f>
        <v/>
      </c>
      <c r="K47" s="537" t="str">
        <f aca="false">IF(OR(C47=0,A47=""),"",SK!X231)</f>
        <v/>
      </c>
      <c r="L47" s="538" t="str">
        <f aca="false">IF(OR(C47=0,A47=""),"",SK!Z231)</f>
        <v/>
      </c>
      <c r="M47" s="538" t="str">
        <f aca="false">IF(OR(C47=0,A47=""),"",SK!AB231)</f>
        <v/>
      </c>
      <c r="N47" s="539" t="str">
        <f aca="false">IF(OR(A47="",C47=0),"",K47/C47)</f>
        <v/>
      </c>
      <c r="O47" s="555" t="str">
        <f aca="false">IF(OR(A47="",C47=0),"",SK!Y231)</f>
        <v/>
      </c>
      <c r="P47" s="556" t="str">
        <f aca="false">IF(OR(A47="",C47=0,K47=0),"",O47/K47)</f>
        <v/>
      </c>
      <c r="Q47" s="542" t="str">
        <f aca="false">IF(OR(A47="",F47=0),"",SUM(LU!AJ74,LU!AJ173))</f>
        <v/>
      </c>
      <c r="R47" s="543" t="str">
        <f aca="false">IF(OR(A47="",F47=0),"",SUM(LU!AJ97,LU!AJ196))</f>
        <v/>
      </c>
      <c r="S47" s="534" t="str">
        <f aca="false">IF(OR(A47="",F47=0),"",SUM(LU!AJ51,LU!AJ150))</f>
        <v/>
      </c>
      <c r="T47" s="543" t="str">
        <f aca="false">IF(OR(A47="",C47=0),"",SUM(LU!AH51,LU!AH150))</f>
        <v/>
      </c>
      <c r="U47" s="544" t="str">
        <f aca="false">IF(OR(A47="",C47=0),"",T47/C47)</f>
        <v/>
      </c>
      <c r="V47" s="545" t="str">
        <f aca="false">IF(OR(A47="",D47=0),"",SUM(LU!W51,LU!W150))</f>
        <v/>
      </c>
      <c r="W47" s="544" t="str">
        <f aca="false">IF(OR(A47="",D47=0),"",V47/D47)</f>
        <v/>
      </c>
      <c r="X47" s="545" t="str">
        <f aca="false">IF(OR(A47="",E47=0),"",SUM(LU!AC51,LU!AC150))</f>
        <v/>
      </c>
      <c r="Y47" s="544" t="str">
        <f aca="false">IF(OR(A47="",E47=0),"",X47/E47)</f>
        <v/>
      </c>
      <c r="Z47" s="557" t="str">
        <f aca="false">IF(OR(A47="",F47="",F47=0),"",S47/F47)</f>
        <v/>
      </c>
      <c r="AA47" s="546" t="str">
        <f aca="false">IF(OR(A47="",F47=0,Q$48="-",LU!$W$5=0),"",Q47-Q$48)</f>
        <v/>
      </c>
      <c r="AB47" s="547" t="str">
        <f aca="false">IF(OR(A47="",F47=0,R$48="-",LU!$W$5=0),"",R47-R$48)</f>
        <v/>
      </c>
      <c r="AC47" s="548" t="str">
        <f aca="false">IF(OR(A47="",F47=0,AA47=""),"",AA47-AB47)</f>
        <v/>
      </c>
      <c r="AD47" s="549" t="str">
        <f aca="false">IF(OR($A47="",C47=0),"",U47-U$48)</f>
        <v/>
      </c>
      <c r="AE47" s="549" t="str">
        <f aca="false">IF(OR($A47="",D47=0),"",W47-W$48)</f>
        <v/>
      </c>
      <c r="AF47" s="550" t="str">
        <f aca="false">IF(OR($A47="",E47=0),"",Y47-Y$48)</f>
        <v/>
      </c>
      <c r="AG47" s="551" t="str">
        <f aca="false">IF(OR($A47="",Z47="",Z$48="-",LU!$W$5=0),"",Z47-Z$48)</f>
        <v/>
      </c>
      <c r="AH47" s="558" t="str">
        <f aca="false">IF(OR(A47="",F47=0),"",SUM(PT!U94,PT!U95))</f>
        <v/>
      </c>
      <c r="AI47" s="558"/>
    </row>
    <row r="48" s="269" customFormat="true" ht="20.25" hidden="false" customHeight="true" outlineLevel="0" collapsed="false">
      <c r="A48" s="559" t="s">
        <v>363</v>
      </c>
      <c r="B48" s="559"/>
      <c r="C48" s="560" t="n">
        <f aca="false">SUM(C28:C47)</f>
        <v>54</v>
      </c>
      <c r="D48" s="560" t="n">
        <f aca="false">SUM(D28:D47)</f>
        <v>53</v>
      </c>
      <c r="E48" s="560" t="n">
        <f aca="false">SUM(E28:E47)</f>
        <v>162</v>
      </c>
      <c r="F48" s="560" t="n">
        <f aca="false">SUM(F28:F47)</f>
        <v>269</v>
      </c>
      <c r="G48" s="561" t="n">
        <f aca="false">IF(COUNT(G28:G47)=0,"-",AVERAGE(G28:G47))</f>
        <v>0.383190883190883</v>
      </c>
      <c r="H48" s="560" t="e">
        <f aca="false">SUM(H28:H47)</f>
        <v>#REF!</v>
      </c>
      <c r="I48" s="562" t="e">
        <f aca="false">IF(LU!W3+LU!W102=0,"-",H48/(LU!W3+LU!W102))</f>
        <v>#REF!</v>
      </c>
      <c r="J48" s="563" t="e">
        <f aca="false">SUM(J28:J47)</f>
        <v>#REF!</v>
      </c>
      <c r="K48" s="560" t="e">
        <f aca="false">SUM(K28:K47)</f>
        <v>#REF!</v>
      </c>
      <c r="L48" s="560" t="e">
        <f aca="false">SUM(L28:L47)</f>
        <v>#REF!</v>
      </c>
      <c r="M48" s="560" t="e">
        <f aca="false">SUM(M28:M47)</f>
        <v>#REF!</v>
      </c>
      <c r="N48" s="564" t="e">
        <f aca="false">IF(C48=0,"-",K48/C48)</f>
        <v>#REF!</v>
      </c>
      <c r="O48" s="560" t="e">
        <f aca="false">SUM(O28:O47)</f>
        <v>#REF!</v>
      </c>
      <c r="P48" s="565" t="str">
        <f aca="false">IF(COUNT(P28:P47)=0,"-",AVERAGE(P28:P47))</f>
        <v>-</v>
      </c>
      <c r="Q48" s="566" t="str">
        <f aca="false">IF(COUNT(Q28:Q47)=0,"-",AVERAGE(Q28:Q47))</f>
        <v>-</v>
      </c>
      <c r="R48" s="567" t="str">
        <f aca="false">IF(COUNT(R28:R47)=0,"-",AVERAGE(R28:R47))</f>
        <v>-</v>
      </c>
      <c r="S48" s="568" t="str">
        <f aca="false">IF(COUNT(S28:S47)=0,"-",AVERAGE(S28:S47))</f>
        <v>-</v>
      </c>
      <c r="T48" s="568" t="str">
        <f aca="false">IF(COUNT(T28:T47)=0,"-",AVERAGE(T28:T47))</f>
        <v>-</v>
      </c>
      <c r="U48" s="568" t="str">
        <f aca="false">IF(COUNT(U28:U47)=0,"-",AVERAGE(U28:U47))</f>
        <v>-</v>
      </c>
      <c r="V48" s="568" t="str">
        <f aca="false">IF(COUNT(V28:V47)=0,"-",AVERAGE(V28:V47))</f>
        <v>-</v>
      </c>
      <c r="W48" s="568" t="str">
        <f aca="false">IF(COUNT(W28:W47)=0,"-",AVERAGE(W28:W47))</f>
        <v>-</v>
      </c>
      <c r="X48" s="568" t="str">
        <f aca="false">IF(COUNT(X28:X47)=0,"-",AVERAGE(X28:X47))</f>
        <v>-</v>
      </c>
      <c r="Y48" s="568" t="str">
        <f aca="false">IF(COUNT(Y28:Y47)=0,"-",AVERAGE(Y28:Y47))</f>
        <v>-</v>
      </c>
      <c r="Z48" s="568" t="str">
        <f aca="false">IF(COUNT(Z28:Z47)=0,"-",AVERAGE(Z28:Z47))</f>
        <v>-</v>
      </c>
      <c r="AA48" s="569" t="s">
        <v>138</v>
      </c>
      <c r="AB48" s="570" t="s">
        <v>138</v>
      </c>
      <c r="AC48" s="570" t="s">
        <v>138</v>
      </c>
      <c r="AD48" s="569" t="s">
        <v>138</v>
      </c>
      <c r="AE48" s="570" t="s">
        <v>138</v>
      </c>
      <c r="AF48" s="570" t="s">
        <v>138</v>
      </c>
      <c r="AG48" s="571" t="s">
        <v>138</v>
      </c>
      <c r="AH48" s="572" t="n">
        <f aca="false">SUM(AH28:AI47)</f>
        <v>38</v>
      </c>
      <c r="AI48" s="572"/>
    </row>
  </sheetData>
  <mergeCells count="55">
    <mergeCell ref="A1:AI1"/>
    <mergeCell ref="A2:AI2"/>
    <mergeCell ref="A3:AI3"/>
    <mergeCell ref="A4:B4"/>
    <mergeCell ref="C4:F4"/>
    <mergeCell ref="J4:O4"/>
    <mergeCell ref="Q4:Z4"/>
    <mergeCell ref="AA4:AG4"/>
    <mergeCell ref="AH4:AI4"/>
    <mergeCell ref="AH5:AI5"/>
    <mergeCell ref="AH6:AI6"/>
    <mergeCell ref="AH7:AI7"/>
    <mergeCell ref="AH8:AI8"/>
    <mergeCell ref="AH9:AI9"/>
    <mergeCell ref="AH10:AI10"/>
    <mergeCell ref="AH11:AI11"/>
    <mergeCell ref="AH12:AI12"/>
    <mergeCell ref="AH13:AI13"/>
    <mergeCell ref="AH14:AI14"/>
    <mergeCell ref="AH15:AI15"/>
    <mergeCell ref="AH16:AI16"/>
    <mergeCell ref="AH17:AI17"/>
    <mergeCell ref="AH18:AI18"/>
    <mergeCell ref="AH19:AI19"/>
    <mergeCell ref="AH20:AI20"/>
    <mergeCell ref="AH21:AI21"/>
    <mergeCell ref="AH22:AI22"/>
    <mergeCell ref="AH23:AI23"/>
    <mergeCell ref="AH24:AI24"/>
    <mergeCell ref="AH25:AI25"/>
    <mergeCell ref="A26:B26"/>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H42:AI42"/>
    <mergeCell ref="AH43:AI43"/>
    <mergeCell ref="AH44:AI44"/>
    <mergeCell ref="AH45:AI45"/>
    <mergeCell ref="AH46:AI46"/>
    <mergeCell ref="AH47:AI47"/>
    <mergeCell ref="A48:B48"/>
    <mergeCell ref="AH48:AI48"/>
  </mergeCells>
  <printOptions headings="false" gridLines="false" gridLinesSet="true" horizontalCentered="true" verticalCentered="tru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35" man="true" max="65535" min="0"/>
  </colBreaks>
  <legacyDrawing r:id="rId2"/>
</worksheet>
</file>

<file path=xl/worksheets/sheet8.xml><?xml version="1.0" encoding="utf-8"?>
<worksheet xmlns="http://schemas.openxmlformats.org/spreadsheetml/2006/main" xmlns:r="http://schemas.openxmlformats.org/officeDocument/2006/relationships">
  <sheetPr filterMode="false">
    <tabColor rgb="FFD9D9D9"/>
    <pageSetUpPr fitToPage="false"/>
  </sheetPr>
  <dimension ref="A1:AC5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 min="1" style="573" width="5.53571428571429"/>
    <col collapsed="false" hidden="false" max="2" min="2" style="573" width="20.3826530612245"/>
    <col collapsed="false" hidden="false" max="3" min="3" style="573" width="4.59183673469388"/>
    <col collapsed="false" hidden="false" max="11" min="4" style="573" width="3.64285714285714"/>
    <col collapsed="false" hidden="false" max="12" min="12" style="573" width="4.05102040816327"/>
    <col collapsed="false" hidden="false" max="19" min="13" style="573" width="3.64285714285714"/>
    <col collapsed="false" hidden="false" max="20" min="20" style="573" width="5.53571428571429"/>
    <col collapsed="false" hidden="false" max="21" min="21" style="573" width="5.26530612244898"/>
    <col collapsed="false" hidden="false" max="22" min="22" style="573" width="9.17857142857143"/>
    <col collapsed="false" hidden="false" max="23" min="23" style="573" width="4.99489795918367"/>
    <col collapsed="false" hidden="false" max="24" min="24" style="573" width="6.61224489795918"/>
    <col collapsed="false" hidden="false" max="28" min="25" style="573" width="4.32142857142857"/>
    <col collapsed="false" hidden="false" max="1025" min="29" style="430" width="9.04591836734694"/>
  </cols>
  <sheetData>
    <row r="1" customFormat="false" ht="20.25" hidden="false" customHeight="true" outlineLevel="0" collapsed="false">
      <c r="A1" s="574" t="n">
        <f aca="false">IF(IGRF!$B$7="","",IGRF!$B$7)</f>
        <v>42686</v>
      </c>
      <c r="B1" s="574"/>
      <c r="C1" s="574"/>
      <c r="D1" s="575" t="s">
        <v>364</v>
      </c>
      <c r="E1" s="575"/>
      <c r="F1" s="575"/>
      <c r="G1" s="575"/>
      <c r="H1" s="575"/>
      <c r="I1" s="575"/>
      <c r="J1" s="575"/>
      <c r="K1" s="575"/>
      <c r="L1" s="575"/>
      <c r="M1" s="575"/>
      <c r="N1" s="575"/>
      <c r="O1" s="575"/>
      <c r="P1" s="575"/>
      <c r="Q1" s="575"/>
      <c r="R1" s="575"/>
      <c r="S1" s="575"/>
      <c r="T1" s="575"/>
      <c r="U1" s="575"/>
      <c r="V1" s="575"/>
      <c r="W1" s="576"/>
      <c r="X1" s="576"/>
    </row>
    <row r="2" customFormat="false" ht="60" hidden="false" customHeight="true" outlineLevel="0" collapsed="false">
      <c r="A2" s="577" t="str">
        <f aca="false">Score!A1</f>
        <v>Carnevil</v>
      </c>
      <c r="B2" s="577"/>
      <c r="C2" s="577"/>
      <c r="D2" s="578" t="s">
        <v>365</v>
      </c>
      <c r="E2" s="578"/>
      <c r="F2" s="578"/>
      <c r="G2" s="578"/>
      <c r="H2" s="578"/>
      <c r="I2" s="578"/>
      <c r="J2" s="578"/>
      <c r="K2" s="578"/>
      <c r="L2" s="578"/>
      <c r="M2" s="578"/>
      <c r="N2" s="578"/>
      <c r="O2" s="578"/>
      <c r="P2" s="578"/>
      <c r="Q2" s="578"/>
      <c r="R2" s="578"/>
      <c r="S2" s="578"/>
      <c r="T2" s="578"/>
      <c r="U2" s="579"/>
      <c r="V2" s="579"/>
      <c r="W2" s="580" t="s">
        <v>366</v>
      </c>
      <c r="X2" s="580"/>
      <c r="Y2" s="581"/>
      <c r="Z2" s="581"/>
      <c r="AA2" s="581"/>
      <c r="AB2" s="581"/>
      <c r="AC2" s="573"/>
    </row>
    <row r="3" customFormat="false" ht="60.75" hidden="false" customHeight="true" outlineLevel="0" collapsed="false">
      <c r="A3" s="582" t="s">
        <v>237</v>
      </c>
      <c r="B3" s="583" t="s">
        <v>367</v>
      </c>
      <c r="C3" s="583"/>
      <c r="D3" s="584" t="s">
        <v>246</v>
      </c>
      <c r="E3" s="585" t="s">
        <v>249</v>
      </c>
      <c r="F3" s="586" t="s">
        <v>253</v>
      </c>
      <c r="G3" s="586" t="s">
        <v>255</v>
      </c>
      <c r="H3" s="586" t="s">
        <v>368</v>
      </c>
      <c r="I3" s="586" t="s">
        <v>369</v>
      </c>
      <c r="J3" s="586" t="s">
        <v>259</v>
      </c>
      <c r="K3" s="586" t="s">
        <v>370</v>
      </c>
      <c r="L3" s="586" t="s">
        <v>371</v>
      </c>
      <c r="M3" s="586" t="s">
        <v>266</v>
      </c>
      <c r="N3" s="586" t="s">
        <v>372</v>
      </c>
      <c r="O3" s="586" t="s">
        <v>373</v>
      </c>
      <c r="P3" s="586" t="s">
        <v>374</v>
      </c>
      <c r="Q3" s="587" t="s">
        <v>375</v>
      </c>
      <c r="R3" s="587" t="s">
        <v>376</v>
      </c>
      <c r="S3" s="587" t="s">
        <v>285</v>
      </c>
      <c r="T3" s="588" t="s">
        <v>377</v>
      </c>
      <c r="U3" s="589" t="s">
        <v>378</v>
      </c>
      <c r="V3" s="590" t="s">
        <v>379</v>
      </c>
      <c r="W3" s="591" t="s">
        <v>380</v>
      </c>
      <c r="X3" s="592" t="s">
        <v>381</v>
      </c>
      <c r="Y3" s="593"/>
      <c r="Z3" s="593"/>
      <c r="AA3" s="593"/>
      <c r="AB3" s="593"/>
      <c r="AC3" s="573"/>
    </row>
    <row r="4" customFormat="false" ht="25" hidden="false" customHeight="true" outlineLevel="0" collapsed="false">
      <c r="A4" s="594" t="str">
        <f aca="false">IF(IGRF!B14="","",IGRF!B14)</f>
        <v>02</v>
      </c>
      <c r="B4" s="595" t="str">
        <f aca="false">IF(IGRF!C14="","",IGRF!C14)</f>
        <v>Jema Wrex</v>
      </c>
      <c r="C4" s="595"/>
      <c r="D4" s="596" t="n">
        <f aca="false">IF($A4="","",SUM(PT!E3,PT!E4))</f>
        <v>0</v>
      </c>
      <c r="E4" s="597" t="n">
        <f aca="false">IF($A4="","",SUM(PT!F3,PT!F4))</f>
        <v>0</v>
      </c>
      <c r="F4" s="597" t="n">
        <f aca="false">IF($A4="","",SUM(PT!G3,PT!G4))</f>
        <v>0</v>
      </c>
      <c r="G4" s="597" t="n">
        <f aca="false">IF($A4="","",SUM(PT!H3,PT!H4))</f>
        <v>0</v>
      </c>
      <c r="H4" s="597" t="n">
        <f aca="false">IF($A4="","",SUM(PT!I3,PT!I4))</f>
        <v>0</v>
      </c>
      <c r="I4" s="597" t="n">
        <f aca="false">IF($A4="","",SUM(PT!J3,PT!J4))</f>
        <v>0</v>
      </c>
      <c r="J4" s="597" t="n">
        <f aca="false">IF($A4="","",SUM(PT!K3,PT!K4))</f>
        <v>0</v>
      </c>
      <c r="K4" s="597" t="n">
        <f aca="false">IF($A4="","",SUM(PT!L3,PT!L4))</f>
        <v>0</v>
      </c>
      <c r="L4" s="597" t="n">
        <f aca="false">IF($A4="","",SUM(PT!M3,PT!M4))</f>
        <v>0</v>
      </c>
      <c r="M4" s="597" t="n">
        <f aca="false">IF($A4="","",SUM(PT!N3,PT!N4))</f>
        <v>0</v>
      </c>
      <c r="N4" s="597" t="n">
        <f aca="false">IF($A4="","",SUM(PT!O3,PT!O4))</f>
        <v>0</v>
      </c>
      <c r="O4" s="597" t="n">
        <f aca="false">IF($A4="","",SUM(PT!P3,PT!P4))</f>
        <v>0</v>
      </c>
      <c r="P4" s="597" t="n">
        <f aca="false">IF($A4="","",SUM(PT!Q3,PT!Q4))</f>
        <v>0</v>
      </c>
      <c r="Q4" s="597" t="n">
        <f aca="false">IF($A4="","",SUM(PT!R3,PT!R4))</f>
        <v>0</v>
      </c>
      <c r="R4" s="597" t="n">
        <f aca="false">IF($A4="","",SUM(PT!S3,PT!S4))</f>
        <v>0</v>
      </c>
      <c r="S4" s="597" t="n">
        <f aca="false">IF($A4="","",SUM(PT!T3,PT!T4))</f>
        <v>0</v>
      </c>
      <c r="T4" s="598" t="n">
        <f aca="false">IF($A4="","",SUM(D4:S4))</f>
        <v>0</v>
      </c>
      <c r="U4" s="599" t="n">
        <f aca="false">IF($A4="","",SUM(PT!U3,PT!U4))</f>
        <v>0</v>
      </c>
      <c r="V4" s="600" t="str">
        <f aca="false">IF($A4="","",PT!AJ4)</f>
        <v/>
      </c>
      <c r="W4" s="601" t="n">
        <f aca="false">'Game Summary'!F6</f>
        <v>0</v>
      </c>
      <c r="X4" s="602" t="str">
        <f aca="false">IF(OR(W4="",W4=0),"",U4/W4)</f>
        <v/>
      </c>
      <c r="Y4" s="593"/>
      <c r="Z4" s="593"/>
      <c r="AA4" s="593"/>
      <c r="AB4" s="593"/>
      <c r="AC4" s="573"/>
    </row>
    <row r="5" customFormat="false" ht="25" hidden="false" customHeight="true" outlineLevel="0" collapsed="false">
      <c r="A5" s="603" t="str">
        <f aca="false">IF(IGRF!B15="","",IGRF!B15)</f>
        <v>1</v>
      </c>
      <c r="B5" s="604" t="str">
        <f aca="false">IF(IGRF!C15="","",IGRF!C15)</f>
        <v>Cia WouldNwannabia</v>
      </c>
      <c r="C5" s="604"/>
      <c r="D5" s="605" t="n">
        <f aca="false">IF($A5="","",SUM(PT!E5,PT!E6))</f>
        <v>1</v>
      </c>
      <c r="E5" s="606" t="n">
        <f aca="false">IF($A5="","",SUM(PT!F5,PT!F6))</f>
        <v>0</v>
      </c>
      <c r="F5" s="606" t="n">
        <f aca="false">IF($A5="","",SUM(PT!G5,PT!G6))</f>
        <v>0</v>
      </c>
      <c r="G5" s="606" t="n">
        <f aca="false">IF($A5="","",SUM(PT!H5,PT!H6))</f>
        <v>0</v>
      </c>
      <c r="H5" s="606" t="n">
        <f aca="false">IF($A5="","",SUM(PT!I5,PT!I6))</f>
        <v>0</v>
      </c>
      <c r="I5" s="606" t="n">
        <f aca="false">IF($A5="","",SUM(PT!J5,PT!J6))</f>
        <v>0</v>
      </c>
      <c r="J5" s="606" t="n">
        <f aca="false">IF($A5="","",SUM(PT!K5,PT!K6))</f>
        <v>0</v>
      </c>
      <c r="K5" s="606" t="n">
        <f aca="false">IF($A5="","",SUM(PT!L5,PT!L6))</f>
        <v>0</v>
      </c>
      <c r="L5" s="606" t="n">
        <f aca="false">IF($A5="","",SUM(PT!M5,PT!M6))</f>
        <v>1</v>
      </c>
      <c r="M5" s="606" t="n">
        <f aca="false">IF($A5="","",SUM(PT!N5,PT!N6))</f>
        <v>0</v>
      </c>
      <c r="N5" s="606" t="n">
        <f aca="false">IF($A5="","",SUM(PT!O5,PT!O6))</f>
        <v>0</v>
      </c>
      <c r="O5" s="606" t="n">
        <f aca="false">IF($A5="","",SUM(PT!P5,PT!P6))</f>
        <v>0</v>
      </c>
      <c r="P5" s="606" t="n">
        <f aca="false">IF($A5="","",SUM(PT!Q5,PT!Q6))</f>
        <v>0</v>
      </c>
      <c r="Q5" s="606" t="n">
        <f aca="false">IF($A5="","",SUM(PT!R5,PT!R6))</f>
        <v>0</v>
      </c>
      <c r="R5" s="606" t="n">
        <f aca="false">IF($A5="","",SUM(PT!S5,PT!S6))</f>
        <v>0</v>
      </c>
      <c r="S5" s="606" t="n">
        <f aca="false">IF($A5="","",SUM(PT!T5,PT!T6))</f>
        <v>0</v>
      </c>
      <c r="T5" s="607" t="n">
        <f aca="false">IF($A5="","",SUM(D5:S5))</f>
        <v>2</v>
      </c>
      <c r="U5" s="608" t="n">
        <f aca="false">IF($A5="","",SUM(PT!U5,PT!U6))</f>
        <v>2</v>
      </c>
      <c r="V5" s="605" t="str">
        <f aca="false">IF($A5="","",PT!AJ6)</f>
        <v/>
      </c>
      <c r="W5" s="609" t="n">
        <f aca="false">'Game Summary'!F7</f>
        <v>36</v>
      </c>
      <c r="X5" s="610" t="n">
        <f aca="false">IF(OR(W5="",W5=0),"",U5/W5)</f>
        <v>0.0555555555555556</v>
      </c>
      <c r="Y5" s="593"/>
      <c r="Z5" s="593"/>
      <c r="AA5" s="593"/>
      <c r="AB5" s="593"/>
      <c r="AC5" s="573"/>
    </row>
    <row r="6" customFormat="false" ht="25" hidden="false" customHeight="true" outlineLevel="0" collapsed="false">
      <c r="A6" s="594" t="str">
        <f aca="false">IF(IGRF!B16="","",IGRF!B16)</f>
        <v>10</v>
      </c>
      <c r="B6" s="595" t="str">
        <f aca="false">IF(IGRF!C16="","",IGRF!C16)</f>
        <v>The Big Lebekski</v>
      </c>
      <c r="C6" s="595"/>
      <c r="D6" s="596" t="n">
        <f aca="false">IF($A6="","",SUM(PT!E7,PT!E8))</f>
        <v>0</v>
      </c>
      <c r="E6" s="597" t="n">
        <f aca="false">IF($A6="","",SUM(PT!F7,PT!F8))</f>
        <v>0</v>
      </c>
      <c r="F6" s="597" t="n">
        <f aca="false">IF($A6="","",SUM(PT!G7,PT!G8))</f>
        <v>0</v>
      </c>
      <c r="G6" s="597" t="n">
        <f aca="false">IF($A6="","",SUM(PT!H7,PT!H8))</f>
        <v>0</v>
      </c>
      <c r="H6" s="597" t="n">
        <f aca="false">IF($A6="","",SUM(PT!I7,PT!I8))</f>
        <v>3</v>
      </c>
      <c r="I6" s="597" t="n">
        <f aca="false">IF($A6="","",SUM(PT!J7,PT!J8))</f>
        <v>0</v>
      </c>
      <c r="J6" s="597" t="n">
        <f aca="false">IF($A6="","",SUM(PT!K7,PT!K8))</f>
        <v>0</v>
      </c>
      <c r="K6" s="597" t="n">
        <f aca="false">IF($A6="","",SUM(PT!L7,PT!L8))</f>
        <v>0</v>
      </c>
      <c r="L6" s="597" t="n">
        <f aca="false">IF($A6="","",SUM(PT!M7,PT!M8))</f>
        <v>2</v>
      </c>
      <c r="M6" s="597" t="n">
        <f aca="false">IF($A6="","",SUM(PT!N7,PT!N8))</f>
        <v>1</v>
      </c>
      <c r="N6" s="597" t="n">
        <f aca="false">IF($A6="","",SUM(PT!O7,PT!O8))</f>
        <v>1</v>
      </c>
      <c r="O6" s="597" t="n">
        <f aca="false">IF($A6="","",SUM(PT!P7,PT!P8))</f>
        <v>0</v>
      </c>
      <c r="P6" s="597" t="n">
        <f aca="false">IF($A6="","",SUM(PT!Q7,PT!Q8))</f>
        <v>0</v>
      </c>
      <c r="Q6" s="597" t="n">
        <f aca="false">IF($A6="","",SUM(PT!R7,PT!R8))</f>
        <v>0</v>
      </c>
      <c r="R6" s="597" t="n">
        <f aca="false">IF($A6="","",SUM(PT!S7,PT!S8))</f>
        <v>0</v>
      </c>
      <c r="S6" s="597" t="n">
        <f aca="false">IF($A6="","",SUM(PT!T7,PT!T8))</f>
        <v>0</v>
      </c>
      <c r="T6" s="598" t="n">
        <f aca="false">IF($A6="","",SUM(D6:S6))</f>
        <v>7</v>
      </c>
      <c r="U6" s="599" t="n">
        <f aca="false">IF($A6="","",SUM(PT!U7,PT!U8))</f>
        <v>7</v>
      </c>
      <c r="V6" s="600" t="str">
        <f aca="false">IF($A6="","",PT!AJ8)</f>
        <v/>
      </c>
      <c r="W6" s="601" t="n">
        <f aca="false">'Game Summary'!F8</f>
        <v>31</v>
      </c>
      <c r="X6" s="602" t="n">
        <f aca="false">IF(OR(W6="",W6=0),"",U6/W6)</f>
        <v>0.225806451612903</v>
      </c>
      <c r="Y6" s="593"/>
      <c r="Z6" s="593"/>
      <c r="AA6" s="593"/>
      <c r="AB6" s="593"/>
      <c r="AC6" s="573"/>
    </row>
    <row r="7" customFormat="false" ht="25" hidden="false" customHeight="true" outlineLevel="0" collapsed="false">
      <c r="A7" s="603" t="str">
        <f aca="false">IF(IGRF!B17="","",IGRF!B17)</f>
        <v>115</v>
      </c>
      <c r="B7" s="604" t="str">
        <f aca="false">IF(IGRF!C17="","",IGRF!C17)</f>
        <v>Flex Calibur</v>
      </c>
      <c r="C7" s="604"/>
      <c r="D7" s="605" t="n">
        <f aca="false">IF($A7="","",SUM(PT!E9,PT!E10))</f>
        <v>0</v>
      </c>
      <c r="E7" s="606" t="n">
        <f aca="false">IF($A7="","",SUM(PT!F9,PT!F10))</f>
        <v>0</v>
      </c>
      <c r="F7" s="606" t="n">
        <f aca="false">IF($A7="","",SUM(PT!G9,PT!G10))</f>
        <v>1</v>
      </c>
      <c r="G7" s="606" t="n">
        <f aca="false">IF($A7="","",SUM(PT!H9,PT!H10))</f>
        <v>0</v>
      </c>
      <c r="H7" s="606" t="n">
        <f aca="false">IF($A7="","",SUM(PT!I9,PT!I10))</f>
        <v>0</v>
      </c>
      <c r="I7" s="606" t="n">
        <f aca="false">IF($A7="","",SUM(PT!J9,PT!J10))</f>
        <v>0</v>
      </c>
      <c r="J7" s="606" t="n">
        <f aca="false">IF($A7="","",SUM(PT!K9,PT!K10))</f>
        <v>0</v>
      </c>
      <c r="K7" s="606" t="n">
        <f aca="false">IF($A7="","",SUM(PT!L9,PT!L10))</f>
        <v>0</v>
      </c>
      <c r="L7" s="606" t="n">
        <f aca="false">IF($A7="","",SUM(PT!M9,PT!M10))</f>
        <v>0</v>
      </c>
      <c r="M7" s="606" t="n">
        <f aca="false">IF($A7="","",SUM(PT!N9,PT!N10))</f>
        <v>0</v>
      </c>
      <c r="N7" s="606" t="n">
        <f aca="false">IF($A7="","",SUM(PT!O9,PT!O10))</f>
        <v>0</v>
      </c>
      <c r="O7" s="606" t="n">
        <f aca="false">IF($A7="","",SUM(PT!P9,PT!P10))</f>
        <v>0</v>
      </c>
      <c r="P7" s="606" t="n">
        <f aca="false">IF($A7="","",SUM(PT!Q9,PT!Q10))</f>
        <v>0</v>
      </c>
      <c r="Q7" s="606" t="n">
        <f aca="false">IF($A7="","",SUM(PT!R9,PT!R10))</f>
        <v>0</v>
      </c>
      <c r="R7" s="606" t="n">
        <f aca="false">IF($A7="","",SUM(PT!S9,PT!S10))</f>
        <v>0</v>
      </c>
      <c r="S7" s="606" t="n">
        <f aca="false">IF($A7="","",SUM(PT!T9,PT!T10))</f>
        <v>0</v>
      </c>
      <c r="T7" s="607" t="n">
        <f aca="false">IF($A7="","",SUM(D7:S7))</f>
        <v>1</v>
      </c>
      <c r="U7" s="608" t="n">
        <f aca="false">IF($A7="","",SUM(PT!U9,PT!U10))</f>
        <v>1</v>
      </c>
      <c r="V7" s="605" t="str">
        <f aca="false">IF($A7="","",PT!AJ10)</f>
        <v/>
      </c>
      <c r="W7" s="609" t="n">
        <f aca="false">'Game Summary'!F9</f>
        <v>18</v>
      </c>
      <c r="X7" s="610" t="n">
        <f aca="false">IF(OR(W7="",W7=0),"",U7/W7)</f>
        <v>0.0555555555555556</v>
      </c>
      <c r="Y7" s="593"/>
      <c r="Z7" s="593"/>
      <c r="AA7" s="593"/>
      <c r="AB7" s="593"/>
      <c r="AC7" s="573"/>
    </row>
    <row r="8" customFormat="false" ht="25" hidden="false" customHeight="true" outlineLevel="0" collapsed="false">
      <c r="A8" s="594" t="str">
        <f aca="false">IF(IGRF!B18="","",IGRF!B18)</f>
        <v>151</v>
      </c>
      <c r="B8" s="595" t="str">
        <f aca="false">IF(IGRF!C18="","",IGRF!C18)</f>
        <v>Crash Smashum</v>
      </c>
      <c r="C8" s="595"/>
      <c r="D8" s="596" t="n">
        <f aca="false">IF($A8="","",SUM(PT!E11,PT!E12))</f>
        <v>0</v>
      </c>
      <c r="E8" s="597" t="n">
        <f aca="false">IF($A8="","",SUM(PT!F11,PT!F12))</f>
        <v>0</v>
      </c>
      <c r="F8" s="597" t="n">
        <f aca="false">IF($A8="","",SUM(PT!G11,PT!G12))</f>
        <v>0</v>
      </c>
      <c r="G8" s="597" t="n">
        <f aca="false">IF($A8="","",SUM(PT!H11,PT!H12))</f>
        <v>0</v>
      </c>
      <c r="H8" s="597" t="n">
        <f aca="false">IF($A8="","",SUM(PT!I11,PT!I12))</f>
        <v>0</v>
      </c>
      <c r="I8" s="597" t="n">
        <f aca="false">IF($A8="","",SUM(PT!J11,PT!J12))</f>
        <v>0</v>
      </c>
      <c r="J8" s="597" t="n">
        <f aca="false">IF($A8="","",SUM(PT!K11,PT!K12))</f>
        <v>0</v>
      </c>
      <c r="K8" s="597" t="n">
        <f aca="false">IF($A8="","",SUM(PT!L11,PT!L12))</f>
        <v>0</v>
      </c>
      <c r="L8" s="597" t="n">
        <f aca="false">IF($A8="","",SUM(PT!M11,PT!M12))</f>
        <v>0</v>
      </c>
      <c r="M8" s="597" t="n">
        <f aca="false">IF($A8="","",SUM(PT!N11,PT!N12))</f>
        <v>0</v>
      </c>
      <c r="N8" s="597" t="n">
        <f aca="false">IF($A8="","",SUM(PT!O11,PT!O12))</f>
        <v>0</v>
      </c>
      <c r="O8" s="597" t="n">
        <f aca="false">IF($A8="","",SUM(PT!P11,PT!P12))</f>
        <v>0</v>
      </c>
      <c r="P8" s="597" t="n">
        <f aca="false">IF($A8="","",SUM(PT!Q11,PT!Q12))</f>
        <v>0</v>
      </c>
      <c r="Q8" s="597" t="n">
        <f aca="false">IF($A8="","",SUM(PT!R11,PT!R12))</f>
        <v>0</v>
      </c>
      <c r="R8" s="597" t="n">
        <f aca="false">IF($A8="","",SUM(PT!S11,PT!S12))</f>
        <v>0</v>
      </c>
      <c r="S8" s="597" t="n">
        <f aca="false">IF($A8="","",SUM(PT!T11,PT!T12))</f>
        <v>0</v>
      </c>
      <c r="T8" s="598" t="n">
        <f aca="false">IF($A8="","",SUM(D8:S8))</f>
        <v>0</v>
      </c>
      <c r="U8" s="599" t="n">
        <f aca="false">IF($A8="","",SUM(PT!U11,PT!U12))</f>
        <v>0</v>
      </c>
      <c r="V8" s="600" t="str">
        <f aca="false">IF($A8="","",PT!AJ12)</f>
        <v/>
      </c>
      <c r="W8" s="601" t="n">
        <f aca="false">'Game Summary'!F10</f>
        <v>18</v>
      </c>
      <c r="X8" s="602" t="n">
        <f aca="false">IF(OR(W8="",W8=0),"",U8/W8)</f>
        <v>0</v>
      </c>
      <c r="Y8" s="593"/>
      <c r="Z8" s="593"/>
      <c r="AA8" s="593"/>
      <c r="AB8" s="593"/>
      <c r="AC8" s="573"/>
    </row>
    <row r="9" customFormat="false" ht="25" hidden="false" customHeight="true" outlineLevel="0" collapsed="false">
      <c r="A9" s="603" t="str">
        <f aca="false">IF(IGRF!B19="","",IGRF!B19)</f>
        <v>198</v>
      </c>
      <c r="B9" s="604" t="str">
        <f aca="false">IF(IGRF!C19="","",IGRF!C19)</f>
        <v>Minnie Pearl Harbor</v>
      </c>
      <c r="C9" s="604"/>
      <c r="D9" s="605" t="n">
        <f aca="false">IF($A9="","",SUM(PT!E13,PT!E14))</f>
        <v>1</v>
      </c>
      <c r="E9" s="606" t="n">
        <f aca="false">IF($A9="","",SUM(PT!F13,PT!F14))</f>
        <v>0</v>
      </c>
      <c r="F9" s="606" t="n">
        <f aca="false">IF($A9="","",SUM(PT!G13,PT!G14))</f>
        <v>0</v>
      </c>
      <c r="G9" s="606" t="n">
        <f aca="false">IF($A9="","",SUM(PT!H13,PT!H14))</f>
        <v>0</v>
      </c>
      <c r="H9" s="606" t="n">
        <f aca="false">IF($A9="","",SUM(PT!I13,PT!I14))</f>
        <v>2</v>
      </c>
      <c r="I9" s="606" t="n">
        <f aca="false">IF($A9="","",SUM(PT!J13,PT!J14))</f>
        <v>0</v>
      </c>
      <c r="J9" s="606" t="n">
        <f aca="false">IF($A9="","",SUM(PT!K13,PT!K14))</f>
        <v>0</v>
      </c>
      <c r="K9" s="606" t="n">
        <f aca="false">IF($A9="","",SUM(PT!L13,PT!L14))</f>
        <v>0</v>
      </c>
      <c r="L9" s="606" t="n">
        <f aca="false">IF($A9="","",SUM(PT!M13,PT!M14))</f>
        <v>1</v>
      </c>
      <c r="M9" s="606" t="n">
        <f aca="false">IF($A9="","",SUM(PT!N13,PT!N14))</f>
        <v>1</v>
      </c>
      <c r="N9" s="606" t="n">
        <f aca="false">IF($A9="","",SUM(PT!O13,PT!O14))</f>
        <v>0</v>
      </c>
      <c r="O9" s="606" t="n">
        <f aca="false">IF($A9="","",SUM(PT!P13,PT!P14))</f>
        <v>0</v>
      </c>
      <c r="P9" s="606" t="n">
        <f aca="false">IF($A9="","",SUM(PT!Q13,PT!Q14))</f>
        <v>0</v>
      </c>
      <c r="Q9" s="606" t="n">
        <f aca="false">IF($A9="","",SUM(PT!R13,PT!R14))</f>
        <v>0</v>
      </c>
      <c r="R9" s="606" t="n">
        <f aca="false">IF($A9="","",SUM(PT!S13,PT!S14))</f>
        <v>0</v>
      </c>
      <c r="S9" s="606" t="n">
        <f aca="false">IF($A9="","",SUM(PT!T13,PT!T14))</f>
        <v>0</v>
      </c>
      <c r="T9" s="607" t="n">
        <f aca="false">IF($A9="","",SUM(D9:S9))</f>
        <v>5</v>
      </c>
      <c r="U9" s="608" t="n">
        <f aca="false">IF($A9="","",SUM(PT!U13,PT!U14))</f>
        <v>5</v>
      </c>
      <c r="V9" s="605" t="str">
        <f aca="false">IF($A9="","",PT!AJ14)</f>
        <v/>
      </c>
      <c r="W9" s="609" t="n">
        <f aca="false">'Game Summary'!F11</f>
        <v>32</v>
      </c>
      <c r="X9" s="610" t="n">
        <f aca="false">IF(OR(W9="",W9=0),"",U9/W9)</f>
        <v>0.15625</v>
      </c>
      <c r="Y9" s="593"/>
      <c r="Z9" s="593"/>
      <c r="AA9" s="593"/>
      <c r="AB9" s="593"/>
      <c r="AC9" s="573"/>
    </row>
    <row r="10" customFormat="false" ht="25" hidden="false" customHeight="true" outlineLevel="0" collapsed="false">
      <c r="A10" s="594" t="str">
        <f aca="false">IF(IGRF!B20="","",IGRF!B20)</f>
        <v>21</v>
      </c>
      <c r="B10" s="595" t="str">
        <f aca="false">IF(IGRF!C20="","",IGRF!C20)</f>
        <v>Slice Crispy</v>
      </c>
      <c r="C10" s="595"/>
      <c r="D10" s="596" t="n">
        <f aca="false">IF($A10="","",SUM(PT!E15,PT!E16))</f>
        <v>0</v>
      </c>
      <c r="E10" s="597" t="n">
        <f aca="false">IF($A10="","",SUM(PT!F15,PT!F16))</f>
        <v>0</v>
      </c>
      <c r="F10" s="597" t="n">
        <f aca="false">IF($A10="","",SUM(PT!G15,PT!G16))</f>
        <v>0</v>
      </c>
      <c r="G10" s="597" t="n">
        <f aca="false">IF($A10="","",SUM(PT!H15,PT!H16))</f>
        <v>0</v>
      </c>
      <c r="H10" s="597" t="n">
        <f aca="false">IF($A10="","",SUM(PT!I15,PT!I16))</f>
        <v>0</v>
      </c>
      <c r="I10" s="597" t="n">
        <f aca="false">IF($A10="","",SUM(PT!J15,PT!J16))</f>
        <v>0</v>
      </c>
      <c r="J10" s="597" t="n">
        <f aca="false">IF($A10="","",SUM(PT!K15,PT!K16))</f>
        <v>0</v>
      </c>
      <c r="K10" s="597" t="n">
        <f aca="false">IF($A10="","",SUM(PT!L15,PT!L16))</f>
        <v>0</v>
      </c>
      <c r="L10" s="597" t="n">
        <f aca="false">IF($A10="","",SUM(PT!M15,PT!M16))</f>
        <v>4</v>
      </c>
      <c r="M10" s="597" t="n">
        <f aca="false">IF($A10="","",SUM(PT!N15,PT!N16))</f>
        <v>2</v>
      </c>
      <c r="N10" s="597" t="n">
        <f aca="false">IF($A10="","",SUM(PT!O15,PT!O16))</f>
        <v>1</v>
      </c>
      <c r="O10" s="597" t="n">
        <f aca="false">IF($A10="","",SUM(PT!P15,PT!P16))</f>
        <v>0</v>
      </c>
      <c r="P10" s="597" t="n">
        <f aca="false">IF($A10="","",SUM(PT!Q15,PT!Q16))</f>
        <v>0</v>
      </c>
      <c r="Q10" s="597" t="n">
        <f aca="false">IF($A10="","",SUM(PT!R15,PT!R16))</f>
        <v>0</v>
      </c>
      <c r="R10" s="597" t="n">
        <f aca="false">IF($A10="","",SUM(PT!S15,PT!S16))</f>
        <v>0</v>
      </c>
      <c r="S10" s="597" t="n">
        <f aca="false">IF($A10="","",SUM(PT!T15,PT!T16))</f>
        <v>0</v>
      </c>
      <c r="T10" s="598" t="n">
        <f aca="false">IF($A10="","",SUM(D10:S10))</f>
        <v>7</v>
      </c>
      <c r="U10" s="599" t="n">
        <f aca="false">IF($A10="","",SUM(PT!U15,PT!U16))</f>
        <v>7</v>
      </c>
      <c r="V10" s="600" t="str">
        <f aca="false">IF($A10="","",PT!AJ16)</f>
        <v/>
      </c>
      <c r="W10" s="601" t="n">
        <f aca="false">'Game Summary'!F12</f>
        <v>28</v>
      </c>
      <c r="X10" s="602" t="n">
        <f aca="false">IF(OR(W10="",W10=0),"",U10/W10)</f>
        <v>0.25</v>
      </c>
      <c r="Y10" s="593"/>
      <c r="Z10" s="593"/>
      <c r="AA10" s="593"/>
      <c r="AB10" s="593"/>
      <c r="AC10" s="573"/>
    </row>
    <row r="11" customFormat="false" ht="25" hidden="false" customHeight="true" outlineLevel="0" collapsed="false">
      <c r="A11" s="603" t="str">
        <f aca="false">IF(IGRF!B21="","",IGRF!B21)</f>
        <v>23</v>
      </c>
      <c r="B11" s="604" t="str">
        <f aca="false">IF(IGRF!C21="","",IGRF!C21)</f>
        <v>N/A</v>
      </c>
      <c r="C11" s="604"/>
      <c r="D11" s="605" t="n">
        <f aca="false">IF($A11="","",SUM(PT!E17,PT!E18))</f>
        <v>0</v>
      </c>
      <c r="E11" s="606" t="n">
        <f aca="false">IF($A11="","",SUM(PT!F17,PT!F18))</f>
        <v>0</v>
      </c>
      <c r="F11" s="606" t="n">
        <f aca="false">IF($A11="","",SUM(PT!G17,PT!G18))</f>
        <v>0</v>
      </c>
      <c r="G11" s="606" t="n">
        <f aca="false">IF($A11="","",SUM(PT!H17,PT!H18))</f>
        <v>0</v>
      </c>
      <c r="H11" s="606" t="n">
        <f aca="false">IF($A11="","",SUM(PT!I17,PT!I18))</f>
        <v>0</v>
      </c>
      <c r="I11" s="606" t="n">
        <f aca="false">IF($A11="","",SUM(PT!J17,PT!J18))</f>
        <v>0</v>
      </c>
      <c r="J11" s="606" t="n">
        <f aca="false">IF($A11="","",SUM(PT!K17,PT!K18))</f>
        <v>0</v>
      </c>
      <c r="K11" s="606" t="n">
        <f aca="false">IF($A11="","",SUM(PT!L17,PT!L18))</f>
        <v>0</v>
      </c>
      <c r="L11" s="606" t="n">
        <f aca="false">IF($A11="","",SUM(PT!M17,PT!M18))</f>
        <v>0</v>
      </c>
      <c r="M11" s="606" t="n">
        <f aca="false">IF($A11="","",SUM(PT!N17,PT!N18))</f>
        <v>0</v>
      </c>
      <c r="N11" s="606" t="n">
        <f aca="false">IF($A11="","",SUM(PT!O17,PT!O18))</f>
        <v>0</v>
      </c>
      <c r="O11" s="606" t="n">
        <f aca="false">IF($A11="","",SUM(PT!P17,PT!P18))</f>
        <v>0</v>
      </c>
      <c r="P11" s="606" t="n">
        <f aca="false">IF($A11="","",SUM(PT!Q17,PT!Q18))</f>
        <v>0</v>
      </c>
      <c r="Q11" s="606" t="n">
        <f aca="false">IF($A11="","",SUM(PT!R17,PT!R18))</f>
        <v>0</v>
      </c>
      <c r="R11" s="606" t="n">
        <f aca="false">IF($A11="","",SUM(PT!S17,PT!S18))</f>
        <v>0</v>
      </c>
      <c r="S11" s="606" t="n">
        <f aca="false">IF($A11="","",SUM(PT!T17,PT!T18))</f>
        <v>0</v>
      </c>
      <c r="T11" s="607" t="n">
        <f aca="false">IF($A11="","",SUM(D11:S11))</f>
        <v>0</v>
      </c>
      <c r="U11" s="608" t="n">
        <f aca="false">IF($A11="","",SUM(PT!U17,PT!U18))</f>
        <v>0</v>
      </c>
      <c r="V11" s="605" t="str">
        <f aca="false">IF($A11="","",PT!AJ18)</f>
        <v/>
      </c>
      <c r="W11" s="609" t="n">
        <f aca="false">'Game Summary'!F13</f>
        <v>0</v>
      </c>
      <c r="X11" s="610" t="str">
        <f aca="false">IF(OR(W11="",W11=0),"",U11/W11)</f>
        <v/>
      </c>
      <c r="Y11" s="593"/>
      <c r="Z11" s="593"/>
      <c r="AA11" s="593"/>
      <c r="AB11" s="593"/>
      <c r="AC11" s="573"/>
    </row>
    <row r="12" customFormat="false" ht="25" hidden="false" customHeight="true" outlineLevel="0" collapsed="false">
      <c r="A12" s="594" t="str">
        <f aca="false">IF(IGRF!B22="","",IGRF!B22)</f>
        <v>35</v>
      </c>
      <c r="B12" s="595" t="str">
        <f aca="false">IF(IGRF!C22="","",IGRF!C22)</f>
        <v>Alby ChoAss</v>
      </c>
      <c r="C12" s="595"/>
      <c r="D12" s="596" t="n">
        <f aca="false">IF($A12="","",SUM(PT!E19,PT!E20))</f>
        <v>0</v>
      </c>
      <c r="E12" s="597" t="n">
        <f aca="false">IF($A12="","",SUM(PT!F19,PT!F20))</f>
        <v>0</v>
      </c>
      <c r="F12" s="597" t="n">
        <f aca="false">IF($A12="","",SUM(PT!G19,PT!G20))</f>
        <v>0</v>
      </c>
      <c r="G12" s="597" t="n">
        <f aca="false">IF($A12="","",SUM(PT!H19,PT!H20))</f>
        <v>0</v>
      </c>
      <c r="H12" s="597" t="n">
        <f aca="false">IF($A12="","",SUM(PT!I19,PT!I20))</f>
        <v>0</v>
      </c>
      <c r="I12" s="597" t="n">
        <f aca="false">IF($A12="","",SUM(PT!J19,PT!J20))</f>
        <v>0</v>
      </c>
      <c r="J12" s="597" t="n">
        <f aca="false">IF($A12="","",SUM(PT!K19,PT!K20))</f>
        <v>0</v>
      </c>
      <c r="K12" s="597" t="n">
        <f aca="false">IF($A12="","",SUM(PT!L19,PT!L20))</f>
        <v>0</v>
      </c>
      <c r="L12" s="597" t="n">
        <f aca="false">IF($A12="","",SUM(PT!M19,PT!M20))</f>
        <v>0</v>
      </c>
      <c r="M12" s="597" t="n">
        <f aca="false">IF($A12="","",SUM(PT!N19,PT!N20))</f>
        <v>0</v>
      </c>
      <c r="N12" s="597" t="n">
        <f aca="false">IF($A12="","",SUM(PT!O19,PT!O20))</f>
        <v>0</v>
      </c>
      <c r="O12" s="597" t="n">
        <f aca="false">IF($A12="","",SUM(PT!P19,PT!P20))</f>
        <v>0</v>
      </c>
      <c r="P12" s="597" t="n">
        <f aca="false">IF($A12="","",SUM(PT!Q19,PT!Q20))</f>
        <v>0</v>
      </c>
      <c r="Q12" s="597" t="n">
        <f aca="false">IF($A12="","",SUM(PT!R19,PT!R20))</f>
        <v>0</v>
      </c>
      <c r="R12" s="597" t="n">
        <f aca="false">IF($A12="","",SUM(PT!S19,PT!S20))</f>
        <v>0</v>
      </c>
      <c r="S12" s="597" t="n">
        <f aca="false">IF($A12="","",SUM(PT!T19,PT!T20))</f>
        <v>0</v>
      </c>
      <c r="T12" s="598" t="n">
        <f aca="false">IF($A12="","",SUM(D12:S12))</f>
        <v>0</v>
      </c>
      <c r="U12" s="599" t="n">
        <f aca="false">IF($A12="","",SUM(PT!U19,PT!U20))</f>
        <v>0</v>
      </c>
      <c r="V12" s="600" t="str">
        <f aca="false">IF($A12="","",PT!AJ20)</f>
        <v/>
      </c>
      <c r="W12" s="601" t="n">
        <f aca="false">'Game Summary'!F14</f>
        <v>0</v>
      </c>
      <c r="X12" s="602" t="str">
        <f aca="false">IF(OR(W12="",W12=0),"",U12/W12)</f>
        <v/>
      </c>
      <c r="Y12" s="593"/>
      <c r="Z12" s="593"/>
      <c r="AA12" s="593"/>
      <c r="AB12" s="593"/>
      <c r="AC12" s="573"/>
    </row>
    <row r="13" customFormat="false" ht="25" hidden="false" customHeight="true" outlineLevel="0" collapsed="false">
      <c r="A13" s="603" t="str">
        <f aca="false">IF(IGRF!B23="","",IGRF!B23)</f>
        <v>46</v>
      </c>
      <c r="B13" s="604" t="str">
        <f aca="false">IF(IGRF!C23="","",IGRF!C23)</f>
        <v>Izzy Exterminator</v>
      </c>
      <c r="C13" s="604"/>
      <c r="D13" s="605" t="n">
        <f aca="false">IF($A13="","",SUM(PT!E21,PT!E22))</f>
        <v>0</v>
      </c>
      <c r="E13" s="606" t="n">
        <f aca="false">IF($A13="","",SUM(PT!F21,PT!F22))</f>
        <v>0</v>
      </c>
      <c r="F13" s="606" t="n">
        <f aca="false">IF($A13="","",SUM(PT!G21,PT!G22))</f>
        <v>0</v>
      </c>
      <c r="G13" s="606" t="n">
        <f aca="false">IF($A13="","",SUM(PT!H21,PT!H22))</f>
        <v>0</v>
      </c>
      <c r="H13" s="606" t="n">
        <f aca="false">IF($A13="","",SUM(PT!I21,PT!I22))</f>
        <v>0</v>
      </c>
      <c r="I13" s="606" t="n">
        <f aca="false">IF($A13="","",SUM(PT!J21,PT!J22))</f>
        <v>0</v>
      </c>
      <c r="J13" s="606" t="n">
        <f aca="false">IF($A13="","",SUM(PT!K21,PT!K22))</f>
        <v>0</v>
      </c>
      <c r="K13" s="606" t="n">
        <f aca="false">IF($A13="","",SUM(PT!L21,PT!L22))</f>
        <v>0</v>
      </c>
      <c r="L13" s="606" t="n">
        <f aca="false">IF($A13="","",SUM(PT!M21,PT!M22))</f>
        <v>0</v>
      </c>
      <c r="M13" s="606" t="n">
        <f aca="false">IF($A13="","",SUM(PT!N21,PT!N22))</f>
        <v>2</v>
      </c>
      <c r="N13" s="606" t="n">
        <f aca="false">IF($A13="","",SUM(PT!O21,PT!O22))</f>
        <v>0</v>
      </c>
      <c r="O13" s="606" t="n">
        <f aca="false">IF($A13="","",SUM(PT!P21,PT!P22))</f>
        <v>0</v>
      </c>
      <c r="P13" s="606" t="n">
        <f aca="false">IF($A13="","",SUM(PT!Q21,PT!Q22))</f>
        <v>0</v>
      </c>
      <c r="Q13" s="606" t="n">
        <f aca="false">IF($A13="","",SUM(PT!R21,PT!R22))</f>
        <v>0</v>
      </c>
      <c r="R13" s="606" t="n">
        <f aca="false">IF($A13="","",SUM(PT!S21,PT!S22))</f>
        <v>0</v>
      </c>
      <c r="S13" s="606" t="n">
        <f aca="false">IF($A13="","",SUM(PT!T21,PT!T22))</f>
        <v>0</v>
      </c>
      <c r="T13" s="607" t="n">
        <f aca="false">IF($A13="","",SUM(D13:S13))</f>
        <v>2</v>
      </c>
      <c r="U13" s="608" t="n">
        <f aca="false">IF($A13="","",SUM(PT!U21,PT!U22))</f>
        <v>2</v>
      </c>
      <c r="V13" s="605" t="str">
        <f aca="false">IF($A13="","",PT!AJ22)</f>
        <v/>
      </c>
      <c r="W13" s="609" t="n">
        <f aca="false">'Game Summary'!F15</f>
        <v>30</v>
      </c>
      <c r="X13" s="610" t="n">
        <f aca="false">IF(OR(W13="",W13=0),"",U13/W13)</f>
        <v>0.0666666666666667</v>
      </c>
      <c r="Y13" s="593"/>
      <c r="Z13" s="593"/>
      <c r="AA13" s="593"/>
      <c r="AB13" s="593"/>
      <c r="AC13" s="573"/>
    </row>
    <row r="14" customFormat="false" ht="25" hidden="false" customHeight="true" outlineLevel="0" collapsed="false">
      <c r="A14" s="594" t="str">
        <f aca="false">IF(IGRF!B24="","",IGRF!B24)</f>
        <v>55</v>
      </c>
      <c r="B14" s="595" t="str">
        <f aca="false">IF(IGRF!C24="","",IGRF!C24)</f>
        <v>Obi Quiet</v>
      </c>
      <c r="C14" s="595"/>
      <c r="D14" s="596" t="n">
        <f aca="false">IF($A14="","",SUM(PT!E23,PT!E24))</f>
        <v>1</v>
      </c>
      <c r="E14" s="597" t="n">
        <f aca="false">IF($A14="","",SUM(PT!F23,PT!F24))</f>
        <v>0</v>
      </c>
      <c r="F14" s="597" t="n">
        <f aca="false">IF($A14="","",SUM(PT!G23,PT!G24))</f>
        <v>0</v>
      </c>
      <c r="G14" s="597" t="n">
        <f aca="false">IF($A14="","",SUM(PT!H23,PT!H24))</f>
        <v>0</v>
      </c>
      <c r="H14" s="597" t="n">
        <f aca="false">IF($A14="","",SUM(PT!I23,PT!I24))</f>
        <v>0</v>
      </c>
      <c r="I14" s="597" t="n">
        <f aca="false">IF($A14="","",SUM(PT!J23,PT!J24))</f>
        <v>0</v>
      </c>
      <c r="J14" s="597" t="n">
        <f aca="false">IF($A14="","",SUM(PT!K23,PT!K24))</f>
        <v>0</v>
      </c>
      <c r="K14" s="597" t="n">
        <f aca="false">IF($A14="","",SUM(PT!L23,PT!L24))</f>
        <v>0</v>
      </c>
      <c r="L14" s="597" t="n">
        <f aca="false">IF($A14="","",SUM(PT!M23,PT!M24))</f>
        <v>0</v>
      </c>
      <c r="M14" s="597" t="n">
        <f aca="false">IF($A14="","",SUM(PT!N23,PT!N24))</f>
        <v>1</v>
      </c>
      <c r="N14" s="597" t="n">
        <f aca="false">IF($A14="","",SUM(PT!O23,PT!O24))</f>
        <v>0</v>
      </c>
      <c r="O14" s="597" t="n">
        <f aca="false">IF($A14="","",SUM(PT!P23,PT!P24))</f>
        <v>0</v>
      </c>
      <c r="P14" s="597" t="n">
        <f aca="false">IF($A14="","",SUM(PT!Q23,PT!Q24))</f>
        <v>0</v>
      </c>
      <c r="Q14" s="597" t="n">
        <f aca="false">IF($A14="","",SUM(PT!R23,PT!R24))</f>
        <v>0</v>
      </c>
      <c r="R14" s="597" t="n">
        <f aca="false">IF($A14="","",SUM(PT!S23,PT!S24))</f>
        <v>0</v>
      </c>
      <c r="S14" s="597" t="n">
        <f aca="false">IF($A14="","",SUM(PT!T23,PT!T24))</f>
        <v>0</v>
      </c>
      <c r="T14" s="598" t="n">
        <f aca="false">IF($A14="","",SUM(D14:S14))</f>
        <v>2</v>
      </c>
      <c r="U14" s="599" t="n">
        <f aca="false">IF($A14="","",SUM(PT!U23,PT!U24))</f>
        <v>2</v>
      </c>
      <c r="V14" s="600" t="str">
        <f aca="false">IF($A14="","",PT!AJ24)</f>
        <v/>
      </c>
      <c r="W14" s="601" t="n">
        <f aca="false">'Game Summary'!F16</f>
        <v>29</v>
      </c>
      <c r="X14" s="602" t="n">
        <f aca="false">IF(OR(W14="",W14=0),"",U14/W14)</f>
        <v>0.0689655172413793</v>
      </c>
      <c r="Y14" s="593"/>
      <c r="Z14" s="593"/>
      <c r="AA14" s="593"/>
      <c r="AB14" s="593"/>
      <c r="AC14" s="573"/>
    </row>
    <row r="15" customFormat="false" ht="25" hidden="false" customHeight="true" outlineLevel="0" collapsed="false">
      <c r="A15" s="603" t="str">
        <f aca="false">IF(IGRF!B25="","",IGRF!B25)</f>
        <v>64</v>
      </c>
      <c r="B15" s="604" t="str">
        <f aca="false">IF(IGRF!C25="","",IGRF!C25)</f>
        <v>Wu's Your Momma</v>
      </c>
      <c r="C15" s="604"/>
      <c r="D15" s="605" t="n">
        <f aca="false">IF($A15="","",SUM(PT!E25,PT!E26))</f>
        <v>0</v>
      </c>
      <c r="E15" s="606" t="n">
        <f aca="false">IF($A15="","",SUM(PT!F25,PT!F26))</f>
        <v>0</v>
      </c>
      <c r="F15" s="606" t="n">
        <f aca="false">IF($A15="","",SUM(PT!G25,PT!G26))</f>
        <v>0</v>
      </c>
      <c r="G15" s="606" t="n">
        <f aca="false">IF($A15="","",SUM(PT!H25,PT!H26))</f>
        <v>0</v>
      </c>
      <c r="H15" s="606" t="n">
        <f aca="false">IF($A15="","",SUM(PT!I25,PT!I26))</f>
        <v>1</v>
      </c>
      <c r="I15" s="606" t="n">
        <f aca="false">IF($A15="","",SUM(PT!J25,PT!J26))</f>
        <v>0</v>
      </c>
      <c r="J15" s="606" t="n">
        <f aca="false">IF($A15="","",SUM(PT!K25,PT!K26))</f>
        <v>0</v>
      </c>
      <c r="K15" s="606" t="n">
        <f aca="false">IF($A15="","",SUM(PT!L25,PT!L26))</f>
        <v>0</v>
      </c>
      <c r="L15" s="606" t="n">
        <f aca="false">IF($A15="","",SUM(PT!M25,PT!M26))</f>
        <v>0</v>
      </c>
      <c r="M15" s="606" t="n">
        <f aca="false">IF($A15="","",SUM(PT!N25,PT!N26))</f>
        <v>3</v>
      </c>
      <c r="N15" s="606" t="n">
        <f aca="false">IF($A15="","",SUM(PT!O25,PT!O26))</f>
        <v>0</v>
      </c>
      <c r="O15" s="606" t="n">
        <f aca="false">IF($A15="","",SUM(PT!P25,PT!P26))</f>
        <v>0</v>
      </c>
      <c r="P15" s="606" t="n">
        <f aca="false">IF($A15="","",SUM(PT!Q25,PT!Q26))</f>
        <v>0</v>
      </c>
      <c r="Q15" s="606" t="n">
        <f aca="false">IF($A15="","",SUM(PT!R25,PT!R26))</f>
        <v>0</v>
      </c>
      <c r="R15" s="606" t="n">
        <f aca="false">IF($A15="","",SUM(PT!S25,PT!S26))</f>
        <v>0</v>
      </c>
      <c r="S15" s="606" t="n">
        <f aca="false">IF($A15="","",SUM(PT!T25,PT!T26))</f>
        <v>0</v>
      </c>
      <c r="T15" s="607" t="n">
        <f aca="false">IF($A15="","",SUM(D15:S15))</f>
        <v>4</v>
      </c>
      <c r="U15" s="608" t="n">
        <f aca="false">IF($A15="","",SUM(PT!U25,PT!U26))</f>
        <v>4</v>
      </c>
      <c r="V15" s="605" t="str">
        <f aca="false">IF($A15="","",PT!AJ26)</f>
        <v/>
      </c>
      <c r="W15" s="609" t="n">
        <f aca="false">'Game Summary'!F17</f>
        <v>28</v>
      </c>
      <c r="X15" s="610" t="n">
        <f aca="false">IF(OR(W15="",W15=0),"",U15/W15)</f>
        <v>0.142857142857143</v>
      </c>
      <c r="Y15" s="593"/>
      <c r="Z15" s="593"/>
      <c r="AA15" s="593"/>
      <c r="AB15" s="593"/>
      <c r="AC15" s="573"/>
    </row>
    <row r="16" customFormat="false" ht="25" hidden="false" customHeight="true" outlineLevel="0" collapsed="false">
      <c r="A16" s="594" t="str">
        <f aca="false">IF(IGRF!B26="","",IGRF!B26)</f>
        <v>747</v>
      </c>
      <c r="B16" s="595" t="str">
        <f aca="false">IF(IGRF!C26="","",IGRF!C26)</f>
        <v>Sketch E. Artist</v>
      </c>
      <c r="C16" s="595"/>
      <c r="D16" s="596" t="n">
        <f aca="false">IF($A16="","",SUM(PT!E27,PT!E28))</f>
        <v>0</v>
      </c>
      <c r="E16" s="597" t="n">
        <f aca="false">IF($A16="","",SUM(PT!F27,PT!F28))</f>
        <v>0</v>
      </c>
      <c r="F16" s="597" t="n">
        <f aca="false">IF($A16="","",SUM(PT!G27,PT!G28))</f>
        <v>0</v>
      </c>
      <c r="G16" s="597" t="n">
        <f aca="false">IF($A16="","",SUM(PT!H27,PT!H28))</f>
        <v>0</v>
      </c>
      <c r="H16" s="597" t="n">
        <f aca="false">IF($A16="","",SUM(PT!I27,PT!I28))</f>
        <v>0</v>
      </c>
      <c r="I16" s="597" t="n">
        <f aca="false">IF($A16="","",SUM(PT!J27,PT!J28))</f>
        <v>0</v>
      </c>
      <c r="J16" s="597" t="n">
        <f aca="false">IF($A16="","",SUM(PT!K27,PT!K28))</f>
        <v>0</v>
      </c>
      <c r="K16" s="597" t="n">
        <f aca="false">IF($A16="","",SUM(PT!L27,PT!L28))</f>
        <v>0</v>
      </c>
      <c r="L16" s="597" t="n">
        <f aca="false">IF($A16="","",SUM(PT!M27,PT!M28))</f>
        <v>0</v>
      </c>
      <c r="M16" s="597" t="n">
        <f aca="false">IF($A16="","",SUM(PT!N27,PT!N28))</f>
        <v>0</v>
      </c>
      <c r="N16" s="597" t="n">
        <f aca="false">IF($A16="","",SUM(PT!O27,PT!O28))</f>
        <v>0</v>
      </c>
      <c r="O16" s="597" t="n">
        <f aca="false">IF($A16="","",SUM(PT!P27,PT!P28))</f>
        <v>0</v>
      </c>
      <c r="P16" s="597" t="n">
        <f aca="false">IF($A16="","",SUM(PT!Q27,PT!Q28))</f>
        <v>0</v>
      </c>
      <c r="Q16" s="597" t="n">
        <f aca="false">IF($A16="","",SUM(PT!R27,PT!R28))</f>
        <v>0</v>
      </c>
      <c r="R16" s="597" t="n">
        <f aca="false">IF($A16="","",SUM(PT!S27,PT!S28))</f>
        <v>0</v>
      </c>
      <c r="S16" s="597" t="n">
        <f aca="false">IF($A16="","",SUM(PT!T27,PT!T28))</f>
        <v>0</v>
      </c>
      <c r="T16" s="598" t="n">
        <f aca="false">IF($A16="","",SUM(D16:S16))</f>
        <v>0</v>
      </c>
      <c r="U16" s="599" t="n">
        <f aca="false">IF($A16="","",SUM(PT!U27,PT!U28))</f>
        <v>0</v>
      </c>
      <c r="V16" s="600" t="str">
        <f aca="false">IF($A16="","",PT!AJ28)</f>
        <v/>
      </c>
      <c r="W16" s="601" t="n">
        <f aca="false">'Game Summary'!F18</f>
        <v>20</v>
      </c>
      <c r="X16" s="602" t="n">
        <f aca="false">IF(OR(W16="",W16=0),"",U16/W16)</f>
        <v>0</v>
      </c>
      <c r="Y16" s="593"/>
      <c r="Z16" s="593"/>
      <c r="AA16" s="593"/>
      <c r="AB16" s="593"/>
      <c r="AC16" s="573"/>
    </row>
    <row r="17" customFormat="false" ht="25" hidden="false" customHeight="true" outlineLevel="0" collapsed="false">
      <c r="A17" s="603" t="str">
        <f aca="false">IF(IGRF!B27="","",IGRF!B27)</f>
        <v>77</v>
      </c>
      <c r="B17" s="604" t="str">
        <f aca="false">IF(IGRF!C27="","",IGRF!C27)</f>
        <v>Jen-Aside</v>
      </c>
      <c r="C17" s="604"/>
      <c r="D17" s="605" t="n">
        <f aca="false">IF($A17="","",SUM(PT!E29,PT!E30))</f>
        <v>0</v>
      </c>
      <c r="E17" s="606" t="n">
        <f aca="false">IF($A17="","",SUM(PT!F29,PT!F30))</f>
        <v>0</v>
      </c>
      <c r="F17" s="606" t="n">
        <f aca="false">IF($A17="","",SUM(PT!G29,PT!G30))</f>
        <v>0</v>
      </c>
      <c r="G17" s="606" t="n">
        <f aca="false">IF($A17="","",SUM(PT!H29,PT!H30))</f>
        <v>0</v>
      </c>
      <c r="H17" s="606" t="n">
        <f aca="false">IF($A17="","",SUM(PT!I29,PT!I30))</f>
        <v>0</v>
      </c>
      <c r="I17" s="606" t="n">
        <f aca="false">IF($A17="","",SUM(PT!J29,PT!J30))</f>
        <v>0</v>
      </c>
      <c r="J17" s="606" t="n">
        <f aca="false">IF($A17="","",SUM(PT!K29,PT!K30))</f>
        <v>0</v>
      </c>
      <c r="K17" s="606" t="n">
        <f aca="false">IF($A17="","",SUM(PT!L29,PT!L30))</f>
        <v>0</v>
      </c>
      <c r="L17" s="606" t="n">
        <f aca="false">IF($A17="","",SUM(PT!M29,PT!M30))</f>
        <v>0</v>
      </c>
      <c r="M17" s="606" t="n">
        <f aca="false">IF($A17="","",SUM(PT!N29,PT!N30))</f>
        <v>0</v>
      </c>
      <c r="N17" s="606" t="n">
        <f aca="false">IF($A17="","",SUM(PT!O29,PT!O30))</f>
        <v>0</v>
      </c>
      <c r="O17" s="606" t="n">
        <f aca="false">IF($A17="","",SUM(PT!P29,PT!P30))</f>
        <v>0</v>
      </c>
      <c r="P17" s="606" t="n">
        <f aca="false">IF($A17="","",SUM(PT!Q29,PT!Q30))</f>
        <v>0</v>
      </c>
      <c r="Q17" s="606" t="n">
        <f aca="false">IF($A17="","",SUM(PT!R29,PT!R30))</f>
        <v>0</v>
      </c>
      <c r="R17" s="606" t="n">
        <f aca="false">IF($A17="","",SUM(PT!S29,PT!S30))</f>
        <v>0</v>
      </c>
      <c r="S17" s="606" t="n">
        <f aca="false">IF($A17="","",SUM(PT!T29,PT!T30))</f>
        <v>0</v>
      </c>
      <c r="T17" s="607" t="n">
        <f aca="false">IF($A17="","",SUM(D17:S17))</f>
        <v>0</v>
      </c>
      <c r="U17" s="608" t="n">
        <f aca="false">IF($A17="","",SUM(PT!U29,PT!U30))</f>
        <v>0</v>
      </c>
      <c r="V17" s="605" t="str">
        <f aca="false">IF($A17="","",PT!AJ30)</f>
        <v/>
      </c>
      <c r="W17" s="609" t="n">
        <f aca="false">'Game Summary'!F19</f>
        <v>0</v>
      </c>
      <c r="X17" s="610" t="str">
        <f aca="false">IF(OR(W17="",W17=0),"",U17/W17)</f>
        <v/>
      </c>
      <c r="Y17" s="593"/>
      <c r="Z17" s="593"/>
      <c r="AA17" s="593"/>
      <c r="AB17" s="593"/>
      <c r="AC17" s="573"/>
    </row>
    <row r="18" customFormat="false" ht="25" hidden="false" customHeight="true" outlineLevel="0" collapsed="false">
      <c r="A18" s="594" t="str">
        <f aca="false">IF(IGRF!B28="","",IGRF!B28)</f>
        <v/>
      </c>
      <c r="B18" s="595" t="str">
        <f aca="false">IF(IGRF!C28="","",IGRF!C28)</f>
        <v/>
      </c>
      <c r="C18" s="595"/>
      <c r="D18" s="596" t="str">
        <f aca="false">IF($A18="","",SUM(PT!E31,PT!E32))</f>
        <v/>
      </c>
      <c r="E18" s="597" t="str">
        <f aca="false">IF($A18="","",SUM(PT!F31,PT!F32))</f>
        <v/>
      </c>
      <c r="F18" s="597" t="str">
        <f aca="false">IF($A18="","",SUM(PT!G31,PT!G32))</f>
        <v/>
      </c>
      <c r="G18" s="597" t="str">
        <f aca="false">IF($A18="","",SUM(PT!H31,PT!H32))</f>
        <v/>
      </c>
      <c r="H18" s="597" t="str">
        <f aca="false">IF($A18="","",SUM(PT!I31,PT!I32))</f>
        <v/>
      </c>
      <c r="I18" s="597" t="str">
        <f aca="false">IF($A18="","",SUM(PT!J31,PT!J32))</f>
        <v/>
      </c>
      <c r="J18" s="597" t="str">
        <f aca="false">IF($A18="","",SUM(PT!K31,PT!K32))</f>
        <v/>
      </c>
      <c r="K18" s="597" t="str">
        <f aca="false">IF($A18="","",SUM(PT!L31,PT!L32))</f>
        <v/>
      </c>
      <c r="L18" s="597" t="str">
        <f aca="false">IF($A18="","",SUM(PT!M31,PT!M32))</f>
        <v/>
      </c>
      <c r="M18" s="597" t="str">
        <f aca="false">IF($A18="","",SUM(PT!N31,PT!N32))</f>
        <v/>
      </c>
      <c r="N18" s="597" t="str">
        <f aca="false">IF($A18="","",SUM(PT!O31,PT!O32))</f>
        <v/>
      </c>
      <c r="O18" s="597" t="str">
        <f aca="false">IF($A18="","",SUM(PT!P31,PT!P32))</f>
        <v/>
      </c>
      <c r="P18" s="597" t="str">
        <f aca="false">IF($A18="","",SUM(PT!Q31,PT!Q32))</f>
        <v/>
      </c>
      <c r="Q18" s="597" t="str">
        <f aca="false">IF($A18="","",SUM(PT!R31,PT!R32))</f>
        <v/>
      </c>
      <c r="R18" s="597" t="str">
        <f aca="false">IF($A18="","",SUM(PT!S31,PT!S32))</f>
        <v/>
      </c>
      <c r="S18" s="597" t="str">
        <f aca="false">IF($A18="","",SUM(PT!T31,PT!T32))</f>
        <v/>
      </c>
      <c r="T18" s="598" t="str">
        <f aca="false">IF($A18="","",SUM(D18:S18))</f>
        <v/>
      </c>
      <c r="U18" s="599" t="str">
        <f aca="false">IF($A18="","",SUM(PT!U31,PT!U32))</f>
        <v/>
      </c>
      <c r="V18" s="600" t="str">
        <f aca="false">IF($A18="","",PT!AJ32)</f>
        <v/>
      </c>
      <c r="W18" s="601" t="str">
        <f aca="false">'Game Summary'!F20</f>
        <v/>
      </c>
      <c r="X18" s="602" t="str">
        <f aca="false">IF(OR(W18="",W18=0),"",U18/W18)</f>
        <v/>
      </c>
      <c r="Y18" s="593"/>
      <c r="Z18" s="593"/>
      <c r="AA18" s="593"/>
      <c r="AB18" s="593"/>
      <c r="AC18" s="573"/>
    </row>
    <row r="19" customFormat="false" ht="25" hidden="false" customHeight="true" outlineLevel="0" collapsed="false">
      <c r="A19" s="603" t="str">
        <f aca="false">IF(IGRF!B29="","",IGRF!B29)</f>
        <v/>
      </c>
      <c r="B19" s="604" t="str">
        <f aca="false">IF(IGRF!C29="","",IGRF!C29)</f>
        <v/>
      </c>
      <c r="C19" s="604"/>
      <c r="D19" s="605" t="str">
        <f aca="false">IF($A19="","",SUM(PT!E33,PT!E34))</f>
        <v/>
      </c>
      <c r="E19" s="606" t="str">
        <f aca="false">IF($A19="","",SUM(PT!F33,PT!F34))</f>
        <v/>
      </c>
      <c r="F19" s="606" t="str">
        <f aca="false">IF($A19="","",SUM(PT!G33,PT!G34))</f>
        <v/>
      </c>
      <c r="G19" s="606" t="str">
        <f aca="false">IF($A19="","",SUM(PT!H33,PT!H34))</f>
        <v/>
      </c>
      <c r="H19" s="606" t="str">
        <f aca="false">IF($A19="","",SUM(PT!I33,PT!I34))</f>
        <v/>
      </c>
      <c r="I19" s="606" t="str">
        <f aca="false">IF($A19="","",SUM(PT!J33,PT!J34))</f>
        <v/>
      </c>
      <c r="J19" s="606" t="str">
        <f aca="false">IF($A19="","",SUM(PT!K33,PT!K34))</f>
        <v/>
      </c>
      <c r="K19" s="606" t="str">
        <f aca="false">IF($A19="","",SUM(PT!L33,PT!L34))</f>
        <v/>
      </c>
      <c r="L19" s="606" t="str">
        <f aca="false">IF($A19="","",SUM(PT!M33,PT!M34))</f>
        <v/>
      </c>
      <c r="M19" s="606" t="str">
        <f aca="false">IF($A19="","",SUM(PT!N33,PT!N34))</f>
        <v/>
      </c>
      <c r="N19" s="606" t="str">
        <f aca="false">IF($A19="","",SUM(PT!O33,PT!O34))</f>
        <v/>
      </c>
      <c r="O19" s="606" t="str">
        <f aca="false">IF($A19="","",SUM(PT!P33,PT!P34))</f>
        <v/>
      </c>
      <c r="P19" s="606" t="str">
        <f aca="false">IF($A19="","",SUM(PT!Q33,PT!Q34))</f>
        <v/>
      </c>
      <c r="Q19" s="606" t="str">
        <f aca="false">IF($A19="","",SUM(PT!R33,PT!R34))</f>
        <v/>
      </c>
      <c r="R19" s="606" t="str">
        <f aca="false">IF($A19="","",SUM(PT!S33,PT!S34))</f>
        <v/>
      </c>
      <c r="S19" s="606" t="str">
        <f aca="false">IF($A19="","",SUM(PT!T33,PT!T34))</f>
        <v/>
      </c>
      <c r="T19" s="607" t="str">
        <f aca="false">IF($A19="","",SUM(D19:S19))</f>
        <v/>
      </c>
      <c r="U19" s="608" t="str">
        <f aca="false">IF($A19="","",SUM(PT!U33,PT!U34))</f>
        <v/>
      </c>
      <c r="V19" s="605" t="str">
        <f aca="false">IF($A19="","",PT!AJ34)</f>
        <v/>
      </c>
      <c r="W19" s="609" t="str">
        <f aca="false">'Game Summary'!F21</f>
        <v/>
      </c>
      <c r="X19" s="610" t="str">
        <f aca="false">IF(OR(W19="",W19=0),"",U19/W19)</f>
        <v/>
      </c>
      <c r="Y19" s="593"/>
      <c r="Z19" s="593"/>
      <c r="AA19" s="593"/>
      <c r="AB19" s="593"/>
      <c r="AC19" s="573"/>
    </row>
    <row r="20" s="611" customFormat="true" ht="25" hidden="false" customHeight="true" outlineLevel="0" collapsed="false">
      <c r="A20" s="594" t="str">
        <f aca="false">IF(IGRF!B30="","",IGRF!B30)</f>
        <v/>
      </c>
      <c r="B20" s="595" t="str">
        <f aca="false">IF(IGRF!C30="","",IGRF!C30)</f>
        <v/>
      </c>
      <c r="C20" s="595"/>
      <c r="D20" s="596" t="str">
        <f aca="false">IF($A20="","",SUM(PT!E35,PT!E36))</f>
        <v/>
      </c>
      <c r="E20" s="597" t="str">
        <f aca="false">IF($A20="","",SUM(PT!F35,PT!F36))</f>
        <v/>
      </c>
      <c r="F20" s="597" t="str">
        <f aca="false">IF($A20="","",SUM(PT!G35,PT!G36))</f>
        <v/>
      </c>
      <c r="G20" s="597" t="str">
        <f aca="false">IF($A20="","",SUM(PT!H35,PT!H36))</f>
        <v/>
      </c>
      <c r="H20" s="597" t="str">
        <f aca="false">IF($A20="","",SUM(PT!I35,PT!I36))</f>
        <v/>
      </c>
      <c r="I20" s="597" t="str">
        <f aca="false">IF($A20="","",SUM(PT!J35,PT!J36))</f>
        <v/>
      </c>
      <c r="J20" s="597" t="str">
        <f aca="false">IF($A20="","",SUM(PT!K35,PT!K36))</f>
        <v/>
      </c>
      <c r="K20" s="597" t="str">
        <f aca="false">IF($A20="","",SUM(PT!L35,PT!L36))</f>
        <v/>
      </c>
      <c r="L20" s="597" t="str">
        <f aca="false">IF($A20="","",SUM(PT!M35,PT!M36))</f>
        <v/>
      </c>
      <c r="M20" s="597" t="str">
        <f aca="false">IF($A20="","",SUM(PT!N35,PT!N36))</f>
        <v/>
      </c>
      <c r="N20" s="597" t="str">
        <f aca="false">IF($A20="","",SUM(PT!O35,PT!O36))</f>
        <v/>
      </c>
      <c r="O20" s="597" t="str">
        <f aca="false">IF($A20="","",SUM(PT!P35,PT!P36))</f>
        <v/>
      </c>
      <c r="P20" s="597" t="str">
        <f aca="false">IF($A20="","",SUM(PT!Q35,PT!Q36))</f>
        <v/>
      </c>
      <c r="Q20" s="597" t="str">
        <f aca="false">IF($A20="","",SUM(PT!R35,PT!R36))</f>
        <v/>
      </c>
      <c r="R20" s="597" t="str">
        <f aca="false">IF($A20="","",SUM(PT!S35,PT!S36))</f>
        <v/>
      </c>
      <c r="S20" s="597" t="str">
        <f aca="false">IF($A20="","",SUM(PT!T35,PT!T36))</f>
        <v/>
      </c>
      <c r="T20" s="598" t="str">
        <f aca="false">IF($A20="","",SUM(D20:S20))</f>
        <v/>
      </c>
      <c r="U20" s="599" t="str">
        <f aca="false">IF($A20="","",SUM(PT!U35,PT!U36))</f>
        <v/>
      </c>
      <c r="V20" s="600" t="str">
        <f aca="false">IF($A20="","",PT!AJ36)</f>
        <v/>
      </c>
      <c r="W20" s="601" t="str">
        <f aca="false">'Game Summary'!F22</f>
        <v/>
      </c>
      <c r="X20" s="602" t="str">
        <f aca="false">IF(OR(W20="",W20=0),"",U20/W20)</f>
        <v/>
      </c>
    </row>
    <row r="21" customFormat="false" ht="25" hidden="false" customHeight="true" outlineLevel="0" collapsed="false">
      <c r="A21" s="603" t="str">
        <f aca="false">IF(IGRF!B31="","",IGRF!B31)</f>
        <v/>
      </c>
      <c r="B21" s="604" t="str">
        <f aca="false">IF(IGRF!C31="","",IGRF!C31)</f>
        <v/>
      </c>
      <c r="C21" s="604"/>
      <c r="D21" s="605" t="str">
        <f aca="false">IF($A21="","",SUM(PT!E37,PT!E38))</f>
        <v/>
      </c>
      <c r="E21" s="606" t="str">
        <f aca="false">IF($A21="","",SUM(PT!F37,PT!F38))</f>
        <v/>
      </c>
      <c r="F21" s="606" t="str">
        <f aca="false">IF($A21="","",SUM(PT!G37,PT!G38))</f>
        <v/>
      </c>
      <c r="G21" s="606" t="str">
        <f aca="false">IF($A21="","",SUM(PT!H37,PT!H38))</f>
        <v/>
      </c>
      <c r="H21" s="606" t="str">
        <f aca="false">IF($A21="","",SUM(PT!I37,PT!I38))</f>
        <v/>
      </c>
      <c r="I21" s="606" t="str">
        <f aca="false">IF($A21="","",SUM(PT!J37,PT!J38))</f>
        <v/>
      </c>
      <c r="J21" s="606" t="str">
        <f aca="false">IF($A21="","",SUM(PT!K37,PT!K38))</f>
        <v/>
      </c>
      <c r="K21" s="606" t="str">
        <f aca="false">IF($A21="","",SUM(PT!L37,PT!L38))</f>
        <v/>
      </c>
      <c r="L21" s="606" t="str">
        <f aca="false">IF($A21="","",SUM(PT!M37,PT!M38))</f>
        <v/>
      </c>
      <c r="M21" s="606" t="str">
        <f aca="false">IF($A21="","",SUM(PT!N37,PT!N38))</f>
        <v/>
      </c>
      <c r="N21" s="606" t="str">
        <f aca="false">IF($A21="","",SUM(PT!O37,PT!O38))</f>
        <v/>
      </c>
      <c r="O21" s="606" t="str">
        <f aca="false">IF($A21="","",SUM(PT!P37,PT!P38))</f>
        <v/>
      </c>
      <c r="P21" s="606" t="str">
        <f aca="false">IF($A21="","",SUM(PT!Q37,PT!Q38))</f>
        <v/>
      </c>
      <c r="Q21" s="606" t="str">
        <f aca="false">IF($A21="","",SUM(PT!R37,PT!R38))</f>
        <v/>
      </c>
      <c r="R21" s="606" t="str">
        <f aca="false">IF($A21="","",SUM(PT!S37,PT!S38))</f>
        <v/>
      </c>
      <c r="S21" s="606" t="str">
        <f aca="false">IF($A21="","",SUM(PT!T37,PT!T38))</f>
        <v/>
      </c>
      <c r="T21" s="607" t="str">
        <f aca="false">IF($A21="","",SUM(D21:S21))</f>
        <v/>
      </c>
      <c r="U21" s="608" t="str">
        <f aca="false">IF($A21="","",SUM(PT!U37,PT!U38))</f>
        <v/>
      </c>
      <c r="V21" s="605" t="str">
        <f aca="false">IF($A21="","",PT!AJ38)</f>
        <v/>
      </c>
      <c r="W21" s="609" t="str">
        <f aca="false">'Game Summary'!F23</f>
        <v/>
      </c>
      <c r="X21" s="610" t="str">
        <f aca="false">IF(OR(W21="",W21=0),"",U21/W21)</f>
        <v/>
      </c>
      <c r="Y21" s="581"/>
      <c r="Z21" s="581"/>
      <c r="AA21" s="581"/>
      <c r="AB21" s="581"/>
      <c r="AC21" s="573"/>
    </row>
    <row r="22" customFormat="false" ht="25" hidden="false" customHeight="true" outlineLevel="0" collapsed="false">
      <c r="A22" s="594" t="str">
        <f aca="false">IF(IGRF!B32="","",IGRF!B32)</f>
        <v/>
      </c>
      <c r="B22" s="595" t="str">
        <f aca="false">IF(IGRF!C32="","",IGRF!C32)</f>
        <v/>
      </c>
      <c r="C22" s="595"/>
      <c r="D22" s="596" t="str">
        <f aca="false">IF($A22="","",SUM(PT!E39,PT!E40))</f>
        <v/>
      </c>
      <c r="E22" s="597" t="str">
        <f aca="false">IF($A22="","",SUM(PT!F39,PT!F40))</f>
        <v/>
      </c>
      <c r="F22" s="597" t="str">
        <f aca="false">IF($A22="","",SUM(PT!G39,PT!G40))</f>
        <v/>
      </c>
      <c r="G22" s="597" t="str">
        <f aca="false">IF($A22="","",SUM(PT!H39,PT!H40))</f>
        <v/>
      </c>
      <c r="H22" s="597" t="str">
        <f aca="false">IF($A22="","",SUM(PT!I39,PT!I40))</f>
        <v/>
      </c>
      <c r="I22" s="597" t="str">
        <f aca="false">IF($A22="","",SUM(PT!J39,PT!J40))</f>
        <v/>
      </c>
      <c r="J22" s="597" t="str">
        <f aca="false">IF($A22="","",SUM(PT!K39,PT!K40))</f>
        <v/>
      </c>
      <c r="K22" s="597" t="str">
        <f aca="false">IF($A22="","",SUM(PT!L39,PT!L40))</f>
        <v/>
      </c>
      <c r="L22" s="597" t="str">
        <f aca="false">IF($A22="","",SUM(PT!M39,PT!M40))</f>
        <v/>
      </c>
      <c r="M22" s="597" t="str">
        <f aca="false">IF($A22="","",SUM(PT!N39,PT!N40))</f>
        <v/>
      </c>
      <c r="N22" s="597" t="str">
        <f aca="false">IF($A22="","",SUM(PT!O39,PT!O40))</f>
        <v/>
      </c>
      <c r="O22" s="597" t="str">
        <f aca="false">IF($A22="","",SUM(PT!P39,PT!P40))</f>
        <v/>
      </c>
      <c r="P22" s="597" t="str">
        <f aca="false">IF($A22="","",SUM(PT!Q39,PT!Q40))</f>
        <v/>
      </c>
      <c r="Q22" s="597" t="str">
        <f aca="false">IF($A22="","",SUM(PT!R39,PT!R40))</f>
        <v/>
      </c>
      <c r="R22" s="597" t="str">
        <f aca="false">IF($A22="","",SUM(PT!S39,PT!S40))</f>
        <v/>
      </c>
      <c r="S22" s="597" t="str">
        <f aca="false">IF($A22="","",SUM(PT!T39,PT!T40))</f>
        <v/>
      </c>
      <c r="T22" s="598" t="str">
        <f aca="false">IF($A22="","",SUM(D22:S22))</f>
        <v/>
      </c>
      <c r="U22" s="599" t="str">
        <f aca="false">IF($A22="","",SUM(PT!U39,PT!U40))</f>
        <v/>
      </c>
      <c r="V22" s="600" t="str">
        <f aca="false">IF($A22="","",PT!AJ40)</f>
        <v/>
      </c>
      <c r="W22" s="601" t="str">
        <f aca="false">'Game Summary'!F24</f>
        <v/>
      </c>
      <c r="X22" s="602" t="str">
        <f aca="false">IF(OR(W22="",W22=0),"",U22/W22)</f>
        <v/>
      </c>
      <c r="Y22" s="593"/>
      <c r="Z22" s="593"/>
      <c r="AA22" s="593"/>
      <c r="AB22" s="593"/>
      <c r="AC22" s="573"/>
    </row>
    <row r="23" customFormat="false" ht="25" hidden="false" customHeight="true" outlineLevel="0" collapsed="false">
      <c r="A23" s="603" t="str">
        <f aca="false">IF(IGRF!B33="","",IGRF!B33)</f>
        <v/>
      </c>
      <c r="B23" s="604" t="str">
        <f aca="false">IF(IGRF!C33="","",IGRF!C33)</f>
        <v/>
      </c>
      <c r="C23" s="604"/>
      <c r="D23" s="605" t="str">
        <f aca="false">IF($A23="","",SUM(PT!E41,PT!E42))</f>
        <v/>
      </c>
      <c r="E23" s="606" t="str">
        <f aca="false">IF($A23="","",SUM(PT!F41,PT!F42))</f>
        <v/>
      </c>
      <c r="F23" s="606" t="str">
        <f aca="false">IF($A23="","",SUM(PT!G41,PT!G42))</f>
        <v/>
      </c>
      <c r="G23" s="606" t="str">
        <f aca="false">IF($A23="","",SUM(PT!H41,PT!H42))</f>
        <v/>
      </c>
      <c r="H23" s="606" t="str">
        <f aca="false">IF($A23="","",SUM(PT!I41,PT!I42))</f>
        <v/>
      </c>
      <c r="I23" s="606" t="str">
        <f aca="false">IF($A23="","",SUM(PT!J41,PT!J42))</f>
        <v/>
      </c>
      <c r="J23" s="606" t="str">
        <f aca="false">IF($A23="","",SUM(PT!K41,PT!K42))</f>
        <v/>
      </c>
      <c r="K23" s="606" t="str">
        <f aca="false">IF($A23="","",SUM(PT!L41,PT!L42))</f>
        <v/>
      </c>
      <c r="L23" s="606" t="str">
        <f aca="false">IF($A23="","",SUM(PT!M41,PT!M42))</f>
        <v/>
      </c>
      <c r="M23" s="606" t="str">
        <f aca="false">IF($A23="","",SUM(PT!N41,PT!N42))</f>
        <v/>
      </c>
      <c r="N23" s="606" t="str">
        <f aca="false">IF($A23="","",SUM(PT!O41,PT!O42))</f>
        <v/>
      </c>
      <c r="O23" s="606" t="str">
        <f aca="false">IF($A23="","",SUM(PT!P41,PT!P42))</f>
        <v/>
      </c>
      <c r="P23" s="606" t="str">
        <f aca="false">IF($A23="","",SUM(PT!Q41,PT!Q42))</f>
        <v/>
      </c>
      <c r="Q23" s="606" t="str">
        <f aca="false">IF($A23="","",SUM(PT!R41,PT!R42))</f>
        <v/>
      </c>
      <c r="R23" s="606" t="str">
        <f aca="false">IF($A23="","",SUM(PT!S41,PT!S42))</f>
        <v/>
      </c>
      <c r="S23" s="606" t="str">
        <f aca="false">IF($A23="","",SUM(PT!T41,PT!T42))</f>
        <v/>
      </c>
      <c r="T23" s="607" t="str">
        <f aca="false">IF($A23="","",SUM(D23:S23))</f>
        <v/>
      </c>
      <c r="U23" s="608" t="str">
        <f aca="false">IF($A23="","",SUM(PT!U41,PT!U42))</f>
        <v/>
      </c>
      <c r="V23" s="605" t="str">
        <f aca="false">IF($A23="","",PT!AJ42)</f>
        <v/>
      </c>
      <c r="W23" s="609" t="str">
        <f aca="false">'Game Summary'!F25</f>
        <v/>
      </c>
      <c r="X23" s="610" t="str">
        <f aca="false">IF(OR(W23="",W23=0),"",U23/W23)</f>
        <v/>
      </c>
      <c r="Y23" s="593"/>
      <c r="Z23" s="593"/>
      <c r="AA23" s="593"/>
      <c r="AB23" s="593"/>
      <c r="AC23" s="573"/>
    </row>
    <row r="24" customFormat="false" ht="21.75" hidden="false" customHeight="true" outlineLevel="0" collapsed="false">
      <c r="A24" s="612" t="s">
        <v>382</v>
      </c>
      <c r="B24" s="612"/>
      <c r="C24" s="613" t="str">
        <f aca="false">PT!AJ44</f>
        <v/>
      </c>
      <c r="D24" s="614" t="s">
        <v>246</v>
      </c>
      <c r="E24" s="614" t="s">
        <v>249</v>
      </c>
      <c r="F24" s="614" t="s">
        <v>253</v>
      </c>
      <c r="G24" s="614" t="s">
        <v>255</v>
      </c>
      <c r="H24" s="614" t="s">
        <v>368</v>
      </c>
      <c r="I24" s="614" t="s">
        <v>369</v>
      </c>
      <c r="J24" s="614" t="s">
        <v>259</v>
      </c>
      <c r="K24" s="614" t="s">
        <v>370</v>
      </c>
      <c r="L24" s="614" t="s">
        <v>371</v>
      </c>
      <c r="M24" s="614" t="s">
        <v>266</v>
      </c>
      <c r="N24" s="614" t="s">
        <v>372</v>
      </c>
      <c r="O24" s="614" t="s">
        <v>373</v>
      </c>
      <c r="P24" s="614" t="s">
        <v>374</v>
      </c>
      <c r="Q24" s="614" t="s">
        <v>375</v>
      </c>
      <c r="R24" s="614" t="s">
        <v>376</v>
      </c>
      <c r="S24" s="614" t="s">
        <v>285</v>
      </c>
      <c r="T24" s="615" t="s">
        <v>377</v>
      </c>
      <c r="U24" s="616"/>
      <c r="V24" s="617" t="n">
        <f aca="false">SUM(PT!X49:AI49,C24,C25)</f>
        <v>0</v>
      </c>
      <c r="W24" s="618" t="n">
        <f aca="false">IF(COUNT(W4:W23)=0,"-",SUM(W4:W23)/COUNT(W4:W23))</f>
        <v>19.2857142857143</v>
      </c>
      <c r="X24" s="619" t="n">
        <f aca="false">IF(COUNT(X4:X23)=0,"-",SUM(X4:X23)/COUNT(X4:X23))</f>
        <v>0.10216568894892</v>
      </c>
      <c r="Y24" s="593"/>
      <c r="Z24" s="593"/>
      <c r="AA24" s="593"/>
      <c r="AB24" s="593"/>
      <c r="AC24" s="573"/>
    </row>
    <row r="25" customFormat="false" ht="20.25" hidden="false" customHeight="true" outlineLevel="0" collapsed="false">
      <c r="A25" s="620" t="s">
        <v>382</v>
      </c>
      <c r="B25" s="620"/>
      <c r="C25" s="621" t="str">
        <f aca="false">PT!AJ46</f>
        <v/>
      </c>
      <c r="D25" s="614"/>
      <c r="E25" s="614"/>
      <c r="F25" s="614"/>
      <c r="G25" s="614"/>
      <c r="H25" s="614"/>
      <c r="I25" s="614"/>
      <c r="J25" s="614"/>
      <c r="K25" s="614"/>
      <c r="L25" s="614"/>
      <c r="M25" s="614"/>
      <c r="N25" s="614"/>
      <c r="O25" s="614"/>
      <c r="P25" s="614"/>
      <c r="Q25" s="614"/>
      <c r="R25" s="614"/>
      <c r="S25" s="614"/>
      <c r="T25" s="615"/>
      <c r="U25" s="622"/>
      <c r="V25" s="623" t="s">
        <v>383</v>
      </c>
      <c r="W25" s="624"/>
      <c r="X25" s="624"/>
      <c r="Y25" s="593"/>
      <c r="Z25" s="593"/>
      <c r="AA25" s="593"/>
      <c r="AB25" s="593"/>
      <c r="AC25" s="573"/>
    </row>
    <row r="26" customFormat="false" ht="20.15" hidden="false" customHeight="true" outlineLevel="0" collapsed="false">
      <c r="A26" s="625"/>
      <c r="B26" s="625"/>
      <c r="C26" s="625"/>
      <c r="D26" s="614"/>
      <c r="E26" s="614"/>
      <c r="F26" s="614"/>
      <c r="G26" s="614"/>
      <c r="H26" s="614"/>
      <c r="I26" s="614"/>
      <c r="J26" s="614"/>
      <c r="K26" s="614"/>
      <c r="L26" s="614"/>
      <c r="M26" s="614"/>
      <c r="N26" s="614"/>
      <c r="O26" s="614"/>
      <c r="P26" s="614"/>
      <c r="Q26" s="614"/>
      <c r="R26" s="614"/>
      <c r="S26" s="614"/>
      <c r="T26" s="615"/>
      <c r="U26" s="622"/>
      <c r="V26" s="623"/>
      <c r="W26" s="624"/>
      <c r="X26" s="624"/>
      <c r="Y26" s="593"/>
      <c r="Z26" s="593"/>
      <c r="AA26" s="593"/>
      <c r="AB26" s="593"/>
      <c r="AC26" s="573"/>
    </row>
    <row r="27" customFormat="false" ht="12.75" hidden="false" customHeight="true" outlineLevel="0" collapsed="false">
      <c r="A27" s="625" t="s">
        <v>384</v>
      </c>
      <c r="B27" s="625"/>
      <c r="C27" s="625"/>
      <c r="D27" s="626" t="n">
        <f aca="false">SUM(D4:D23)</f>
        <v>3</v>
      </c>
      <c r="E27" s="626" t="n">
        <f aca="false">SUM(E4:E23)</f>
        <v>0</v>
      </c>
      <c r="F27" s="626" t="n">
        <f aca="false">SUM(F4:F23)</f>
        <v>1</v>
      </c>
      <c r="G27" s="626" t="n">
        <f aca="false">SUM(G4:G23)</f>
        <v>0</v>
      </c>
      <c r="H27" s="626" t="n">
        <f aca="false">SUM(H4:H23)</f>
        <v>6</v>
      </c>
      <c r="I27" s="626" t="n">
        <f aca="false">SUM(I4:I23)</f>
        <v>0</v>
      </c>
      <c r="J27" s="626" t="n">
        <f aca="false">SUM(J4:J23)</f>
        <v>0</v>
      </c>
      <c r="K27" s="626" t="n">
        <f aca="false">SUM(K4:K23)</f>
        <v>0</v>
      </c>
      <c r="L27" s="626" t="n">
        <f aca="false">SUM(L4:L23)</f>
        <v>8</v>
      </c>
      <c r="M27" s="626" t="n">
        <f aca="false">SUM(M4:M23)</f>
        <v>10</v>
      </c>
      <c r="N27" s="626" t="n">
        <f aca="false">SUM(N4:N23)</f>
        <v>2</v>
      </c>
      <c r="O27" s="626" t="n">
        <f aca="false">SUM(O4:O23)</f>
        <v>0</v>
      </c>
      <c r="P27" s="626" t="n">
        <f aca="false">SUM(P4:P23)</f>
        <v>0</v>
      </c>
      <c r="Q27" s="626" t="n">
        <f aca="false">SUM(Q4:Q23)</f>
        <v>0</v>
      </c>
      <c r="R27" s="626" t="n">
        <f aca="false">SUM(R4:R23)</f>
        <v>0</v>
      </c>
      <c r="S27" s="626" t="n">
        <f aca="false">SUM(S4:S23)</f>
        <v>0</v>
      </c>
      <c r="T27" s="627" t="n">
        <f aca="false">SUM(T4:T23)</f>
        <v>30</v>
      </c>
      <c r="U27" s="622" t="n">
        <f aca="false">SUM(U4:U23,C24,C25)</f>
        <v>30</v>
      </c>
      <c r="V27" s="628" t="s">
        <v>385</v>
      </c>
      <c r="W27" s="628"/>
      <c r="X27" s="628"/>
      <c r="Y27" s="593"/>
      <c r="Z27" s="593"/>
      <c r="AA27" s="593"/>
      <c r="AB27" s="593"/>
      <c r="AC27" s="573"/>
    </row>
    <row r="28" customFormat="false" ht="12.75" hidden="false" customHeight="true" outlineLevel="0" collapsed="false">
      <c r="A28" s="625"/>
      <c r="B28" s="625"/>
      <c r="C28" s="625"/>
      <c r="D28" s="629" t="s">
        <v>386</v>
      </c>
      <c r="E28" s="629"/>
      <c r="F28" s="629"/>
      <c r="G28" s="629"/>
      <c r="H28" s="629"/>
      <c r="I28" s="629"/>
      <c r="J28" s="630" t="n">
        <f aca="false">IF(OR(LU!D3=0,LU!D102=0),"",T27/(LU!D3+LU!D102))</f>
        <v>0.555555555555556</v>
      </c>
      <c r="K28" s="630"/>
      <c r="L28" s="631" t="s">
        <v>387</v>
      </c>
      <c r="M28" s="631"/>
      <c r="N28" s="631"/>
      <c r="O28" s="631"/>
      <c r="P28" s="631"/>
      <c r="Q28" s="632"/>
      <c r="R28" s="633" t="n">
        <f aca="false">IF(T27+T56=0,"",T27/(T27+T56))</f>
        <v>0.441176470588235</v>
      </c>
      <c r="S28" s="633"/>
      <c r="T28" s="634"/>
      <c r="U28" s="635" t="n">
        <f aca="false">IF(U27+U56=0,"",U27/(U27+U56))</f>
        <v>0.441176470588235</v>
      </c>
      <c r="V28" s="636" t="s">
        <v>388</v>
      </c>
      <c r="W28" s="636"/>
      <c r="X28" s="636"/>
      <c r="Y28" s="593"/>
      <c r="Z28" s="593"/>
      <c r="AA28" s="593"/>
      <c r="AB28" s="593"/>
      <c r="AC28" s="573"/>
    </row>
    <row r="29" customFormat="false" ht="12.75" hidden="false" customHeight="true" outlineLevel="0" collapsed="false">
      <c r="A29" s="625"/>
      <c r="B29" s="625"/>
      <c r="C29" s="625"/>
      <c r="D29" s="637" t="s">
        <v>389</v>
      </c>
      <c r="E29" s="637"/>
      <c r="F29" s="637"/>
      <c r="G29" s="637"/>
      <c r="H29" s="637"/>
      <c r="I29" s="637"/>
      <c r="J29" s="638" t="n">
        <f aca="false">IF(OR(J28="",J57=""),"",J28-J57)</f>
        <v>-0.148148148148148</v>
      </c>
      <c r="K29" s="638"/>
      <c r="L29" s="631"/>
      <c r="M29" s="631"/>
      <c r="N29" s="631"/>
      <c r="O29" s="631"/>
      <c r="P29" s="631"/>
      <c r="Q29" s="632"/>
      <c r="R29" s="633"/>
      <c r="S29" s="633"/>
      <c r="T29" s="639"/>
      <c r="U29" s="635"/>
      <c r="V29" s="636"/>
      <c r="W29" s="636"/>
      <c r="X29" s="636"/>
      <c r="Y29" s="593"/>
      <c r="Z29" s="593"/>
      <c r="AA29" s="593"/>
      <c r="AB29" s="593"/>
      <c r="AC29" s="573"/>
    </row>
    <row r="30" customFormat="false" ht="20.25" hidden="false" customHeight="true" outlineLevel="0" collapsed="false">
      <c r="A30" s="574" t="n">
        <f aca="false">IF(IGRF!$B$7="","",IGRF!$B$7)</f>
        <v>42686</v>
      </c>
      <c r="B30" s="574"/>
      <c r="C30" s="574"/>
      <c r="D30" s="575" t="s">
        <v>364</v>
      </c>
      <c r="E30" s="575"/>
      <c r="F30" s="575"/>
      <c r="G30" s="575"/>
      <c r="H30" s="575"/>
      <c r="I30" s="575"/>
      <c r="J30" s="575"/>
      <c r="K30" s="575"/>
      <c r="L30" s="575"/>
      <c r="M30" s="575"/>
      <c r="N30" s="575"/>
      <c r="O30" s="575"/>
      <c r="P30" s="575"/>
      <c r="Q30" s="575"/>
      <c r="R30" s="575"/>
      <c r="S30" s="575"/>
      <c r="T30" s="575"/>
      <c r="U30" s="575"/>
      <c r="V30" s="575"/>
      <c r="W30" s="576"/>
      <c r="X30" s="576"/>
      <c r="Y30" s="593"/>
      <c r="Z30" s="593"/>
      <c r="AA30" s="593"/>
      <c r="AB30" s="593"/>
      <c r="AC30" s="573"/>
    </row>
    <row r="31" customFormat="false" ht="66" hidden="false" customHeight="true" outlineLevel="0" collapsed="false">
      <c r="A31" s="577" t="str">
        <f aca="false">Score!$T$1</f>
        <v>Camaro Harem</v>
      </c>
      <c r="B31" s="577"/>
      <c r="C31" s="577"/>
      <c r="D31" s="578" t="str">
        <f aca="false">D2</f>
        <v>Penalties by Skaters</v>
      </c>
      <c r="E31" s="578"/>
      <c r="F31" s="578"/>
      <c r="G31" s="578"/>
      <c r="H31" s="578"/>
      <c r="I31" s="578"/>
      <c r="J31" s="578"/>
      <c r="K31" s="578"/>
      <c r="L31" s="578"/>
      <c r="M31" s="578"/>
      <c r="N31" s="578"/>
      <c r="O31" s="578"/>
      <c r="P31" s="578"/>
      <c r="Q31" s="578"/>
      <c r="R31" s="578"/>
      <c r="S31" s="578"/>
      <c r="T31" s="578"/>
      <c r="U31" s="579"/>
      <c r="V31" s="579"/>
      <c r="W31" s="580" t="str">
        <f aca="false">W2</f>
        <v>EXTRAPOLATED</v>
      </c>
      <c r="X31" s="580"/>
      <c r="Y31" s="593"/>
      <c r="Z31" s="593"/>
      <c r="AA31" s="593"/>
      <c r="AB31" s="593"/>
      <c r="AC31" s="573"/>
    </row>
    <row r="32" customFormat="false" ht="62.25" hidden="false" customHeight="true" outlineLevel="0" collapsed="false">
      <c r="A32" s="582" t="s">
        <v>237</v>
      </c>
      <c r="B32" s="583" t="s">
        <v>367</v>
      </c>
      <c r="C32" s="583"/>
      <c r="D32" s="584" t="str">
        <f aca="false">D3</f>
        <v>Back Block</v>
      </c>
      <c r="E32" s="585" t="str">
        <f aca="false">E3</f>
        <v>High Block</v>
      </c>
      <c r="F32" s="586" t="str">
        <f aca="false">F3</f>
        <v>Low Block</v>
      </c>
      <c r="G32" s="586" t="str">
        <f aca="false">G3</f>
        <v>Elbows</v>
      </c>
      <c r="H32" s="586" t="str">
        <f aca="false">H3</f>
        <v>Forearms &amp; Hands</v>
      </c>
      <c r="I32" s="586" t="str">
        <f aca="false">I3</f>
        <v>Block w/ Head</v>
      </c>
      <c r="J32" s="586" t="str">
        <f aca="false">J3</f>
        <v>Multi-Player</v>
      </c>
      <c r="K32" s="586" t="str">
        <f aca="false">K3</f>
        <v>OOB Blocking</v>
      </c>
      <c r="L32" s="586" t="str">
        <f aca="false">L3</f>
        <v>Direction of Gameplay</v>
      </c>
      <c r="M32" s="586" t="str">
        <f aca="false">M3</f>
        <v>Out of Play</v>
      </c>
      <c r="N32" s="586" t="str">
        <f aca="false">N3</f>
        <v>Cut Track</v>
      </c>
      <c r="O32" s="586" t="str">
        <f aca="false">O3</f>
        <v>Skating OOB</v>
      </c>
      <c r="P32" s="586" t="str">
        <f aca="false">P3</f>
        <v>Illegal Procedure</v>
      </c>
      <c r="Q32" s="587" t="s">
        <v>375</v>
      </c>
      <c r="R32" s="587" t="str">
        <f aca="false">R3</f>
        <v>Delay of Game</v>
      </c>
      <c r="S32" s="587" t="str">
        <f aca="false">S3</f>
        <v>Misconduct</v>
      </c>
      <c r="T32" s="588" t="s">
        <v>377</v>
      </c>
      <c r="U32" s="589" t="s">
        <v>378</v>
      </c>
      <c r="V32" s="590" t="s">
        <v>379</v>
      </c>
      <c r="W32" s="591" t="s">
        <v>380</v>
      </c>
      <c r="X32" s="592" t="s">
        <v>381</v>
      </c>
      <c r="Y32" s="593"/>
      <c r="Z32" s="593"/>
      <c r="AA32" s="593"/>
      <c r="AB32" s="593"/>
      <c r="AC32" s="573"/>
    </row>
    <row r="33" customFormat="false" ht="25" hidden="false" customHeight="true" outlineLevel="0" collapsed="false">
      <c r="A33" s="594" t="str">
        <f aca="false">IF(IGRF!H14="","",IGRF!H14)</f>
        <v>18</v>
      </c>
      <c r="B33" s="595" t="str">
        <f aca="false">IF(IGRF!I14="","",IGRF!I14)</f>
        <v>Mai Tai Smashya</v>
      </c>
      <c r="C33" s="595"/>
      <c r="D33" s="596" t="n">
        <f aca="false">IF($A33="","",SUM(PT!E56,PT!E57))</f>
        <v>0</v>
      </c>
      <c r="E33" s="597" t="n">
        <f aca="false">IF($A33="","",SUM(PT!F56,PT!F57))</f>
        <v>0</v>
      </c>
      <c r="F33" s="597" t="n">
        <f aca="false">IF($A33="","",SUM(PT!G56,PT!G57))</f>
        <v>0</v>
      </c>
      <c r="G33" s="597" t="n">
        <f aca="false">IF($A33="","",SUM(PT!H56,PT!H57))</f>
        <v>0</v>
      </c>
      <c r="H33" s="597" t="n">
        <f aca="false">IF($A33="","",SUM(PT!I56,PT!I57))</f>
        <v>0</v>
      </c>
      <c r="I33" s="597" t="n">
        <f aca="false">IF($A33="","",SUM(PT!J56,PT!J57))</f>
        <v>0</v>
      </c>
      <c r="J33" s="597" t="n">
        <f aca="false">IF($A33="","",SUM(PT!K56,PT!K57))</f>
        <v>1</v>
      </c>
      <c r="K33" s="597" t="n">
        <f aca="false">IF($A33="","",SUM(PT!L56,PT!L57))</f>
        <v>0</v>
      </c>
      <c r="L33" s="597" t="n">
        <f aca="false">IF($A33="","",SUM(PT!M56,PT!M57))</f>
        <v>0</v>
      </c>
      <c r="M33" s="597" t="n">
        <f aca="false">IF($A33="","",SUM(PT!N56,PT!N57))</f>
        <v>0</v>
      </c>
      <c r="N33" s="597" t="n">
        <f aca="false">IF($A33="","",SUM(PT!O56,PT!O57))</f>
        <v>0</v>
      </c>
      <c r="O33" s="597" t="n">
        <f aca="false">IF($A33="","",SUM(PT!P56,PT!P57))</f>
        <v>0</v>
      </c>
      <c r="P33" s="597" t="n">
        <f aca="false">IF($A33="","",SUM(PT!Q56,PT!Q57))</f>
        <v>0</v>
      </c>
      <c r="Q33" s="597" t="n">
        <f aca="false">IF($A33="","",SUM(PT!R56,PT!R57))</f>
        <v>0</v>
      </c>
      <c r="R33" s="597" t="n">
        <f aca="false">IF($A33="","",SUM(PT!S56,PT!S57))</f>
        <v>0</v>
      </c>
      <c r="S33" s="597" t="n">
        <f aca="false">IF($A33="","",SUM(PT!T56,PT!T57))</f>
        <v>0</v>
      </c>
      <c r="T33" s="598" t="n">
        <f aca="false">IF($A33="","",SUM(D33:S33))</f>
        <v>1</v>
      </c>
      <c r="U33" s="599" t="n">
        <f aca="false">IF($A33="","",SUM(PT!U56,PT!U57))</f>
        <v>1</v>
      </c>
      <c r="V33" s="600" t="str">
        <f aca="false">IF($A33="","",PT!AJ57)</f>
        <v/>
      </c>
      <c r="W33" s="601" t="n">
        <f aca="false">'Game Summary'!F28</f>
        <v>20</v>
      </c>
      <c r="X33" s="602" t="n">
        <f aca="false">IF(OR(W33="",W33=0),"",U33/W33)</f>
        <v>0.05</v>
      </c>
      <c r="Y33" s="593"/>
      <c r="Z33" s="593"/>
      <c r="AA33" s="593"/>
      <c r="AB33" s="593"/>
      <c r="AC33" s="573"/>
    </row>
    <row r="34" customFormat="false" ht="25" hidden="false" customHeight="true" outlineLevel="0" collapsed="false">
      <c r="A34" s="603" t="str">
        <f aca="false">IF(IGRF!H15="","",IGRF!H15)</f>
        <v>191</v>
      </c>
      <c r="B34" s="604" t="str">
        <f aca="false">IF(IGRF!I15="","",IGRF!I15)</f>
        <v>Kat Von Devious</v>
      </c>
      <c r="C34" s="604"/>
      <c r="D34" s="605" t="n">
        <f aca="false">IF($A34="","",SUM(PT!E58,PT!E59))</f>
        <v>3</v>
      </c>
      <c r="E34" s="606" t="n">
        <f aca="false">IF($A34="","",SUM(PT!F58,PT!F59))</f>
        <v>0</v>
      </c>
      <c r="F34" s="606" t="n">
        <f aca="false">IF($A34="","",SUM(PT!G58,PT!G59))</f>
        <v>0</v>
      </c>
      <c r="G34" s="606" t="n">
        <f aca="false">IF($A34="","",SUM(PT!H58,PT!H59))</f>
        <v>0</v>
      </c>
      <c r="H34" s="606" t="n">
        <f aca="false">IF($A34="","",SUM(PT!I58,PT!I59))</f>
        <v>0</v>
      </c>
      <c r="I34" s="606" t="n">
        <f aca="false">IF($A34="","",SUM(PT!J58,PT!J59))</f>
        <v>0</v>
      </c>
      <c r="J34" s="606" t="n">
        <f aca="false">IF($A34="","",SUM(PT!K58,PT!K59))</f>
        <v>0</v>
      </c>
      <c r="K34" s="606" t="n">
        <f aca="false">IF($A34="","",SUM(PT!L58,PT!L59))</f>
        <v>0</v>
      </c>
      <c r="L34" s="606" t="n">
        <f aca="false">IF($A34="","",SUM(PT!M58,PT!M59))</f>
        <v>0</v>
      </c>
      <c r="M34" s="606" t="n">
        <f aca="false">IF($A34="","",SUM(PT!N58,PT!N59))</f>
        <v>0</v>
      </c>
      <c r="N34" s="606" t="n">
        <f aca="false">IF($A34="","",SUM(PT!O58,PT!O59))</f>
        <v>0</v>
      </c>
      <c r="O34" s="606" t="n">
        <f aca="false">IF($A34="","",SUM(PT!P58,PT!P59))</f>
        <v>0</v>
      </c>
      <c r="P34" s="606" t="n">
        <f aca="false">IF($A34="","",SUM(PT!Q58,PT!Q59))</f>
        <v>0</v>
      </c>
      <c r="Q34" s="606" t="n">
        <f aca="false">IF($A34="","",SUM(PT!R58,PT!R59))</f>
        <v>0</v>
      </c>
      <c r="R34" s="606" t="n">
        <f aca="false">IF($A34="","",SUM(PT!S58,PT!S59))</f>
        <v>0</v>
      </c>
      <c r="S34" s="606" t="n">
        <f aca="false">IF($A34="","",SUM(PT!T58,PT!T59))</f>
        <v>0</v>
      </c>
      <c r="T34" s="607" t="n">
        <f aca="false">IF($A34="","",SUM(D34:S34))</f>
        <v>3</v>
      </c>
      <c r="U34" s="608" t="n">
        <f aca="false">IF($A34="","",SUM(PT!U58,PT!U59))</f>
        <v>3</v>
      </c>
      <c r="V34" s="605" t="str">
        <f aca="false">IF($A34="","",PT!AJ59)</f>
        <v/>
      </c>
      <c r="W34" s="609" t="n">
        <f aca="false">'Game Summary'!F29</f>
        <v>20</v>
      </c>
      <c r="X34" s="610" t="n">
        <f aca="false">IF(OR(W34="",W34=0),"",U34/W34)</f>
        <v>0.15</v>
      </c>
      <c r="Y34" s="593"/>
      <c r="Z34" s="593"/>
      <c r="AA34" s="593"/>
      <c r="AB34" s="593"/>
      <c r="AC34" s="573"/>
    </row>
    <row r="35" customFormat="false" ht="25" hidden="false" customHeight="true" outlineLevel="0" collapsed="false">
      <c r="A35" s="594" t="str">
        <f aca="false">IF(IGRF!H16="","",IGRF!H16)</f>
        <v>222</v>
      </c>
      <c r="B35" s="595" t="str">
        <f aca="false">IF(IGRF!I16="","",IGRF!I16)</f>
        <v>Terror Face Off</v>
      </c>
      <c r="C35" s="595"/>
      <c r="D35" s="596" t="n">
        <f aca="false">IF($A35="","",SUM(PT!E60,PT!E61))</f>
        <v>0</v>
      </c>
      <c r="E35" s="597" t="n">
        <f aca="false">IF($A35="","",SUM(PT!F60,PT!F61))</f>
        <v>0</v>
      </c>
      <c r="F35" s="597" t="n">
        <f aca="false">IF($A35="","",SUM(PT!G60,PT!G61))</f>
        <v>0</v>
      </c>
      <c r="G35" s="597" t="n">
        <f aca="false">IF($A35="","",SUM(PT!H60,PT!H61))</f>
        <v>0</v>
      </c>
      <c r="H35" s="597" t="n">
        <f aca="false">IF($A35="","",SUM(PT!I60,PT!I61))</f>
        <v>0</v>
      </c>
      <c r="I35" s="597" t="n">
        <f aca="false">IF($A35="","",SUM(PT!J60,PT!J61))</f>
        <v>0</v>
      </c>
      <c r="J35" s="597" t="n">
        <f aca="false">IF($A35="","",SUM(PT!K60,PT!K61))</f>
        <v>0</v>
      </c>
      <c r="K35" s="597" t="n">
        <f aca="false">IF($A35="","",SUM(PT!L60,PT!L61))</f>
        <v>0</v>
      </c>
      <c r="L35" s="597" t="n">
        <f aca="false">IF($A35="","",SUM(PT!M60,PT!M61))</f>
        <v>1</v>
      </c>
      <c r="M35" s="597" t="n">
        <f aca="false">IF($A35="","",SUM(PT!N60,PT!N61))</f>
        <v>1</v>
      </c>
      <c r="N35" s="597" t="n">
        <f aca="false">IF($A35="","",SUM(PT!O60,PT!O61))</f>
        <v>2</v>
      </c>
      <c r="O35" s="597" t="n">
        <f aca="false">IF($A35="","",SUM(PT!P60,PT!P61))</f>
        <v>0</v>
      </c>
      <c r="P35" s="597" t="n">
        <f aca="false">IF($A35="","",SUM(PT!Q60,PT!Q61))</f>
        <v>0</v>
      </c>
      <c r="Q35" s="597" t="n">
        <f aca="false">IF($A35="","",SUM(PT!R60,PT!R61))</f>
        <v>0</v>
      </c>
      <c r="R35" s="597" t="n">
        <f aca="false">IF($A35="","",SUM(PT!S60,PT!S61))</f>
        <v>0</v>
      </c>
      <c r="S35" s="597" t="n">
        <f aca="false">IF($A35="","",SUM(PT!T60,PT!T61))</f>
        <v>0</v>
      </c>
      <c r="T35" s="598" t="n">
        <f aca="false">IF($A35="","",SUM(D35:S35))</f>
        <v>4</v>
      </c>
      <c r="U35" s="599" t="n">
        <f aca="false">IF($A35="","",SUM(PT!U60,PT!U61))</f>
        <v>4</v>
      </c>
      <c r="V35" s="600" t="str">
        <f aca="false">IF($A35="","",PT!AJ61)</f>
        <v/>
      </c>
      <c r="W35" s="601" t="n">
        <f aca="false">'Game Summary'!F30</f>
        <v>25</v>
      </c>
      <c r="X35" s="602" t="n">
        <f aca="false">IF(OR(W35="",W35=0),"",U35/W35)</f>
        <v>0.16</v>
      </c>
      <c r="Y35" s="593"/>
      <c r="Z35" s="593"/>
      <c r="AA35" s="593"/>
      <c r="AB35" s="593"/>
      <c r="AC35" s="573"/>
    </row>
    <row r="36" customFormat="false" ht="25" hidden="false" customHeight="true" outlineLevel="0" collapsed="false">
      <c r="A36" s="603" t="str">
        <f aca="false">IF(IGRF!H17="","",IGRF!H17)</f>
        <v>24</v>
      </c>
      <c r="B36" s="604" t="str">
        <f aca="false">IF(IGRF!I17="","",IGRF!I17)</f>
        <v>Skate Spade</v>
      </c>
      <c r="C36" s="604"/>
      <c r="D36" s="605" t="n">
        <f aca="false">IF($A36="","",SUM(PT!E62,PT!E63))</f>
        <v>0</v>
      </c>
      <c r="E36" s="606" t="n">
        <f aca="false">IF($A36="","",SUM(PT!F62,PT!F63))</f>
        <v>0</v>
      </c>
      <c r="F36" s="606" t="n">
        <f aca="false">IF($A36="","",SUM(PT!G62,PT!G63))</f>
        <v>0</v>
      </c>
      <c r="G36" s="606" t="n">
        <f aca="false">IF($A36="","",SUM(PT!H62,PT!H63))</f>
        <v>0</v>
      </c>
      <c r="H36" s="606" t="n">
        <f aca="false">IF($A36="","",SUM(PT!I62,PT!I63))</f>
        <v>0</v>
      </c>
      <c r="I36" s="606" t="n">
        <f aca="false">IF($A36="","",SUM(PT!J62,PT!J63))</f>
        <v>0</v>
      </c>
      <c r="J36" s="606" t="n">
        <f aca="false">IF($A36="","",SUM(PT!K62,PT!K63))</f>
        <v>0</v>
      </c>
      <c r="K36" s="606" t="n">
        <f aca="false">IF($A36="","",SUM(PT!L62,PT!L63))</f>
        <v>0</v>
      </c>
      <c r="L36" s="606" t="n">
        <f aca="false">IF($A36="","",SUM(PT!M62,PT!M63))</f>
        <v>0</v>
      </c>
      <c r="M36" s="606" t="n">
        <f aca="false">IF($A36="","",SUM(PT!N62,PT!N63))</f>
        <v>0</v>
      </c>
      <c r="N36" s="606" t="n">
        <f aca="false">IF($A36="","",SUM(PT!O62,PT!O63))</f>
        <v>0</v>
      </c>
      <c r="O36" s="606" t="n">
        <f aca="false">IF($A36="","",SUM(PT!P62,PT!P63))</f>
        <v>0</v>
      </c>
      <c r="P36" s="606" t="n">
        <f aca="false">IF($A36="","",SUM(PT!Q62,PT!Q63))</f>
        <v>0</v>
      </c>
      <c r="Q36" s="606" t="n">
        <f aca="false">IF($A36="","",SUM(PT!R62,PT!R63))</f>
        <v>0</v>
      </c>
      <c r="R36" s="606" t="n">
        <f aca="false">IF($A36="","",SUM(PT!S62,PT!S63))</f>
        <v>0</v>
      </c>
      <c r="S36" s="606" t="n">
        <f aca="false">IF($A36="","",SUM(PT!T62,PT!T63))</f>
        <v>0</v>
      </c>
      <c r="T36" s="607" t="n">
        <f aca="false">IF($A36="","",SUM(D36:S36))</f>
        <v>0</v>
      </c>
      <c r="U36" s="608" t="n">
        <f aca="false">IF($A36="","",SUM(PT!U62,PT!U63))</f>
        <v>0</v>
      </c>
      <c r="V36" s="605" t="str">
        <f aca="false">IF($A36="","",PT!AJ63)</f>
        <v/>
      </c>
      <c r="W36" s="609" t="n">
        <f aca="false">'Game Summary'!F31</f>
        <v>9</v>
      </c>
      <c r="X36" s="610" t="n">
        <f aca="false">IF(OR(W36="",W36=0),"",U36/W36)</f>
        <v>0</v>
      </c>
      <c r="Y36" s="593"/>
      <c r="Z36" s="593"/>
      <c r="AA36" s="593"/>
      <c r="AB36" s="593"/>
      <c r="AC36" s="573"/>
    </row>
    <row r="37" customFormat="false" ht="25" hidden="false" customHeight="true" outlineLevel="0" collapsed="false">
      <c r="A37" s="594" t="str">
        <f aca="false">IF(IGRF!H18="","",IGRF!H18)</f>
        <v>28</v>
      </c>
      <c r="B37" s="595" t="str">
        <f aca="false">IF(IGRF!I18="","",IGRF!I18)</f>
        <v>Photo Chop</v>
      </c>
      <c r="C37" s="595"/>
      <c r="D37" s="596" t="n">
        <f aca="false">IF($A37="","",SUM(PT!E64,PT!E65))</f>
        <v>0</v>
      </c>
      <c r="E37" s="597" t="n">
        <f aca="false">IF($A37="","",SUM(PT!F64,PT!F65))</f>
        <v>0</v>
      </c>
      <c r="F37" s="597" t="n">
        <f aca="false">IF($A37="","",SUM(PT!G64,PT!G65))</f>
        <v>0</v>
      </c>
      <c r="G37" s="597" t="n">
        <f aca="false">IF($A37="","",SUM(PT!H64,PT!H65))</f>
        <v>0</v>
      </c>
      <c r="H37" s="597" t="n">
        <f aca="false">IF($A37="","",SUM(PT!I64,PT!I65))</f>
        <v>0</v>
      </c>
      <c r="I37" s="597" t="n">
        <f aca="false">IF($A37="","",SUM(PT!J64,PT!J65))</f>
        <v>0</v>
      </c>
      <c r="J37" s="597" t="n">
        <f aca="false">IF($A37="","",SUM(PT!K64,PT!K65))</f>
        <v>0</v>
      </c>
      <c r="K37" s="597" t="n">
        <f aca="false">IF($A37="","",SUM(PT!L64,PT!L65))</f>
        <v>0</v>
      </c>
      <c r="L37" s="597" t="n">
        <f aca="false">IF($A37="","",SUM(PT!M64,PT!M65))</f>
        <v>0</v>
      </c>
      <c r="M37" s="597" t="n">
        <f aca="false">IF($A37="","",SUM(PT!N64,PT!N65))</f>
        <v>0</v>
      </c>
      <c r="N37" s="597" t="n">
        <f aca="false">IF($A37="","",SUM(PT!O64,PT!O65))</f>
        <v>0</v>
      </c>
      <c r="O37" s="597" t="n">
        <f aca="false">IF($A37="","",SUM(PT!P64,PT!P65))</f>
        <v>0</v>
      </c>
      <c r="P37" s="597" t="n">
        <f aca="false">IF($A37="","",SUM(PT!Q64,PT!Q65))</f>
        <v>0</v>
      </c>
      <c r="Q37" s="597" t="n">
        <f aca="false">IF($A37="","",SUM(PT!R64,PT!R65))</f>
        <v>0</v>
      </c>
      <c r="R37" s="597" t="n">
        <f aca="false">IF($A37="","",SUM(PT!S64,PT!S65))</f>
        <v>0</v>
      </c>
      <c r="S37" s="597" t="n">
        <f aca="false">IF($A37="","",SUM(PT!T64,PT!T65))</f>
        <v>0</v>
      </c>
      <c r="T37" s="598" t="n">
        <f aca="false">IF($A37="","",SUM(D37:S37))</f>
        <v>0</v>
      </c>
      <c r="U37" s="599" t="n">
        <f aca="false">IF($A37="","",SUM(PT!U64,PT!U65))</f>
        <v>0</v>
      </c>
      <c r="V37" s="600" t="str">
        <f aca="false">IF($A37="","",PT!AJ65)</f>
        <v/>
      </c>
      <c r="W37" s="601" t="n">
        <f aca="false">'Game Summary'!F32</f>
        <v>7</v>
      </c>
      <c r="X37" s="602" t="n">
        <f aca="false">IF(OR(W37="",W37=0),"",U37/W37)</f>
        <v>0</v>
      </c>
      <c r="Y37" s="593"/>
      <c r="Z37" s="593"/>
      <c r="AA37" s="593"/>
      <c r="AB37" s="593"/>
      <c r="AC37" s="573"/>
    </row>
    <row r="38" customFormat="false" ht="25" hidden="false" customHeight="true" outlineLevel="0" collapsed="false">
      <c r="A38" s="603" t="str">
        <f aca="false">IF(IGRF!H19="","",IGRF!H19)</f>
        <v>31</v>
      </c>
      <c r="B38" s="604" t="str">
        <f aca="false">IF(IGRF!I19="","",IGRF!I19)</f>
        <v>Lady Siren</v>
      </c>
      <c r="C38" s="604"/>
      <c r="D38" s="605" t="n">
        <f aca="false">IF($A38="","",SUM(PT!E66,PT!E67))</f>
        <v>0</v>
      </c>
      <c r="E38" s="606" t="n">
        <f aca="false">IF($A38="","",SUM(PT!F66,PT!F67))</f>
        <v>0</v>
      </c>
      <c r="F38" s="606" t="n">
        <f aca="false">IF($A38="","",SUM(PT!G66,PT!G67))</f>
        <v>0</v>
      </c>
      <c r="G38" s="606" t="n">
        <f aca="false">IF($A38="","",SUM(PT!H66,PT!H67))</f>
        <v>0</v>
      </c>
      <c r="H38" s="606" t="n">
        <f aca="false">IF($A38="","",SUM(PT!I66,PT!I67))</f>
        <v>2</v>
      </c>
      <c r="I38" s="606" t="n">
        <f aca="false">IF($A38="","",SUM(PT!J66,PT!J67))</f>
        <v>0</v>
      </c>
      <c r="J38" s="606" t="n">
        <f aca="false">IF($A38="","",SUM(PT!K66,PT!K67))</f>
        <v>1</v>
      </c>
      <c r="K38" s="606" t="n">
        <f aca="false">IF($A38="","",SUM(PT!L66,PT!L67))</f>
        <v>0</v>
      </c>
      <c r="L38" s="606" t="n">
        <f aca="false">IF($A38="","",SUM(PT!M66,PT!M67))</f>
        <v>2</v>
      </c>
      <c r="M38" s="606" t="n">
        <f aca="false">IF($A38="","",SUM(PT!N66,PT!N67))</f>
        <v>1</v>
      </c>
      <c r="N38" s="606" t="n">
        <f aca="false">IF($A38="","",SUM(PT!O66,PT!O67))</f>
        <v>0</v>
      </c>
      <c r="O38" s="606" t="n">
        <f aca="false">IF($A38="","",SUM(PT!P66,PT!P67))</f>
        <v>0</v>
      </c>
      <c r="P38" s="606" t="n">
        <f aca="false">IF($A38="","",SUM(PT!Q66,PT!Q67))</f>
        <v>0</v>
      </c>
      <c r="Q38" s="606" t="n">
        <f aca="false">IF($A38="","",SUM(PT!R66,PT!R67))</f>
        <v>0</v>
      </c>
      <c r="R38" s="606" t="n">
        <f aca="false">IF($A38="","",SUM(PT!S66,PT!S67))</f>
        <v>0</v>
      </c>
      <c r="S38" s="606" t="n">
        <f aca="false">IF($A38="","",SUM(PT!T66,PT!T67))</f>
        <v>0</v>
      </c>
      <c r="T38" s="607" t="n">
        <f aca="false">IF($A38="","",SUM(D38:S38))</f>
        <v>6</v>
      </c>
      <c r="U38" s="608" t="n">
        <f aca="false">IF($A38="","",SUM(PT!U66,PT!U67))</f>
        <v>6</v>
      </c>
      <c r="V38" s="605" t="str">
        <f aca="false">IF($A38="","",PT!AJ67)</f>
        <v/>
      </c>
      <c r="W38" s="609" t="n">
        <f aca="false">'Game Summary'!F33</f>
        <v>22</v>
      </c>
      <c r="X38" s="610" t="n">
        <f aca="false">IF(OR(W38="",W38=0),"",U38/W38)</f>
        <v>0.272727272727273</v>
      </c>
      <c r="Y38" s="593"/>
      <c r="Z38" s="593"/>
      <c r="AA38" s="593"/>
      <c r="AB38" s="593"/>
      <c r="AC38" s="573"/>
    </row>
    <row r="39" customFormat="false" ht="25" hidden="false" customHeight="true" outlineLevel="0" collapsed="false">
      <c r="A39" s="594" t="str">
        <f aca="false">IF(IGRF!H20="","",IGRF!H20)</f>
        <v>40</v>
      </c>
      <c r="B39" s="595" t="str">
        <f aca="false">IF(IGRF!I20="","",IGRF!I20)</f>
        <v>Teeny Bopper</v>
      </c>
      <c r="C39" s="595"/>
      <c r="D39" s="596" t="n">
        <f aca="false">IF($A39="","",SUM(PT!E68,PT!E69))</f>
        <v>0</v>
      </c>
      <c r="E39" s="597" t="n">
        <f aca="false">IF($A39="","",SUM(PT!F68,PT!F69))</f>
        <v>0</v>
      </c>
      <c r="F39" s="597" t="n">
        <f aca="false">IF($A39="","",SUM(PT!G68,PT!G69))</f>
        <v>0</v>
      </c>
      <c r="G39" s="597" t="n">
        <f aca="false">IF($A39="","",SUM(PT!H68,PT!H69))</f>
        <v>0</v>
      </c>
      <c r="H39" s="597" t="n">
        <f aca="false">IF($A39="","",SUM(PT!I68,PT!I69))</f>
        <v>0</v>
      </c>
      <c r="I39" s="597" t="n">
        <f aca="false">IF($A39="","",SUM(PT!J68,PT!J69))</f>
        <v>0</v>
      </c>
      <c r="J39" s="597" t="n">
        <f aca="false">IF($A39="","",SUM(PT!K68,PT!K69))</f>
        <v>0</v>
      </c>
      <c r="K39" s="597" t="n">
        <f aca="false">IF($A39="","",SUM(PT!L68,PT!L69))</f>
        <v>0</v>
      </c>
      <c r="L39" s="597" t="n">
        <f aca="false">IF($A39="","",SUM(PT!M68,PT!M69))</f>
        <v>1</v>
      </c>
      <c r="M39" s="597" t="n">
        <f aca="false">IF($A39="","",SUM(PT!N68,PT!N69))</f>
        <v>1</v>
      </c>
      <c r="N39" s="597" t="n">
        <f aca="false">IF($A39="","",SUM(PT!O68,PT!O69))</f>
        <v>0</v>
      </c>
      <c r="O39" s="597" t="n">
        <f aca="false">IF($A39="","",SUM(PT!P68,PT!P69))</f>
        <v>0</v>
      </c>
      <c r="P39" s="597" t="n">
        <f aca="false">IF($A39="","",SUM(PT!Q68,PT!Q69))</f>
        <v>0</v>
      </c>
      <c r="Q39" s="597" t="n">
        <f aca="false">IF($A39="","",SUM(PT!R68,PT!R69))</f>
        <v>0</v>
      </c>
      <c r="R39" s="597" t="n">
        <f aca="false">IF($A39="","",SUM(PT!S68,PT!S69))</f>
        <v>0</v>
      </c>
      <c r="S39" s="597" t="n">
        <f aca="false">IF($A39="","",SUM(PT!T68,PT!T69))</f>
        <v>0</v>
      </c>
      <c r="T39" s="598" t="n">
        <f aca="false">IF($A39="","",SUM(D39:S39))</f>
        <v>2</v>
      </c>
      <c r="U39" s="599" t="n">
        <f aca="false">IF($A39="","",SUM(PT!U68,PT!U69))</f>
        <v>2</v>
      </c>
      <c r="V39" s="600" t="str">
        <f aca="false">IF($A39="","",PT!AJ69)</f>
        <v/>
      </c>
      <c r="W39" s="601" t="n">
        <f aca="false">'Game Summary'!F34</f>
        <v>28</v>
      </c>
      <c r="X39" s="602" t="n">
        <f aca="false">IF(OR(W39="",W39=0),"",U39/W39)</f>
        <v>0.0714285714285714</v>
      </c>
      <c r="Y39" s="593"/>
      <c r="Z39" s="593"/>
      <c r="AA39" s="593"/>
      <c r="AB39" s="593"/>
      <c r="AC39" s="573"/>
    </row>
    <row r="40" customFormat="false" ht="25" hidden="false" customHeight="true" outlineLevel="0" collapsed="false">
      <c r="A40" s="603" t="str">
        <f aca="false">IF(IGRF!H21="","",IGRF!H21)</f>
        <v>416</v>
      </c>
      <c r="B40" s="604" t="str">
        <f aca="false">IF(IGRF!I21="","",IGRF!I21)</f>
        <v>Adelaide Herout</v>
      </c>
      <c r="C40" s="604"/>
      <c r="D40" s="605" t="n">
        <f aca="false">IF($A40="","",SUM(PT!E70,PT!E71))</f>
        <v>0</v>
      </c>
      <c r="E40" s="606" t="n">
        <f aca="false">IF($A40="","",SUM(PT!F70,PT!F71))</f>
        <v>0</v>
      </c>
      <c r="F40" s="606" t="n">
        <f aca="false">IF($A40="","",SUM(PT!G70,PT!G71))</f>
        <v>0</v>
      </c>
      <c r="G40" s="606" t="n">
        <f aca="false">IF($A40="","",SUM(PT!H70,PT!H71))</f>
        <v>0</v>
      </c>
      <c r="H40" s="606" t="n">
        <f aca="false">IF($A40="","",SUM(PT!I70,PT!I71))</f>
        <v>0</v>
      </c>
      <c r="I40" s="606" t="n">
        <f aca="false">IF($A40="","",SUM(PT!J70,PT!J71))</f>
        <v>0</v>
      </c>
      <c r="J40" s="606" t="n">
        <f aca="false">IF($A40="","",SUM(PT!K70,PT!K71))</f>
        <v>0</v>
      </c>
      <c r="K40" s="606" t="n">
        <f aca="false">IF($A40="","",SUM(PT!L70,PT!L71))</f>
        <v>0</v>
      </c>
      <c r="L40" s="606" t="n">
        <f aca="false">IF($A40="","",SUM(PT!M70,PT!M71))</f>
        <v>0</v>
      </c>
      <c r="M40" s="606" t="n">
        <f aca="false">IF($A40="","",SUM(PT!N70,PT!N71))</f>
        <v>0</v>
      </c>
      <c r="N40" s="606" t="n">
        <f aca="false">IF($A40="","",SUM(PT!O70,PT!O71))</f>
        <v>0</v>
      </c>
      <c r="O40" s="606" t="n">
        <f aca="false">IF($A40="","",SUM(PT!P70,PT!P71))</f>
        <v>0</v>
      </c>
      <c r="P40" s="606" t="n">
        <f aca="false">IF($A40="","",SUM(PT!Q70,PT!Q71))</f>
        <v>0</v>
      </c>
      <c r="Q40" s="606" t="n">
        <f aca="false">IF($A40="","",SUM(PT!R70,PT!R71))</f>
        <v>0</v>
      </c>
      <c r="R40" s="606" t="n">
        <f aca="false">IF($A40="","",SUM(PT!S70,PT!S71))</f>
        <v>0</v>
      </c>
      <c r="S40" s="606" t="n">
        <f aca="false">IF($A40="","",SUM(PT!T70,PT!T71))</f>
        <v>0</v>
      </c>
      <c r="T40" s="607" t="n">
        <f aca="false">IF($A40="","",SUM(D40:S40))</f>
        <v>0</v>
      </c>
      <c r="U40" s="608" t="n">
        <f aca="false">IF($A40="","",SUM(PT!U70,PT!U71))</f>
        <v>0</v>
      </c>
      <c r="V40" s="605" t="str">
        <f aca="false">IF($A40="","",PT!AJ71)</f>
        <v/>
      </c>
      <c r="W40" s="609" t="n">
        <f aca="false">'Game Summary'!F35</f>
        <v>12</v>
      </c>
      <c r="X40" s="610" t="n">
        <f aca="false">IF(OR(W40="",W40=0),"",U40/W40)</f>
        <v>0</v>
      </c>
      <c r="Y40" s="593"/>
      <c r="Z40" s="593"/>
      <c r="AA40" s="593"/>
      <c r="AB40" s="593"/>
      <c r="AC40" s="573"/>
    </row>
    <row r="41" customFormat="false" ht="25" hidden="false" customHeight="true" outlineLevel="0" collapsed="false">
      <c r="A41" s="594" t="str">
        <f aca="false">IF(IGRF!H22="","",IGRF!H22)</f>
        <v>42</v>
      </c>
      <c r="B41" s="595" t="str">
        <f aca="false">IF(IGRF!I22="","",IGRF!I22)</f>
        <v>Holly Nass</v>
      </c>
      <c r="C41" s="595"/>
      <c r="D41" s="596" t="n">
        <f aca="false">IF($A41="","",SUM(PT!E72,PT!E73))</f>
        <v>0</v>
      </c>
      <c r="E41" s="597" t="n">
        <f aca="false">IF($A41="","",SUM(PT!F72,PT!F73))</f>
        <v>0</v>
      </c>
      <c r="F41" s="597" t="n">
        <f aca="false">IF($A41="","",SUM(PT!G72,PT!G73))</f>
        <v>0</v>
      </c>
      <c r="G41" s="597" t="n">
        <f aca="false">IF($A41="","",SUM(PT!H72,PT!H73))</f>
        <v>0</v>
      </c>
      <c r="H41" s="597" t="n">
        <f aca="false">IF($A41="","",SUM(PT!I72,PT!I73))</f>
        <v>0</v>
      </c>
      <c r="I41" s="597" t="n">
        <f aca="false">IF($A41="","",SUM(PT!J72,PT!J73))</f>
        <v>0</v>
      </c>
      <c r="J41" s="597" t="n">
        <f aca="false">IF($A41="","",SUM(PT!K72,PT!K73))</f>
        <v>1</v>
      </c>
      <c r="K41" s="597" t="n">
        <f aca="false">IF($A41="","",SUM(PT!L72,PT!L73))</f>
        <v>0</v>
      </c>
      <c r="L41" s="597" t="n">
        <f aca="false">IF($A41="","",SUM(PT!M72,PT!M73))</f>
        <v>1</v>
      </c>
      <c r="M41" s="597" t="n">
        <f aca="false">IF($A41="","",SUM(PT!N72,PT!N73))</f>
        <v>1</v>
      </c>
      <c r="N41" s="597" t="n">
        <f aca="false">IF($A41="","",SUM(PT!O72,PT!O73))</f>
        <v>0</v>
      </c>
      <c r="O41" s="597" t="n">
        <f aca="false">IF($A41="","",SUM(PT!P72,PT!P73))</f>
        <v>0</v>
      </c>
      <c r="P41" s="597" t="n">
        <f aca="false">IF($A41="","",SUM(PT!Q72,PT!Q73))</f>
        <v>0</v>
      </c>
      <c r="Q41" s="597" t="n">
        <f aca="false">IF($A41="","",SUM(PT!R72,PT!R73))</f>
        <v>0</v>
      </c>
      <c r="R41" s="597" t="n">
        <f aca="false">IF($A41="","",SUM(PT!S72,PT!S73))</f>
        <v>0</v>
      </c>
      <c r="S41" s="597" t="n">
        <f aca="false">IF($A41="","",SUM(PT!T72,PT!T73))</f>
        <v>0</v>
      </c>
      <c r="T41" s="598" t="n">
        <f aca="false">IF($A41="","",SUM(D41:S41))</f>
        <v>3</v>
      </c>
      <c r="U41" s="599" t="n">
        <f aca="false">IF($A41="","",SUM(PT!U72,PT!U73))</f>
        <v>3</v>
      </c>
      <c r="V41" s="600" t="str">
        <f aca="false">IF($A41="","",PT!AJ73)</f>
        <v/>
      </c>
      <c r="W41" s="601" t="n">
        <f aca="false">'Game Summary'!F36</f>
        <v>14</v>
      </c>
      <c r="X41" s="602" t="n">
        <f aca="false">IF(OR(W41="",W41=0),"",U41/W41)</f>
        <v>0.214285714285714</v>
      </c>
      <c r="Y41" s="593"/>
      <c r="Z41" s="593"/>
      <c r="AA41" s="593"/>
      <c r="AB41" s="593"/>
      <c r="AC41" s="573"/>
    </row>
    <row r="42" customFormat="false" ht="25" hidden="false" customHeight="true" outlineLevel="0" collapsed="false">
      <c r="A42" s="603" t="str">
        <f aca="false">IF(IGRF!H23="","",IGRF!H23)</f>
        <v>5</v>
      </c>
      <c r="B42" s="604" t="str">
        <f aca="false">IF(IGRF!I23="","",IGRF!I23)</f>
        <v>Ivana Hercha</v>
      </c>
      <c r="C42" s="604"/>
      <c r="D42" s="605" t="n">
        <f aca="false">IF($A42="","",SUM(PT!E74,PT!E75))</f>
        <v>0</v>
      </c>
      <c r="E42" s="606" t="n">
        <f aca="false">IF($A42="","",SUM(PT!F74,PT!F75))</f>
        <v>0</v>
      </c>
      <c r="F42" s="606" t="n">
        <f aca="false">IF($A42="","",SUM(PT!G74,PT!G75))</f>
        <v>0</v>
      </c>
      <c r="G42" s="606" t="n">
        <f aca="false">IF($A42="","",SUM(PT!H74,PT!H75))</f>
        <v>0</v>
      </c>
      <c r="H42" s="606" t="n">
        <f aca="false">IF($A42="","",SUM(PT!I74,PT!I75))</f>
        <v>1</v>
      </c>
      <c r="I42" s="606" t="n">
        <f aca="false">IF($A42="","",SUM(PT!J74,PT!J75))</f>
        <v>0</v>
      </c>
      <c r="J42" s="606" t="n">
        <f aca="false">IF($A42="","",SUM(PT!K74,PT!K75))</f>
        <v>0</v>
      </c>
      <c r="K42" s="606" t="n">
        <f aca="false">IF($A42="","",SUM(PT!L74,PT!L75))</f>
        <v>0</v>
      </c>
      <c r="L42" s="606" t="n">
        <f aca="false">IF($A42="","",SUM(PT!M74,PT!M75))</f>
        <v>0</v>
      </c>
      <c r="M42" s="606" t="n">
        <f aca="false">IF($A42="","",SUM(PT!N74,PT!N75))</f>
        <v>0</v>
      </c>
      <c r="N42" s="606" t="n">
        <f aca="false">IF($A42="","",SUM(PT!O74,PT!O75))</f>
        <v>1</v>
      </c>
      <c r="O42" s="606" t="n">
        <f aca="false">IF($A42="","",SUM(PT!P74,PT!P75))</f>
        <v>0</v>
      </c>
      <c r="P42" s="606" t="n">
        <f aca="false">IF($A42="","",SUM(PT!Q74,PT!Q75))</f>
        <v>0</v>
      </c>
      <c r="Q42" s="606" t="n">
        <f aca="false">IF($A42="","",SUM(PT!R74,PT!R75))</f>
        <v>0</v>
      </c>
      <c r="R42" s="606" t="n">
        <f aca="false">IF($A42="","",SUM(PT!S74,PT!S75))</f>
        <v>0</v>
      </c>
      <c r="S42" s="606" t="n">
        <f aca="false">IF($A42="","",SUM(PT!T74,PT!T75))</f>
        <v>0</v>
      </c>
      <c r="T42" s="607" t="n">
        <f aca="false">IF($A42="","",SUM(D42:S42))</f>
        <v>2</v>
      </c>
      <c r="U42" s="608" t="n">
        <f aca="false">IF($A42="","",SUM(PT!U74,PT!U75))</f>
        <v>2</v>
      </c>
      <c r="V42" s="605" t="str">
        <f aca="false">IF($A42="","",PT!AJ75)</f>
        <v/>
      </c>
      <c r="W42" s="609" t="n">
        <f aca="false">'Game Summary'!F37</f>
        <v>25</v>
      </c>
      <c r="X42" s="610" t="n">
        <f aca="false">IF(OR(W42="",W42=0),"",U42/W42)</f>
        <v>0.08</v>
      </c>
    </row>
    <row r="43" customFormat="false" ht="25" hidden="false" customHeight="true" outlineLevel="0" collapsed="false">
      <c r="A43" s="594" t="str">
        <f aca="false">IF(IGRF!H24="","",IGRF!H24)</f>
        <v>501</v>
      </c>
      <c r="B43" s="595" t="str">
        <f aca="false">IF(IGRF!I24="","",IGRF!I24)</f>
        <v>Rally Kat</v>
      </c>
      <c r="C43" s="595"/>
      <c r="D43" s="596" t="n">
        <f aca="false">IF($A43="","",SUM(PT!E76,PT!E77))</f>
        <v>1</v>
      </c>
      <c r="E43" s="597" t="n">
        <f aca="false">IF($A43="","",SUM(PT!F76,PT!F77))</f>
        <v>0</v>
      </c>
      <c r="F43" s="597" t="n">
        <f aca="false">IF($A43="","",SUM(PT!G76,PT!G77))</f>
        <v>0</v>
      </c>
      <c r="G43" s="597" t="n">
        <f aca="false">IF($A43="","",SUM(PT!H76,PT!H77))</f>
        <v>0</v>
      </c>
      <c r="H43" s="597" t="n">
        <f aca="false">IF($A43="","",SUM(PT!I76,PT!I77))</f>
        <v>2</v>
      </c>
      <c r="I43" s="597" t="n">
        <f aca="false">IF($A43="","",SUM(PT!J76,PT!J77))</f>
        <v>0</v>
      </c>
      <c r="J43" s="597" t="n">
        <f aca="false">IF($A43="","",SUM(PT!K76,PT!K77))</f>
        <v>1</v>
      </c>
      <c r="K43" s="597" t="n">
        <f aca="false">IF($A43="","",SUM(PT!L76,PT!L77))</f>
        <v>0</v>
      </c>
      <c r="L43" s="597" t="n">
        <f aca="false">IF($A43="","",SUM(PT!M76,PT!M77))</f>
        <v>0</v>
      </c>
      <c r="M43" s="597" t="n">
        <f aca="false">IF($A43="","",SUM(PT!N76,PT!N77))</f>
        <v>1</v>
      </c>
      <c r="N43" s="597" t="n">
        <f aca="false">IF($A43="","",SUM(PT!O76,PT!O77))</f>
        <v>0</v>
      </c>
      <c r="O43" s="597" t="n">
        <f aca="false">IF($A43="","",SUM(PT!P76,PT!P77))</f>
        <v>0</v>
      </c>
      <c r="P43" s="597" t="n">
        <f aca="false">IF($A43="","",SUM(PT!Q76,PT!Q77))</f>
        <v>0</v>
      </c>
      <c r="Q43" s="597" t="n">
        <f aca="false">IF($A43="","",SUM(PT!R76,PT!R77))</f>
        <v>0</v>
      </c>
      <c r="R43" s="597" t="n">
        <f aca="false">IF($A43="","",SUM(PT!S76,PT!S77))</f>
        <v>0</v>
      </c>
      <c r="S43" s="597" t="n">
        <f aca="false">IF($A43="","",SUM(PT!T76,PT!T77))</f>
        <v>0</v>
      </c>
      <c r="T43" s="598" t="n">
        <f aca="false">IF($A43="","",SUM(D43:S43))</f>
        <v>5</v>
      </c>
      <c r="U43" s="599" t="n">
        <f aca="false">IF($A43="","",SUM(PT!U76,PT!U77))</f>
        <v>5</v>
      </c>
      <c r="V43" s="600" t="str">
        <f aca="false">IF($A43="","",PT!AJ77)</f>
        <v/>
      </c>
      <c r="W43" s="601" t="n">
        <f aca="false">'Game Summary'!F38</f>
        <v>29</v>
      </c>
      <c r="X43" s="602" t="n">
        <f aca="false">IF(OR(W43="",W43=0),"",U43/W43)</f>
        <v>0.172413793103448</v>
      </c>
    </row>
    <row r="44" customFormat="false" ht="25" hidden="false" customHeight="true" outlineLevel="0" collapsed="false">
      <c r="A44" s="603" t="str">
        <f aca="false">IF(IGRF!H25="","",IGRF!H25)</f>
        <v>6</v>
      </c>
      <c r="B44" s="604" t="str">
        <f aca="false">IF(IGRF!I25="","",IGRF!I25)</f>
        <v>Razor WreckHer</v>
      </c>
      <c r="C44" s="604"/>
      <c r="D44" s="605" t="n">
        <f aca="false">IF($A44="","",SUM(PT!E78,PT!E79))</f>
        <v>0</v>
      </c>
      <c r="E44" s="606" t="n">
        <f aca="false">IF($A44="","",SUM(PT!F78,PT!F79))</f>
        <v>0</v>
      </c>
      <c r="F44" s="606" t="n">
        <f aca="false">IF($A44="","",SUM(PT!G78,PT!G79))</f>
        <v>1</v>
      </c>
      <c r="G44" s="606" t="n">
        <f aca="false">IF($A44="","",SUM(PT!H78,PT!H79))</f>
        <v>0</v>
      </c>
      <c r="H44" s="606" t="n">
        <f aca="false">IF($A44="","",SUM(PT!I78,PT!I79))</f>
        <v>1</v>
      </c>
      <c r="I44" s="606" t="n">
        <f aca="false">IF($A44="","",SUM(PT!J78,PT!J79))</f>
        <v>0</v>
      </c>
      <c r="J44" s="606" t="n">
        <f aca="false">IF($A44="","",SUM(PT!K78,PT!K79))</f>
        <v>1</v>
      </c>
      <c r="K44" s="606" t="n">
        <f aca="false">IF($A44="","",SUM(PT!L78,PT!L79))</f>
        <v>0</v>
      </c>
      <c r="L44" s="606" t="n">
        <f aca="false">IF($A44="","",SUM(PT!M78,PT!M79))</f>
        <v>2</v>
      </c>
      <c r="M44" s="606" t="n">
        <f aca="false">IF($A44="","",SUM(PT!N78,PT!N79))</f>
        <v>1</v>
      </c>
      <c r="N44" s="606" t="n">
        <f aca="false">IF($A44="","",SUM(PT!O78,PT!O79))</f>
        <v>0</v>
      </c>
      <c r="O44" s="606" t="n">
        <f aca="false">IF($A44="","",SUM(PT!P78,PT!P79))</f>
        <v>0</v>
      </c>
      <c r="P44" s="606" t="n">
        <f aca="false">IF($A44="","",SUM(PT!Q78,PT!Q79))</f>
        <v>0</v>
      </c>
      <c r="Q44" s="606" t="n">
        <f aca="false">IF($A44="","",SUM(PT!R78,PT!R79))</f>
        <v>0</v>
      </c>
      <c r="R44" s="606" t="n">
        <f aca="false">IF($A44="","",SUM(PT!S78,PT!S79))</f>
        <v>0</v>
      </c>
      <c r="S44" s="606" t="n">
        <f aca="false">IF($A44="","",SUM(PT!T78,PT!T79))</f>
        <v>0</v>
      </c>
      <c r="T44" s="607" t="n">
        <f aca="false">IF($A44="","",SUM(D44:S44))</f>
        <v>6</v>
      </c>
      <c r="U44" s="608" t="n">
        <f aca="false">IF($A44="","",SUM(PT!U78,PT!U79))</f>
        <v>6</v>
      </c>
      <c r="V44" s="605" t="str">
        <f aca="false">IF($A44="","",PT!AJ79)</f>
        <v/>
      </c>
      <c r="W44" s="609" t="n">
        <f aca="false">'Game Summary'!F39</f>
        <v>35</v>
      </c>
      <c r="X44" s="610" t="n">
        <f aca="false">IF(OR(W44="",W44=0),"",U44/W44)</f>
        <v>0.171428571428571</v>
      </c>
    </row>
    <row r="45" customFormat="false" ht="25" hidden="false" customHeight="true" outlineLevel="0" collapsed="false">
      <c r="A45" s="594" t="str">
        <f aca="false">IF(IGRF!H26="","",IGRF!H26)</f>
        <v>7</v>
      </c>
      <c r="B45" s="595" t="str">
        <f aca="false">IF(IGRF!I26="","",IGRF!I26)</f>
        <v>Madame Mayhem</v>
      </c>
      <c r="C45" s="595"/>
      <c r="D45" s="596" t="n">
        <f aca="false">IF($A45="","",SUM(PT!E80,PT!E81))</f>
        <v>0</v>
      </c>
      <c r="E45" s="597" t="n">
        <f aca="false">IF($A45="","",SUM(PT!F80,PT!F81))</f>
        <v>0</v>
      </c>
      <c r="F45" s="597" t="n">
        <f aca="false">IF($A45="","",SUM(PT!G80,PT!G81))</f>
        <v>0</v>
      </c>
      <c r="G45" s="597" t="n">
        <f aca="false">IF($A45="","",SUM(PT!H80,PT!H81))</f>
        <v>0</v>
      </c>
      <c r="H45" s="597" t="n">
        <f aca="false">IF($A45="","",SUM(PT!I80,PT!I81))</f>
        <v>0</v>
      </c>
      <c r="I45" s="597" t="n">
        <f aca="false">IF($A45="","",SUM(PT!J80,PT!J81))</f>
        <v>0</v>
      </c>
      <c r="J45" s="597" t="n">
        <f aca="false">IF($A45="","",SUM(PT!K80,PT!K81))</f>
        <v>2</v>
      </c>
      <c r="K45" s="597" t="n">
        <f aca="false">IF($A45="","",SUM(PT!L80,PT!L81))</f>
        <v>0</v>
      </c>
      <c r="L45" s="597" t="n">
        <f aca="false">IF($A45="","",SUM(PT!M80,PT!M81))</f>
        <v>0</v>
      </c>
      <c r="M45" s="597" t="n">
        <f aca="false">IF($A45="","",SUM(PT!N80,PT!N81))</f>
        <v>1</v>
      </c>
      <c r="N45" s="597" t="n">
        <f aca="false">IF($A45="","",SUM(PT!O80,PT!O81))</f>
        <v>2</v>
      </c>
      <c r="O45" s="597" t="n">
        <f aca="false">IF($A45="","",SUM(PT!P80,PT!P81))</f>
        <v>0</v>
      </c>
      <c r="P45" s="597" t="n">
        <f aca="false">IF($A45="","",SUM(PT!Q80,PT!Q81))</f>
        <v>0</v>
      </c>
      <c r="Q45" s="597" t="n">
        <f aca="false">IF($A45="","",SUM(PT!R80,PT!R81))</f>
        <v>1</v>
      </c>
      <c r="R45" s="597" t="n">
        <f aca="false">IF($A45="","",SUM(PT!S80,PT!S81))</f>
        <v>0</v>
      </c>
      <c r="S45" s="597" t="n">
        <f aca="false">IF($A45="","",SUM(PT!T80,PT!T81))</f>
        <v>0</v>
      </c>
      <c r="T45" s="598" t="n">
        <f aca="false">IF($A45="","",SUM(D45:S45))</f>
        <v>6</v>
      </c>
      <c r="U45" s="599" t="n">
        <f aca="false">IF($A45="","",SUM(PT!U80,PT!U81))</f>
        <v>6</v>
      </c>
      <c r="V45" s="600" t="str">
        <f aca="false">IF($A45="","",PT!AJ81)</f>
        <v/>
      </c>
      <c r="W45" s="601" t="n">
        <f aca="false">'Game Summary'!F40</f>
        <v>23</v>
      </c>
      <c r="X45" s="602" t="n">
        <f aca="false">IF(OR(W45="",W45=0),"",U45/W45)</f>
        <v>0.260869565217391</v>
      </c>
    </row>
    <row r="46" customFormat="false" ht="25" hidden="false" customHeight="true" outlineLevel="0" collapsed="false">
      <c r="A46" s="603" t="str">
        <f aca="false">IF(IGRF!H27="","",IGRF!H27)</f>
        <v/>
      </c>
      <c r="B46" s="604" t="str">
        <f aca="false">IF(IGRF!I27="","",IGRF!I27)</f>
        <v/>
      </c>
      <c r="C46" s="604"/>
      <c r="D46" s="605" t="str">
        <f aca="false">IF($A46="","",SUM(PT!E82,PT!E83))</f>
        <v/>
      </c>
      <c r="E46" s="606" t="str">
        <f aca="false">IF($A46="","",SUM(PT!F82,PT!F83))</f>
        <v/>
      </c>
      <c r="F46" s="606" t="str">
        <f aca="false">IF($A46="","",SUM(PT!G82,PT!G83))</f>
        <v/>
      </c>
      <c r="G46" s="606" t="str">
        <f aca="false">IF($A46="","",SUM(PT!H82,PT!H83))</f>
        <v/>
      </c>
      <c r="H46" s="606" t="str">
        <f aca="false">IF($A46="","",SUM(PT!I82,PT!I83))</f>
        <v/>
      </c>
      <c r="I46" s="606" t="str">
        <f aca="false">IF($A46="","",SUM(PT!J82,PT!J83))</f>
        <v/>
      </c>
      <c r="J46" s="606" t="str">
        <f aca="false">IF($A46="","",SUM(PT!K82,PT!K83))</f>
        <v/>
      </c>
      <c r="K46" s="606" t="str">
        <f aca="false">IF($A46="","",SUM(PT!L82,PT!L83))</f>
        <v/>
      </c>
      <c r="L46" s="606" t="str">
        <f aca="false">IF($A46="","",SUM(PT!M82,PT!M83))</f>
        <v/>
      </c>
      <c r="M46" s="606" t="str">
        <f aca="false">IF($A46="","",SUM(PT!N82,PT!N83))</f>
        <v/>
      </c>
      <c r="N46" s="606" t="str">
        <f aca="false">IF($A46="","",SUM(PT!O82,PT!O83))</f>
        <v/>
      </c>
      <c r="O46" s="606" t="str">
        <f aca="false">IF($A46="","",SUM(PT!P82,PT!P83))</f>
        <v/>
      </c>
      <c r="P46" s="606" t="str">
        <f aca="false">IF($A46="","",SUM(PT!Q82,PT!Q83))</f>
        <v/>
      </c>
      <c r="Q46" s="606" t="str">
        <f aca="false">IF($A46="","",SUM(PT!R82,PT!R83))</f>
        <v/>
      </c>
      <c r="R46" s="606" t="str">
        <f aca="false">IF($A46="","",SUM(PT!S82,PT!S83))</f>
        <v/>
      </c>
      <c r="S46" s="606" t="str">
        <f aca="false">IF($A46="","",SUM(PT!T82,PT!T83))</f>
        <v/>
      </c>
      <c r="T46" s="607" t="str">
        <f aca="false">IF($A46="","",SUM(D46:S46))</f>
        <v/>
      </c>
      <c r="U46" s="608" t="str">
        <f aca="false">IF($A46="","",SUM(PT!U82,PT!U83))</f>
        <v/>
      </c>
      <c r="V46" s="605" t="str">
        <f aca="false">IF($A46="","",PT!AJ83)</f>
        <v/>
      </c>
      <c r="W46" s="609" t="str">
        <f aca="false">'Game Summary'!F41</f>
        <v/>
      </c>
      <c r="X46" s="610" t="str">
        <f aca="false">IF(OR(W46="",W46=0),"",U46/W46)</f>
        <v/>
      </c>
    </row>
    <row r="47" customFormat="false" ht="25" hidden="false" customHeight="true" outlineLevel="0" collapsed="false">
      <c r="A47" s="594" t="str">
        <f aca="false">IF(IGRF!H28="","",IGRF!H28)</f>
        <v/>
      </c>
      <c r="B47" s="595" t="str">
        <f aca="false">IF(IGRF!I28="","",IGRF!I28)</f>
        <v/>
      </c>
      <c r="C47" s="595"/>
      <c r="D47" s="596" t="str">
        <f aca="false">IF($A47="","",SUM(PT!E84,PT!E85))</f>
        <v/>
      </c>
      <c r="E47" s="597" t="str">
        <f aca="false">IF($A47="","",SUM(PT!F84,PT!F85))</f>
        <v/>
      </c>
      <c r="F47" s="597" t="str">
        <f aca="false">IF($A47="","",SUM(PT!G84,PT!G85))</f>
        <v/>
      </c>
      <c r="G47" s="597" t="str">
        <f aca="false">IF($A47="","",SUM(PT!H84,PT!H85))</f>
        <v/>
      </c>
      <c r="H47" s="597" t="str">
        <f aca="false">IF($A47="","",SUM(PT!I84,PT!I85))</f>
        <v/>
      </c>
      <c r="I47" s="597" t="str">
        <f aca="false">IF($A47="","",SUM(PT!J84,PT!J85))</f>
        <v/>
      </c>
      <c r="J47" s="597" t="str">
        <f aca="false">IF($A47="","",SUM(PT!K84,PT!K85))</f>
        <v/>
      </c>
      <c r="K47" s="597" t="str">
        <f aca="false">IF($A47="","",SUM(PT!L84,PT!L85))</f>
        <v/>
      </c>
      <c r="L47" s="597" t="str">
        <f aca="false">IF($A47="","",SUM(PT!M84,PT!M85))</f>
        <v/>
      </c>
      <c r="M47" s="597" t="str">
        <f aca="false">IF($A47="","",SUM(PT!N84,PT!N85))</f>
        <v/>
      </c>
      <c r="N47" s="597" t="str">
        <f aca="false">IF($A47="","",SUM(PT!O84,PT!O85))</f>
        <v/>
      </c>
      <c r="O47" s="597" t="str">
        <f aca="false">IF($A47="","",SUM(PT!P84,PT!P85))</f>
        <v/>
      </c>
      <c r="P47" s="597" t="str">
        <f aca="false">IF($A47="","",SUM(PT!Q84,PT!Q85))</f>
        <v/>
      </c>
      <c r="Q47" s="597" t="str">
        <f aca="false">IF($A47="","",SUM(PT!R84,PT!R85))</f>
        <v/>
      </c>
      <c r="R47" s="597" t="str">
        <f aca="false">IF($A47="","",SUM(PT!S84,PT!S85))</f>
        <v/>
      </c>
      <c r="S47" s="597" t="str">
        <f aca="false">IF($A47="","",SUM(PT!T84,PT!T85))</f>
        <v/>
      </c>
      <c r="T47" s="598" t="str">
        <f aca="false">IF($A47="","",SUM(D47:S47))</f>
        <v/>
      </c>
      <c r="U47" s="599" t="str">
        <f aca="false">IF($A47="","",SUM(PT!U84,PT!U85))</f>
        <v/>
      </c>
      <c r="V47" s="600" t="str">
        <f aca="false">IF($A47="","",PT!AJ85)</f>
        <v/>
      </c>
      <c r="W47" s="601" t="str">
        <f aca="false">'Game Summary'!F42</f>
        <v/>
      </c>
      <c r="X47" s="602" t="str">
        <f aca="false">IF(OR(W47="",W47=0),"",U47/W47)</f>
        <v/>
      </c>
    </row>
    <row r="48" customFormat="false" ht="25" hidden="false" customHeight="true" outlineLevel="0" collapsed="false">
      <c r="A48" s="603" t="str">
        <f aca="false">IF(IGRF!H29="","",IGRF!H29)</f>
        <v/>
      </c>
      <c r="B48" s="604" t="str">
        <f aca="false">IF(IGRF!I29="","",IGRF!I29)</f>
        <v/>
      </c>
      <c r="C48" s="604"/>
      <c r="D48" s="605" t="str">
        <f aca="false">IF($A48="","",SUM(PT!E86,PT!E87))</f>
        <v/>
      </c>
      <c r="E48" s="606" t="str">
        <f aca="false">IF($A48="","",SUM(PT!F86,PT!F87))</f>
        <v/>
      </c>
      <c r="F48" s="606" t="str">
        <f aca="false">IF($A48="","",SUM(PT!G86,PT!G87))</f>
        <v/>
      </c>
      <c r="G48" s="606" t="str">
        <f aca="false">IF($A48="","",SUM(PT!H86,PT!H87))</f>
        <v/>
      </c>
      <c r="H48" s="606" t="str">
        <f aca="false">IF($A48="","",SUM(PT!I86,PT!I87))</f>
        <v/>
      </c>
      <c r="I48" s="606" t="str">
        <f aca="false">IF($A48="","",SUM(PT!J86,PT!J87))</f>
        <v/>
      </c>
      <c r="J48" s="606" t="str">
        <f aca="false">IF($A48="","",SUM(PT!K86,PT!K87))</f>
        <v/>
      </c>
      <c r="K48" s="606" t="str">
        <f aca="false">IF($A48="","",SUM(PT!L86,PT!L87))</f>
        <v/>
      </c>
      <c r="L48" s="606" t="str">
        <f aca="false">IF($A48="","",SUM(PT!M86,PT!M87))</f>
        <v/>
      </c>
      <c r="M48" s="606" t="str">
        <f aca="false">IF($A48="","",SUM(PT!N86,PT!N87))</f>
        <v/>
      </c>
      <c r="N48" s="606" t="str">
        <f aca="false">IF($A48="","",SUM(PT!O86,PT!O87))</f>
        <v/>
      </c>
      <c r="O48" s="606" t="str">
        <f aca="false">IF($A48="","",SUM(PT!P86,PT!P87))</f>
        <v/>
      </c>
      <c r="P48" s="606" t="str">
        <f aca="false">IF($A48="","",SUM(PT!Q86,PT!Q87))</f>
        <v/>
      </c>
      <c r="Q48" s="606" t="str">
        <f aca="false">IF($A48="","",SUM(PT!R86,PT!R87))</f>
        <v/>
      </c>
      <c r="R48" s="606" t="str">
        <f aca="false">IF($A48="","",SUM(PT!S86,PT!S87))</f>
        <v/>
      </c>
      <c r="S48" s="606" t="str">
        <f aca="false">IF($A48="","",SUM(PT!T86,PT!T87))</f>
        <v/>
      </c>
      <c r="T48" s="607" t="str">
        <f aca="false">IF($A48="","",SUM(D48:S48))</f>
        <v/>
      </c>
      <c r="U48" s="608" t="str">
        <f aca="false">IF($A48="","",SUM(PT!U86,PT!U87))</f>
        <v/>
      </c>
      <c r="V48" s="605" t="str">
        <f aca="false">IF($A48="","",PT!AJ87)</f>
        <v/>
      </c>
      <c r="W48" s="609" t="str">
        <f aca="false">'Game Summary'!F43</f>
        <v/>
      </c>
      <c r="X48" s="610" t="str">
        <f aca="false">IF(OR(W48="",W48=0),"",U48/W48)</f>
        <v/>
      </c>
    </row>
    <row r="49" customFormat="false" ht="25" hidden="false" customHeight="true" outlineLevel="0" collapsed="false">
      <c r="A49" s="594" t="str">
        <f aca="false">IF(IGRF!H30="","",IGRF!H30)</f>
        <v/>
      </c>
      <c r="B49" s="595" t="str">
        <f aca="false">IF(IGRF!I30="","",IGRF!I30)</f>
        <v/>
      </c>
      <c r="C49" s="595"/>
      <c r="D49" s="596" t="str">
        <f aca="false">IF($A49="","",SUM(PT!E88,PT!E89))</f>
        <v/>
      </c>
      <c r="E49" s="597" t="str">
        <f aca="false">IF($A49="","",SUM(PT!F88,PT!F89))</f>
        <v/>
      </c>
      <c r="F49" s="597" t="str">
        <f aca="false">IF($A49="","",SUM(PT!G88,PT!G89))</f>
        <v/>
      </c>
      <c r="G49" s="597" t="str">
        <f aca="false">IF($A49="","",SUM(PT!H88,PT!H89))</f>
        <v/>
      </c>
      <c r="H49" s="597" t="str">
        <f aca="false">IF($A49="","",SUM(PT!I88,PT!I89))</f>
        <v/>
      </c>
      <c r="I49" s="597" t="str">
        <f aca="false">IF($A49="","",SUM(PT!J88,PT!J89))</f>
        <v/>
      </c>
      <c r="J49" s="597" t="str">
        <f aca="false">IF($A49="","",SUM(PT!K88,PT!K89))</f>
        <v/>
      </c>
      <c r="K49" s="597" t="str">
        <f aca="false">IF($A49="","",SUM(PT!L88,PT!L89))</f>
        <v/>
      </c>
      <c r="L49" s="597" t="str">
        <f aca="false">IF($A49="","",SUM(PT!M88,PT!M89))</f>
        <v/>
      </c>
      <c r="M49" s="597" t="str">
        <f aca="false">IF($A49="","",SUM(PT!N88,PT!N89))</f>
        <v/>
      </c>
      <c r="N49" s="597" t="str">
        <f aca="false">IF($A49="","",SUM(PT!O88,PT!O89))</f>
        <v/>
      </c>
      <c r="O49" s="597" t="str">
        <f aca="false">IF($A49="","",SUM(PT!P88,PT!P89))</f>
        <v/>
      </c>
      <c r="P49" s="597" t="str">
        <f aca="false">IF($A49="","",SUM(PT!Q88,PT!Q89))</f>
        <v/>
      </c>
      <c r="Q49" s="597" t="str">
        <f aca="false">IF($A49="","",SUM(PT!R88,PT!R89))</f>
        <v/>
      </c>
      <c r="R49" s="597" t="str">
        <f aca="false">IF($A49="","",SUM(PT!S88,PT!S89))</f>
        <v/>
      </c>
      <c r="S49" s="597" t="str">
        <f aca="false">IF($A49="","",SUM(PT!T88,PT!T89))</f>
        <v/>
      </c>
      <c r="T49" s="598" t="str">
        <f aca="false">IF($A49="","",SUM(D49:S49))</f>
        <v/>
      </c>
      <c r="U49" s="599" t="str">
        <f aca="false">IF($A49="","",SUM(PT!U88,PT!U89))</f>
        <v/>
      </c>
      <c r="V49" s="600" t="str">
        <f aca="false">IF($A49="","",PT!AJ89)</f>
        <v/>
      </c>
      <c r="W49" s="601" t="str">
        <f aca="false">'Game Summary'!F44</f>
        <v/>
      </c>
      <c r="X49" s="602" t="str">
        <f aca="false">IF(OR(W49="",W49=0),"",U49/W49)</f>
        <v/>
      </c>
    </row>
    <row r="50" customFormat="false" ht="25" hidden="false" customHeight="true" outlineLevel="0" collapsed="false">
      <c r="A50" s="603" t="str">
        <f aca="false">IF(IGRF!H31="","",IGRF!H31)</f>
        <v/>
      </c>
      <c r="B50" s="604" t="str">
        <f aca="false">IF(IGRF!I31="","",IGRF!I31)</f>
        <v/>
      </c>
      <c r="C50" s="604"/>
      <c r="D50" s="605" t="str">
        <f aca="false">IF($A50="","",SUM(PT!E90,PT!E91))</f>
        <v/>
      </c>
      <c r="E50" s="606" t="str">
        <f aca="false">IF($A50="","",SUM(PT!F90,PT!F91))</f>
        <v/>
      </c>
      <c r="F50" s="606" t="str">
        <f aca="false">IF($A50="","",SUM(PT!G90,PT!G91))</f>
        <v/>
      </c>
      <c r="G50" s="606" t="str">
        <f aca="false">IF($A50="","",SUM(PT!H90,PT!H91))</f>
        <v/>
      </c>
      <c r="H50" s="606" t="str">
        <f aca="false">IF($A50="","",SUM(PT!I90,PT!I91))</f>
        <v/>
      </c>
      <c r="I50" s="606" t="str">
        <f aca="false">IF($A50="","",SUM(PT!J90,PT!J91))</f>
        <v/>
      </c>
      <c r="J50" s="606" t="str">
        <f aca="false">IF($A50="","",SUM(PT!K90,PT!K91))</f>
        <v/>
      </c>
      <c r="K50" s="606" t="str">
        <f aca="false">IF($A50="","",SUM(PT!L90,PT!L91))</f>
        <v/>
      </c>
      <c r="L50" s="606" t="str">
        <f aca="false">IF($A50="","",SUM(PT!M90,PT!M91))</f>
        <v/>
      </c>
      <c r="M50" s="606" t="str">
        <f aca="false">IF($A50="","",SUM(PT!N90,PT!N91))</f>
        <v/>
      </c>
      <c r="N50" s="606" t="str">
        <f aca="false">IF($A50="","",SUM(PT!O90,PT!O91))</f>
        <v/>
      </c>
      <c r="O50" s="606" t="str">
        <f aca="false">IF($A50="","",SUM(PT!P90,PT!P91))</f>
        <v/>
      </c>
      <c r="P50" s="606" t="str">
        <f aca="false">IF($A50="","",SUM(PT!Q90,PT!Q91))</f>
        <v/>
      </c>
      <c r="Q50" s="606" t="str">
        <f aca="false">IF($A50="","",SUM(PT!R90,PT!R91))</f>
        <v/>
      </c>
      <c r="R50" s="606" t="str">
        <f aca="false">IF($A50="","",SUM(PT!S90,PT!S91))</f>
        <v/>
      </c>
      <c r="S50" s="606" t="str">
        <f aca="false">IF($A50="","",SUM(PT!T90,PT!T91))</f>
        <v/>
      </c>
      <c r="T50" s="607" t="str">
        <f aca="false">IF($A50="","",SUM(D50:S50))</f>
        <v/>
      </c>
      <c r="U50" s="608" t="str">
        <f aca="false">IF($A50="","",SUM(PT!U90,PT!U91))</f>
        <v/>
      </c>
      <c r="V50" s="605" t="str">
        <f aca="false">IF($A50="","",PT!AJ91)</f>
        <v/>
      </c>
      <c r="W50" s="609" t="str">
        <f aca="false">'Game Summary'!F45</f>
        <v/>
      </c>
      <c r="X50" s="610" t="str">
        <f aca="false">IF(OR(W50="",W50=0),"",U50/W50)</f>
        <v/>
      </c>
    </row>
    <row r="51" customFormat="false" ht="25" hidden="false" customHeight="true" outlineLevel="0" collapsed="false">
      <c r="A51" s="594" t="str">
        <f aca="false">IF(IGRF!H32="","",IGRF!H32)</f>
        <v/>
      </c>
      <c r="B51" s="595" t="str">
        <f aca="false">IF(IGRF!I32="","",IGRF!I32)</f>
        <v/>
      </c>
      <c r="C51" s="595"/>
      <c r="D51" s="596" t="str">
        <f aca="false">IF($A51="","",SUM(PT!E92,PT!E93))</f>
        <v/>
      </c>
      <c r="E51" s="597" t="str">
        <f aca="false">IF($A51="","",SUM(PT!F92,PT!F93))</f>
        <v/>
      </c>
      <c r="F51" s="597" t="str">
        <f aca="false">IF($A51="","",SUM(PT!G92,PT!G93))</f>
        <v/>
      </c>
      <c r="G51" s="597" t="str">
        <f aca="false">IF($A51="","",SUM(PT!H92,PT!H93))</f>
        <v/>
      </c>
      <c r="H51" s="597" t="str">
        <f aca="false">IF($A51="","",SUM(PT!I92,PT!I93))</f>
        <v/>
      </c>
      <c r="I51" s="597" t="str">
        <f aca="false">IF($A51="","",SUM(PT!J92,PT!J93))</f>
        <v/>
      </c>
      <c r="J51" s="597" t="str">
        <f aca="false">IF($A51="","",SUM(PT!K92,PT!K93))</f>
        <v/>
      </c>
      <c r="K51" s="597" t="str">
        <f aca="false">IF($A51="","",SUM(PT!L92,PT!L93))</f>
        <v/>
      </c>
      <c r="L51" s="597" t="str">
        <f aca="false">IF($A51="","",SUM(PT!M92,PT!M93))</f>
        <v/>
      </c>
      <c r="M51" s="597" t="str">
        <f aca="false">IF($A51="","",SUM(PT!N92,PT!N93))</f>
        <v/>
      </c>
      <c r="N51" s="597" t="str">
        <f aca="false">IF($A51="","",SUM(PT!O92,PT!O93))</f>
        <v/>
      </c>
      <c r="O51" s="597" t="str">
        <f aca="false">IF($A51="","",SUM(PT!P92,PT!P93))</f>
        <v/>
      </c>
      <c r="P51" s="597" t="str">
        <f aca="false">IF($A51="","",SUM(PT!Q92,PT!Q93))</f>
        <v/>
      </c>
      <c r="Q51" s="597" t="str">
        <f aca="false">IF($A51="","",SUM(PT!R92,PT!R93))</f>
        <v/>
      </c>
      <c r="R51" s="597" t="str">
        <f aca="false">IF($A51="","",SUM(PT!S92,PT!S93))</f>
        <v/>
      </c>
      <c r="S51" s="597" t="str">
        <f aca="false">IF($A51="","",SUM(PT!T92,PT!T93))</f>
        <v/>
      </c>
      <c r="T51" s="598" t="str">
        <f aca="false">IF($A51="","",SUM(D51:S51))</f>
        <v/>
      </c>
      <c r="U51" s="599" t="str">
        <f aca="false">IF($A51="","",SUM(PT!U92,PT!U93))</f>
        <v/>
      </c>
      <c r="V51" s="600" t="str">
        <f aca="false">IF($A51="","",PT!AJ93)</f>
        <v/>
      </c>
      <c r="W51" s="601" t="str">
        <f aca="false">'Game Summary'!F46</f>
        <v/>
      </c>
      <c r="X51" s="602" t="str">
        <f aca="false">IF(OR(W51="",W51=0),"",U51/W51)</f>
        <v/>
      </c>
    </row>
    <row r="52" customFormat="false" ht="25" hidden="false" customHeight="true" outlineLevel="0" collapsed="false">
      <c r="A52" s="603" t="str">
        <f aca="false">IF(IGRF!H33="","",IGRF!H33)</f>
        <v/>
      </c>
      <c r="B52" s="604" t="str">
        <f aca="false">IF(IGRF!I33="","",IGRF!I33)</f>
        <v/>
      </c>
      <c r="C52" s="604"/>
      <c r="D52" s="605" t="str">
        <f aca="false">IF($A52="","",SUM(PT!E94,PT!E95))</f>
        <v/>
      </c>
      <c r="E52" s="606" t="str">
        <f aca="false">IF($A52="","",SUM(PT!F94,PT!F95))</f>
        <v/>
      </c>
      <c r="F52" s="606" t="str">
        <f aca="false">IF($A52="","",SUM(PT!G94,PT!G95))</f>
        <v/>
      </c>
      <c r="G52" s="606" t="str">
        <f aca="false">IF($A52="","",SUM(PT!H94,PT!H95))</f>
        <v/>
      </c>
      <c r="H52" s="606" t="str">
        <f aca="false">IF($A52="","",SUM(PT!I94,PT!I95))</f>
        <v/>
      </c>
      <c r="I52" s="606" t="str">
        <f aca="false">IF($A52="","",SUM(PT!J94,PT!J95))</f>
        <v/>
      </c>
      <c r="J52" s="606" t="str">
        <f aca="false">IF($A52="","",SUM(PT!K94,PT!K95))</f>
        <v/>
      </c>
      <c r="K52" s="606" t="str">
        <f aca="false">IF($A52="","",SUM(PT!L94,PT!L95))</f>
        <v/>
      </c>
      <c r="L52" s="606" t="str">
        <f aca="false">IF($A52="","",SUM(PT!M94,PT!M95))</f>
        <v/>
      </c>
      <c r="M52" s="606" t="str">
        <f aca="false">IF($A52="","",SUM(PT!N94,PT!N95))</f>
        <v/>
      </c>
      <c r="N52" s="606" t="str">
        <f aca="false">IF($A52="","",SUM(PT!O94,PT!O95))</f>
        <v/>
      </c>
      <c r="O52" s="606" t="str">
        <f aca="false">IF($A52="","",SUM(PT!P94,PT!P95))</f>
        <v/>
      </c>
      <c r="P52" s="606" t="str">
        <f aca="false">IF($A52="","",SUM(PT!Q94,PT!Q95))</f>
        <v/>
      </c>
      <c r="Q52" s="606" t="str">
        <f aca="false">IF($A52="","",SUM(PT!R94,PT!R95))</f>
        <v/>
      </c>
      <c r="R52" s="606" t="str">
        <f aca="false">IF($A52="","",SUM(PT!S94,PT!S95))</f>
        <v/>
      </c>
      <c r="S52" s="606" t="str">
        <f aca="false">IF($A52="","",SUM(PT!T94,PT!T95))</f>
        <v/>
      </c>
      <c r="T52" s="607" t="str">
        <f aca="false">IF($A52="","",SUM(D52:S52))</f>
        <v/>
      </c>
      <c r="U52" s="608" t="str">
        <f aca="false">IF($A52="","",SUM(PT!U94,PT!U95))</f>
        <v/>
      </c>
      <c r="V52" s="605" t="str">
        <f aca="false">IF($A52="","",PT!AJ95)</f>
        <v/>
      </c>
      <c r="W52" s="609" t="str">
        <f aca="false">'Game Summary'!F47</f>
        <v/>
      </c>
      <c r="X52" s="610" t="str">
        <f aca="false">IF(OR(W52="",W52=0),"",U52/W52)</f>
        <v/>
      </c>
    </row>
    <row r="53" customFormat="false" ht="21.75" hidden="false" customHeight="true" outlineLevel="0" collapsed="false">
      <c r="A53" s="612" t="s">
        <v>382</v>
      </c>
      <c r="B53" s="612"/>
      <c r="C53" s="613" t="str">
        <f aca="false">PT!AJ97</f>
        <v/>
      </c>
      <c r="D53" s="614" t="s">
        <v>246</v>
      </c>
      <c r="E53" s="614" t="s">
        <v>249</v>
      </c>
      <c r="F53" s="614" t="s">
        <v>253</v>
      </c>
      <c r="G53" s="614" t="s">
        <v>255</v>
      </c>
      <c r="H53" s="614" t="s">
        <v>368</v>
      </c>
      <c r="I53" s="614" t="s">
        <v>369</v>
      </c>
      <c r="J53" s="614" t="s">
        <v>259</v>
      </c>
      <c r="K53" s="614" t="s">
        <v>370</v>
      </c>
      <c r="L53" s="614" t="s">
        <v>371</v>
      </c>
      <c r="M53" s="614" t="s">
        <v>266</v>
      </c>
      <c r="N53" s="614" t="s">
        <v>372</v>
      </c>
      <c r="O53" s="614" t="s">
        <v>373</v>
      </c>
      <c r="P53" s="614" t="s">
        <v>374</v>
      </c>
      <c r="Q53" s="614" t="s">
        <v>375</v>
      </c>
      <c r="R53" s="614" t="s">
        <v>376</v>
      </c>
      <c r="S53" s="614" t="s">
        <v>285</v>
      </c>
      <c r="T53" s="615" t="s">
        <v>377</v>
      </c>
      <c r="U53" s="616"/>
      <c r="V53" s="617" t="n">
        <f aca="false">SUM(PT!X102:AI102,C53,C54)</f>
        <v>0</v>
      </c>
      <c r="W53" s="618" t="n">
        <f aca="false">IF(COUNT(W33:W52)=0,"-",SUM(W33:W52)/COUNT(W33:W52))</f>
        <v>20.6923076923077</v>
      </c>
      <c r="X53" s="619" t="n">
        <f aca="false">IF(COUNT(X33:X52)=0,"-",SUM(X33:X52)/COUNT(X33:X52))</f>
        <v>0.123319499091613</v>
      </c>
    </row>
    <row r="54" customFormat="false" ht="21" hidden="false" customHeight="true" outlineLevel="0" collapsed="false">
      <c r="A54" s="620" t="s">
        <v>382</v>
      </c>
      <c r="B54" s="620"/>
      <c r="C54" s="621" t="str">
        <f aca="false">PT!AJ99</f>
        <v/>
      </c>
      <c r="D54" s="614"/>
      <c r="E54" s="614"/>
      <c r="F54" s="614"/>
      <c r="G54" s="614"/>
      <c r="H54" s="614"/>
      <c r="I54" s="614"/>
      <c r="J54" s="614"/>
      <c r="K54" s="614"/>
      <c r="L54" s="614"/>
      <c r="M54" s="614"/>
      <c r="N54" s="614"/>
      <c r="O54" s="614"/>
      <c r="P54" s="614"/>
      <c r="Q54" s="614"/>
      <c r="R54" s="614"/>
      <c r="S54" s="614"/>
      <c r="T54" s="615"/>
      <c r="U54" s="622"/>
      <c r="V54" s="623" t="s">
        <v>383</v>
      </c>
      <c r="W54" s="624"/>
      <c r="X54" s="624"/>
    </row>
    <row r="55" customFormat="false" ht="20.15" hidden="false" customHeight="true" outlineLevel="0" collapsed="false">
      <c r="A55" s="625"/>
      <c r="B55" s="625"/>
      <c r="C55" s="625"/>
      <c r="D55" s="614"/>
      <c r="E55" s="614"/>
      <c r="F55" s="614"/>
      <c r="G55" s="614"/>
      <c r="H55" s="614"/>
      <c r="I55" s="614"/>
      <c r="J55" s="614"/>
      <c r="K55" s="614"/>
      <c r="L55" s="614"/>
      <c r="M55" s="614"/>
      <c r="N55" s="614"/>
      <c r="O55" s="614"/>
      <c r="P55" s="614"/>
      <c r="Q55" s="614"/>
      <c r="R55" s="614"/>
      <c r="S55" s="614"/>
      <c r="T55" s="615"/>
      <c r="U55" s="622"/>
      <c r="V55" s="623"/>
      <c r="W55" s="624"/>
      <c r="X55" s="624"/>
    </row>
    <row r="56" customFormat="false" ht="12.75" hidden="false" customHeight="true" outlineLevel="0" collapsed="false">
      <c r="A56" s="625" t="s">
        <v>384</v>
      </c>
      <c r="B56" s="625"/>
      <c r="C56" s="625"/>
      <c r="D56" s="626" t="n">
        <f aca="false">SUM(D33:D52)</f>
        <v>4</v>
      </c>
      <c r="E56" s="626" t="n">
        <f aca="false">SUM(E33:E52)</f>
        <v>0</v>
      </c>
      <c r="F56" s="626" t="n">
        <f aca="false">SUM(F33:F52)</f>
        <v>1</v>
      </c>
      <c r="G56" s="626" t="n">
        <f aca="false">SUM(G33:G52)</f>
        <v>0</v>
      </c>
      <c r="H56" s="626" t="n">
        <f aca="false">SUM(H33:H52)</f>
        <v>6</v>
      </c>
      <c r="I56" s="626" t="n">
        <f aca="false">SUM(I33:I52)</f>
        <v>0</v>
      </c>
      <c r="J56" s="626" t="n">
        <f aca="false">SUM(J33:J52)</f>
        <v>7</v>
      </c>
      <c r="K56" s="626" t="n">
        <f aca="false">SUM(K33:K52)</f>
        <v>0</v>
      </c>
      <c r="L56" s="626" t="n">
        <f aca="false">SUM(L33:L52)</f>
        <v>7</v>
      </c>
      <c r="M56" s="626" t="n">
        <f aca="false">SUM(M33:M52)</f>
        <v>7</v>
      </c>
      <c r="N56" s="626" t="n">
        <f aca="false">SUM(N33:N52)</f>
        <v>5</v>
      </c>
      <c r="O56" s="626" t="n">
        <f aca="false">SUM(O33:O52)</f>
        <v>0</v>
      </c>
      <c r="P56" s="626" t="n">
        <f aca="false">SUM(P33:P52)</f>
        <v>0</v>
      </c>
      <c r="Q56" s="626" t="n">
        <f aca="false">SUM(Q33:Q52)</f>
        <v>1</v>
      </c>
      <c r="R56" s="626" t="n">
        <f aca="false">SUM(R33:R52)</f>
        <v>0</v>
      </c>
      <c r="S56" s="626" t="n">
        <f aca="false">SUM(S33:S52)</f>
        <v>0</v>
      </c>
      <c r="T56" s="626" t="n">
        <f aca="false">SUM(T33:T52)</f>
        <v>38</v>
      </c>
      <c r="U56" s="622" t="n">
        <f aca="false">SUM(U33:U52,C53,C54)</f>
        <v>38</v>
      </c>
      <c r="V56" s="628" t="s">
        <v>385</v>
      </c>
      <c r="W56" s="628"/>
      <c r="X56" s="628"/>
    </row>
    <row r="57" customFormat="false" ht="12.75" hidden="false" customHeight="true" outlineLevel="0" collapsed="false">
      <c r="A57" s="625"/>
      <c r="B57" s="625"/>
      <c r="C57" s="625"/>
      <c r="D57" s="629" t="s">
        <v>386</v>
      </c>
      <c r="E57" s="629"/>
      <c r="F57" s="629"/>
      <c r="G57" s="629"/>
      <c r="H57" s="629"/>
      <c r="I57" s="629"/>
      <c r="J57" s="630" t="n">
        <f aca="false">IF(OR(LU!W3=0,LU!W102=0),"",T56/(LU!W3+LU!W102))</f>
        <v>0.703703703703704</v>
      </c>
      <c r="K57" s="630"/>
      <c r="L57" s="631" t="s">
        <v>387</v>
      </c>
      <c r="M57" s="631"/>
      <c r="N57" s="631"/>
      <c r="O57" s="631"/>
      <c r="P57" s="631"/>
      <c r="Q57" s="632"/>
      <c r="R57" s="633" t="n">
        <f aca="false">IF(T27+T56=0,"",T56/(T27+T56))</f>
        <v>0.558823529411765</v>
      </c>
      <c r="S57" s="633"/>
      <c r="T57" s="634"/>
      <c r="U57" s="635" t="n">
        <f aca="false">IF(U27+U56=0,"",U56/(U27+U56))</f>
        <v>0.558823529411765</v>
      </c>
      <c r="V57" s="636" t="s">
        <v>388</v>
      </c>
      <c r="W57" s="636"/>
      <c r="X57" s="636"/>
    </row>
    <row r="58" customFormat="false" ht="13.5" hidden="false" customHeight="true" outlineLevel="0" collapsed="false">
      <c r="A58" s="625"/>
      <c r="B58" s="625"/>
      <c r="C58" s="625"/>
      <c r="D58" s="637" t="s">
        <v>389</v>
      </c>
      <c r="E58" s="637"/>
      <c r="F58" s="637"/>
      <c r="G58" s="637"/>
      <c r="H58" s="637"/>
      <c r="I58" s="637"/>
      <c r="J58" s="638" t="n">
        <f aca="false">IF(OR(J28="",J57=""),"",J57-J28)</f>
        <v>0.148148148148148</v>
      </c>
      <c r="K58" s="638"/>
      <c r="L58" s="631"/>
      <c r="M58" s="631"/>
      <c r="N58" s="631"/>
      <c r="O58" s="631"/>
      <c r="P58" s="631"/>
      <c r="Q58" s="632"/>
      <c r="R58" s="633"/>
      <c r="S58" s="633"/>
      <c r="T58" s="639"/>
      <c r="U58" s="635"/>
      <c r="V58" s="636"/>
      <c r="W58" s="636"/>
      <c r="X58" s="636"/>
    </row>
  </sheetData>
  <mergeCells count="118">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U57:U58"/>
    <mergeCell ref="V57:X58"/>
    <mergeCell ref="D58:I58"/>
    <mergeCell ref="J58:K58"/>
  </mergeCells>
  <printOptions headings="false" gridLines="false" gridLinesSet="true" horizontalCentered="true" verticalCentered="tru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xl/worksheets/sheet9.xml><?xml version="1.0" encoding="utf-8"?>
<worksheet xmlns="http://schemas.openxmlformats.org/spreadsheetml/2006/main" xmlns:r="http://schemas.openxmlformats.org/officeDocument/2006/relationships">
  <sheetPr filterMode="false">
    <tabColor rgb="FFC00000"/>
    <pageSetUpPr fitToPage="false"/>
  </sheetPr>
  <dimension ref="A1:K8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5"/>
  <cols>
    <col collapsed="false" hidden="false" max="1" min="1" style="0" width="8.50510204081633"/>
    <col collapsed="false" hidden="false" max="2" min="2" style="0" width="26.3214285714286"/>
    <col collapsed="false" hidden="false" max="3" min="3" style="0" width="46.8418367346939"/>
    <col collapsed="false" hidden="false" max="4" min="4" style="0" width="12.5561224489796"/>
    <col collapsed="false" hidden="true" max="7" min="5" style="0" width="0"/>
    <col collapsed="false" hidden="false" max="8" min="8" style="0" width="8.50510204081633"/>
    <col collapsed="false" hidden="false" max="9" min="9" style="0" width="26.3214285714286"/>
    <col collapsed="false" hidden="false" max="10" min="10" style="0" width="46.8418367346939"/>
    <col collapsed="false" hidden="false" max="11" min="11" style="0" width="12.5561224489796"/>
    <col collapsed="false" hidden="false" max="1025" min="12" style="0" width="8.63775510204082"/>
  </cols>
  <sheetData>
    <row r="1" customFormat="false" ht="12.75" hidden="false" customHeight="true" outlineLevel="0" collapsed="false">
      <c r="A1" s="640" t="str">
        <f aca="false">Score!$A$1</f>
        <v>Carnevil</v>
      </c>
      <c r="B1" s="640"/>
      <c r="C1" s="641" t="n">
        <f aca="false">IF(ISBLANK(IGRF!$B$7), "", IGRF!$B$7)</f>
        <v>42686</v>
      </c>
      <c r="D1" s="642" t="n">
        <v>1</v>
      </c>
      <c r="H1" s="640" t="str">
        <f aca="false">Score!$T$1</f>
        <v>Camaro Harem</v>
      </c>
      <c r="I1" s="640"/>
      <c r="J1" s="641" t="n">
        <f aca="false">IF(ISBLANK(IGRF!$B$7), "", IGRF!$B$7)</f>
        <v>42686</v>
      </c>
      <c r="K1" s="642" t="n">
        <v>1</v>
      </c>
    </row>
    <row r="2" customFormat="false" ht="13.5" hidden="false" customHeight="true" outlineLevel="0" collapsed="false">
      <c r="A2" s="640"/>
      <c r="B2" s="640"/>
      <c r="C2" s="196" t="s">
        <v>213</v>
      </c>
      <c r="D2" s="642"/>
      <c r="H2" s="640"/>
      <c r="I2" s="640"/>
      <c r="J2" s="196" t="s">
        <v>213</v>
      </c>
      <c r="K2" s="642"/>
    </row>
    <row r="3" customFormat="false" ht="14.15" hidden="false" customHeight="true" outlineLevel="0" collapsed="false">
      <c r="A3" s="643" t="s">
        <v>290</v>
      </c>
      <c r="B3" s="644" t="s">
        <v>390</v>
      </c>
      <c r="C3" s="645" t="s">
        <v>391</v>
      </c>
      <c r="D3" s="646" t="str">
        <f aca="false">IF(ISBLANK(IGRF!$K$3), "", "GAME " &amp; IGRF!$K$3)</f>
        <v>GAME 1</v>
      </c>
      <c r="H3" s="643" t="s">
        <v>290</v>
      </c>
      <c r="I3" s="644" t="s">
        <v>390</v>
      </c>
      <c r="J3" s="645" t="s">
        <v>391</v>
      </c>
      <c r="K3" s="646" t="str">
        <f aca="false">IF(ISBLANK(IGRF!$K$3), "", "GAME " &amp; IGRF!$K$3)</f>
        <v>GAME 1</v>
      </c>
    </row>
    <row r="4" customFormat="false" ht="23.5" hidden="false" customHeight="false" outlineLevel="0" collapsed="false">
      <c r="A4" s="210" t="n">
        <f aca="false">IF(Score!A4="", "",Score!A4 )</f>
        <v>1</v>
      </c>
      <c r="B4" s="647"/>
      <c r="C4" s="232"/>
      <c r="D4" s="232"/>
      <c r="H4" s="210" t="n">
        <f aca="false">IF(Score!T4="", "",Score!T4 )</f>
        <v>1</v>
      </c>
      <c r="I4" s="647"/>
      <c r="J4" s="232"/>
      <c r="K4" s="232"/>
    </row>
    <row r="5" customFormat="false" ht="23.5" hidden="false" customHeight="false" outlineLevel="0" collapsed="false">
      <c r="A5" s="221" t="n">
        <f aca="false">IF(Score!A5="", "",Score!A5 )</f>
        <v>2</v>
      </c>
      <c r="B5" s="648"/>
      <c r="C5" s="222"/>
      <c r="D5" s="222"/>
      <c r="H5" s="221" t="n">
        <f aca="false">IF(Score!T5="", "",Score!T5 )</f>
        <v>2</v>
      </c>
      <c r="I5" s="648"/>
      <c r="J5" s="222"/>
      <c r="K5" s="222"/>
    </row>
    <row r="6" customFormat="false" ht="23.5" hidden="false" customHeight="false" outlineLevel="0" collapsed="false">
      <c r="A6" s="225" t="n">
        <f aca="false">IF(Score!A6="", "",Score!A6 )</f>
        <v>3</v>
      </c>
      <c r="B6" s="647"/>
      <c r="C6" s="232"/>
      <c r="D6" s="232"/>
      <c r="H6" s="225" t="n">
        <f aca="false">IF(Score!T6="", "",Score!T6 )</f>
        <v>3</v>
      </c>
      <c r="I6" s="647"/>
      <c r="J6" s="232"/>
      <c r="K6" s="232"/>
    </row>
    <row r="7" customFormat="false" ht="23.5" hidden="false" customHeight="false" outlineLevel="0" collapsed="false">
      <c r="A7" s="221" t="n">
        <f aca="false">IF(Score!A7="", "",Score!A7 )</f>
        <v>4</v>
      </c>
      <c r="B7" s="648"/>
      <c r="C7" s="222"/>
      <c r="D7" s="222"/>
      <c r="H7" s="221" t="n">
        <f aca="false">IF(Score!T7="", "",Score!T7 )</f>
        <v>4</v>
      </c>
      <c r="I7" s="648"/>
      <c r="J7" s="222"/>
      <c r="K7" s="222"/>
    </row>
    <row r="8" customFormat="false" ht="23.5" hidden="false" customHeight="false" outlineLevel="0" collapsed="false">
      <c r="A8" s="225" t="n">
        <f aca="false">IF(Score!A8="", "",Score!A8 )</f>
        <v>5</v>
      </c>
      <c r="B8" s="647"/>
      <c r="C8" s="232"/>
      <c r="D8" s="232"/>
      <c r="H8" s="225" t="n">
        <f aca="false">IF(Score!T8="", "",Score!T8 )</f>
        <v>5</v>
      </c>
      <c r="I8" s="647"/>
      <c r="J8" s="232"/>
      <c r="K8" s="232"/>
    </row>
    <row r="9" customFormat="false" ht="23.5" hidden="false" customHeight="false" outlineLevel="0" collapsed="false">
      <c r="A9" s="221" t="n">
        <f aca="false">IF(Score!A9="", "",Score!A9 )</f>
        <v>6</v>
      </c>
      <c r="B9" s="648"/>
      <c r="C9" s="222"/>
      <c r="D9" s="222"/>
      <c r="H9" s="221" t="n">
        <f aca="false">IF(Score!T9="", "",Score!T9 )</f>
        <v>6</v>
      </c>
      <c r="I9" s="648"/>
      <c r="J9" s="222"/>
      <c r="K9" s="222"/>
    </row>
    <row r="10" customFormat="false" ht="23.5" hidden="false" customHeight="false" outlineLevel="0" collapsed="false">
      <c r="A10" s="225" t="n">
        <f aca="false">IF(Score!A10="", "",Score!A10 )</f>
        <v>7</v>
      </c>
      <c r="B10" s="647"/>
      <c r="C10" s="232"/>
      <c r="D10" s="232"/>
      <c r="H10" s="225" t="n">
        <f aca="false">IF(Score!T10="", "",Score!T10 )</f>
        <v>7</v>
      </c>
      <c r="I10" s="647"/>
      <c r="J10" s="232"/>
      <c r="K10" s="232"/>
    </row>
    <row r="11" customFormat="false" ht="23.5" hidden="false" customHeight="false" outlineLevel="0" collapsed="false">
      <c r="A11" s="221" t="n">
        <f aca="false">IF(Score!A11="", "",Score!A11 )</f>
        <v>8</v>
      </c>
      <c r="B11" s="648"/>
      <c r="C11" s="222"/>
      <c r="D11" s="222"/>
      <c r="H11" s="221" t="n">
        <f aca="false">IF(Score!T11="", "",Score!T11 )</f>
        <v>8</v>
      </c>
      <c r="I11" s="648"/>
      <c r="J11" s="222"/>
      <c r="K11" s="222"/>
    </row>
    <row r="12" customFormat="false" ht="23.5" hidden="false" customHeight="false" outlineLevel="0" collapsed="false">
      <c r="A12" s="225" t="n">
        <f aca="false">IF(Score!A12="", "",Score!A12 )</f>
        <v>9</v>
      </c>
      <c r="B12" s="647"/>
      <c r="C12" s="232"/>
      <c r="D12" s="232"/>
      <c r="H12" s="225" t="n">
        <f aca="false">IF(Score!T12="", "",Score!T12 )</f>
        <v>9</v>
      </c>
      <c r="I12" s="647"/>
      <c r="J12" s="232"/>
      <c r="K12" s="232"/>
    </row>
    <row r="13" customFormat="false" ht="23.5" hidden="false" customHeight="false" outlineLevel="0" collapsed="false">
      <c r="A13" s="221" t="n">
        <f aca="false">IF(Score!A13="", "",Score!A13 )</f>
        <v>10</v>
      </c>
      <c r="B13" s="648"/>
      <c r="C13" s="222"/>
      <c r="D13" s="222"/>
      <c r="H13" s="221" t="n">
        <f aca="false">IF(Score!T13="", "",Score!T13 )</f>
        <v>10</v>
      </c>
      <c r="I13" s="648"/>
      <c r="J13" s="222"/>
      <c r="K13" s="222"/>
    </row>
    <row r="14" customFormat="false" ht="23.5" hidden="false" customHeight="false" outlineLevel="0" collapsed="false">
      <c r="A14" s="225" t="n">
        <f aca="false">IF(Score!A14="", "",Score!A14 )</f>
        <v>11</v>
      </c>
      <c r="B14" s="647"/>
      <c r="C14" s="232"/>
      <c r="D14" s="232"/>
      <c r="H14" s="225" t="n">
        <f aca="false">IF(Score!T14="", "",Score!T14 )</f>
        <v>11</v>
      </c>
      <c r="I14" s="647"/>
      <c r="J14" s="232"/>
      <c r="K14" s="232"/>
    </row>
    <row r="15" customFormat="false" ht="23.5" hidden="false" customHeight="false" outlineLevel="0" collapsed="false">
      <c r="A15" s="221" t="n">
        <f aca="false">IF(Score!A15="", "",Score!A15 )</f>
        <v>12</v>
      </c>
      <c r="B15" s="648"/>
      <c r="C15" s="222"/>
      <c r="D15" s="222"/>
      <c r="H15" s="221" t="n">
        <f aca="false">IF(Score!T15="", "",Score!T15 )</f>
        <v>12</v>
      </c>
      <c r="I15" s="648"/>
      <c r="J15" s="222"/>
      <c r="K15" s="222"/>
    </row>
    <row r="16" customFormat="false" ht="23.5" hidden="false" customHeight="false" outlineLevel="0" collapsed="false">
      <c r="A16" s="225" t="n">
        <f aca="false">IF(Score!A16="", "",Score!A16 )</f>
        <v>13</v>
      </c>
      <c r="B16" s="647"/>
      <c r="C16" s="232"/>
      <c r="D16" s="232"/>
      <c r="H16" s="225" t="n">
        <f aca="false">IF(Score!T16="", "",Score!T16 )</f>
        <v>13</v>
      </c>
      <c r="I16" s="647"/>
      <c r="J16" s="232"/>
      <c r="K16" s="232"/>
    </row>
    <row r="17" customFormat="false" ht="23.5" hidden="false" customHeight="false" outlineLevel="0" collapsed="false">
      <c r="A17" s="221" t="n">
        <f aca="false">IF(Score!A17="", "",Score!A17 )</f>
        <v>14</v>
      </c>
      <c r="B17" s="648"/>
      <c r="C17" s="222"/>
      <c r="D17" s="222"/>
      <c r="H17" s="221" t="n">
        <f aca="false">IF(Score!T17="", "",Score!T17 )</f>
        <v>14</v>
      </c>
      <c r="I17" s="648"/>
      <c r="J17" s="222"/>
      <c r="K17" s="222"/>
    </row>
    <row r="18" customFormat="false" ht="23.5" hidden="false" customHeight="false" outlineLevel="0" collapsed="false">
      <c r="A18" s="225" t="n">
        <f aca="false">IF(Score!A18="", "",Score!A18 )</f>
        <v>15</v>
      </c>
      <c r="B18" s="647"/>
      <c r="C18" s="232"/>
      <c r="D18" s="232"/>
      <c r="H18" s="225" t="n">
        <f aca="false">IF(Score!T18="", "",Score!T18 )</f>
        <v>15</v>
      </c>
      <c r="I18" s="647"/>
      <c r="J18" s="232"/>
      <c r="K18" s="232"/>
    </row>
    <row r="19" customFormat="false" ht="23.5" hidden="false" customHeight="false" outlineLevel="0" collapsed="false">
      <c r="A19" s="221" t="n">
        <f aca="false">IF(Score!A19="", "",Score!A19 )</f>
        <v>16</v>
      </c>
      <c r="B19" s="648"/>
      <c r="C19" s="222"/>
      <c r="D19" s="222"/>
      <c r="H19" s="221" t="n">
        <f aca="false">IF(Score!T19="", "",Score!T19 )</f>
        <v>16</v>
      </c>
      <c r="I19" s="648"/>
      <c r="J19" s="222"/>
      <c r="K19" s="222"/>
    </row>
    <row r="20" customFormat="false" ht="23.5" hidden="false" customHeight="false" outlineLevel="0" collapsed="false">
      <c r="A20" s="225" t="n">
        <f aca="false">IF(Score!A20="", "",Score!A20 )</f>
        <v>17</v>
      </c>
      <c r="B20" s="647"/>
      <c r="C20" s="232"/>
      <c r="D20" s="232"/>
      <c r="H20" s="225" t="n">
        <f aca="false">IF(Score!T20="", "",Score!T20 )</f>
        <v>17</v>
      </c>
      <c r="I20" s="647"/>
      <c r="J20" s="232"/>
      <c r="K20" s="232"/>
    </row>
    <row r="21" customFormat="false" ht="23.5" hidden="false" customHeight="false" outlineLevel="0" collapsed="false">
      <c r="A21" s="221" t="n">
        <f aca="false">IF(Score!A21="", "",Score!A21 )</f>
        <v>18</v>
      </c>
      <c r="B21" s="648"/>
      <c r="C21" s="222"/>
      <c r="D21" s="222"/>
      <c r="H21" s="221" t="n">
        <f aca="false">IF(Score!T21="", "",Score!T21 )</f>
        <v>18</v>
      </c>
      <c r="I21" s="648"/>
      <c r="J21" s="222"/>
      <c r="K21" s="222"/>
    </row>
    <row r="22" customFormat="false" ht="23.5" hidden="false" customHeight="false" outlineLevel="0" collapsed="false">
      <c r="A22" s="225" t="n">
        <f aca="false">IF(Score!A22="", "",Score!A22 )</f>
        <v>19</v>
      </c>
      <c r="B22" s="647"/>
      <c r="C22" s="232"/>
      <c r="D22" s="232"/>
      <c r="H22" s="225" t="n">
        <f aca="false">IF(Score!T22="", "",Score!T22 )</f>
        <v>19</v>
      </c>
      <c r="I22" s="647"/>
      <c r="J22" s="232"/>
      <c r="K22" s="232"/>
    </row>
    <row r="23" customFormat="false" ht="23.5" hidden="false" customHeight="false" outlineLevel="0" collapsed="false">
      <c r="A23" s="221" t="n">
        <f aca="false">IF(Score!A23="", "",Score!A23 )</f>
        <v>20</v>
      </c>
      <c r="B23" s="648"/>
      <c r="C23" s="222"/>
      <c r="D23" s="222"/>
      <c r="H23" s="221" t="n">
        <f aca="false">IF(Score!T23="", "",Score!T23 )</f>
        <v>20</v>
      </c>
      <c r="I23" s="648"/>
      <c r="J23" s="222"/>
      <c r="K23" s="222"/>
    </row>
    <row r="24" customFormat="false" ht="23.5" hidden="false" customHeight="false" outlineLevel="0" collapsed="false">
      <c r="A24" s="225" t="n">
        <f aca="false">IF(Score!A24="", "",Score!A24 )</f>
        <v>21</v>
      </c>
      <c r="B24" s="647"/>
      <c r="C24" s="232"/>
      <c r="D24" s="232"/>
      <c r="H24" s="225" t="n">
        <f aca="false">IF(Score!T24="", "",Score!T24 )</f>
        <v>21</v>
      </c>
      <c r="I24" s="647"/>
      <c r="J24" s="232"/>
      <c r="K24" s="232"/>
    </row>
    <row r="25" customFormat="false" ht="23.5" hidden="false" customHeight="false" outlineLevel="0" collapsed="false">
      <c r="A25" s="221" t="n">
        <f aca="false">IF(Score!A25="", "",Score!A25 )</f>
        <v>22</v>
      </c>
      <c r="B25" s="648"/>
      <c r="C25" s="222"/>
      <c r="D25" s="222"/>
      <c r="H25" s="221" t="n">
        <f aca="false">IF(Score!T25="", "",Score!T25 )</f>
        <v>22</v>
      </c>
      <c r="I25" s="648"/>
      <c r="J25" s="222"/>
      <c r="K25" s="222"/>
    </row>
    <row r="26" customFormat="false" ht="23.5" hidden="false" customHeight="false" outlineLevel="0" collapsed="false">
      <c r="A26" s="225" t="n">
        <f aca="false">IF(Score!A26="", "",Score!A26 )</f>
        <v>23</v>
      </c>
      <c r="B26" s="647"/>
      <c r="C26" s="232"/>
      <c r="D26" s="232"/>
      <c r="H26" s="225" t="n">
        <f aca="false">IF(Score!T26="", "",Score!T26 )</f>
        <v>23</v>
      </c>
      <c r="I26" s="647"/>
      <c r="J26" s="232"/>
      <c r="K26" s="232"/>
    </row>
    <row r="27" customFormat="false" ht="23.5" hidden="false" customHeight="false" outlineLevel="0" collapsed="false">
      <c r="A27" s="221" t="n">
        <f aca="false">IF(Score!A27="", "",Score!A27 )</f>
        <v>24</v>
      </c>
      <c r="B27" s="648"/>
      <c r="C27" s="222"/>
      <c r="D27" s="222"/>
      <c r="H27" s="221" t="n">
        <f aca="false">IF(Score!T27="", "",Score!T27 )</f>
        <v>24</v>
      </c>
      <c r="I27" s="648"/>
      <c r="J27" s="222"/>
      <c r="K27" s="222"/>
    </row>
    <row r="28" customFormat="false" ht="23.5" hidden="false" customHeight="false" outlineLevel="0" collapsed="false">
      <c r="A28" s="225" t="str">
        <f aca="false">IF(Score!A28="", "",Score!A28 )</f>
        <v/>
      </c>
      <c r="B28" s="647"/>
      <c r="C28" s="232"/>
      <c r="D28" s="232"/>
      <c r="H28" s="225" t="str">
        <f aca="false">IF(Score!T28="", "",Score!T28 )</f>
        <v/>
      </c>
      <c r="I28" s="647"/>
      <c r="J28" s="232"/>
      <c r="K28" s="232"/>
    </row>
    <row r="29" customFormat="false" ht="23.5" hidden="false" customHeight="false" outlineLevel="0" collapsed="false">
      <c r="A29" s="221" t="str">
        <f aca="false">IF(Score!A29="", "",Score!A29 )</f>
        <v/>
      </c>
      <c r="B29" s="648"/>
      <c r="C29" s="222"/>
      <c r="D29" s="222"/>
      <c r="H29" s="221" t="str">
        <f aca="false">IF(Score!T29="", "",Score!T29 )</f>
        <v/>
      </c>
      <c r="I29" s="648"/>
      <c r="J29" s="222"/>
      <c r="K29" s="222"/>
    </row>
    <row r="30" customFormat="false" ht="23.5" hidden="false" customHeight="false" outlineLevel="0" collapsed="false">
      <c r="A30" s="225" t="str">
        <f aca="false">IF(Score!A30="", "",Score!A30 )</f>
        <v/>
      </c>
      <c r="B30" s="647"/>
      <c r="C30" s="232"/>
      <c r="D30" s="232"/>
      <c r="H30" s="225" t="str">
        <f aca="false">IF(Score!T30="", "",Score!T30 )</f>
        <v/>
      </c>
      <c r="I30" s="647"/>
      <c r="J30" s="232"/>
      <c r="K30" s="232"/>
    </row>
    <row r="31" customFormat="false" ht="23.5" hidden="false" customHeight="false" outlineLevel="0" collapsed="false">
      <c r="A31" s="221" t="str">
        <f aca="false">IF(Score!A31="", "",Score!A31 )</f>
        <v/>
      </c>
      <c r="B31" s="648"/>
      <c r="C31" s="222"/>
      <c r="D31" s="222"/>
      <c r="H31" s="221" t="str">
        <f aca="false">IF(Score!T31="", "",Score!T31 )</f>
        <v/>
      </c>
      <c r="I31" s="648"/>
      <c r="J31" s="222"/>
      <c r="K31" s="222"/>
    </row>
    <row r="32" customFormat="false" ht="23.5" hidden="false" customHeight="false" outlineLevel="0" collapsed="false">
      <c r="A32" s="225" t="str">
        <f aca="false">IF(Score!A32="", "",Score!A32 )</f>
        <v/>
      </c>
      <c r="B32" s="647"/>
      <c r="C32" s="232"/>
      <c r="D32" s="232"/>
      <c r="H32" s="225" t="str">
        <f aca="false">IF(Score!T32="", "",Score!T32 )</f>
        <v/>
      </c>
      <c r="I32" s="647"/>
      <c r="J32" s="232"/>
      <c r="K32" s="232"/>
    </row>
    <row r="33" customFormat="false" ht="23.5" hidden="false" customHeight="false" outlineLevel="0" collapsed="false">
      <c r="A33" s="221" t="str">
        <f aca="false">IF(Score!A33="", "",Score!A33 )</f>
        <v/>
      </c>
      <c r="B33" s="648"/>
      <c r="C33" s="222"/>
      <c r="D33" s="222"/>
      <c r="H33" s="221" t="str">
        <f aca="false">IF(Score!T33="", "",Score!T33 )</f>
        <v/>
      </c>
      <c r="I33" s="648"/>
      <c r="J33" s="222"/>
      <c r="K33" s="222"/>
    </row>
    <row r="34" customFormat="false" ht="23.5" hidden="false" customHeight="false" outlineLevel="0" collapsed="false">
      <c r="A34" s="225" t="str">
        <f aca="false">IF(Score!A34="", "",Score!A34 )</f>
        <v/>
      </c>
      <c r="B34" s="647"/>
      <c r="C34" s="232"/>
      <c r="D34" s="232"/>
      <c r="H34" s="225" t="str">
        <f aca="false">IF(Score!T34="", "",Score!T34 )</f>
        <v/>
      </c>
      <c r="I34" s="647"/>
      <c r="J34" s="232"/>
      <c r="K34" s="232"/>
    </row>
    <row r="35" customFormat="false" ht="23.5" hidden="false" customHeight="false" outlineLevel="0" collapsed="false">
      <c r="A35" s="221" t="str">
        <f aca="false">IF(Score!A35="", "",Score!A35 )</f>
        <v/>
      </c>
      <c r="B35" s="648"/>
      <c r="C35" s="222"/>
      <c r="D35" s="222"/>
      <c r="H35" s="221" t="str">
        <f aca="false">IF(Score!T35="", "",Score!T35 )</f>
        <v/>
      </c>
      <c r="I35" s="648"/>
      <c r="J35" s="222"/>
      <c r="K35" s="222"/>
    </row>
    <row r="36" customFormat="false" ht="23.5" hidden="false" customHeight="false" outlineLevel="0" collapsed="false">
      <c r="A36" s="225" t="str">
        <f aca="false">IF(Score!A36="", "",Score!A36 )</f>
        <v/>
      </c>
      <c r="B36" s="647"/>
      <c r="C36" s="232"/>
      <c r="D36" s="232"/>
      <c r="H36" s="225" t="str">
        <f aca="false">IF(Score!T36="", "",Score!T36 )</f>
        <v/>
      </c>
      <c r="I36" s="647"/>
      <c r="J36" s="232"/>
      <c r="K36" s="232"/>
    </row>
    <row r="37" customFormat="false" ht="23.5" hidden="false" customHeight="false" outlineLevel="0" collapsed="false">
      <c r="A37" s="221" t="str">
        <f aca="false">IF(Score!A37="", "",Score!A37 )</f>
        <v/>
      </c>
      <c r="B37" s="648"/>
      <c r="C37" s="222"/>
      <c r="D37" s="222"/>
      <c r="H37" s="221" t="str">
        <f aca="false">IF(Score!T37="", "",Score!T37 )</f>
        <v/>
      </c>
      <c r="I37" s="648"/>
      <c r="J37" s="222"/>
      <c r="K37" s="222"/>
    </row>
    <row r="38" customFormat="false" ht="23.5" hidden="false" customHeight="false" outlineLevel="0" collapsed="false">
      <c r="A38" s="225" t="str">
        <f aca="false">IF(Score!A38="", "",Score!A38 )</f>
        <v/>
      </c>
      <c r="B38" s="647"/>
      <c r="C38" s="232"/>
      <c r="D38" s="232"/>
      <c r="H38" s="225" t="str">
        <f aca="false">IF(Score!T38="", "",Score!T38 )</f>
        <v/>
      </c>
      <c r="I38" s="647"/>
      <c r="J38" s="232"/>
      <c r="K38" s="232"/>
    </row>
    <row r="39" customFormat="false" ht="23.5" hidden="false" customHeight="false" outlineLevel="0" collapsed="false">
      <c r="A39" s="221" t="str">
        <f aca="false">IF(Score!A39="", "",Score!A39 )</f>
        <v/>
      </c>
      <c r="B39" s="648"/>
      <c r="C39" s="222"/>
      <c r="D39" s="222"/>
      <c r="H39" s="221" t="str">
        <f aca="false">IF(Score!T39="", "",Score!T39 )</f>
        <v/>
      </c>
      <c r="I39" s="648"/>
      <c r="J39" s="222"/>
      <c r="K39" s="222"/>
    </row>
    <row r="40" customFormat="false" ht="23.5" hidden="false" customHeight="false" outlineLevel="0" collapsed="false">
      <c r="A40" s="225" t="str">
        <f aca="false">IF(Score!A40="", "",Score!A40 )</f>
        <v/>
      </c>
      <c r="B40" s="647"/>
      <c r="C40" s="232"/>
      <c r="D40" s="232"/>
      <c r="H40" s="225" t="str">
        <f aca="false">IF(Score!T40="", "",Score!T40 )</f>
        <v/>
      </c>
      <c r="I40" s="647"/>
      <c r="J40" s="232"/>
      <c r="K40" s="232"/>
    </row>
    <row r="41" customFormat="false" ht="24" hidden="false" customHeight="false" outlineLevel="0" collapsed="false">
      <c r="A41" s="649" t="str">
        <f aca="false">IF(Score!A41="", "",Score!A41 )</f>
        <v/>
      </c>
      <c r="B41" s="650"/>
      <c r="C41" s="651"/>
      <c r="D41" s="651"/>
      <c r="H41" s="649" t="str">
        <f aca="false">IF(Score!T41="", "",Score!T41 )</f>
        <v/>
      </c>
      <c r="I41" s="650"/>
      <c r="J41" s="651"/>
      <c r="K41" s="651"/>
    </row>
    <row r="42" customFormat="false" ht="28" hidden="false" customHeight="true" outlineLevel="0" collapsed="false">
      <c r="A42" s="652" t="s">
        <v>392</v>
      </c>
      <c r="B42" s="653" t="n">
        <f aca="false">SUM(B4:B41)</f>
        <v>0</v>
      </c>
      <c r="C42" s="654"/>
      <c r="D42" s="654"/>
      <c r="H42" s="652" t="str">
        <f aca="false">A42</f>
        <v>Period Offset</v>
      </c>
      <c r="I42" s="653" t="n">
        <f aca="false">SUM(I4:I41)</f>
        <v>0</v>
      </c>
      <c r="J42" s="654"/>
      <c r="K42" s="654"/>
    </row>
    <row r="43" customFormat="false" ht="12.75" hidden="false" customHeight="true" outlineLevel="0" collapsed="false">
      <c r="A43" s="640" t="str">
        <f aca="false">A1</f>
        <v>Carnevil</v>
      </c>
      <c r="B43" s="640"/>
      <c r="C43" s="641" t="n">
        <f aca="false">IF(ISBLANK(IGRF!$B$7), "", IGRF!$B$7)</f>
        <v>42686</v>
      </c>
      <c r="D43" s="642" t="n">
        <v>2</v>
      </c>
      <c r="H43" s="640" t="str">
        <f aca="false">H1</f>
        <v>Camaro Harem</v>
      </c>
      <c r="I43" s="640"/>
      <c r="J43" s="641" t="n">
        <f aca="false">IF(ISBLANK(IGRF!$B$7), "", IGRF!$B$7)</f>
        <v>42686</v>
      </c>
      <c r="K43" s="642" t="n">
        <v>2</v>
      </c>
    </row>
    <row r="44" customFormat="false" ht="13.5" hidden="false" customHeight="true" outlineLevel="0" collapsed="false">
      <c r="A44" s="640"/>
      <c r="B44" s="640"/>
      <c r="C44" s="196" t="s">
        <v>213</v>
      </c>
      <c r="D44" s="642"/>
      <c r="H44" s="640"/>
      <c r="I44" s="640"/>
      <c r="J44" s="196" t="s">
        <v>213</v>
      </c>
      <c r="K44" s="642"/>
    </row>
    <row r="45" customFormat="false" ht="14.15" hidden="false" customHeight="true" outlineLevel="0" collapsed="false">
      <c r="A45" s="643" t="s">
        <v>290</v>
      </c>
      <c r="B45" s="644" t="s">
        <v>390</v>
      </c>
      <c r="C45" s="645" t="s">
        <v>391</v>
      </c>
      <c r="D45" s="646" t="str">
        <f aca="false">IF(ISBLANK(IGRF!$K$3), "", "GAME " &amp; IGRF!$K$3)</f>
        <v>GAME 1</v>
      </c>
      <c r="H45" s="643" t="s">
        <v>290</v>
      </c>
      <c r="I45" s="644" t="s">
        <v>390</v>
      </c>
      <c r="J45" s="645" t="s">
        <v>391</v>
      </c>
      <c r="K45" s="646" t="str">
        <f aca="false">IF(ISBLANK(IGRF!$K$3), "", "GAME " &amp; IGRF!$K$3)</f>
        <v>GAME 1</v>
      </c>
    </row>
    <row r="46" customFormat="false" ht="23.5" hidden="false" customHeight="false" outlineLevel="0" collapsed="false">
      <c r="A46" s="210" t="n">
        <f aca="false">IF(Score!A46="", "",Score!A46 )</f>
        <v>1</v>
      </c>
      <c r="B46" s="647"/>
      <c r="C46" s="232"/>
      <c r="D46" s="232"/>
      <c r="H46" s="210" t="n">
        <f aca="false">IF(Score!T46="", "",Score!T46 )</f>
        <v>1</v>
      </c>
      <c r="I46" s="647"/>
      <c r="J46" s="232"/>
      <c r="K46" s="232"/>
    </row>
    <row r="47" customFormat="false" ht="23.5" hidden="false" customHeight="false" outlineLevel="0" collapsed="false">
      <c r="A47" s="221" t="n">
        <f aca="false">IF(Score!A47="", "",Score!A47 )</f>
        <v>2</v>
      </c>
      <c r="B47" s="648"/>
      <c r="C47" s="222"/>
      <c r="D47" s="222"/>
      <c r="H47" s="221" t="n">
        <f aca="false">IF(Score!T47="", "",Score!T47 )</f>
        <v>2</v>
      </c>
      <c r="I47" s="648"/>
      <c r="J47" s="222"/>
      <c r="K47" s="222"/>
    </row>
    <row r="48" customFormat="false" ht="23.5" hidden="false" customHeight="false" outlineLevel="0" collapsed="false">
      <c r="A48" s="225" t="n">
        <f aca="false">IF(Score!A48="", "",Score!A48 )</f>
        <v>3</v>
      </c>
      <c r="B48" s="647"/>
      <c r="C48" s="232"/>
      <c r="D48" s="232"/>
      <c r="H48" s="225" t="n">
        <f aca="false">IF(Score!T48="", "",Score!T48 )</f>
        <v>3</v>
      </c>
      <c r="I48" s="647"/>
      <c r="J48" s="232"/>
      <c r="K48" s="232"/>
    </row>
    <row r="49" customFormat="false" ht="23.5" hidden="false" customHeight="false" outlineLevel="0" collapsed="false">
      <c r="A49" s="221" t="n">
        <f aca="false">IF(Score!A49="", "",Score!A49 )</f>
        <v>4</v>
      </c>
      <c r="B49" s="648"/>
      <c r="C49" s="222"/>
      <c r="D49" s="222"/>
      <c r="H49" s="221" t="n">
        <f aca="false">IF(Score!T49="", "",Score!T49 )</f>
        <v>4</v>
      </c>
      <c r="I49" s="648"/>
      <c r="J49" s="222"/>
      <c r="K49" s="222"/>
    </row>
    <row r="50" customFormat="false" ht="23.5" hidden="false" customHeight="false" outlineLevel="0" collapsed="false">
      <c r="A50" s="225" t="n">
        <f aca="false">IF(Score!A50="", "",Score!A50 )</f>
        <v>5</v>
      </c>
      <c r="B50" s="647"/>
      <c r="C50" s="232"/>
      <c r="D50" s="232"/>
      <c r="H50" s="225" t="n">
        <f aca="false">IF(Score!T50="", "",Score!T50 )</f>
        <v>5</v>
      </c>
      <c r="I50" s="647"/>
      <c r="J50" s="232"/>
      <c r="K50" s="232"/>
    </row>
    <row r="51" customFormat="false" ht="23.5" hidden="false" customHeight="false" outlineLevel="0" collapsed="false">
      <c r="A51" s="221" t="n">
        <f aca="false">IF(Score!A51="", "",Score!A51 )</f>
        <v>6</v>
      </c>
      <c r="B51" s="648"/>
      <c r="C51" s="222"/>
      <c r="D51" s="222"/>
      <c r="H51" s="221" t="n">
        <f aca="false">IF(Score!T51="", "",Score!T51 )</f>
        <v>6</v>
      </c>
      <c r="I51" s="648"/>
      <c r="J51" s="222"/>
      <c r="K51" s="222"/>
    </row>
    <row r="52" customFormat="false" ht="23.5" hidden="false" customHeight="false" outlineLevel="0" collapsed="false">
      <c r="A52" s="225" t="n">
        <f aca="false">IF(Score!A52="", "",Score!A52 )</f>
        <v>7</v>
      </c>
      <c r="B52" s="647"/>
      <c r="C52" s="232"/>
      <c r="D52" s="232"/>
      <c r="H52" s="225" t="n">
        <f aca="false">IF(Score!T52="", "",Score!T52 )</f>
        <v>7</v>
      </c>
      <c r="I52" s="647"/>
      <c r="J52" s="232"/>
      <c r="K52" s="232"/>
    </row>
    <row r="53" customFormat="false" ht="23.5" hidden="false" customHeight="false" outlineLevel="0" collapsed="false">
      <c r="A53" s="221" t="n">
        <f aca="false">IF(Score!A53="", "",Score!A53 )</f>
        <v>8</v>
      </c>
      <c r="B53" s="648"/>
      <c r="C53" s="222"/>
      <c r="D53" s="222"/>
      <c r="H53" s="221" t="n">
        <f aca="false">IF(Score!T53="", "",Score!T53 )</f>
        <v>8</v>
      </c>
      <c r="I53" s="648"/>
      <c r="J53" s="222"/>
      <c r="K53" s="222"/>
    </row>
    <row r="54" customFormat="false" ht="23.5" hidden="false" customHeight="false" outlineLevel="0" collapsed="false">
      <c r="A54" s="225" t="n">
        <f aca="false">IF(Score!A54="", "",Score!A54 )</f>
        <v>9</v>
      </c>
      <c r="B54" s="647"/>
      <c r="C54" s="232"/>
      <c r="D54" s="232"/>
      <c r="H54" s="225" t="n">
        <f aca="false">IF(Score!T54="", "",Score!T54 )</f>
        <v>9</v>
      </c>
      <c r="I54" s="647"/>
      <c r="J54" s="232"/>
      <c r="K54" s="232"/>
    </row>
    <row r="55" customFormat="false" ht="23.5" hidden="false" customHeight="false" outlineLevel="0" collapsed="false">
      <c r="A55" s="221" t="n">
        <f aca="false">IF(Score!A55="", "",Score!A55 )</f>
        <v>10</v>
      </c>
      <c r="B55" s="648"/>
      <c r="C55" s="222"/>
      <c r="D55" s="222"/>
      <c r="H55" s="221" t="n">
        <f aca="false">IF(Score!T55="", "",Score!T55 )</f>
        <v>10</v>
      </c>
      <c r="I55" s="648"/>
      <c r="J55" s="222"/>
      <c r="K55" s="222"/>
    </row>
    <row r="56" customFormat="false" ht="23.5" hidden="false" customHeight="false" outlineLevel="0" collapsed="false">
      <c r="A56" s="225" t="n">
        <f aca="false">IF(Score!A56="", "",Score!A56 )</f>
        <v>11</v>
      </c>
      <c r="B56" s="647"/>
      <c r="C56" s="232"/>
      <c r="D56" s="232"/>
      <c r="H56" s="225" t="n">
        <f aca="false">IF(Score!T56="", "",Score!T56 )</f>
        <v>11</v>
      </c>
      <c r="I56" s="647"/>
      <c r="J56" s="232"/>
      <c r="K56" s="232"/>
    </row>
    <row r="57" customFormat="false" ht="23.5" hidden="false" customHeight="false" outlineLevel="0" collapsed="false">
      <c r="A57" s="221" t="n">
        <f aca="false">IF(Score!A57="", "",Score!A57 )</f>
        <v>12</v>
      </c>
      <c r="B57" s="648"/>
      <c r="C57" s="222"/>
      <c r="D57" s="222"/>
      <c r="H57" s="221" t="n">
        <f aca="false">IF(Score!T57="", "",Score!T57 )</f>
        <v>12</v>
      </c>
      <c r="I57" s="648"/>
      <c r="J57" s="222"/>
      <c r="K57" s="222"/>
    </row>
    <row r="58" customFormat="false" ht="23.5" hidden="false" customHeight="false" outlineLevel="0" collapsed="false">
      <c r="A58" s="225" t="n">
        <f aca="false">IF(Score!A58="", "",Score!A58 )</f>
        <v>13</v>
      </c>
      <c r="B58" s="647"/>
      <c r="C58" s="232"/>
      <c r="D58" s="232"/>
      <c r="H58" s="225" t="n">
        <f aca="false">IF(Score!T58="", "",Score!T58 )</f>
        <v>1</v>
      </c>
      <c r="I58" s="647"/>
      <c r="J58" s="232"/>
      <c r="K58" s="232"/>
    </row>
    <row r="59" customFormat="false" ht="23.5" hidden="false" customHeight="false" outlineLevel="0" collapsed="false">
      <c r="A59" s="221" t="n">
        <f aca="false">IF(Score!A59="", "",Score!A59 )</f>
        <v>14</v>
      </c>
      <c r="B59" s="648"/>
      <c r="C59" s="222"/>
      <c r="D59" s="222"/>
      <c r="H59" s="221" t="n">
        <f aca="false">IF(Score!T59="", "",Score!T59 )</f>
        <v>14</v>
      </c>
      <c r="I59" s="648"/>
      <c r="J59" s="222"/>
      <c r="K59" s="222"/>
    </row>
    <row r="60" customFormat="false" ht="23.5" hidden="false" customHeight="false" outlineLevel="0" collapsed="false">
      <c r="A60" s="225" t="n">
        <f aca="false">IF(Score!A60="", "",Score!A60 )</f>
        <v>15</v>
      </c>
      <c r="B60" s="647"/>
      <c r="C60" s="232"/>
      <c r="D60" s="232"/>
      <c r="H60" s="225" t="n">
        <f aca="false">IF(Score!T60="", "",Score!T60 )</f>
        <v>15</v>
      </c>
      <c r="I60" s="647"/>
      <c r="J60" s="232"/>
      <c r="K60" s="232"/>
    </row>
    <row r="61" customFormat="false" ht="23.5" hidden="false" customHeight="false" outlineLevel="0" collapsed="false">
      <c r="A61" s="221" t="n">
        <f aca="false">IF(Score!A61="", "",Score!A61 )</f>
        <v>16</v>
      </c>
      <c r="B61" s="648"/>
      <c r="C61" s="222"/>
      <c r="D61" s="222"/>
      <c r="H61" s="221" t="n">
        <f aca="false">IF(Score!T61="", "",Score!T61 )</f>
        <v>16</v>
      </c>
      <c r="I61" s="648"/>
      <c r="J61" s="222"/>
      <c r="K61" s="222"/>
    </row>
    <row r="62" customFormat="false" ht="23.5" hidden="false" customHeight="false" outlineLevel="0" collapsed="false">
      <c r="A62" s="225" t="n">
        <f aca="false">IF(Score!A62="", "",Score!A62 )</f>
        <v>17</v>
      </c>
      <c r="B62" s="647"/>
      <c r="C62" s="232"/>
      <c r="D62" s="232"/>
      <c r="H62" s="225" t="n">
        <f aca="false">IF(Score!T62="", "",Score!T62 )</f>
        <v>17</v>
      </c>
      <c r="I62" s="647"/>
      <c r="J62" s="232"/>
      <c r="K62" s="232"/>
    </row>
    <row r="63" customFormat="false" ht="23.5" hidden="false" customHeight="false" outlineLevel="0" collapsed="false">
      <c r="A63" s="221" t="n">
        <f aca="false">IF(Score!A63="", "",Score!A63 )</f>
        <v>18</v>
      </c>
      <c r="B63" s="648"/>
      <c r="C63" s="222"/>
      <c r="D63" s="222"/>
      <c r="H63" s="221" t="n">
        <f aca="false">IF(Score!T63="", "",Score!T63 )</f>
        <v>18</v>
      </c>
      <c r="I63" s="648"/>
      <c r="J63" s="222"/>
      <c r="K63" s="222"/>
    </row>
    <row r="64" customFormat="false" ht="23.5" hidden="false" customHeight="false" outlineLevel="0" collapsed="false">
      <c r="A64" s="225" t="n">
        <f aca="false">IF(Score!A64="", "",Score!A64 )</f>
        <v>19</v>
      </c>
      <c r="B64" s="647"/>
      <c r="C64" s="232"/>
      <c r="D64" s="232"/>
      <c r="H64" s="225" t="n">
        <f aca="false">IF(Score!T64="", "",Score!T64 )</f>
        <v>19</v>
      </c>
      <c r="I64" s="647"/>
      <c r="J64" s="232"/>
      <c r="K64" s="232"/>
    </row>
    <row r="65" customFormat="false" ht="23.5" hidden="false" customHeight="false" outlineLevel="0" collapsed="false">
      <c r="A65" s="221" t="n">
        <f aca="false">IF(Score!A65="", "",Score!A65 )</f>
        <v>20</v>
      </c>
      <c r="B65" s="648"/>
      <c r="C65" s="222"/>
      <c r="D65" s="222"/>
      <c r="H65" s="221" t="n">
        <f aca="false">IF(Score!T65="", "",Score!T65 )</f>
        <v>20</v>
      </c>
      <c r="I65" s="648"/>
      <c r="J65" s="222"/>
      <c r="K65" s="222"/>
    </row>
    <row r="66" customFormat="false" ht="23.5" hidden="false" customHeight="false" outlineLevel="0" collapsed="false">
      <c r="A66" s="225" t="n">
        <f aca="false">IF(Score!A66="", "",Score!A66 )</f>
        <v>21</v>
      </c>
      <c r="B66" s="647"/>
      <c r="C66" s="232"/>
      <c r="D66" s="232"/>
      <c r="H66" s="225" t="n">
        <f aca="false">IF(Score!T66="", "",Score!T66 )</f>
        <v>21</v>
      </c>
      <c r="I66" s="647"/>
      <c r="J66" s="232"/>
      <c r="K66" s="232"/>
    </row>
    <row r="67" customFormat="false" ht="23.5" hidden="false" customHeight="false" outlineLevel="0" collapsed="false">
      <c r="A67" s="221" t="n">
        <f aca="false">IF(Score!A67="", "",Score!A67 )</f>
        <v>22</v>
      </c>
      <c r="B67" s="648"/>
      <c r="C67" s="222"/>
      <c r="D67" s="222"/>
      <c r="H67" s="221" t="n">
        <f aca="false">IF(Score!T67="", "",Score!T67 )</f>
        <v>22</v>
      </c>
      <c r="I67" s="648"/>
      <c r="J67" s="222"/>
      <c r="K67" s="222"/>
    </row>
    <row r="68" customFormat="false" ht="23.5" hidden="false" customHeight="false" outlineLevel="0" collapsed="false">
      <c r="A68" s="225" t="n">
        <f aca="false">IF(Score!A68="", "",Score!A68 )</f>
        <v>23</v>
      </c>
      <c r="B68" s="647"/>
      <c r="C68" s="232"/>
      <c r="D68" s="232"/>
      <c r="H68" s="225" t="n">
        <f aca="false">IF(Score!T68="", "",Score!T68 )</f>
        <v>23</v>
      </c>
      <c r="I68" s="647"/>
      <c r="J68" s="232"/>
      <c r="K68" s="232"/>
    </row>
    <row r="69" customFormat="false" ht="23.5" hidden="false" customHeight="false" outlineLevel="0" collapsed="false">
      <c r="A69" s="221" t="n">
        <f aca="false">IF(Score!A69="", "",Score!A69 )</f>
        <v>24</v>
      </c>
      <c r="B69" s="648"/>
      <c r="C69" s="222"/>
      <c r="D69" s="222"/>
      <c r="H69" s="221" t="n">
        <f aca="false">IF(Score!T69="", "",Score!T69 )</f>
        <v>24</v>
      </c>
      <c r="I69" s="648"/>
      <c r="J69" s="222"/>
      <c r="K69" s="222"/>
    </row>
    <row r="70" customFormat="false" ht="23.5" hidden="false" customHeight="false" outlineLevel="0" collapsed="false">
      <c r="A70" s="225" t="n">
        <f aca="false">IF(Score!A70="", "",Score!A70 )</f>
        <v>25</v>
      </c>
      <c r="B70" s="647"/>
      <c r="C70" s="232"/>
      <c r="D70" s="232"/>
      <c r="H70" s="225" t="n">
        <f aca="false">IF(Score!T70="", "",Score!T70 )</f>
        <v>25</v>
      </c>
      <c r="I70" s="647"/>
      <c r="J70" s="232"/>
      <c r="K70" s="232"/>
    </row>
    <row r="71" customFormat="false" ht="23.5" hidden="false" customHeight="false" outlineLevel="0" collapsed="false">
      <c r="A71" s="221" t="n">
        <f aca="false">IF(Score!A71="", "",Score!A71 )</f>
        <v>26</v>
      </c>
      <c r="B71" s="648"/>
      <c r="C71" s="222"/>
      <c r="D71" s="222"/>
      <c r="H71" s="221" t="n">
        <f aca="false">IF(Score!T71="", "",Score!T71 )</f>
        <v>26</v>
      </c>
      <c r="I71" s="648"/>
      <c r="J71" s="222"/>
      <c r="K71" s="222"/>
    </row>
    <row r="72" customFormat="false" ht="23.5" hidden="false" customHeight="false" outlineLevel="0" collapsed="false">
      <c r="A72" s="225" t="n">
        <f aca="false">IF(Score!A72="", "",Score!A72 )</f>
        <v>27</v>
      </c>
      <c r="B72" s="647"/>
      <c r="C72" s="232"/>
      <c r="D72" s="232"/>
      <c r="H72" s="225" t="n">
        <f aca="false">IF(Score!T72="", "",Score!T72 )</f>
        <v>27</v>
      </c>
      <c r="I72" s="647"/>
      <c r="J72" s="232"/>
      <c r="K72" s="232"/>
    </row>
    <row r="73" customFormat="false" ht="23.5" hidden="false" customHeight="false" outlineLevel="0" collapsed="false">
      <c r="A73" s="221" t="n">
        <f aca="false">IF(Score!A73="", "",Score!A73 )</f>
        <v>28</v>
      </c>
      <c r="B73" s="648"/>
      <c r="C73" s="222"/>
      <c r="D73" s="222"/>
      <c r="H73" s="221" t="n">
        <f aca="false">IF(Score!T73="", "",Score!T73 )</f>
        <v>28</v>
      </c>
      <c r="I73" s="648"/>
      <c r="J73" s="222"/>
      <c r="K73" s="222"/>
    </row>
    <row r="74" customFormat="false" ht="23.5" hidden="false" customHeight="false" outlineLevel="0" collapsed="false">
      <c r="A74" s="225" t="n">
        <f aca="false">IF(Score!A74="", "",Score!A74 )</f>
        <v>29</v>
      </c>
      <c r="B74" s="647"/>
      <c r="C74" s="232"/>
      <c r="D74" s="232"/>
      <c r="H74" s="225" t="n">
        <f aca="false">IF(Score!T74="", "",Score!T74 )</f>
        <v>29</v>
      </c>
      <c r="I74" s="647"/>
      <c r="J74" s="232"/>
      <c r="K74" s="232"/>
    </row>
    <row r="75" customFormat="false" ht="23.5" hidden="false" customHeight="false" outlineLevel="0" collapsed="false">
      <c r="A75" s="221" t="n">
        <f aca="false">IF(Score!A75="", "",Score!A75 )</f>
        <v>30</v>
      </c>
      <c r="B75" s="648"/>
      <c r="C75" s="222"/>
      <c r="D75" s="222"/>
      <c r="H75" s="221" t="n">
        <f aca="false">IF(Score!T75="", "",Score!T75 )</f>
        <v>30</v>
      </c>
      <c r="I75" s="648"/>
      <c r="J75" s="222"/>
      <c r="K75" s="222"/>
    </row>
    <row r="76" customFormat="false" ht="23.5" hidden="false" customHeight="false" outlineLevel="0" collapsed="false">
      <c r="A76" s="225" t="str">
        <f aca="false">IF(Score!A76="", "",Score!A76 )</f>
        <v/>
      </c>
      <c r="B76" s="647"/>
      <c r="C76" s="232"/>
      <c r="D76" s="232"/>
      <c r="H76" s="225" t="str">
        <f aca="false">IF(Score!T76="", "",Score!T76 )</f>
        <v/>
      </c>
      <c r="I76" s="647"/>
      <c r="J76" s="232"/>
      <c r="K76" s="232"/>
    </row>
    <row r="77" customFormat="false" ht="23.5" hidden="false" customHeight="false" outlineLevel="0" collapsed="false">
      <c r="A77" s="221" t="str">
        <f aca="false">IF(Score!A77="", "",Score!A77 )</f>
        <v/>
      </c>
      <c r="B77" s="648"/>
      <c r="C77" s="222"/>
      <c r="D77" s="222"/>
      <c r="H77" s="221" t="str">
        <f aca="false">IF(Score!T77="", "",Score!T77 )</f>
        <v/>
      </c>
      <c r="I77" s="648"/>
      <c r="J77" s="222"/>
      <c r="K77" s="222"/>
    </row>
    <row r="78" customFormat="false" ht="23.5" hidden="false" customHeight="false" outlineLevel="0" collapsed="false">
      <c r="A78" s="225" t="str">
        <f aca="false">IF(Score!A78="", "",Score!A78 )</f>
        <v/>
      </c>
      <c r="B78" s="647"/>
      <c r="C78" s="232"/>
      <c r="D78" s="232"/>
      <c r="H78" s="225" t="str">
        <f aca="false">IF(Score!T78="", "",Score!T78 )</f>
        <v/>
      </c>
      <c r="I78" s="647"/>
      <c r="J78" s="232"/>
      <c r="K78" s="232"/>
    </row>
    <row r="79" customFormat="false" ht="23.5" hidden="false" customHeight="false" outlineLevel="0" collapsed="false">
      <c r="A79" s="221" t="str">
        <f aca="false">IF(Score!A79="", "",Score!A79 )</f>
        <v/>
      </c>
      <c r="B79" s="648"/>
      <c r="C79" s="222"/>
      <c r="D79" s="222"/>
      <c r="H79" s="221" t="str">
        <f aca="false">IF(Score!T79="", "",Score!T79 )</f>
        <v/>
      </c>
      <c r="I79" s="648"/>
      <c r="J79" s="222"/>
      <c r="K79" s="222"/>
    </row>
    <row r="80" customFormat="false" ht="23.5" hidden="false" customHeight="false" outlineLevel="0" collapsed="false">
      <c r="A80" s="225" t="str">
        <f aca="false">IF(Score!A80="", "",Score!A80 )</f>
        <v/>
      </c>
      <c r="B80" s="647"/>
      <c r="C80" s="232"/>
      <c r="D80" s="232"/>
      <c r="H80" s="225" t="str">
        <f aca="false">IF(Score!T80="", "",Score!T80 )</f>
        <v/>
      </c>
      <c r="I80" s="647"/>
      <c r="J80" s="232"/>
      <c r="K80" s="232"/>
    </row>
    <row r="81" customFormat="false" ht="23.5" hidden="false" customHeight="false" outlineLevel="0" collapsed="false">
      <c r="A81" s="221" t="str">
        <f aca="false">IF(Score!A81="", "",Score!A81 )</f>
        <v/>
      </c>
      <c r="B81" s="648"/>
      <c r="C81" s="222"/>
      <c r="D81" s="222"/>
      <c r="H81" s="221" t="str">
        <f aca="false">IF(Score!T81="", "",Score!T81 )</f>
        <v/>
      </c>
      <c r="I81" s="648"/>
      <c r="J81" s="222"/>
      <c r="K81" s="222"/>
    </row>
    <row r="82" customFormat="false" ht="23.5" hidden="false" customHeight="false" outlineLevel="0" collapsed="false">
      <c r="A82" s="225" t="str">
        <f aca="false">IF(Score!A82="", "",Score!A82 )</f>
        <v/>
      </c>
      <c r="B82" s="647"/>
      <c r="C82" s="232"/>
      <c r="D82" s="232"/>
      <c r="H82" s="225" t="str">
        <f aca="false">IF(Score!T82="", "",Score!T82 )</f>
        <v/>
      </c>
      <c r="I82" s="647"/>
      <c r="J82" s="232"/>
      <c r="K82" s="232"/>
    </row>
    <row r="83" customFormat="false" ht="24" hidden="false" customHeight="false" outlineLevel="0" collapsed="false">
      <c r="A83" s="649" t="str">
        <f aca="false">IF(Score!A83="", "",Score!A83 )</f>
        <v/>
      </c>
      <c r="B83" s="650"/>
      <c r="C83" s="651"/>
      <c r="D83" s="651"/>
      <c r="H83" s="649" t="str">
        <f aca="false">IF(Score!T83="", "",Score!T83 )</f>
        <v/>
      </c>
      <c r="I83" s="650"/>
      <c r="J83" s="651"/>
      <c r="K83" s="651"/>
    </row>
    <row r="84" customFormat="false" ht="27" hidden="false" customHeight="false" outlineLevel="0" collapsed="false">
      <c r="A84" s="652" t="str">
        <f aca="false">A42</f>
        <v>Period Offset</v>
      </c>
      <c r="B84" s="653" t="n">
        <f aca="false">SUM(B46:B83)</f>
        <v>0</v>
      </c>
      <c r="C84" s="654"/>
      <c r="D84" s="654"/>
      <c r="H84" s="652" t="str">
        <f aca="false">A42</f>
        <v>Period Offset</v>
      </c>
      <c r="I84" s="653" t="n">
        <f aca="false">SUM(I46:I83)</f>
        <v>0</v>
      </c>
      <c r="J84" s="654"/>
      <c r="K84" s="654"/>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&amp;L&amp;"Calibri,Regular"&amp;34&amp;A&amp;R_x000D_‘&amp;A’ revision 150103_x000D_StatsBook © 2008–2015 WFTDA</oddHeader>
    <oddFooter/>
  </headerFooter>
  <rowBreaks count="1" manualBreakCount="1">
    <brk id="42" man="true" max="16383" min="0"/>
  </rowBreaks>
  <colBreaks count="1" manualBreakCount="1">
    <brk id="4" man="true" max="65535" min="0"/>
  </colBreaks>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LibreOffice/5.2.3.3$Linux_X86_64 LibreOffice_project/d54a8868f08a7b39642414cf2c8ef2f228f780cf</Applicat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2012-01-20T00:04:57Z</dcterms:created>
  <dc:creator>Women's Flat Track Derby Association</dc:creator>
  <dc:description/>
  <dc:language>en-CA</dc:language>
  <cp:lastModifiedBy/>
  <cp:lastPrinted>2016-11-12T03:45:26Z</cp:lastPrinted>
  <dcterms:modified xsi:type="dcterms:W3CDTF">2016-11-18T15:42:49Z</dcterms:modified>
  <cp:revision>1</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TATS_VERSION">
    <vt:lpwstr>2015-01-03</vt:lpwstr>
  </property>
  <property fmtid="{D5CDD505-2E9C-101B-9397-08002B2CF9AE}" pid="9" name="ScaleCrop">
    <vt:bool>0</vt:bool>
  </property>
  <property fmtid="{D5CDD505-2E9C-101B-9397-08002B2CF9AE}" pid="10" name="ShareDoc">
    <vt:bool>0</vt:bool>
  </property>
  <property fmtid="{D5CDD505-2E9C-101B-9397-08002B2CF9AE}" pid="11" name="VERSION_REV">
    <vt:lpwstr>0</vt:lpwstr>
  </property>
  <property fmtid="{D5CDD505-2E9C-101B-9397-08002B2CF9AE}" pid="12" name="VERSION_STATUS">
    <vt:lpwstr>prod</vt:lpwstr>
  </property>
  <property fmtid="{D5CDD505-2E9C-101B-9397-08002B2CF9AE}" pid="13" name="contentStatus">
    <vt:lpwstr>Final</vt:lpwstr>
  </property>
</Properties>
</file>