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_fog\Documents\"/>
    </mc:Choice>
  </mc:AlternateContent>
  <xr:revisionPtr revIDLastSave="0" documentId="13_ncr:1_{74C546CF-0DB7-40BF-86AD-4A24C1F151BE}" xr6:coauthVersionLast="47" xr6:coauthVersionMax="47" xr10:uidLastSave="{00000000-0000-0000-0000-000000000000}"/>
  <bookViews>
    <workbookView xWindow="-108" yWindow="-108" windowWidth="23256" windowHeight="12576" activeTab="1" xr2:uid="{65207D72-DC39-45E8-92E8-87959BB855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F24" i="2"/>
  <c r="G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20" i="2"/>
  <c r="D8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C17" i="2"/>
  <c r="Q6" i="2"/>
  <c r="Q3" i="2"/>
  <c r="Q2" i="2"/>
  <c r="D24" i="2" l="1"/>
</calcChain>
</file>

<file path=xl/sharedStrings.xml><?xml version="1.0" encoding="utf-8"?>
<sst xmlns="http://schemas.openxmlformats.org/spreadsheetml/2006/main" count="190" uniqueCount="89">
  <si>
    <t>Tyre</t>
  </si>
  <si>
    <t>Race 1</t>
  </si>
  <si>
    <t>Clutch paddle</t>
  </si>
  <si>
    <t>Fuel Sample</t>
  </si>
  <si>
    <t>Tyre temp</t>
  </si>
  <si>
    <t>Post race many</t>
  </si>
  <si>
    <t>Plank</t>
  </si>
  <si>
    <t>Oil Consumption</t>
  </si>
  <si>
    <t>Exhaust fluid</t>
  </si>
  <si>
    <t>Fuel sample</t>
  </si>
  <si>
    <t>Engine oil sample</t>
  </si>
  <si>
    <t>Car number</t>
  </si>
  <si>
    <t>Verstappen</t>
  </si>
  <si>
    <t>Sargeant</t>
  </si>
  <si>
    <t>Ricciardo</t>
  </si>
  <si>
    <t>Norris</t>
  </si>
  <si>
    <t>Gasly</t>
  </si>
  <si>
    <t>Perez</t>
  </si>
  <si>
    <t>Alonso</t>
  </si>
  <si>
    <t>Leclerc</t>
  </si>
  <si>
    <t>Stroll</t>
  </si>
  <si>
    <t>Magnussen</t>
  </si>
  <si>
    <t>Tsunoda</t>
  </si>
  <si>
    <t>Albon</t>
  </si>
  <si>
    <t>Zhou</t>
  </si>
  <si>
    <t>Hulkenberg</t>
  </si>
  <si>
    <t>Ocon</t>
  </si>
  <si>
    <t>Bearman</t>
  </si>
  <si>
    <t>Hamilton</t>
  </si>
  <si>
    <t>Sainz</t>
  </si>
  <si>
    <t>Russell</t>
  </si>
  <si>
    <t>Bottas</t>
  </si>
  <si>
    <t>Piastri</t>
  </si>
  <si>
    <t>Expected</t>
  </si>
  <si>
    <t>Observed</t>
  </si>
  <si>
    <t>Race 2</t>
  </si>
  <si>
    <t>Front Floor deflection</t>
  </si>
  <si>
    <t>Symmetric and asymmetric Front Wing deflection</t>
  </si>
  <si>
    <t>Symetric Front wing flap deflection</t>
  </si>
  <si>
    <t>Oil sample</t>
  </si>
  <si>
    <t>Central Floor Deflection</t>
  </si>
  <si>
    <t>Min Pressure</t>
  </si>
  <si>
    <t>All</t>
  </si>
  <si>
    <t>Post race weight</t>
  </si>
  <si>
    <t>Fuel Pressure</t>
  </si>
  <si>
    <t>ECS logged pressure</t>
  </si>
  <si>
    <t>Engine high rev</t>
  </si>
  <si>
    <t>Engine High Rev</t>
  </si>
  <si>
    <t>Fuel flow cal</t>
  </si>
  <si>
    <t>Instananeous fuel flow</t>
  </si>
  <si>
    <t>Partial load</t>
  </si>
  <si>
    <t>Fuel Temp</t>
  </si>
  <si>
    <t>Plenum temp</t>
  </si>
  <si>
    <t>IVT temp</t>
  </si>
  <si>
    <t>ES state of charge</t>
  </si>
  <si>
    <t>Lap energy recovery</t>
  </si>
  <si>
    <t>MGU-K speed</t>
  </si>
  <si>
    <t>MGU-K torque</t>
  </si>
  <si>
    <t>MGU-K power limits</t>
  </si>
  <si>
    <t>MGU-H Speed</t>
  </si>
  <si>
    <t>MGU-K power model</t>
  </si>
  <si>
    <t>ES power model</t>
  </si>
  <si>
    <t>MGU-K start</t>
  </si>
  <si>
    <t>ES charge</t>
  </si>
  <si>
    <t>Torque co ord</t>
  </si>
  <si>
    <t>Torque control</t>
  </si>
  <si>
    <t>Session type</t>
  </si>
  <si>
    <t>Chassis Check Sum</t>
  </si>
  <si>
    <t>Rear Brake</t>
  </si>
  <si>
    <t>Brake temp</t>
  </si>
  <si>
    <t>Steering Wheel</t>
  </si>
  <si>
    <t>Race start</t>
  </si>
  <si>
    <t>Single clutch</t>
  </si>
  <si>
    <t>Formation speed</t>
  </si>
  <si>
    <t>PCU</t>
  </si>
  <si>
    <t>Tyre start</t>
  </si>
  <si>
    <t>Tyres used</t>
  </si>
  <si>
    <t>Engine oil</t>
  </si>
  <si>
    <t>Logged pressure</t>
  </si>
  <si>
    <t>643 checks</t>
  </si>
  <si>
    <t>Total</t>
  </si>
  <si>
    <t>Expected per racer</t>
  </si>
  <si>
    <t>Alls</t>
  </si>
  <si>
    <t>Check maths</t>
  </si>
  <si>
    <t>Y</t>
  </si>
  <si>
    <t>717 checks</t>
  </si>
  <si>
    <t>O-E</t>
  </si>
  <si>
    <t>O-E sq</t>
  </si>
  <si>
    <t>(O-E sq)/E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</si>
</sst>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7299-49FF-45F4-843D-D0B6E2607028}">
  <dimension ref="A1:AY30"/>
  <sheetViews>
    <sheetView topLeftCell="AH5" workbookViewId="0">
      <selection activeCell="AZ18" sqref="AZ18"/>
    </sheetView>
  </sheetViews>
  <sheetFormatPr defaultRowHeight="14.4" x14ac:dyDescent="0.3"/>
  <cols>
    <col min="2" max="2" width="14" bestFit="1" customWidth="1"/>
    <col min="3" max="3" width="14" customWidth="1"/>
    <col min="4" max="4" width="41.6640625" bestFit="1" customWidth="1"/>
    <col min="5" max="5" width="31.5546875" bestFit="1" customWidth="1"/>
    <col min="6" max="6" width="18.88671875" bestFit="1" customWidth="1"/>
    <col min="7" max="7" width="12" bestFit="1" customWidth="1"/>
    <col min="8" max="8" width="10.6640625" bestFit="1" customWidth="1"/>
    <col min="10" max="10" width="13.5546875" bestFit="1" customWidth="1"/>
    <col min="11" max="11" width="13.5546875" customWidth="1"/>
    <col min="12" max="12" width="14.5546875" bestFit="1" customWidth="1"/>
    <col min="23" max="23" width="14.5546875" bestFit="1" customWidth="1"/>
    <col min="24" max="24" width="11.33203125" bestFit="1" customWidth="1"/>
    <col min="25" max="35" width="11.33203125" customWidth="1"/>
    <col min="37" max="37" width="10.5546875" bestFit="1" customWidth="1"/>
    <col min="38" max="49" width="10.5546875" customWidth="1"/>
    <col min="50" max="50" width="15.109375" bestFit="1" customWidth="1"/>
  </cols>
  <sheetData>
    <row r="1" spans="1:51" x14ac:dyDescent="0.3">
      <c r="B1" t="s">
        <v>0</v>
      </c>
      <c r="D1" t="s">
        <v>37</v>
      </c>
      <c r="E1" t="s">
        <v>38</v>
      </c>
      <c r="F1" t="s">
        <v>36</v>
      </c>
      <c r="G1" t="s">
        <v>2</v>
      </c>
      <c r="H1" t="s">
        <v>3</v>
      </c>
      <c r="I1" t="s">
        <v>39</v>
      </c>
      <c r="J1" t="s">
        <v>4</v>
      </c>
      <c r="K1" t="s">
        <v>41</v>
      </c>
      <c r="L1" t="s">
        <v>43</v>
      </c>
      <c r="M1" t="s">
        <v>5</v>
      </c>
      <c r="N1" t="s">
        <v>44</v>
      </c>
      <c r="O1" t="s">
        <v>78</v>
      </c>
      <c r="P1" t="s">
        <v>45</v>
      </c>
      <c r="Q1" t="s">
        <v>46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6</v>
      </c>
      <c r="X1" t="s">
        <v>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F1" t="s">
        <v>59</v>
      </c>
      <c r="AH1" t="s">
        <v>62</v>
      </c>
      <c r="AI1" t="s">
        <v>63</v>
      </c>
      <c r="AJ1" t="s">
        <v>8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R1" t="s">
        <v>71</v>
      </c>
      <c r="AS1" t="s">
        <v>72</v>
      </c>
      <c r="AT1" t="s">
        <v>73</v>
      </c>
      <c r="AV1" t="s">
        <v>75</v>
      </c>
      <c r="AW1" t="s">
        <v>76</v>
      </c>
      <c r="AX1" t="s">
        <v>9</v>
      </c>
      <c r="AY1" t="s">
        <v>10</v>
      </c>
    </row>
    <row r="2" spans="1:51" x14ac:dyDescent="0.3">
      <c r="A2" t="s">
        <v>1</v>
      </c>
      <c r="B2">
        <v>1</v>
      </c>
      <c r="D2">
        <v>1</v>
      </c>
      <c r="E2">
        <v>1</v>
      </c>
      <c r="F2">
        <v>14</v>
      </c>
      <c r="G2">
        <v>10</v>
      </c>
      <c r="H2">
        <v>44</v>
      </c>
      <c r="I2">
        <v>11</v>
      </c>
      <c r="J2">
        <v>11</v>
      </c>
      <c r="K2" t="s">
        <v>42</v>
      </c>
      <c r="L2" t="s">
        <v>42</v>
      </c>
      <c r="M2">
        <v>63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>
        <v>1</v>
      </c>
      <c r="X2">
        <v>1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F2" t="s">
        <v>42</v>
      </c>
      <c r="AH2" t="s">
        <v>42</v>
      </c>
      <c r="AI2" t="s">
        <v>42</v>
      </c>
      <c r="AJ2">
        <v>1</v>
      </c>
      <c r="AK2">
        <v>1</v>
      </c>
      <c r="AL2">
        <v>1</v>
      </c>
      <c r="AM2" t="s">
        <v>42</v>
      </c>
      <c r="AN2" t="s">
        <v>42</v>
      </c>
      <c r="AO2" t="s">
        <v>42</v>
      </c>
      <c r="AP2" t="s">
        <v>42</v>
      </c>
      <c r="AR2" t="s">
        <v>42</v>
      </c>
      <c r="AS2" t="s">
        <v>42</v>
      </c>
      <c r="AT2" t="s">
        <v>42</v>
      </c>
      <c r="AV2" t="s">
        <v>42</v>
      </c>
      <c r="AW2" t="s">
        <v>42</v>
      </c>
      <c r="AX2">
        <v>81</v>
      </c>
      <c r="AY2">
        <v>81</v>
      </c>
    </row>
    <row r="3" spans="1:51" x14ac:dyDescent="0.3">
      <c r="B3">
        <v>4</v>
      </c>
      <c r="D3">
        <v>14</v>
      </c>
      <c r="E3">
        <v>14</v>
      </c>
      <c r="F3">
        <v>4</v>
      </c>
      <c r="G3">
        <v>2</v>
      </c>
      <c r="H3">
        <v>11</v>
      </c>
      <c r="I3">
        <v>44</v>
      </c>
      <c r="J3">
        <v>44</v>
      </c>
      <c r="M3">
        <v>16</v>
      </c>
      <c r="W3">
        <v>55</v>
      </c>
      <c r="X3">
        <v>11</v>
      </c>
      <c r="AJ3">
        <v>11</v>
      </c>
      <c r="AK3">
        <v>11</v>
      </c>
      <c r="AL3">
        <v>11</v>
      </c>
    </row>
    <row r="4" spans="1:51" x14ac:dyDescent="0.3">
      <c r="D4">
        <v>63</v>
      </c>
      <c r="E4">
        <v>63</v>
      </c>
      <c r="F4">
        <v>2</v>
      </c>
      <c r="H4">
        <v>16</v>
      </c>
      <c r="J4">
        <v>16</v>
      </c>
      <c r="M4">
        <v>24</v>
      </c>
      <c r="X4">
        <v>63</v>
      </c>
      <c r="AJ4">
        <v>63</v>
      </c>
      <c r="AK4">
        <v>63</v>
      </c>
      <c r="AL4">
        <v>63</v>
      </c>
    </row>
    <row r="5" spans="1:51" x14ac:dyDescent="0.3">
      <c r="J5">
        <v>4</v>
      </c>
      <c r="X5">
        <v>44</v>
      </c>
      <c r="AJ5">
        <v>44</v>
      </c>
      <c r="AK5">
        <v>44</v>
      </c>
      <c r="AL5">
        <v>44</v>
      </c>
    </row>
    <row r="6" spans="1:51" x14ac:dyDescent="0.3">
      <c r="J6">
        <v>14</v>
      </c>
      <c r="X6">
        <v>16</v>
      </c>
      <c r="AJ6">
        <v>16</v>
      </c>
      <c r="AK6">
        <v>16</v>
      </c>
      <c r="AL6">
        <v>16</v>
      </c>
    </row>
    <row r="7" spans="1:51" x14ac:dyDescent="0.3">
      <c r="J7">
        <v>23</v>
      </c>
      <c r="X7">
        <v>55</v>
      </c>
      <c r="AJ7">
        <v>55</v>
      </c>
      <c r="AK7">
        <v>55</v>
      </c>
      <c r="AL7">
        <v>55</v>
      </c>
    </row>
    <row r="8" spans="1:51" x14ac:dyDescent="0.3">
      <c r="X8">
        <v>81</v>
      </c>
      <c r="AJ8">
        <v>81</v>
      </c>
      <c r="AK8">
        <v>81</v>
      </c>
      <c r="AL8">
        <v>81</v>
      </c>
    </row>
    <row r="9" spans="1:51" x14ac:dyDescent="0.3">
      <c r="X9">
        <v>4</v>
      </c>
      <c r="AJ9">
        <v>4</v>
      </c>
      <c r="AK9">
        <v>4</v>
      </c>
      <c r="AL9">
        <v>4</v>
      </c>
    </row>
    <row r="11" spans="1:51" x14ac:dyDescent="0.3">
      <c r="C11" t="s">
        <v>40</v>
      </c>
      <c r="D11" t="s">
        <v>37</v>
      </c>
      <c r="E11" t="s">
        <v>38</v>
      </c>
      <c r="F11" t="s">
        <v>36</v>
      </c>
      <c r="G11" t="s">
        <v>2</v>
      </c>
      <c r="H11" t="s">
        <v>3</v>
      </c>
      <c r="I11" t="s">
        <v>39</v>
      </c>
      <c r="J11" t="s">
        <v>4</v>
      </c>
      <c r="K11" t="s">
        <v>41</v>
      </c>
      <c r="L11" t="s">
        <v>43</v>
      </c>
      <c r="M11" t="s">
        <v>5</v>
      </c>
      <c r="N11" t="s">
        <v>44</v>
      </c>
      <c r="P11" t="s">
        <v>45</v>
      </c>
      <c r="Q11" t="s">
        <v>47</v>
      </c>
      <c r="R11" t="s">
        <v>48</v>
      </c>
      <c r="S11" t="s">
        <v>49</v>
      </c>
      <c r="T11" t="s">
        <v>50</v>
      </c>
      <c r="U11" t="s">
        <v>51</v>
      </c>
      <c r="V11" t="s">
        <v>52</v>
      </c>
      <c r="X11" t="s">
        <v>7</v>
      </c>
      <c r="Y11" t="s">
        <v>53</v>
      </c>
      <c r="Z11" t="s">
        <v>54</v>
      </c>
      <c r="AA11" t="s">
        <v>55</v>
      </c>
      <c r="AB11" t="s">
        <v>56</v>
      </c>
      <c r="AC11" t="s">
        <v>57</v>
      </c>
      <c r="AD11" t="s">
        <v>58</v>
      </c>
      <c r="AE11" t="s">
        <v>60</v>
      </c>
      <c r="AF11" t="s">
        <v>59</v>
      </c>
      <c r="AG11" t="s">
        <v>61</v>
      </c>
      <c r="AH11" t="s">
        <v>62</v>
      </c>
      <c r="AI11" t="s">
        <v>63</v>
      </c>
      <c r="AK11" t="s">
        <v>64</v>
      </c>
      <c r="AL11" t="s">
        <v>65</v>
      </c>
      <c r="AM11" t="s">
        <v>66</v>
      </c>
      <c r="AN11" t="s">
        <v>67</v>
      </c>
      <c r="AO11" t="s">
        <v>68</v>
      </c>
      <c r="AP11" t="s">
        <v>69</v>
      </c>
      <c r="AQ11" t="s">
        <v>70</v>
      </c>
      <c r="AR11" t="s">
        <v>71</v>
      </c>
      <c r="AS11" t="s">
        <v>72</v>
      </c>
      <c r="AT11" t="s">
        <v>73</v>
      </c>
      <c r="AU11" t="s">
        <v>74</v>
      </c>
      <c r="AV11" t="s">
        <v>75</v>
      </c>
      <c r="AW11" t="s">
        <v>76</v>
      </c>
      <c r="AX11" t="s">
        <v>9</v>
      </c>
      <c r="AY11" t="s">
        <v>77</v>
      </c>
    </row>
    <row r="12" spans="1:51" x14ac:dyDescent="0.3">
      <c r="A12" t="s">
        <v>35</v>
      </c>
      <c r="C12">
        <v>63</v>
      </c>
      <c r="D12">
        <v>16</v>
      </c>
      <c r="E12">
        <v>16</v>
      </c>
      <c r="F12">
        <v>1</v>
      </c>
      <c r="G12">
        <v>20</v>
      </c>
      <c r="H12">
        <v>1</v>
      </c>
      <c r="I12">
        <v>27</v>
      </c>
      <c r="J12">
        <v>1</v>
      </c>
      <c r="K12">
        <v>1</v>
      </c>
      <c r="L12">
        <v>1</v>
      </c>
      <c r="M12">
        <v>11</v>
      </c>
      <c r="N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X12">
        <v>1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K12" t="s">
        <v>42</v>
      </c>
      <c r="AL12" t="s">
        <v>42</v>
      </c>
      <c r="AM12" t="s">
        <v>42</v>
      </c>
      <c r="AN12" t="s">
        <v>42</v>
      </c>
      <c r="AO12" t="s">
        <v>42</v>
      </c>
      <c r="AP12" t="s">
        <v>42</v>
      </c>
      <c r="AQ12" t="s">
        <v>42</v>
      </c>
      <c r="AR12" t="s">
        <v>42</v>
      </c>
      <c r="AS12" t="s">
        <v>42</v>
      </c>
      <c r="AT12" t="s">
        <v>42</v>
      </c>
      <c r="AU12" t="s">
        <v>42</v>
      </c>
      <c r="AV12" t="s">
        <v>42</v>
      </c>
      <c r="AW12" t="s">
        <v>42</v>
      </c>
      <c r="AX12">
        <v>63</v>
      </c>
      <c r="AY12">
        <v>63</v>
      </c>
    </row>
    <row r="13" spans="1:51" x14ac:dyDescent="0.3">
      <c r="D13">
        <v>23</v>
      </c>
      <c r="E13">
        <v>23</v>
      </c>
      <c r="F13">
        <v>14</v>
      </c>
      <c r="G13">
        <v>22</v>
      </c>
      <c r="H13">
        <v>27</v>
      </c>
      <c r="I13">
        <v>31</v>
      </c>
      <c r="J13">
        <v>10</v>
      </c>
      <c r="K13">
        <v>2</v>
      </c>
      <c r="L13">
        <v>2</v>
      </c>
      <c r="M13">
        <v>27</v>
      </c>
      <c r="X13">
        <v>4</v>
      </c>
    </row>
    <row r="14" spans="1:51" x14ac:dyDescent="0.3">
      <c r="D14">
        <v>31</v>
      </c>
      <c r="E14">
        <v>31</v>
      </c>
      <c r="F14">
        <v>63</v>
      </c>
      <c r="H14">
        <v>44</v>
      </c>
      <c r="J14">
        <v>22</v>
      </c>
      <c r="K14">
        <v>3</v>
      </c>
      <c r="L14">
        <v>3</v>
      </c>
      <c r="M14">
        <v>38</v>
      </c>
      <c r="X14">
        <v>11</v>
      </c>
    </row>
    <row r="15" spans="1:51" x14ac:dyDescent="0.3">
      <c r="D15">
        <v>81</v>
      </c>
      <c r="E15">
        <v>81</v>
      </c>
      <c r="J15">
        <v>38</v>
      </c>
      <c r="K15">
        <v>4</v>
      </c>
      <c r="L15">
        <v>4</v>
      </c>
      <c r="X15">
        <v>14</v>
      </c>
    </row>
    <row r="16" spans="1:51" x14ac:dyDescent="0.3">
      <c r="J16">
        <v>77</v>
      </c>
      <c r="K16">
        <v>10</v>
      </c>
      <c r="L16">
        <v>11</v>
      </c>
      <c r="X16">
        <v>16</v>
      </c>
    </row>
    <row r="17" spans="10:24" x14ac:dyDescent="0.3">
      <c r="J17">
        <v>81</v>
      </c>
      <c r="K17">
        <v>11</v>
      </c>
      <c r="L17">
        <v>14</v>
      </c>
      <c r="X17">
        <v>27</v>
      </c>
    </row>
    <row r="18" spans="10:24" x14ac:dyDescent="0.3">
      <c r="K18">
        <v>14</v>
      </c>
      <c r="L18">
        <v>16</v>
      </c>
      <c r="X18">
        <v>38</v>
      </c>
    </row>
    <row r="19" spans="10:24" x14ac:dyDescent="0.3">
      <c r="K19">
        <v>16</v>
      </c>
      <c r="L19">
        <v>20</v>
      </c>
      <c r="X19">
        <v>44</v>
      </c>
    </row>
    <row r="20" spans="10:24" x14ac:dyDescent="0.3">
      <c r="K20">
        <v>18</v>
      </c>
      <c r="L20">
        <v>22</v>
      </c>
      <c r="X20">
        <v>63</v>
      </c>
    </row>
    <row r="21" spans="10:24" x14ac:dyDescent="0.3">
      <c r="K21">
        <v>20</v>
      </c>
      <c r="L21">
        <v>23</v>
      </c>
      <c r="X21">
        <v>81</v>
      </c>
    </row>
    <row r="22" spans="10:24" x14ac:dyDescent="0.3">
      <c r="K22">
        <v>22</v>
      </c>
      <c r="L22">
        <v>24</v>
      </c>
    </row>
    <row r="23" spans="10:24" x14ac:dyDescent="0.3">
      <c r="K23">
        <v>23</v>
      </c>
      <c r="L23">
        <v>27</v>
      </c>
    </row>
    <row r="24" spans="10:24" x14ac:dyDescent="0.3">
      <c r="K24">
        <v>24</v>
      </c>
      <c r="L24">
        <v>31</v>
      </c>
    </row>
    <row r="25" spans="10:24" x14ac:dyDescent="0.3">
      <c r="K25">
        <v>27</v>
      </c>
      <c r="L25">
        <v>38</v>
      </c>
    </row>
    <row r="26" spans="10:24" x14ac:dyDescent="0.3">
      <c r="K26">
        <v>31</v>
      </c>
      <c r="L26">
        <v>44</v>
      </c>
    </row>
    <row r="27" spans="10:24" x14ac:dyDescent="0.3">
      <c r="K27">
        <v>38</v>
      </c>
      <c r="L27">
        <v>63</v>
      </c>
    </row>
    <row r="28" spans="10:24" x14ac:dyDescent="0.3">
      <c r="K28">
        <v>44</v>
      </c>
      <c r="L28">
        <v>77</v>
      </c>
    </row>
    <row r="29" spans="10:24" x14ac:dyDescent="0.3">
      <c r="K29">
        <v>63</v>
      </c>
      <c r="L29">
        <v>81</v>
      </c>
    </row>
    <row r="30" spans="10:24" x14ac:dyDescent="0.3">
      <c r="K30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85A3-BD2A-4DB7-BF61-D0C17CE34CD2}">
  <dimension ref="A1:S24"/>
  <sheetViews>
    <sheetView tabSelected="1" workbookViewId="0">
      <selection activeCell="N15" sqref="N15"/>
    </sheetView>
  </sheetViews>
  <sheetFormatPr defaultRowHeight="14.4" x14ac:dyDescent="0.3"/>
  <cols>
    <col min="1" max="1" width="10.44140625" bestFit="1" customWidth="1"/>
    <col min="2" max="2" width="10.21875" bestFit="1" customWidth="1"/>
    <col min="16" max="16" width="9.88671875" bestFit="1" customWidth="1"/>
    <col min="17" max="17" width="16.33203125" bestFit="1" customWidth="1"/>
  </cols>
  <sheetData>
    <row r="1" spans="1:19" x14ac:dyDescent="0.3">
      <c r="A1" t="s">
        <v>11</v>
      </c>
      <c r="C1" t="s">
        <v>33</v>
      </c>
      <c r="D1" t="s">
        <v>34</v>
      </c>
      <c r="E1" t="s">
        <v>86</v>
      </c>
      <c r="F1" t="s">
        <v>87</v>
      </c>
      <c r="G1" t="s">
        <v>88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>
        <v>1</v>
      </c>
      <c r="B2" t="s">
        <v>12</v>
      </c>
      <c r="C2">
        <v>68</v>
      </c>
      <c r="D2">
        <f>SUM((29+8)+(32+6))</f>
        <v>75</v>
      </c>
      <c r="E2">
        <f>SUM(D2-C2)</f>
        <v>7</v>
      </c>
      <c r="F2">
        <f>SUM(E2*E2)</f>
        <v>49</v>
      </c>
      <c r="G2">
        <f>SUM(F2/C2)</f>
        <v>0.72058823529411764</v>
      </c>
      <c r="O2" t="s">
        <v>1</v>
      </c>
      <c r="P2" t="s">
        <v>79</v>
      </c>
      <c r="Q2">
        <f>SUM(643/20)</f>
        <v>32.15</v>
      </c>
      <c r="R2">
        <v>29</v>
      </c>
      <c r="S2" t="s">
        <v>84</v>
      </c>
    </row>
    <row r="3" spans="1:19" x14ac:dyDescent="0.3">
      <c r="A3">
        <v>2</v>
      </c>
      <c r="B3" t="s">
        <v>13</v>
      </c>
      <c r="C3">
        <v>68</v>
      </c>
      <c r="D3">
        <f>SUM((29+2)+(32+2))</f>
        <v>65</v>
      </c>
      <c r="E3">
        <f t="shared" ref="E3:E22" si="0">SUM(D3-C3)</f>
        <v>-3</v>
      </c>
      <c r="F3">
        <f t="shared" ref="F3:F22" si="1">SUM(E3*E3)</f>
        <v>9</v>
      </c>
      <c r="G3">
        <f t="shared" ref="G3:G22" si="2">SUM(F3/C3)</f>
        <v>0.13235294117647059</v>
      </c>
      <c r="P3" t="s">
        <v>85</v>
      </c>
      <c r="Q3">
        <f>SUM(717/20)</f>
        <v>35.85</v>
      </c>
      <c r="R3">
        <v>32</v>
      </c>
      <c r="S3" t="s">
        <v>84</v>
      </c>
    </row>
    <row r="4" spans="1:19" x14ac:dyDescent="0.3">
      <c r="A4">
        <v>3</v>
      </c>
      <c r="B4" t="s">
        <v>14</v>
      </c>
      <c r="C4">
        <v>68</v>
      </c>
      <c r="D4">
        <f>SUM((29)+(32+2))</f>
        <v>63</v>
      </c>
      <c r="E4">
        <f t="shared" si="0"/>
        <v>-5</v>
      </c>
      <c r="F4">
        <f t="shared" si="1"/>
        <v>25</v>
      </c>
      <c r="G4">
        <f t="shared" si="2"/>
        <v>0.36764705882352944</v>
      </c>
    </row>
    <row r="5" spans="1:19" x14ac:dyDescent="0.3">
      <c r="A5">
        <v>4</v>
      </c>
      <c r="B5" t="s">
        <v>15</v>
      </c>
      <c r="C5">
        <v>68</v>
      </c>
      <c r="D5">
        <f>SUM((29+7)+(32+3))</f>
        <v>71</v>
      </c>
      <c r="E5">
        <f t="shared" si="0"/>
        <v>3</v>
      </c>
      <c r="F5">
        <f t="shared" si="1"/>
        <v>9</v>
      </c>
      <c r="G5">
        <f t="shared" si="2"/>
        <v>0.13235294117647059</v>
      </c>
    </row>
    <row r="6" spans="1:19" x14ac:dyDescent="0.3">
      <c r="A6">
        <v>10</v>
      </c>
      <c r="B6" t="s">
        <v>16</v>
      </c>
      <c r="C6">
        <v>68</v>
      </c>
      <c r="D6">
        <f>SUM((29+1)+(32+2))</f>
        <v>64</v>
      </c>
      <c r="E6">
        <f t="shared" si="0"/>
        <v>-4</v>
      </c>
      <c r="F6">
        <f t="shared" si="1"/>
        <v>16</v>
      </c>
      <c r="G6">
        <f t="shared" si="2"/>
        <v>0.23529411764705882</v>
      </c>
      <c r="Q6">
        <f>SUM(Q2+Q3)</f>
        <v>68</v>
      </c>
    </row>
    <row r="7" spans="1:19" x14ac:dyDescent="0.3">
      <c r="A7">
        <v>11</v>
      </c>
      <c r="B7" t="s">
        <v>17</v>
      </c>
      <c r="C7">
        <v>68</v>
      </c>
      <c r="D7">
        <f>SUM((29+7)+(32+4))</f>
        <v>72</v>
      </c>
      <c r="E7">
        <f t="shared" si="0"/>
        <v>4</v>
      </c>
      <c r="F7">
        <f t="shared" si="1"/>
        <v>16</v>
      </c>
      <c r="G7">
        <f t="shared" si="2"/>
        <v>0.23529411764705882</v>
      </c>
    </row>
    <row r="8" spans="1:19" x14ac:dyDescent="0.3">
      <c r="A8">
        <v>14</v>
      </c>
      <c r="B8" t="s">
        <v>18</v>
      </c>
      <c r="C8">
        <v>68</v>
      </c>
      <c r="D8">
        <f>SUM((29+4)+(32+4))</f>
        <v>69</v>
      </c>
      <c r="E8">
        <f t="shared" si="0"/>
        <v>1</v>
      </c>
      <c r="F8">
        <f t="shared" si="1"/>
        <v>1</v>
      </c>
      <c r="G8">
        <f t="shared" si="2"/>
        <v>1.4705882352941176E-2</v>
      </c>
    </row>
    <row r="9" spans="1:19" x14ac:dyDescent="0.3">
      <c r="A9">
        <v>16</v>
      </c>
      <c r="B9" t="s">
        <v>19</v>
      </c>
      <c r="C9">
        <v>68</v>
      </c>
      <c r="D9">
        <f>SUM((29+7)+(32+5))</f>
        <v>73</v>
      </c>
      <c r="E9">
        <f t="shared" si="0"/>
        <v>5</v>
      </c>
      <c r="F9">
        <f t="shared" si="1"/>
        <v>25</v>
      </c>
      <c r="G9">
        <f t="shared" si="2"/>
        <v>0.36764705882352944</v>
      </c>
    </row>
    <row r="10" spans="1:19" x14ac:dyDescent="0.3">
      <c r="A10">
        <v>18</v>
      </c>
      <c r="B10" t="s">
        <v>20</v>
      </c>
      <c r="C10">
        <v>68</v>
      </c>
      <c r="D10">
        <f>SUM((29)+(32+1))</f>
        <v>62</v>
      </c>
      <c r="E10">
        <f t="shared" si="0"/>
        <v>-6</v>
      </c>
      <c r="F10">
        <f t="shared" si="1"/>
        <v>36</v>
      </c>
      <c r="G10">
        <f t="shared" si="2"/>
        <v>0.52941176470588236</v>
      </c>
    </row>
    <row r="11" spans="1:19" x14ac:dyDescent="0.3">
      <c r="A11">
        <v>20</v>
      </c>
      <c r="B11" t="s">
        <v>21</v>
      </c>
      <c r="C11">
        <v>68</v>
      </c>
      <c r="D11">
        <f>SUM((29)+(32+3))</f>
        <v>64</v>
      </c>
      <c r="E11">
        <f t="shared" si="0"/>
        <v>-4</v>
      </c>
      <c r="F11">
        <f t="shared" si="1"/>
        <v>16</v>
      </c>
      <c r="G11">
        <f t="shared" si="2"/>
        <v>0.23529411764705882</v>
      </c>
    </row>
    <row r="12" spans="1:19" x14ac:dyDescent="0.3">
      <c r="A12">
        <v>22</v>
      </c>
      <c r="B12" t="s">
        <v>22</v>
      </c>
      <c r="C12">
        <v>68</v>
      </c>
      <c r="D12">
        <f>SUM((29)+(32+4))</f>
        <v>65</v>
      </c>
      <c r="E12">
        <f t="shared" si="0"/>
        <v>-3</v>
      </c>
      <c r="F12">
        <f t="shared" si="1"/>
        <v>9</v>
      </c>
      <c r="G12">
        <f t="shared" si="2"/>
        <v>0.13235294117647059</v>
      </c>
    </row>
    <row r="13" spans="1:19" x14ac:dyDescent="0.3">
      <c r="A13">
        <v>23</v>
      </c>
      <c r="B13" t="s">
        <v>23</v>
      </c>
      <c r="C13">
        <v>68</v>
      </c>
      <c r="D13">
        <f>SUM((29+1)+(32+4))</f>
        <v>66</v>
      </c>
      <c r="E13">
        <f t="shared" si="0"/>
        <v>-2</v>
      </c>
      <c r="F13">
        <f t="shared" si="1"/>
        <v>4</v>
      </c>
      <c r="G13">
        <f t="shared" si="2"/>
        <v>5.8823529411764705E-2</v>
      </c>
    </row>
    <row r="14" spans="1:19" x14ac:dyDescent="0.3">
      <c r="A14">
        <v>24</v>
      </c>
      <c r="B14" t="s">
        <v>24</v>
      </c>
      <c r="C14">
        <v>68</v>
      </c>
      <c r="D14">
        <f>SUM((29+1)+(32+2))</f>
        <v>64</v>
      </c>
      <c r="E14">
        <f t="shared" si="0"/>
        <v>-4</v>
      </c>
      <c r="F14">
        <f t="shared" si="1"/>
        <v>16</v>
      </c>
      <c r="G14">
        <f t="shared" si="2"/>
        <v>0.23529411764705882</v>
      </c>
    </row>
    <row r="15" spans="1:19" x14ac:dyDescent="0.3">
      <c r="A15">
        <v>27</v>
      </c>
      <c r="B15" t="s">
        <v>25</v>
      </c>
      <c r="C15">
        <v>68</v>
      </c>
      <c r="D15">
        <f>SUM((29)+(32+6))</f>
        <v>67</v>
      </c>
      <c r="E15">
        <f t="shared" si="0"/>
        <v>-1</v>
      </c>
      <c r="F15">
        <f t="shared" si="1"/>
        <v>1</v>
      </c>
      <c r="G15">
        <f t="shared" si="2"/>
        <v>1.4705882352941176E-2</v>
      </c>
    </row>
    <row r="16" spans="1:19" x14ac:dyDescent="0.3">
      <c r="A16">
        <v>31</v>
      </c>
      <c r="B16" t="s">
        <v>26</v>
      </c>
      <c r="C16">
        <v>68</v>
      </c>
      <c r="D16">
        <f>SUM((29)+(32+5))</f>
        <v>66</v>
      </c>
      <c r="E16">
        <f t="shared" si="0"/>
        <v>-2</v>
      </c>
      <c r="F16">
        <f t="shared" si="1"/>
        <v>4</v>
      </c>
      <c r="G16">
        <f t="shared" si="2"/>
        <v>5.8823529411764705E-2</v>
      </c>
    </row>
    <row r="17" spans="1:7" x14ac:dyDescent="0.3">
      <c r="A17">
        <v>38</v>
      </c>
      <c r="B17" t="s">
        <v>27</v>
      </c>
      <c r="C17">
        <f>SUM(35.85)</f>
        <v>35.85</v>
      </c>
      <c r="D17">
        <f>SUM((0)+(32+5))</f>
        <v>37</v>
      </c>
      <c r="E17">
        <f t="shared" si="0"/>
        <v>1.1499999999999986</v>
      </c>
      <c r="F17">
        <f t="shared" si="1"/>
        <v>1.3224999999999967</v>
      </c>
      <c r="G17">
        <f t="shared" si="2"/>
        <v>3.6889818688981772E-2</v>
      </c>
    </row>
    <row r="18" spans="1:7" x14ac:dyDescent="0.3">
      <c r="A18">
        <v>44</v>
      </c>
      <c r="B18" t="s">
        <v>28</v>
      </c>
      <c r="C18">
        <v>68</v>
      </c>
      <c r="D18">
        <f>SUM((29+7)+(32+4))</f>
        <v>72</v>
      </c>
      <c r="E18">
        <f t="shared" si="0"/>
        <v>4</v>
      </c>
      <c r="F18">
        <f t="shared" si="1"/>
        <v>16</v>
      </c>
      <c r="G18">
        <f t="shared" si="2"/>
        <v>0.23529411764705882</v>
      </c>
    </row>
    <row r="19" spans="1:7" x14ac:dyDescent="0.3">
      <c r="A19">
        <v>55</v>
      </c>
      <c r="B19" t="s">
        <v>29</v>
      </c>
      <c r="C19">
        <v>32.15</v>
      </c>
      <c r="D19">
        <f>SUM((29+5)+(0))</f>
        <v>34</v>
      </c>
      <c r="E19">
        <f t="shared" si="0"/>
        <v>1.8500000000000014</v>
      </c>
      <c r="F19">
        <f t="shared" si="1"/>
        <v>3.4225000000000052</v>
      </c>
      <c r="G19">
        <f t="shared" si="2"/>
        <v>0.10645412130637653</v>
      </c>
    </row>
    <row r="20" spans="1:7" x14ac:dyDescent="0.3">
      <c r="A20">
        <v>63</v>
      </c>
      <c r="B20" t="s">
        <v>30</v>
      </c>
      <c r="C20">
        <v>68</v>
      </c>
      <c r="D20">
        <f>SUM((29+7)+(32+7))</f>
        <v>75</v>
      </c>
      <c r="E20">
        <f t="shared" si="0"/>
        <v>7</v>
      </c>
      <c r="F20">
        <f t="shared" si="1"/>
        <v>49</v>
      </c>
      <c r="G20">
        <f t="shared" si="2"/>
        <v>0.72058823529411764</v>
      </c>
    </row>
    <row r="21" spans="1:7" x14ac:dyDescent="0.3">
      <c r="A21">
        <v>77</v>
      </c>
      <c r="B21" t="s">
        <v>31</v>
      </c>
      <c r="C21">
        <v>68</v>
      </c>
      <c r="D21">
        <f>SUM((29)+(32+2))</f>
        <v>63</v>
      </c>
      <c r="E21">
        <f t="shared" si="0"/>
        <v>-5</v>
      </c>
      <c r="F21">
        <f t="shared" si="1"/>
        <v>25</v>
      </c>
      <c r="G21">
        <f t="shared" si="2"/>
        <v>0.36764705882352944</v>
      </c>
    </row>
    <row r="22" spans="1:7" x14ac:dyDescent="0.3">
      <c r="A22">
        <v>81</v>
      </c>
      <c r="B22" t="s">
        <v>32</v>
      </c>
      <c r="C22">
        <v>68</v>
      </c>
      <c r="D22">
        <f>SUM((29+6)+(32+6))</f>
        <v>73</v>
      </c>
      <c r="E22">
        <f t="shared" si="0"/>
        <v>5</v>
      </c>
      <c r="F22">
        <f t="shared" si="1"/>
        <v>25</v>
      </c>
      <c r="G22">
        <f t="shared" si="2"/>
        <v>0.36764705882352944</v>
      </c>
    </row>
    <row r="24" spans="1:7" x14ac:dyDescent="0.3">
      <c r="D24">
        <f>SUM(D2:D22)</f>
        <v>1360</v>
      </c>
      <c r="E24">
        <f t="shared" ref="E24:G24" si="3">SUM(E2:E22)</f>
        <v>0</v>
      </c>
      <c r="F24">
        <f t="shared" si="3"/>
        <v>355.745</v>
      </c>
      <c r="G24">
        <f t="shared" si="3"/>
        <v>5.305108645877711</v>
      </c>
    </row>
  </sheetData>
  <conditionalFormatting sqref="D2">
    <cfRule type="cellIs" dxfId="0" priority="1" operator="greaterThan">
      <formula>"C2"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Fogl</dc:creator>
  <cp:lastModifiedBy>Claudia Fogl</cp:lastModifiedBy>
  <dcterms:created xsi:type="dcterms:W3CDTF">2024-03-08T21:15:45Z</dcterms:created>
  <dcterms:modified xsi:type="dcterms:W3CDTF">2024-03-23T20:54:35Z</dcterms:modified>
</cp:coreProperties>
</file>