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OICHI YAMAMOTO\Dropbox\研究\PD\"/>
    </mc:Choice>
  </mc:AlternateContent>
  <xr:revisionPtr revIDLastSave="0" documentId="13_ncr:1_{05481050-D266-4219-AC71-B05F98CC3648}" xr6:coauthVersionLast="45" xr6:coauthVersionMax="45" xr10:uidLastSave="{00000000-0000-0000-0000-000000000000}"/>
  <bookViews>
    <workbookView xWindow="28680" yWindow="-3705" windowWidth="46320" windowHeight="25560" xr2:uid="{00000000-000D-0000-FFFF-FFFF00000000}"/>
  </bookViews>
  <sheets>
    <sheet name="データシート " sheetId="1" r:id="rId1"/>
    <sheet name="定数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xlzutpiynjqXHf5R6sXDwP1Hr9w=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L22" i="1"/>
  <c r="J22" i="1" s="1"/>
  <c r="L20" i="1"/>
  <c r="K20" i="1" s="1"/>
  <c r="L18" i="1"/>
  <c r="K18" i="1" s="1"/>
  <c r="L16" i="1"/>
  <c r="K16" i="1" s="1"/>
  <c r="L14" i="1"/>
  <c r="J14" i="1" s="1"/>
  <c r="L12" i="1"/>
  <c r="K12" i="1" s="1"/>
  <c r="L10" i="1"/>
  <c r="J10" i="1" s="1"/>
  <c r="L8" i="1"/>
  <c r="K8" i="1" s="1"/>
  <c r="L6" i="1"/>
  <c r="K6" i="1" s="1"/>
  <c r="L4" i="1"/>
  <c r="J4" i="1" s="1"/>
  <c r="H22" i="1"/>
  <c r="I22" i="1" s="1"/>
  <c r="H20" i="1"/>
  <c r="I20" i="1" s="1"/>
  <c r="H18" i="1"/>
  <c r="I18" i="1" s="1"/>
  <c r="H16" i="1"/>
  <c r="I16" i="1" s="1"/>
  <c r="H14" i="1"/>
  <c r="I14" i="1" s="1"/>
  <c r="H12" i="1"/>
  <c r="I12" i="1" s="1"/>
  <c r="H10" i="1"/>
  <c r="I10" i="1" s="1"/>
  <c r="H8" i="1"/>
  <c r="I8" i="1" s="1"/>
  <c r="H6" i="1"/>
  <c r="I6" i="1" s="1"/>
  <c r="H4" i="1"/>
  <c r="I4" i="1" s="1"/>
  <c r="K10" i="1" l="1"/>
  <c r="K14" i="1"/>
  <c r="K22" i="1"/>
  <c r="K4" i="1"/>
  <c r="J20" i="1"/>
  <c r="J12" i="1"/>
  <c r="J8" i="1"/>
  <c r="J6" i="1"/>
  <c r="J16" i="1"/>
  <c r="J18" i="1"/>
</calcChain>
</file>

<file path=xl/sharedStrings.xml><?xml version="1.0" encoding="utf-8"?>
<sst xmlns="http://schemas.openxmlformats.org/spreadsheetml/2006/main" count="82" uniqueCount="55">
  <si>
    <t>自由記入欄</t>
  </si>
  <si>
    <t>計算欄</t>
  </si>
  <si>
    <t>データ貼り付け欄</t>
  </si>
  <si>
    <t>No.</t>
  </si>
  <si>
    <t>観測時刻</t>
  </si>
  <si>
    <t>観測井</t>
  </si>
  <si>
    <r>
      <t>測定時間</t>
    </r>
    <r>
      <rPr>
        <sz val="11"/>
        <color rgb="FFFF0000"/>
        <rFont val="HG丸ｺﾞｼｯｸM-PRO"/>
        <family val="3"/>
        <charset val="128"/>
      </rPr>
      <t>*</t>
    </r>
    <r>
      <rPr>
        <sz val="11"/>
        <color theme="1"/>
        <rFont val="HG丸ｺﾞｼｯｸM-PRO"/>
        <family val="3"/>
        <charset val="128"/>
      </rPr>
      <t xml:space="preserve">
[分]</t>
    </r>
  </si>
  <si>
    <t>磁方位[°]</t>
  </si>
  <si>
    <t>真方位
[°]</t>
  </si>
  <si>
    <t>ダルシー流速
[m/day]</t>
  </si>
  <si>
    <t>ダルシー流速
[cm/min]</t>
  </si>
  <si>
    <t>画像</t>
  </si>
  <si>
    <t>＃</t>
  </si>
  <si>
    <t>テーリング</t>
  </si>
  <si>
    <t>ドット</t>
  </si>
  <si>
    <t>備考</t>
  </si>
  <si>
    <t>種類</t>
  </si>
  <si>
    <t>透水係数[m/s]</t>
  </si>
  <si>
    <t>礫</t>
  </si>
  <si>
    <t>砂</t>
  </si>
  <si>
    <t>シルト質砂</t>
  </si>
  <si>
    <t>シルト</t>
  </si>
  <si>
    <t>粘土</t>
  </si>
  <si>
    <t>検量線</t>
  </si>
  <si>
    <t>計測時間</t>
  </si>
  <si>
    <t>a</t>
  </si>
  <si>
    <t>流速 [cm/min]=a x 重心移動距離[cm]</t>
  </si>
  <si>
    <t>pH係数</t>
  </si>
  <si>
    <t>b</t>
  </si>
  <si>
    <t>c</t>
  </si>
  <si>
    <t>透水係数補正</t>
  </si>
  <si>
    <t>小野2020</t>
    <rPh sb="0" eb="2">
      <t>オノ</t>
    </rPh>
    <phoneticPr fontId="9"/>
  </si>
  <si>
    <t>水俣2018</t>
    <rPh sb="0" eb="2">
      <t>ミナマタ</t>
    </rPh>
    <phoneticPr fontId="9"/>
  </si>
  <si>
    <t>大起理化工業株式会社　DIK-6800　流向・流速計算シート　2020.12.30版　©山口大学</t>
    <phoneticPr fontId="9"/>
  </si>
  <si>
    <r>
      <rPr>
        <u/>
        <sz val="11"/>
        <color theme="10"/>
        <rFont val="HG丸ｺﾞｼｯｸM-PRO"/>
        <family val="3"/>
        <charset val="128"/>
      </rPr>
      <t>偏角</t>
    </r>
    <r>
      <rPr>
        <u/>
        <sz val="11"/>
        <color theme="10"/>
        <rFont val="Arial"/>
        <family val="2"/>
      </rPr>
      <t>[°]*</t>
    </r>
  </si>
  <si>
    <r>
      <t>D</t>
    </r>
    <r>
      <rPr>
        <sz val="11"/>
        <color theme="1"/>
        <rFont val="ＭＳ ゴシック"/>
        <family val="3"/>
        <charset val="128"/>
      </rPr>
      <t>列：コンパスを基準とした磁方位の場合，現地の偏角を入力することで正方位を出力します．</t>
    </r>
    <rPh sb="8" eb="10">
      <t>キジュン</t>
    </rPh>
    <rPh sb="13" eb="14">
      <t>ジ</t>
    </rPh>
    <rPh sb="14" eb="16">
      <t>ホウイ</t>
    </rPh>
    <rPh sb="17" eb="19">
      <t>バアイ</t>
    </rPh>
    <rPh sb="33" eb="34">
      <t>セイ</t>
    </rPh>
    <rPh sb="34" eb="36">
      <t>ホウイ</t>
    </rPh>
    <rPh sb="37" eb="39">
      <t>シュツリョク</t>
    </rPh>
    <phoneticPr fontId="9"/>
  </si>
  <si>
    <t>Area
[cm2]</t>
    <phoneticPr fontId="9"/>
  </si>
  <si>
    <t>XM
[cm]</t>
    <phoneticPr fontId="9"/>
  </si>
  <si>
    <t>YM
[cm]</t>
    <phoneticPr fontId="9"/>
  </si>
  <si>
    <t>透水係数
[m/s]</t>
    <phoneticPr fontId="9"/>
  </si>
  <si>
    <t>pH</t>
    <phoneticPr fontId="9"/>
  </si>
  <si>
    <t>入力欄</t>
    <phoneticPr fontId="9"/>
  </si>
  <si>
    <r>
      <t>F</t>
    </r>
    <r>
      <rPr>
        <sz val="11"/>
        <color theme="1"/>
        <rFont val="ＭＳ ゴシック"/>
        <family val="3"/>
        <charset val="128"/>
      </rPr>
      <t>列：地盤の透水係数による補正を行います．不明な場合は下記を参考に入力してください．透水係数が</t>
    </r>
    <r>
      <rPr>
        <sz val="11"/>
        <color theme="1"/>
        <rFont val="Calibri"/>
        <family val="3"/>
      </rPr>
      <t>0.001m/s</t>
    </r>
    <r>
      <rPr>
        <sz val="11"/>
        <color theme="1"/>
        <rFont val="Yu Gothic"/>
        <family val="3"/>
        <charset val="128"/>
      </rPr>
      <t>以下の場合はデフォルト値でもほとんど影響がありません．</t>
    </r>
    <rPh sb="42" eb="44">
      <t>トウスイ</t>
    </rPh>
    <rPh sb="44" eb="46">
      <t>ケイスウ</t>
    </rPh>
    <rPh sb="55" eb="57">
      <t>イカ</t>
    </rPh>
    <rPh sb="58" eb="60">
      <t>バアイ</t>
    </rPh>
    <rPh sb="66" eb="67">
      <t>チ</t>
    </rPh>
    <rPh sb="73" eb="75">
      <t>エイキョウ</t>
    </rPh>
    <phoneticPr fontId="9"/>
  </si>
  <si>
    <r>
      <t>E</t>
    </r>
    <r>
      <rPr>
        <sz val="11"/>
        <color theme="1"/>
        <rFont val="ＭＳ ゴシック"/>
        <family val="3"/>
        <charset val="128"/>
      </rPr>
      <t>列：地下水の</t>
    </r>
    <r>
      <rPr>
        <sz val="11"/>
        <color theme="1"/>
        <rFont val="Calibri"/>
        <family val="2"/>
      </rPr>
      <t>pH</t>
    </r>
    <r>
      <rPr>
        <sz val="11"/>
        <color theme="1"/>
        <rFont val="ＭＳ ゴシック"/>
        <family val="3"/>
        <charset val="128"/>
      </rPr>
      <t>を入力することによりテーリング長が補正されます．pH</t>
    </r>
    <r>
      <rPr>
        <sz val="11"/>
        <color theme="1"/>
        <rFont val="Calibri"/>
        <family val="2"/>
      </rPr>
      <t>5</t>
    </r>
    <r>
      <rPr>
        <sz val="11"/>
        <color theme="1"/>
        <rFont val="ＭＳ ゴシック"/>
        <family val="2"/>
        <charset val="128"/>
      </rPr>
      <t>~</t>
    </r>
    <r>
      <rPr>
        <sz val="11"/>
        <color theme="1"/>
        <rFont val="Calibri"/>
        <family val="2"/>
      </rPr>
      <t>9</t>
    </r>
    <r>
      <rPr>
        <sz val="11"/>
        <color theme="1"/>
        <rFont val="ＭＳ ゴシック"/>
        <family val="2"/>
        <charset val="128"/>
      </rPr>
      <t>の場合はデフォルト値でもほとんど影響がありません．</t>
    </r>
    <rPh sb="24" eb="25">
      <t>チョウ</t>
    </rPh>
    <rPh sb="39" eb="41">
      <t>バアイ</t>
    </rPh>
    <rPh sb="47" eb="48">
      <t>チ</t>
    </rPh>
    <rPh sb="54" eb="56">
      <t>エイキョウ</t>
    </rPh>
    <phoneticPr fontId="9"/>
  </si>
  <si>
    <t>備考</t>
    <rPh sb="0" eb="2">
      <t>ビコウ</t>
    </rPh>
    <phoneticPr fontId="9"/>
  </si>
  <si>
    <t>透水係数補正</t>
    <rPh sb="0" eb="2">
      <t>トウスイ</t>
    </rPh>
    <rPh sb="2" eb="4">
      <t>ケイスウ</t>
    </rPh>
    <rPh sb="4" eb="6">
      <t>ホセイ</t>
    </rPh>
    <phoneticPr fontId="9"/>
  </si>
  <si>
    <t>テーリング長 
[cm]</t>
    <phoneticPr fontId="9"/>
  </si>
  <si>
    <r>
      <t>pH</t>
    </r>
    <r>
      <rPr>
        <sz val="11"/>
        <color theme="1"/>
        <rFont val="ＭＳ Ｐゴシック"/>
        <family val="3"/>
        <charset val="128"/>
      </rPr>
      <t>補正</t>
    </r>
    <rPh sb="2" eb="4">
      <t>ホセイ</t>
    </rPh>
    <phoneticPr fontId="9"/>
  </si>
  <si>
    <t>任意</t>
    <rPh sb="0" eb="2">
      <t>ニンイ</t>
    </rPh>
    <phoneticPr fontId="9"/>
  </si>
  <si>
    <t>必須</t>
    <rPh sb="0" eb="2">
      <t>ヒッス</t>
    </rPh>
    <phoneticPr fontId="9"/>
  </si>
  <si>
    <t>番号</t>
    <rPh sb="0" eb="2">
      <t>バンゴウ</t>
    </rPh>
    <phoneticPr fontId="9"/>
  </si>
  <si>
    <t>面積</t>
    <rPh sb="0" eb="2">
      <t>メンセキ</t>
    </rPh>
    <phoneticPr fontId="9"/>
  </si>
  <si>
    <t>東西方向</t>
    <rPh sb="0" eb="2">
      <t>トウザイ</t>
    </rPh>
    <rPh sb="2" eb="4">
      <t>ホウコウ</t>
    </rPh>
    <phoneticPr fontId="9"/>
  </si>
  <si>
    <t>南北方向</t>
    <rPh sb="0" eb="2">
      <t>ナンボク</t>
    </rPh>
    <rPh sb="2" eb="4">
      <t>ホウコウ</t>
    </rPh>
    <phoneticPr fontId="9"/>
  </si>
  <si>
    <r>
      <t>N-Q</t>
    </r>
    <r>
      <rPr>
        <sz val="11"/>
        <color theme="1"/>
        <rFont val="Yu Gothic"/>
        <family val="2"/>
        <charset val="128"/>
      </rPr>
      <t>には</t>
    </r>
    <r>
      <rPr>
        <sz val="11"/>
        <color theme="1"/>
        <rFont val="Arial"/>
        <family val="2"/>
      </rPr>
      <t>ImageJ</t>
    </r>
    <r>
      <rPr>
        <sz val="11"/>
        <color theme="1"/>
        <rFont val="ＭＳ Ｐゴシック"/>
        <family val="3"/>
        <charset val="128"/>
      </rPr>
      <t>または</t>
    </r>
    <r>
      <rPr>
        <sz val="11"/>
        <color theme="1"/>
        <rFont val="Arial"/>
        <family val="3"/>
      </rPr>
      <t>FIJI</t>
    </r>
    <r>
      <rPr>
        <sz val="11"/>
        <color theme="1"/>
        <rFont val="Yu Gothic"/>
        <family val="2"/>
        <charset val="128"/>
      </rPr>
      <t>の結果を貼り付けます</t>
    </r>
    <rPh sb="19" eb="21">
      <t>ケッカ</t>
    </rPh>
    <rPh sb="22" eb="23">
      <t>ハ</t>
    </rPh>
    <rPh sb="24" eb="25">
      <t>ツ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</si>
</sst>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E+00"/>
    <numFmt numFmtId="177" formatCode="0.0"/>
    <numFmt numFmtId="178" formatCode="0.000"/>
  </numFmts>
  <fonts count="19">
    <font>
      <sz val="11"/>
      <color theme="1"/>
      <name val="Arial"/>
    </font>
    <font>
      <sz val="11"/>
      <color theme="1"/>
      <name val="HG丸ｺﾞｼｯｸM-PRO"/>
      <family val="3"/>
      <charset val="128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HG丸ｺﾞｼｯｸM-PRO"/>
      <family val="3"/>
      <charset val="128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HG丸ｺﾞｼｯｸM-PRO"/>
      <family val="3"/>
      <charset val="128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3"/>
    </font>
    <font>
      <sz val="11"/>
      <color theme="1"/>
      <name val="ＭＳ ゴシック"/>
      <family val="2"/>
      <charset val="128"/>
    </font>
    <font>
      <sz val="11"/>
      <color theme="1"/>
      <name val="ＭＳ ゴシック"/>
      <family val="3"/>
      <charset val="128"/>
    </font>
    <font>
      <u/>
      <sz val="11"/>
      <color theme="10"/>
      <name val="Arial"/>
      <family val="2"/>
    </font>
    <font>
      <u/>
      <sz val="11"/>
      <color theme="10"/>
      <name val="HG丸ｺﾞｼｯｸM-PRO"/>
      <family val="3"/>
      <charset val="128"/>
    </font>
    <font>
      <sz val="11"/>
      <color theme="1"/>
      <name val="Calibri"/>
      <family val="3"/>
    </font>
    <font>
      <sz val="11"/>
      <color theme="1"/>
      <name val="Yu Gothic"/>
      <family val="3"/>
      <charset val="128"/>
    </font>
    <font>
      <sz val="11"/>
      <color theme="1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11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vertical="center"/>
    </xf>
    <xf numFmtId="11" fontId="3" fillId="0" borderId="7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178" fontId="3" fillId="0" borderId="4" xfId="0" applyNumberFormat="1" applyFont="1" applyBorder="1" applyAlignment="1">
      <alignment vertical="center"/>
    </xf>
    <xf numFmtId="176" fontId="1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22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vertical="center"/>
    </xf>
    <xf numFmtId="0" fontId="10" fillId="0" borderId="0" xfId="0" applyFont="1" applyAlignment="1">
      <alignment vertical="center"/>
    </xf>
    <xf numFmtId="0" fontId="14" fillId="3" borderId="4" xfId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228600</xdr:colOff>
      <xdr:row>2</xdr:row>
      <xdr:rowOff>219075</xdr:rowOff>
    </xdr:from>
    <xdr:to>
      <xdr:col>26</xdr:col>
      <xdr:colOff>388163</xdr:colOff>
      <xdr:row>13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212A616-3129-4401-9D19-B07B3DD1E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44575" y="733425"/>
          <a:ext cx="4807763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si.go.jp/common/0001480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V21" sqref="V21"/>
    </sheetView>
  </sheetViews>
  <sheetFormatPr defaultColWidth="12.625" defaultRowHeight="15" customHeight="1"/>
  <cols>
    <col min="1" max="1" width="5.25" customWidth="1"/>
    <col min="2" max="2" width="17" customWidth="1"/>
    <col min="3" max="4" width="8.625" customWidth="1"/>
    <col min="5" max="5" width="12" customWidth="1"/>
    <col min="6" max="6" width="10.75" customWidth="1"/>
    <col min="7" max="7" width="8.625" customWidth="1"/>
    <col min="8" max="9" width="12" customWidth="1"/>
    <col min="10" max="10" width="9.125" customWidth="1"/>
    <col min="11" max="11" width="13.875" customWidth="1"/>
    <col min="12" max="12" width="14" customWidth="1"/>
    <col min="13" max="13" width="11.375" customWidth="1"/>
    <col min="14" max="17" width="8.875" customWidth="1"/>
    <col min="18" max="26" width="7.625" customWidth="1"/>
  </cols>
  <sheetData>
    <row r="1" spans="1:26" ht="20.25" customHeight="1">
      <c r="A1" s="1" t="s">
        <v>33</v>
      </c>
    </row>
    <row r="2" spans="1:26" ht="20.25" customHeight="1">
      <c r="A2" s="26" t="s">
        <v>0</v>
      </c>
      <c r="B2" s="27"/>
      <c r="C2" s="28"/>
      <c r="D2" s="35" t="s">
        <v>41</v>
      </c>
      <c r="E2" s="27"/>
      <c r="F2" s="27"/>
      <c r="G2" s="28"/>
      <c r="H2" s="29" t="s">
        <v>1</v>
      </c>
      <c r="I2" s="27"/>
      <c r="J2" s="27"/>
      <c r="K2" s="27"/>
      <c r="L2" s="27"/>
      <c r="M2" s="28"/>
      <c r="N2" s="29" t="s">
        <v>2</v>
      </c>
      <c r="O2" s="27"/>
      <c r="P2" s="27"/>
      <c r="Q2" s="28"/>
    </row>
    <row r="3" spans="1:26" ht="95.25" customHeight="1">
      <c r="A3" s="2" t="s">
        <v>3</v>
      </c>
      <c r="B3" s="2" t="s">
        <v>4</v>
      </c>
      <c r="C3" s="2" t="s">
        <v>5</v>
      </c>
      <c r="D3" s="3" t="s">
        <v>40</v>
      </c>
      <c r="E3" s="4" t="s">
        <v>39</v>
      </c>
      <c r="F3" s="34" t="s">
        <v>34</v>
      </c>
      <c r="G3" s="4" t="s">
        <v>6</v>
      </c>
      <c r="H3" s="5" t="s">
        <v>7</v>
      </c>
      <c r="I3" s="6" t="s">
        <v>8</v>
      </c>
      <c r="J3" s="6" t="s">
        <v>9</v>
      </c>
      <c r="K3" s="6" t="s">
        <v>10</v>
      </c>
      <c r="L3" s="6" t="s">
        <v>46</v>
      </c>
      <c r="M3" s="5" t="s">
        <v>11</v>
      </c>
      <c r="N3" s="3" t="s">
        <v>12</v>
      </c>
      <c r="O3" s="4" t="s">
        <v>36</v>
      </c>
      <c r="P3" s="4" t="s">
        <v>37</v>
      </c>
      <c r="Q3" s="4" t="s">
        <v>38</v>
      </c>
      <c r="R3" s="7"/>
      <c r="S3" s="7"/>
      <c r="T3" s="7"/>
      <c r="U3" s="7"/>
      <c r="V3" s="7"/>
      <c r="W3" s="7"/>
      <c r="X3" s="7"/>
      <c r="Y3" s="7"/>
      <c r="Z3" s="7"/>
    </row>
    <row r="4" spans="1:26" ht="18.75" customHeight="1">
      <c r="A4" s="21">
        <v>1</v>
      </c>
      <c r="B4" s="30"/>
      <c r="C4" s="21"/>
      <c r="D4" s="21">
        <v>7.5</v>
      </c>
      <c r="E4" s="19">
        <v>1.2999999999999999E-3</v>
      </c>
      <c r="F4" s="21">
        <v>0</v>
      </c>
      <c r="G4" s="21">
        <v>60</v>
      </c>
      <c r="H4" s="22">
        <f>MOD(DEGREES(ATAN2(-(Q5-Q4),-(P5-P4))),360)</f>
        <v>238.28486648490232</v>
      </c>
      <c r="I4" s="23">
        <f>MOD((H4-F4),360)</f>
        <v>238.28486648490232</v>
      </c>
      <c r="J4" s="23">
        <f>IF($L4&gt;1,"OVER",1440/100*((定数表!$C$12*$E4*100+定数表!$C$13)/定数表!$C$14)*IF($G4=5,定数表!$C$3*($L4),IF($G4=15,定数表!$C$4*($L4),IF($G4=30,定数表!$C$5*($L4),定数表!$C$6*($L4)))))</f>
        <v>2.0976337314719928</v>
      </c>
      <c r="K4" s="24">
        <f>IF($L4&gt;1,"OVER",((定数表!$C$12*$E4+定数表!$C$13)/定数表!$C$14)*IF($G4=5,定数表!$C$3*($L4),IF($G4=15,定数表!$C$4*($L4),IF($G4=30,定数表!$C$5*($L4),定数表!$C$6*($L4)))))</f>
        <v>1.0066683435296143E-2</v>
      </c>
      <c r="L4" s="25">
        <f>(定数表!$C$8*7.5^2+定数表!$C$9*7.5+定数表!$C$10)/(定数表!$C$8*D4^2+定数表!$C$9*D4+定数表!$C$10)*((P5-P4)^2+(Q5-Q4)^2)^0.5</f>
        <v>0.10462313319720434</v>
      </c>
      <c r="M4" s="8" t="s">
        <v>13</v>
      </c>
      <c r="N4" s="8">
        <v>1</v>
      </c>
      <c r="O4" s="8">
        <v>0.379</v>
      </c>
      <c r="P4" s="8">
        <v>3.5640000000000001</v>
      </c>
      <c r="Q4" s="8">
        <v>3.6190000000000002</v>
      </c>
    </row>
    <row r="5" spans="1:26" ht="18.7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8" t="s">
        <v>14</v>
      </c>
      <c r="N5" s="8">
        <v>2</v>
      </c>
      <c r="O5" s="8">
        <v>8.8999999999999996E-2</v>
      </c>
      <c r="P5" s="8">
        <v>3.653</v>
      </c>
      <c r="Q5" s="8">
        <v>3.6739999999999999</v>
      </c>
    </row>
    <row r="6" spans="1:26" ht="18.75" customHeight="1">
      <c r="A6" s="21">
        <v>2</v>
      </c>
      <c r="B6" s="21"/>
      <c r="C6" s="21"/>
      <c r="D6" s="21">
        <v>7.5</v>
      </c>
      <c r="E6" s="19">
        <v>1.2999999999999999E-3</v>
      </c>
      <c r="F6" s="21">
        <v>0</v>
      </c>
      <c r="G6" s="21">
        <v>60</v>
      </c>
      <c r="H6" s="22" t="e">
        <f>MOD(DEGREES(ATAN2(-(Q7-Q6),-(P7-P6))),360)</f>
        <v>#DIV/0!</v>
      </c>
      <c r="I6" s="23" t="e">
        <f>MOD((H6-F6),360)</f>
        <v>#DIV/0!</v>
      </c>
      <c r="J6" s="23">
        <f>IF($L6&gt;1,"OVER",1440/100*((定数表!$C$12*$E6*100+定数表!$C$13)/定数表!$C$14)*IF($G6=5,定数表!$C$3*($L6),IF($G6=15,定数表!$C$4*($L6),IF($G6=30,定数表!$C$5*($L6),定数表!$C$6*($L6)))))</f>
        <v>0</v>
      </c>
      <c r="K6" s="24">
        <f>IF($L6&gt;1,"OVER",((定数表!$C$12*$E6+定数表!$C$13)/定数表!$C$14)*IF($G6=5,定数表!$C$3*($L6),IF($G6=15,定数表!$C$4*($L6),IF($G6=30,定数表!$C$5*($L6),定数表!$C$6*($L6)))))</f>
        <v>0</v>
      </c>
      <c r="L6" s="25">
        <f>(定数表!$C$8*7.5^2+定数表!$C$9*7.5+定数表!$C$10)/(定数表!$C$8*D6^2+定数表!$C$9*D6+定数表!$C$10)*((P7-P6)^2+(Q7-Q6)^2)^0.5</f>
        <v>0</v>
      </c>
      <c r="M6" s="8" t="s">
        <v>13</v>
      </c>
      <c r="N6" s="8"/>
      <c r="O6" s="8"/>
      <c r="P6" s="8"/>
      <c r="Q6" s="8"/>
    </row>
    <row r="7" spans="1:26" ht="18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8" t="s">
        <v>14</v>
      </c>
      <c r="N7" s="8"/>
      <c r="O7" s="8"/>
      <c r="P7" s="8"/>
      <c r="Q7" s="8"/>
    </row>
    <row r="8" spans="1:26" ht="18.75" customHeight="1">
      <c r="A8" s="21">
        <v>3</v>
      </c>
      <c r="B8" s="21"/>
      <c r="C8" s="21"/>
      <c r="D8" s="21">
        <v>7.5</v>
      </c>
      <c r="E8" s="19">
        <v>1.2999999999999999E-3</v>
      </c>
      <c r="F8" s="21">
        <v>0</v>
      </c>
      <c r="G8" s="21">
        <v>30</v>
      </c>
      <c r="H8" s="22" t="e">
        <f>MOD(DEGREES(ATAN2(-(Q9-Q8),-(P9-P8))),360)</f>
        <v>#DIV/0!</v>
      </c>
      <c r="I8" s="23" t="e">
        <f>MOD((H8-F8),360)</f>
        <v>#DIV/0!</v>
      </c>
      <c r="J8" s="23">
        <f>IF($L8&gt;1,"OVER",1440/100*((定数表!$C$12*$E8*100+定数表!$C$13)/定数表!$C$14)*IF($G8=5,定数表!$C$3*($L8),IF($G8=15,定数表!$C$4*($L8),IF($G8=30,定数表!$C$5*($L8),定数表!$C$6*($L8)))))</f>
        <v>0</v>
      </c>
      <c r="K8" s="24">
        <f>IF($L8&gt;1,"OVER",((定数表!$C$12*$E8+定数表!$C$13)/定数表!$C$14)*IF($G8=5,定数表!$C$3*($L8),IF($G8=15,定数表!$C$4*($L8),IF($G8=30,定数表!$C$5*($L8),定数表!$C$6*($L8)))))</f>
        <v>0</v>
      </c>
      <c r="L8" s="25">
        <f>(定数表!$C$8*7.5^2+定数表!$C$9*7.5+定数表!$C$10)/(定数表!$C$8*D8^2+定数表!$C$9*D8+定数表!$C$10)*((P9-P8)^2+(Q9-Q8)^2)^0.5</f>
        <v>0</v>
      </c>
      <c r="M8" s="8" t="s">
        <v>13</v>
      </c>
      <c r="N8" s="8"/>
      <c r="O8" s="8"/>
      <c r="P8" s="8"/>
      <c r="Q8" s="8"/>
    </row>
    <row r="9" spans="1:26" ht="18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8" t="s">
        <v>14</v>
      </c>
      <c r="N9" s="8"/>
      <c r="O9" s="8"/>
      <c r="P9" s="8"/>
      <c r="Q9" s="8"/>
    </row>
    <row r="10" spans="1:26" ht="18.75" customHeight="1">
      <c r="A10" s="21">
        <v>4</v>
      </c>
      <c r="B10" s="21"/>
      <c r="C10" s="21"/>
      <c r="D10" s="21">
        <v>7.5</v>
      </c>
      <c r="E10" s="19">
        <v>1.2999999999999999E-3</v>
      </c>
      <c r="F10" s="21">
        <v>0</v>
      </c>
      <c r="G10" s="21">
        <v>30</v>
      </c>
      <c r="H10" s="22" t="e">
        <f>MOD(DEGREES(ATAN2(-(Q11-Q10),-(P11-P10))),360)</f>
        <v>#DIV/0!</v>
      </c>
      <c r="I10" s="23" t="e">
        <f>MOD((H10-F10),360)</f>
        <v>#DIV/0!</v>
      </c>
      <c r="J10" s="23">
        <f>IF($L10&gt;1,"OVER",1440/100*((定数表!$C$12*$E10*100+定数表!$C$13)/定数表!$C$14)*IF($G10=5,定数表!$C$3*($L10),IF($G10=15,定数表!$C$4*($L10),IF($G10=30,定数表!$C$5*($L10),定数表!$C$6*($L10)))))</f>
        <v>0</v>
      </c>
      <c r="K10" s="24">
        <f>IF($L10&gt;1,"OVER",((定数表!$C$12*$E10+定数表!$C$13)/定数表!$C$14)*IF($G10=5,定数表!$C$3*($L10),IF($G10=15,定数表!$C$4*($L10),IF($G10=30,定数表!$C$5*($L10),定数表!$C$6*($L10)))))</f>
        <v>0</v>
      </c>
      <c r="L10" s="25">
        <f>(定数表!$C$8*7.5^2+定数表!$C$9*7.5+定数表!$C$10)/(定数表!$C$8*D10^2+定数表!$C$9*D10+定数表!$C$10)*((P11-P10)^2+(Q11-Q10)^2)^0.5</f>
        <v>0</v>
      </c>
      <c r="M10" s="8" t="s">
        <v>13</v>
      </c>
      <c r="N10" s="8"/>
      <c r="O10" s="8"/>
      <c r="P10" s="8"/>
      <c r="Q10" s="8"/>
    </row>
    <row r="11" spans="1:26" ht="18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8" t="s">
        <v>14</v>
      </c>
      <c r="N11" s="8"/>
      <c r="O11" s="8"/>
      <c r="P11" s="8"/>
      <c r="Q11" s="8"/>
    </row>
    <row r="12" spans="1:26" ht="18.75" customHeight="1">
      <c r="A12" s="21">
        <v>5</v>
      </c>
      <c r="B12" s="21"/>
      <c r="C12" s="21"/>
      <c r="D12" s="21">
        <v>7.5</v>
      </c>
      <c r="E12" s="19">
        <v>1.2999999999999999E-3</v>
      </c>
      <c r="F12" s="21">
        <v>0</v>
      </c>
      <c r="G12" s="21">
        <v>30</v>
      </c>
      <c r="H12" s="22" t="e">
        <f>MOD(DEGREES(ATAN2(-(Q13-Q12),-(P13-P12))),360)</f>
        <v>#DIV/0!</v>
      </c>
      <c r="I12" s="23" t="e">
        <f>MOD((H12-F12),360)</f>
        <v>#DIV/0!</v>
      </c>
      <c r="J12" s="23">
        <f>IF($L12&gt;1,"OVER",1440/100*((定数表!$C$12*$E12*100+定数表!$C$13)/定数表!$C$14)*IF($G12=5,定数表!$C$3*($L12),IF($G12=15,定数表!$C$4*($L12),IF($G12=30,定数表!$C$5*($L12),定数表!$C$6*($L12)))))</f>
        <v>0</v>
      </c>
      <c r="K12" s="24">
        <f>IF($L12&gt;1,"OVER",((定数表!$C$12*$E12+定数表!$C$13)/定数表!$C$14)*IF($G12=5,定数表!$C$3*($L12),IF($G12=15,定数表!$C$4*($L12),IF($G12=30,定数表!$C$5*($L12),定数表!$C$6*($L12)))))</f>
        <v>0</v>
      </c>
      <c r="L12" s="25">
        <f>(定数表!$C$8*7.5^2+定数表!$C$9*7.5+定数表!$C$10)/(定数表!$C$8*D12^2+定数表!$C$9*D12+定数表!$C$10)*((P13-P12)^2+(Q13-Q12)^2)^0.5</f>
        <v>0</v>
      </c>
      <c r="M12" s="8" t="s">
        <v>13</v>
      </c>
      <c r="N12" s="8"/>
      <c r="O12" s="8"/>
      <c r="P12" s="8"/>
      <c r="Q12" s="8"/>
    </row>
    <row r="13" spans="1:26" ht="18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8" t="s">
        <v>14</v>
      </c>
      <c r="N13" s="8"/>
      <c r="O13" s="8"/>
      <c r="P13" s="8"/>
      <c r="Q13" s="8"/>
    </row>
    <row r="14" spans="1:26" ht="18.75" customHeight="1">
      <c r="A14" s="21">
        <v>6</v>
      </c>
      <c r="B14" s="21"/>
      <c r="C14" s="21"/>
      <c r="D14" s="21">
        <v>7.5</v>
      </c>
      <c r="E14" s="19">
        <v>1.2999999999999999E-3</v>
      </c>
      <c r="F14" s="21">
        <v>0</v>
      </c>
      <c r="G14" s="21">
        <v>30</v>
      </c>
      <c r="H14" s="22" t="e">
        <f>MOD(DEGREES(ATAN2(-(Q15-Q14),-(P15-P14))),360)</f>
        <v>#DIV/0!</v>
      </c>
      <c r="I14" s="23" t="e">
        <f>MOD((H14-F14),360)</f>
        <v>#DIV/0!</v>
      </c>
      <c r="J14" s="23">
        <f>IF($L14&gt;1,"OVER",1440/100*((定数表!$C$12*$E14*100+定数表!$C$13)/定数表!$C$14)*IF($G14=5,定数表!$C$3*($L14),IF($G14=15,定数表!$C$4*($L14),IF($G14=30,定数表!$C$5*($L14),定数表!$C$6*($L14)))))</f>
        <v>0</v>
      </c>
      <c r="K14" s="24">
        <f>IF($L14&gt;1,"OVER",((定数表!$C$12*$E14+定数表!$C$13)/定数表!$C$14)*IF($G14=5,定数表!$C$3*($L14),IF($G14=15,定数表!$C$4*($L14),IF($G14=30,定数表!$C$5*($L14),定数表!$C$6*($L14)))))</f>
        <v>0</v>
      </c>
      <c r="L14" s="25">
        <f>(定数表!$C$8*7.5^2+定数表!$C$9*7.5+定数表!$C$10)/(定数表!$C$8*D14^2+定数表!$C$9*D14+定数表!$C$10)*((P15-P14)^2+(Q15-Q14)^2)^0.5</f>
        <v>0</v>
      </c>
      <c r="M14" s="8" t="s">
        <v>13</v>
      </c>
      <c r="N14" s="8"/>
      <c r="O14" s="8"/>
      <c r="P14" s="8"/>
      <c r="Q14" s="8"/>
    </row>
    <row r="15" spans="1:26" ht="18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8" t="s">
        <v>14</v>
      </c>
      <c r="N15" s="8"/>
      <c r="O15" s="8"/>
      <c r="P15" s="8"/>
      <c r="Q15" s="8"/>
      <c r="T15" s="31" t="s">
        <v>54</v>
      </c>
    </row>
    <row r="16" spans="1:26" ht="18.75" customHeight="1">
      <c r="A16" s="21">
        <v>7</v>
      </c>
      <c r="B16" s="21"/>
      <c r="C16" s="21"/>
      <c r="D16" s="21">
        <v>7.5</v>
      </c>
      <c r="E16" s="19">
        <v>1.2999999999999999E-3</v>
      </c>
      <c r="F16" s="21">
        <v>0</v>
      </c>
      <c r="G16" s="21">
        <v>30</v>
      </c>
      <c r="H16" s="22" t="e">
        <f>MOD(DEGREES(ATAN2(-(Q17-Q16),-(P17-P16))),360)</f>
        <v>#DIV/0!</v>
      </c>
      <c r="I16" s="23" t="e">
        <f>MOD((H16-F16),360)</f>
        <v>#DIV/0!</v>
      </c>
      <c r="J16" s="23">
        <f>IF($L16&gt;1,"OVER",1440/100*((定数表!$C$12*$E16*100+定数表!$C$13)/定数表!$C$14)*IF($G16=5,定数表!$C$3*($L16),IF($G16=15,定数表!$C$4*($L16),IF($G16=30,定数表!$C$5*($L16),定数表!$C$6*($L16)))))</f>
        <v>0</v>
      </c>
      <c r="K16" s="24">
        <f>IF($L16&gt;1,"OVER",((定数表!$C$12*$E16+定数表!$C$13)/定数表!$C$14)*IF($G16=5,定数表!$C$3*($L16),IF($G16=15,定数表!$C$4*($L16),IF($G16=30,定数表!$C$5*($L16),定数表!$C$6*($L16)))))</f>
        <v>0</v>
      </c>
      <c r="L16" s="25">
        <f>(定数表!$C$8*7.5^2+定数表!$C$9*7.5+定数表!$C$10)/(定数表!$C$8*D16^2+定数表!$C$9*D16+定数表!$C$10)*((P17-P16)^2+(Q17-Q16)^2)^0.5</f>
        <v>0</v>
      </c>
      <c r="M16" s="8" t="s">
        <v>13</v>
      </c>
      <c r="N16" s="8"/>
      <c r="O16" s="8"/>
      <c r="P16" s="8"/>
      <c r="Q16" s="8"/>
      <c r="T16" s="31"/>
    </row>
    <row r="17" spans="1:17" ht="18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8" t="s">
        <v>14</v>
      </c>
      <c r="N17" s="8"/>
      <c r="O17" s="8"/>
      <c r="P17" s="8"/>
      <c r="Q17" s="8"/>
    </row>
    <row r="18" spans="1:17" ht="18.75" customHeight="1">
      <c r="A18" s="21">
        <v>8</v>
      </c>
      <c r="B18" s="21"/>
      <c r="C18" s="21"/>
      <c r="D18" s="21">
        <v>7.5</v>
      </c>
      <c r="E18" s="19">
        <v>1.2999999999999999E-3</v>
      </c>
      <c r="F18" s="21">
        <v>0</v>
      </c>
      <c r="G18" s="21">
        <v>30</v>
      </c>
      <c r="H18" s="22" t="e">
        <f>MOD(DEGREES(ATAN2(-(Q19-Q18),-(P19-P18))),360)</f>
        <v>#DIV/0!</v>
      </c>
      <c r="I18" s="23" t="e">
        <f>MOD((H18-F18),360)</f>
        <v>#DIV/0!</v>
      </c>
      <c r="J18" s="23">
        <f>IF($L18&gt;1,"OVER",1440/100*((定数表!$C$12*$E18*100+定数表!$C$13)/定数表!$C$14)*IF($G18=5,定数表!$C$3*($L18),IF($G18=15,定数表!$C$4*($L18),IF($G18=30,定数表!$C$5*($L18),定数表!$C$6*($L18)))))</f>
        <v>0</v>
      </c>
      <c r="K18" s="24">
        <f>IF($L18&gt;1,"OVER",((定数表!$C$12*$E18+定数表!$C$13)/定数表!$C$14)*IF($G18=5,定数表!$C$3*($L18),IF($G18=15,定数表!$C$4*($L18),IF($G18=30,定数表!$C$5*($L18),定数表!$C$6*($L18)))))</f>
        <v>0</v>
      </c>
      <c r="L18" s="25">
        <f>(定数表!$C$8*7.5^2+定数表!$C$9*7.5+定数表!$C$10)/(定数表!$C$8*D18^2+定数表!$C$9*D18+定数表!$C$10)*((P19-P18)^2+(Q19-Q18)^2)^0.5</f>
        <v>0</v>
      </c>
      <c r="M18" s="8" t="s">
        <v>13</v>
      </c>
      <c r="N18" s="8"/>
      <c r="O18" s="8"/>
      <c r="P18" s="8"/>
      <c r="Q18" s="8"/>
    </row>
    <row r="19" spans="1:17" ht="18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8" t="s">
        <v>14</v>
      </c>
      <c r="N19" s="8"/>
      <c r="O19" s="8"/>
      <c r="P19" s="8"/>
      <c r="Q19" s="8"/>
    </row>
    <row r="20" spans="1:17" ht="18.75" customHeight="1">
      <c r="A20" s="21">
        <v>9</v>
      </c>
      <c r="B20" s="21"/>
      <c r="C20" s="21"/>
      <c r="D20" s="21">
        <v>7.5</v>
      </c>
      <c r="E20" s="19">
        <v>1.2999999999999999E-3</v>
      </c>
      <c r="F20" s="21">
        <v>0</v>
      </c>
      <c r="G20" s="21">
        <v>30</v>
      </c>
      <c r="H20" s="22" t="e">
        <f>MOD(DEGREES(ATAN2(-(Q21-Q20),-(P21-P20))),360)</f>
        <v>#DIV/0!</v>
      </c>
      <c r="I20" s="23" t="e">
        <f>MOD((H20-F20),360)</f>
        <v>#DIV/0!</v>
      </c>
      <c r="J20" s="23">
        <f>IF($L20&gt;1,"OVER",1440/100*((定数表!$C$12*$E20*100+定数表!$C$13)/定数表!$C$14)*IF($G20=5,定数表!$C$3*($L20),IF($G20=15,定数表!$C$4*($L20),IF($G20=30,定数表!$C$5*($L20),定数表!$C$6*($L20)))))</f>
        <v>0</v>
      </c>
      <c r="K20" s="24">
        <f>IF($L20&gt;1,"OVER",((定数表!$C$12*$E20+定数表!$C$13)/定数表!$C$14)*IF($G20=5,定数表!$C$3*($L20),IF($G20=15,定数表!$C$4*($L20),IF($G20=30,定数表!$C$5*($L20),定数表!$C$6*($L20)))))</f>
        <v>0</v>
      </c>
      <c r="L20" s="25">
        <f>(定数表!$C$8*7.5^2+定数表!$C$9*7.5+定数表!$C$10)/(定数表!$C$8*D20^2+定数表!$C$9*D20+定数表!$C$10)*((P21-P20)^2+(Q21-Q20)^2)^0.5</f>
        <v>0</v>
      </c>
      <c r="M20" s="8" t="s">
        <v>13</v>
      </c>
      <c r="N20" s="8"/>
      <c r="O20" s="8"/>
      <c r="P20" s="8"/>
      <c r="Q20" s="8"/>
    </row>
    <row r="21" spans="1:17" ht="18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8" t="s">
        <v>14</v>
      </c>
      <c r="N21" s="8"/>
      <c r="O21" s="8"/>
      <c r="P21" s="8"/>
      <c r="Q21" s="8"/>
    </row>
    <row r="22" spans="1:17" ht="18.75" customHeight="1">
      <c r="A22" s="21">
        <v>10</v>
      </c>
      <c r="B22" s="21"/>
      <c r="C22" s="21"/>
      <c r="D22" s="21">
        <v>7.5</v>
      </c>
      <c r="E22" s="19">
        <v>1.2999999999999999E-3</v>
      </c>
      <c r="F22" s="21">
        <v>0</v>
      </c>
      <c r="G22" s="21">
        <v>30</v>
      </c>
      <c r="H22" s="22" t="e">
        <f>MOD(DEGREES(ATAN2(-(Q23-Q22),-(P23-P22))),360)</f>
        <v>#DIV/0!</v>
      </c>
      <c r="I22" s="23" t="e">
        <f>MOD((H22-F22),360)</f>
        <v>#DIV/0!</v>
      </c>
      <c r="J22" s="23">
        <f>IF($L22&gt;1,"OVER",1440/100*((定数表!$C$12*$E22*100+定数表!$C$13)/定数表!$C$14)*IF($G22=5,定数表!$C$3*($L22),IF($G22=15,定数表!$C$4*($L22),IF($G22=30,定数表!$C$5*($L22),定数表!$C$6*($L22)))))</f>
        <v>0</v>
      </c>
      <c r="K22" s="24">
        <f>IF($L22&gt;1,"OVER",((定数表!$C$12*$E22+定数表!$C$13)/定数表!$C$14)*IF($G22=5,定数表!$C$3*($L22),IF($G22=15,定数表!$C$4*($L22),IF($G22=30,定数表!$C$5*($L22),定数表!$C$6*($L22)))))</f>
        <v>0</v>
      </c>
      <c r="L22" s="25">
        <f>(定数表!$C$8*7.5^2+定数表!$C$9*7.5+定数表!$C$10)/(定数表!$C$8*D22^2+定数表!$C$9*D22+定数表!$C$10)*((P23-P22)^2+(Q23-Q22)^2)^0.5</f>
        <v>0</v>
      </c>
      <c r="M22" s="8" t="s">
        <v>13</v>
      </c>
      <c r="N22" s="8"/>
      <c r="O22" s="8"/>
      <c r="P22" s="8"/>
      <c r="Q22" s="8"/>
    </row>
    <row r="23" spans="1:17" ht="18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7" t="s">
        <v>14</v>
      </c>
      <c r="N23" s="37"/>
      <c r="O23" s="37"/>
      <c r="P23" s="37"/>
      <c r="Q23" s="37"/>
    </row>
    <row r="24" spans="1:17" ht="18.75" customHeight="1">
      <c r="A24" s="38" t="s">
        <v>44</v>
      </c>
      <c r="B24" s="38" t="s">
        <v>48</v>
      </c>
      <c r="C24" s="38" t="s">
        <v>48</v>
      </c>
      <c r="D24" s="38" t="s">
        <v>48</v>
      </c>
      <c r="E24" s="38" t="s">
        <v>48</v>
      </c>
      <c r="F24" s="38" t="s">
        <v>49</v>
      </c>
      <c r="G24" s="38" t="s">
        <v>49</v>
      </c>
      <c r="H24" s="39"/>
      <c r="I24" s="39"/>
      <c r="J24" s="39"/>
      <c r="K24" s="38" t="s">
        <v>45</v>
      </c>
      <c r="L24" s="40" t="s">
        <v>47</v>
      </c>
      <c r="M24" s="39"/>
      <c r="N24" s="38" t="s">
        <v>50</v>
      </c>
      <c r="O24" s="38" t="s">
        <v>51</v>
      </c>
      <c r="P24" s="38" t="s">
        <v>52</v>
      </c>
      <c r="Q24" s="38" t="s">
        <v>53</v>
      </c>
    </row>
    <row r="25" spans="1:17" ht="18.75" customHeight="1">
      <c r="C25" s="9"/>
    </row>
    <row r="26" spans="1:17" ht="18.75" customHeight="1">
      <c r="B26" s="10" t="s">
        <v>15</v>
      </c>
    </row>
    <row r="27" spans="1:17" ht="18.75" customHeight="1">
      <c r="B27" s="12" t="s">
        <v>35</v>
      </c>
    </row>
    <row r="28" spans="1:17" ht="18.75" customHeight="1">
      <c r="B28" s="12" t="s">
        <v>43</v>
      </c>
    </row>
    <row r="29" spans="1:17" ht="18.75" customHeight="1">
      <c r="B29" s="12" t="s">
        <v>42</v>
      </c>
    </row>
    <row r="30" spans="1:17" ht="18.75" customHeight="1">
      <c r="B30" s="11" t="s">
        <v>16</v>
      </c>
      <c r="C30" s="11" t="s">
        <v>17</v>
      </c>
      <c r="D30" s="11"/>
    </row>
    <row r="31" spans="1:17" ht="18.75" customHeight="1">
      <c r="B31" s="12" t="s">
        <v>18</v>
      </c>
      <c r="C31" s="13">
        <v>0.01</v>
      </c>
      <c r="D31" s="12"/>
    </row>
    <row r="32" spans="1:17" ht="18.75" customHeight="1">
      <c r="B32" s="12" t="s">
        <v>19</v>
      </c>
      <c r="C32" s="13">
        <v>1E-4</v>
      </c>
      <c r="D32" s="12"/>
    </row>
    <row r="33" spans="2:4" ht="18.75" customHeight="1">
      <c r="B33" s="12" t="s">
        <v>20</v>
      </c>
      <c r="C33" s="13">
        <v>9.9999999999999995E-7</v>
      </c>
      <c r="D33" s="12"/>
    </row>
    <row r="34" spans="2:4" ht="18.75" customHeight="1">
      <c r="B34" s="12" t="s">
        <v>21</v>
      </c>
      <c r="C34" s="13">
        <v>1E-8</v>
      </c>
      <c r="D34" s="12"/>
    </row>
    <row r="35" spans="2:4" ht="18.75" customHeight="1">
      <c r="B35" s="14" t="s">
        <v>22</v>
      </c>
      <c r="C35" s="15">
        <v>1E-10</v>
      </c>
      <c r="D35" s="14"/>
    </row>
    <row r="36" spans="2:4" ht="18.75" customHeight="1"/>
    <row r="37" spans="2:4" ht="18.75" customHeight="1">
      <c r="B37" s="16"/>
    </row>
    <row r="38" spans="2:4" ht="18.75" customHeight="1"/>
    <row r="39" spans="2:4" ht="18.75" customHeight="1"/>
    <row r="40" spans="2:4" ht="18.75" customHeight="1"/>
    <row r="41" spans="2:4" ht="18.75" customHeight="1"/>
    <row r="42" spans="2:4" ht="18.75" customHeight="1"/>
    <row r="43" spans="2:4" ht="18.75" customHeight="1"/>
    <row r="44" spans="2:4" ht="18.75" customHeight="1"/>
    <row r="45" spans="2:4" ht="18.75" customHeight="1"/>
    <row r="46" spans="2:4" ht="18.75" customHeight="1"/>
    <row r="47" spans="2:4" ht="18.75" customHeight="1"/>
    <row r="48" spans="2:4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24">
    <mergeCell ref="H22:H23"/>
    <mergeCell ref="I22:I23"/>
    <mergeCell ref="J22:J23"/>
    <mergeCell ref="K22:K23"/>
    <mergeCell ref="L22:L23"/>
    <mergeCell ref="A22:A23"/>
    <mergeCell ref="B22:B23"/>
    <mergeCell ref="C22:C23"/>
    <mergeCell ref="F22:F23"/>
    <mergeCell ref="D22:D23"/>
    <mergeCell ref="E22:E23"/>
    <mergeCell ref="G22:G23"/>
    <mergeCell ref="H14:H15"/>
    <mergeCell ref="I14:I15"/>
    <mergeCell ref="J14:J15"/>
    <mergeCell ref="K14:K15"/>
    <mergeCell ref="L14:L15"/>
    <mergeCell ref="A14:A15"/>
    <mergeCell ref="B14:B15"/>
    <mergeCell ref="C14:C15"/>
    <mergeCell ref="F14:F15"/>
    <mergeCell ref="D14:D15"/>
    <mergeCell ref="E14:E15"/>
    <mergeCell ref="G14:G15"/>
    <mergeCell ref="H12:H13"/>
    <mergeCell ref="I12:I13"/>
    <mergeCell ref="J12:J13"/>
    <mergeCell ref="K12:K13"/>
    <mergeCell ref="L12:L13"/>
    <mergeCell ref="A12:A13"/>
    <mergeCell ref="B12:B13"/>
    <mergeCell ref="C12:C13"/>
    <mergeCell ref="F12:F13"/>
    <mergeCell ref="D12:D13"/>
    <mergeCell ref="E12:E13"/>
    <mergeCell ref="G12:G13"/>
    <mergeCell ref="H10:H11"/>
    <mergeCell ref="I10:I11"/>
    <mergeCell ref="J10:J11"/>
    <mergeCell ref="K10:K11"/>
    <mergeCell ref="L10:L11"/>
    <mergeCell ref="A10:A11"/>
    <mergeCell ref="B10:B11"/>
    <mergeCell ref="C10:C11"/>
    <mergeCell ref="F10:F11"/>
    <mergeCell ref="D10:D11"/>
    <mergeCell ref="E10:E11"/>
    <mergeCell ref="G10:G11"/>
    <mergeCell ref="H20:H21"/>
    <mergeCell ref="I20:I21"/>
    <mergeCell ref="J20:J21"/>
    <mergeCell ref="K20:K21"/>
    <mergeCell ref="L20:L21"/>
    <mergeCell ref="A20:A21"/>
    <mergeCell ref="B20:B21"/>
    <mergeCell ref="C20:C21"/>
    <mergeCell ref="F20:F21"/>
    <mergeCell ref="D20:D21"/>
    <mergeCell ref="E20:E21"/>
    <mergeCell ref="G20:G21"/>
    <mergeCell ref="H18:H19"/>
    <mergeCell ref="I18:I19"/>
    <mergeCell ref="J18:J19"/>
    <mergeCell ref="K18:K19"/>
    <mergeCell ref="L18:L19"/>
    <mergeCell ref="A18:A19"/>
    <mergeCell ref="B18:B19"/>
    <mergeCell ref="C18:C19"/>
    <mergeCell ref="F18:F19"/>
    <mergeCell ref="D18:D19"/>
    <mergeCell ref="E18:E19"/>
    <mergeCell ref="G18:G19"/>
    <mergeCell ref="H16:H17"/>
    <mergeCell ref="I16:I17"/>
    <mergeCell ref="J16:J17"/>
    <mergeCell ref="K16:K17"/>
    <mergeCell ref="L16:L17"/>
    <mergeCell ref="A16:A17"/>
    <mergeCell ref="B16:B17"/>
    <mergeCell ref="C16:C17"/>
    <mergeCell ref="F16:F17"/>
    <mergeCell ref="D16:D17"/>
    <mergeCell ref="E16:E17"/>
    <mergeCell ref="G16:G17"/>
    <mergeCell ref="H8:H9"/>
    <mergeCell ref="I8:I9"/>
    <mergeCell ref="J8:J9"/>
    <mergeCell ref="K8:K9"/>
    <mergeCell ref="L8:L9"/>
    <mergeCell ref="A8:A9"/>
    <mergeCell ref="B8:B9"/>
    <mergeCell ref="C8:C9"/>
    <mergeCell ref="F8:F9"/>
    <mergeCell ref="D8:D9"/>
    <mergeCell ref="E8:E9"/>
    <mergeCell ref="G8:G9"/>
    <mergeCell ref="K4:K5"/>
    <mergeCell ref="J6:J7"/>
    <mergeCell ref="K6:K7"/>
    <mergeCell ref="L6:L7"/>
    <mergeCell ref="A2:C2"/>
    <mergeCell ref="D2:G2"/>
    <mergeCell ref="H2:M2"/>
    <mergeCell ref="N2:Q2"/>
    <mergeCell ref="A4:A5"/>
    <mergeCell ref="B4:B5"/>
    <mergeCell ref="C4:C5"/>
    <mergeCell ref="L4:L5"/>
    <mergeCell ref="F4:F5"/>
    <mergeCell ref="D4:D5"/>
    <mergeCell ref="A6:A7"/>
    <mergeCell ref="B6:B7"/>
    <mergeCell ref="C6:C7"/>
    <mergeCell ref="F6:F7"/>
    <mergeCell ref="D6:D7"/>
    <mergeCell ref="E4:E5"/>
    <mergeCell ref="G4:G5"/>
    <mergeCell ref="E6:E7"/>
    <mergeCell ref="G6:G7"/>
    <mergeCell ref="H4:H5"/>
    <mergeCell ref="I4:I5"/>
    <mergeCell ref="H6:H7"/>
    <mergeCell ref="I6:I7"/>
    <mergeCell ref="J4:J5"/>
  </mergeCells>
  <phoneticPr fontId="9"/>
  <hyperlinks>
    <hyperlink ref="F3" r:id="rId1" xr:uid="{B4ECFD5A-3A0A-4092-8BC4-905E6E301324}"/>
  </hyperlinks>
  <pageMargins left="0.7" right="0.7" top="0.75" bottom="0.75" header="0" footer="0"/>
  <pageSetup orientation="landscape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定数表!$B$3:$B$6</xm:f>
          </x14:formula1>
          <xm:sqref>G4 G6 G8 G10 G12 G14 G16 G18 G20 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workbookViewId="0">
      <selection activeCell="H21" sqref="H21"/>
    </sheetView>
  </sheetViews>
  <sheetFormatPr defaultColWidth="12.625" defaultRowHeight="15" customHeight="1"/>
  <cols>
    <col min="1" max="26" width="7.625" customWidth="1"/>
  </cols>
  <sheetData>
    <row r="1" spans="2:8" ht="18.75" customHeight="1">
      <c r="B1" s="10" t="s">
        <v>23</v>
      </c>
    </row>
    <row r="2" spans="2:8" ht="18.75" customHeight="1">
      <c r="B2" s="17" t="s">
        <v>24</v>
      </c>
      <c r="C2" s="17" t="s">
        <v>25</v>
      </c>
      <c r="E2" s="10" t="s">
        <v>26</v>
      </c>
    </row>
    <row r="3" spans="2:8" ht="18.75" customHeight="1">
      <c r="B3" s="17">
        <v>5</v>
      </c>
      <c r="C3" s="17">
        <f>1/0.3976</f>
        <v>2.5150905432595572</v>
      </c>
      <c r="D3" s="33" t="s">
        <v>31</v>
      </c>
    </row>
    <row r="4" spans="2:8" ht="18.75" customHeight="1">
      <c r="B4" s="17">
        <v>15</v>
      </c>
      <c r="C4" s="17">
        <f>1/1.3089</f>
        <v>0.76400030560012222</v>
      </c>
    </row>
    <row r="5" spans="2:8" ht="18.75" customHeight="1">
      <c r="B5" s="17">
        <v>30</v>
      </c>
      <c r="C5" s="17">
        <f>1/5.7338</f>
        <v>0.1744044089434581</v>
      </c>
    </row>
    <row r="6" spans="2:8" ht="18.75" customHeight="1">
      <c r="B6" s="17">
        <v>60</v>
      </c>
      <c r="C6" s="17">
        <f>1/10.403</f>
        <v>9.6126117466115546E-2</v>
      </c>
    </row>
    <row r="7" spans="2:8" ht="18.75" customHeight="1">
      <c r="B7" s="17" t="s">
        <v>27</v>
      </c>
      <c r="C7" s="17"/>
    </row>
    <row r="8" spans="2:8" ht="18.75" customHeight="1">
      <c r="B8" s="18" t="s">
        <v>25</v>
      </c>
      <c r="C8" s="17">
        <v>-1.38E-2</v>
      </c>
      <c r="D8" s="33" t="s">
        <v>32</v>
      </c>
    </row>
    <row r="9" spans="2:8" ht="18.75" customHeight="1">
      <c r="B9" s="17" t="s">
        <v>28</v>
      </c>
      <c r="C9" s="17">
        <v>0.2034</v>
      </c>
    </row>
    <row r="10" spans="2:8" ht="18.75" customHeight="1">
      <c r="B10" s="17" t="s">
        <v>29</v>
      </c>
      <c r="C10" s="17">
        <v>1.7600000000000001E-2</v>
      </c>
      <c r="H10" s="32"/>
    </row>
    <row r="11" spans="2:8" ht="18.75" customHeight="1">
      <c r="B11" s="17" t="s">
        <v>30</v>
      </c>
      <c r="C11" s="17"/>
    </row>
    <row r="12" spans="2:8" ht="18.75" customHeight="1">
      <c r="B12" s="17" t="s">
        <v>25</v>
      </c>
      <c r="C12" s="17">
        <v>51.44</v>
      </c>
      <c r="D12" s="33" t="s">
        <v>31</v>
      </c>
    </row>
    <row r="13" spans="2:8" ht="18.75" customHeight="1">
      <c r="B13" s="17" t="s">
        <v>28</v>
      </c>
      <c r="C13" s="17">
        <v>0.42459999999999998</v>
      </c>
    </row>
    <row r="14" spans="2:8" ht="18.75" customHeight="1">
      <c r="B14" s="17" t="s">
        <v>29</v>
      </c>
      <c r="C14" s="17">
        <v>0.49099999999999999</v>
      </c>
    </row>
    <row r="15" spans="2:8" ht="18.75" customHeight="1"/>
    <row r="16" spans="2:8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sheetProtection algorithmName="SHA-512" hashValue="AKocAbFWTtoGYQZdXyrFXq2+KPtdbfaBI1i8xtAueIyZOi0I2NuQ9Nq7U5EO5t9jifxnhIdSwvZbDHrNv2BFmA==" saltValue="lVCZSAqFZ6bM36T0Mxih1Q==" spinCount="100000" sheet="1" objects="1" scenarios="1"/>
  <phoneticPr fontId="9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データシート </vt:lpstr>
      <vt:lpstr>定数表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山本浩一</dc:creator>
  <cp:lastModifiedBy>KOICHI YAMAMOTO</cp:lastModifiedBy>
  <dcterms:created xsi:type="dcterms:W3CDTF">2019-02-27T01:39:32Z</dcterms:created>
  <dcterms:modified xsi:type="dcterms:W3CDTF">2020-12-30T04:02:38Z</dcterms:modified>
</cp:coreProperties>
</file>