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Documentos\Documentos xlms\"/>
    </mc:Choice>
  </mc:AlternateContent>
  <xr:revisionPtr revIDLastSave="0" documentId="13_ncr:1_{1567FD3D-150C-4988-9CD3-509FD160F1D6}" xr6:coauthVersionLast="47" xr6:coauthVersionMax="47" xr10:uidLastSave="{00000000-0000-0000-0000-000000000000}"/>
  <bookViews>
    <workbookView xWindow="-108" yWindow="-108" windowWidth="23256" windowHeight="13176" activeTab="5" xr2:uid="{8FFF6E76-6ADE-4EE0-A627-4038C1A6031D}"/>
  </bookViews>
  <sheets>
    <sheet name="Planilha1" sheetId="1" r:id="rId1"/>
    <sheet name="Planilha4" sheetId="4" r:id="rId2"/>
    <sheet name="Planilha8" sheetId="8" r:id="rId3"/>
    <sheet name="Planilha5" sheetId="5" r:id="rId4"/>
    <sheet name="Planilha6" sheetId="6" r:id="rId5"/>
    <sheet name="Dashboard" sheetId="3" r:id="rId6"/>
    <sheet name="Planilha7" sheetId="7" r:id="rId7"/>
  </sheets>
  <definedNames>
    <definedName name="DadosExternos_1" localSheetId="1" hidden="1">Planilha4!$A$1:$F$13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8" l="1" a="1"/>
  <c r="G2" i="8" s="1"/>
  <c r="I2" i="5"/>
  <c r="H2" i="8" s="1"/>
  <c r="E10" i="6"/>
  <c r="B3" i="6"/>
  <c r="C3" i="6"/>
  <c r="D3" i="6"/>
  <c r="E3" i="6"/>
  <c r="F3" i="6"/>
  <c r="B4" i="6"/>
  <c r="C4" i="6"/>
  <c r="D4" i="6"/>
  <c r="E4" i="6"/>
  <c r="F4" i="6"/>
  <c r="B5" i="6"/>
  <c r="C5" i="6"/>
  <c r="D5" i="6"/>
  <c r="E5" i="6"/>
  <c r="F5" i="6"/>
  <c r="B6" i="6"/>
  <c r="C6" i="6"/>
  <c r="D6" i="6"/>
  <c r="E6" i="6"/>
  <c r="F6" i="6"/>
  <c r="B7" i="6"/>
  <c r="C7" i="6"/>
  <c r="D7" i="6"/>
  <c r="E7" i="6"/>
  <c r="F7" i="6"/>
  <c r="B8" i="6"/>
  <c r="C8" i="6"/>
  <c r="D8" i="6"/>
  <c r="E8" i="6"/>
  <c r="F8" i="6"/>
  <c r="B9" i="6"/>
  <c r="C9" i="6"/>
  <c r="D9" i="6"/>
  <c r="E9" i="6"/>
  <c r="F9" i="6"/>
  <c r="B10" i="6"/>
  <c r="C10" i="6"/>
  <c r="D10" i="6"/>
  <c r="F10" i="6"/>
  <c r="B11" i="6"/>
  <c r="C11" i="6"/>
  <c r="D11" i="6"/>
  <c r="E11" i="6"/>
  <c r="F11" i="6"/>
  <c r="B12" i="6"/>
  <c r="C12" i="6"/>
  <c r="D12" i="6"/>
  <c r="E12" i="6"/>
  <c r="F12" i="6"/>
  <c r="B13" i="6"/>
  <c r="C13" i="6"/>
  <c r="D13" i="6"/>
  <c r="E13" i="6"/>
  <c r="F13" i="6"/>
  <c r="C2" i="6"/>
  <c r="D2" i="6"/>
  <c r="E2" i="6"/>
  <c r="F2" i="6"/>
  <c r="B2" i="6"/>
  <c r="H2" i="6"/>
  <c r="E4" i="8" s="1" a="1"/>
  <c r="E4" i="8" s="1"/>
  <c r="J4" i="8" s="1"/>
  <c r="B1" i="8" a="1"/>
  <c r="B1" i="8" s="1"/>
  <c r="E1" i="8" s="1"/>
  <c r="B3" i="8" a="1"/>
  <c r="B3" i="8" s="1"/>
  <c r="B4" i="8" a="1"/>
  <c r="B4" i="8" s="1"/>
  <c r="B5" i="8" a="1"/>
  <c r="B5" i="8" s="1"/>
  <c r="B6" i="8" a="1"/>
  <c r="B6" i="8" s="1"/>
  <c r="B7" i="8" a="1"/>
  <c r="B7" i="8" s="1"/>
  <c r="B8" i="8" a="1"/>
  <c r="B8" i="8" s="1"/>
  <c r="B9" i="8" a="1"/>
  <c r="B9" i="8" s="1"/>
  <c r="B10" i="8" a="1"/>
  <c r="B10" i="8" s="1"/>
  <c r="B11" i="8" a="1"/>
  <c r="B11" i="8" s="1"/>
  <c r="B12" i="8" a="1"/>
  <c r="B12" i="8" s="1"/>
  <c r="B13" i="8" a="1"/>
  <c r="B13" i="8" s="1"/>
  <c r="B2" i="8" a="1"/>
  <c r="B2" i="8" s="1"/>
  <c r="B3" i="5"/>
  <c r="C3" i="5"/>
  <c r="D3" i="5"/>
  <c r="E3" i="5"/>
  <c r="F3" i="5"/>
  <c r="B4" i="5"/>
  <c r="C4" i="5"/>
  <c r="D4" i="5"/>
  <c r="E4" i="5"/>
  <c r="F4" i="5"/>
  <c r="B5" i="5"/>
  <c r="C5" i="5"/>
  <c r="D5" i="5"/>
  <c r="E5" i="5"/>
  <c r="F5" i="5"/>
  <c r="B6" i="5"/>
  <c r="C6" i="5"/>
  <c r="D6" i="5"/>
  <c r="E6" i="5"/>
  <c r="F6" i="5"/>
  <c r="B7" i="5"/>
  <c r="C7" i="5"/>
  <c r="D7" i="5"/>
  <c r="E7" i="5"/>
  <c r="F7" i="5"/>
  <c r="B8" i="5"/>
  <c r="C8" i="5"/>
  <c r="D8" i="5"/>
  <c r="E8" i="5"/>
  <c r="F8" i="5"/>
  <c r="B9" i="5"/>
  <c r="C9" i="5"/>
  <c r="D9" i="5"/>
  <c r="E9" i="5"/>
  <c r="F9" i="5"/>
  <c r="B10" i="5"/>
  <c r="C10" i="5"/>
  <c r="D10" i="5"/>
  <c r="E10" i="5"/>
  <c r="F10" i="5"/>
  <c r="B11" i="5"/>
  <c r="C11" i="5"/>
  <c r="D11" i="5"/>
  <c r="E11" i="5"/>
  <c r="F11" i="5"/>
  <c r="B12" i="5"/>
  <c r="C12" i="5"/>
  <c r="D12" i="5"/>
  <c r="E12" i="5"/>
  <c r="F12" i="5"/>
  <c r="B13" i="5"/>
  <c r="C13" i="5"/>
  <c r="D13" i="5"/>
  <c r="E13" i="5"/>
  <c r="F13" i="5"/>
  <c r="C2" i="5"/>
  <c r="D2" i="5"/>
  <c r="E2" i="5"/>
  <c r="F2" i="5"/>
  <c r="B2" i="5"/>
  <c r="B16" i="1"/>
  <c r="B17" i="1"/>
  <c r="B18" i="1"/>
  <c r="A29" i="1" s="1"/>
  <c r="C29" i="1" s="1"/>
  <c r="B19" i="1"/>
  <c r="B20" i="1"/>
  <c r="B21" i="1"/>
  <c r="B22" i="1"/>
  <c r="B23" i="1"/>
  <c r="B24" i="1"/>
  <c r="B25" i="1"/>
  <c r="B26" i="1"/>
  <c r="B15" i="1"/>
  <c r="I2" i="8" l="1"/>
  <c r="E11" i="8" a="1"/>
  <c r="E11" i="8" s="1"/>
  <c r="J11" i="8" s="1"/>
  <c r="E7" i="8" a="1"/>
  <c r="E7" i="8" s="1"/>
  <c r="J7" i="8" s="1"/>
  <c r="E2" i="8" a="1"/>
  <c r="E2" i="8" s="1"/>
  <c r="J2" i="8" s="1"/>
  <c r="E10" i="8" a="1"/>
  <c r="E10" i="8" s="1"/>
  <c r="J10" i="8" s="1"/>
  <c r="E5" i="8" a="1"/>
  <c r="E5" i="8" s="1"/>
  <c r="J5" i="8" s="1"/>
  <c r="E6" i="8" a="1"/>
  <c r="E6" i="8" s="1"/>
  <c r="J6" i="8" s="1"/>
  <c r="E13" i="8" a="1"/>
  <c r="E13" i="8" s="1"/>
  <c r="J13" i="8" s="1"/>
  <c r="E8" i="8" a="1"/>
  <c r="E8" i="8" s="1"/>
  <c r="J8" i="8" s="1"/>
  <c r="E3" i="8" a="1"/>
  <c r="E3" i="8" s="1"/>
  <c r="J3" i="8" s="1"/>
  <c r="E12" i="8" a="1"/>
  <c r="E12" i="8" s="1"/>
  <c r="J12" i="8" s="1"/>
  <c r="E9" i="8" a="1"/>
  <c r="E9" i="8" s="1"/>
  <c r="J9" i="8" s="1"/>
  <c r="O9" i="8" l="1"/>
  <c r="N9" i="8" s="1"/>
  <c r="O11" i="8"/>
  <c r="N11" i="8" s="1"/>
  <c r="O7" i="8"/>
  <c r="N7" i="8" s="1"/>
  <c r="O5" i="8"/>
  <c r="N5" i="8" s="1"/>
  <c r="O8" i="8"/>
  <c r="N8" i="8" s="1"/>
  <c r="O13" i="8"/>
  <c r="N13" i="8" s="1"/>
  <c r="O3" i="8"/>
  <c r="N3" i="8" s="1"/>
  <c r="O6" i="8"/>
  <c r="N6" i="8" s="1"/>
  <c r="O10" i="8"/>
  <c r="N10" i="8" s="1"/>
  <c r="O12" i="8"/>
  <c r="N12" i="8" s="1"/>
  <c r="O4" i="8"/>
  <c r="N4" i="8" s="1"/>
  <c r="O2" i="8"/>
  <c r="N2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927D28-016F-48D9-A505-F2341B1570EA}" keepAlive="1" name="Consulta - Tabela1" description="Conexão com a consulta 'Tabela1' na pasta de trabalho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<sst xmlns="http://schemas.openxmlformats.org/spreadsheetml/2006/main" count="307" uniqueCount="80">
  <si>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</si>
  <si>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</si>
  <si>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</si>
  <si>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</si>
  <si>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</si>
  <si>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</si>
  <si>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</si>
  <si>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</si>
  <si>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</si>
  <si>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</si>
  <si>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</si>
  <si>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</si>
  <si>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vs</t>
  </si>
  <si>
    <t>MESES</t>
  </si>
  <si>
    <t>2015</t>
  </si>
  <si>
    <t>2016</t>
  </si>
  <si>
    <t>2017</t>
  </si>
  <si>
    <t>2018</t>
  </si>
  <si>
    <t>2019</t>
  </si>
  <si>
    <t>198,94</t>
  </si>
  <si>
    <t>220,00</t>
  </si>
  <si>
    <t>174,73</t>
  </si>
  <si>
    <t>111,05</t>
  </si>
  <si>
    <t>60,54</t>
  </si>
  <si>
    <t>44,54</t>
  </si>
  <si>
    <t>37,79</t>
  </si>
  <si>
    <t>45,20</t>
  </si>
  <si>
    <t>81,70</t>
  </si>
  <si>
    <t>104,75</t>
  </si>
  <si>
    <t>107,19</t>
  </si>
  <si>
    <t>138,19</t>
  </si>
  <si>
    <t>234,69</t>
  </si>
  <si>
    <t>237,85</t>
  </si>
  <si>
    <t>156,64</t>
  </si>
  <si>
    <t>109,34</t>
  </si>
  <si>
    <t>65,62</t>
  </si>
  <si>
    <t>44,50</t>
  </si>
  <si>
    <t>40,00</t>
  </si>
  <si>
    <t>40,15</t>
  </si>
  <si>
    <t>95,71</t>
  </si>
  <si>
    <t>97,05</t>
  </si>
  <si>
    <t>114,02</t>
  </si>
  <si>
    <t>167,50</t>
  </si>
  <si>
    <t>145,56</t>
  </si>
  <si>
    <t>211,37</t>
  </si>
  <si>
    <t>203,03</t>
  </si>
  <si>
    <t>106,58</t>
  </si>
  <si>
    <t>61,15</t>
  </si>
  <si>
    <t>51,37</t>
  </si>
  <si>
    <t>44,61</t>
  </si>
  <si>
    <t>42,99</t>
  </si>
  <si>
    <t>97,35</t>
  </si>
  <si>
    <t>94,73</t>
  </si>
  <si>
    <t>142,30</t>
  </si>
  <si>
    <t>159,44</t>
  </si>
  <si>
    <t>214,25</t>
  </si>
  <si>
    <t>130,69</t>
  </si>
  <si>
    <t>212,56</t>
  </si>
  <si>
    <t>106,67</t>
  </si>
  <si>
    <t>61,03</t>
  </si>
  <si>
    <t>46,71</t>
  </si>
  <si>
    <t>40,69</t>
  </si>
  <si>
    <t>44,63</t>
  </si>
  <si>
    <t>99,51</t>
  </si>
  <si>
    <t>90,71</t>
  </si>
  <si>
    <t>126,74</t>
  </si>
  <si>
    <t>180,36</t>
  </si>
  <si>
    <t>263,46</t>
  </si>
  <si>
    <t>184,92</t>
  </si>
  <si>
    <t>119,84</t>
  </si>
  <si>
    <t>101,22</t>
  </si>
  <si>
    <t>62,31</t>
  </si>
  <si>
    <t>53,31</t>
  </si>
  <si>
    <t>43,14</t>
  </si>
  <si>
    <t>48,26</t>
  </si>
  <si>
    <t>91,33</t>
  </si>
  <si>
    <t>88,68</t>
  </si>
  <si>
    <t>114,71</t>
  </si>
  <si>
    <t>126,16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</si>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</sst>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_-&quot;R$&quot;\ * #.##0.00_-;\-&quot;R$&quot;\ * #.##0.00_-;_-&quot;R$&quot;\ * &quot;-&quot;??_-;_-@_-"/>
    <numFmt numFmtId="165" formatCode="#,###,###\l"/>
    <numFmt numFmtId="166" formatCode="#.##\ &quot;mm&quot;"/>
    <numFmt numFmtId="167" formatCode="#,###,###\ \l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2" fontId="0" fillId="0" borderId="0" xfId="0" applyNumberFormat="1"/>
    <xf numFmtId="2" fontId="0" fillId="3" borderId="2" xfId="0" applyNumberFormat="1" applyFont="1" applyFill="1" applyBorder="1"/>
    <xf numFmtId="2" fontId="0" fillId="3" borderId="3" xfId="0" applyNumberFormat="1" applyFont="1" applyFill="1" applyBorder="1"/>
    <xf numFmtId="2" fontId="0" fillId="0" borderId="2" xfId="0" applyNumberFormat="1" applyFont="1" applyBorder="1"/>
    <xf numFmtId="2" fontId="0" fillId="0" borderId="3" xfId="0" applyNumberFormat="1" applyFont="1" applyBorder="1"/>
    <xf numFmtId="44" fontId="0" fillId="0" borderId="0" xfId="0" applyNumberFormat="1"/>
    <xf numFmtId="165" fontId="0" fillId="0" borderId="0" xfId="0" applyNumberFormat="1"/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/>
    <xf numFmtId="0" fontId="0" fillId="4" borderId="0" xfId="0" applyFill="1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Litros</a:t>
            </a:r>
            <a:r>
              <a:rPr lang="pt-BR" baseline="0"/>
              <a:t> de água mensal atingido com o telhado da escola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solidFill>
                <a:schemeClr val="lt1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Planilha8!$D$2:$D$13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Planilha8!$E$2:$E$13</c:f>
              <c:numCache>
                <c:formatCode>#,###,###\ \l</c:formatCode>
                <c:ptCount val="12"/>
                <c:pt idx="0">
                  <c:v>194558</c:v>
                </c:pt>
                <c:pt idx="1">
                  <c:v>197178</c:v>
                </c:pt>
                <c:pt idx="2">
                  <c:v>129855</c:v>
                </c:pt>
                <c:pt idx="3">
                  <c:v>90643</c:v>
                </c:pt>
                <c:pt idx="4">
                  <c:v>54399</c:v>
                </c:pt>
                <c:pt idx="5">
                  <c:v>36891</c:v>
                </c:pt>
                <c:pt idx="6">
                  <c:v>33160</c:v>
                </c:pt>
                <c:pt idx="7">
                  <c:v>33284</c:v>
                </c:pt>
                <c:pt idx="8">
                  <c:v>79344</c:v>
                </c:pt>
                <c:pt idx="9">
                  <c:v>80454</c:v>
                </c:pt>
                <c:pt idx="10">
                  <c:v>94523</c:v>
                </c:pt>
                <c:pt idx="11">
                  <c:v>138858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DDB-4FAC-82E8-E060DE86E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352136"/>
        <c:axId val="589345576"/>
      </c:lineChart>
      <c:catAx>
        <c:axId val="589352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9345576"/>
        <c:crosses val="autoZero"/>
        <c:auto val="1"/>
        <c:lblAlgn val="ctr"/>
        <c:lblOffset val="100"/>
        <c:noMultiLvlLbl val="0"/>
      </c:catAx>
      <c:valAx>
        <c:axId val="58934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#,###\ \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9352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Meta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44450" cap="rnd">
                <a:solidFill>
                  <a:schemeClr val="accent4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Planilha8!$A$2:$A$13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Planilha8!$B$2:$B$13</c:f>
              <c:numCache>
                <c:formatCode>#.##\ "mm"</c:formatCode>
                <c:ptCount val="12"/>
                <c:pt idx="0">
                  <c:v>234.69</c:v>
                </c:pt>
                <c:pt idx="1">
                  <c:v>237.85</c:v>
                </c:pt>
                <c:pt idx="2">
                  <c:v>156.63999999999999</c:v>
                </c:pt>
                <c:pt idx="3">
                  <c:v>109.34</c:v>
                </c:pt>
                <c:pt idx="4">
                  <c:v>65.62</c:v>
                </c:pt>
                <c:pt idx="5">
                  <c:v>44.5</c:v>
                </c:pt>
                <c:pt idx="6">
                  <c:v>40</c:v>
                </c:pt>
                <c:pt idx="7">
                  <c:v>40.15</c:v>
                </c:pt>
                <c:pt idx="8">
                  <c:v>95.71</c:v>
                </c:pt>
                <c:pt idx="9">
                  <c:v>97.05</c:v>
                </c:pt>
                <c:pt idx="10">
                  <c:v>114.02</c:v>
                </c:pt>
                <c:pt idx="11">
                  <c:v>167.5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A3-427A-A4EB-687EBD48A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14650752"/>
        <c:axId val="514645832"/>
      </c:barChart>
      <c:catAx>
        <c:axId val="51465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645832"/>
        <c:crosses val="autoZero"/>
        <c:auto val="1"/>
        <c:lblAlgn val="ctr"/>
        <c:lblOffset val="100"/>
        <c:noMultiLvlLbl val="0"/>
      </c:catAx>
      <c:valAx>
        <c:axId val="51464583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.##\ &quot;m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65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solidFill>
        <a:schemeClr val="tx1">
          <a:lumMod val="85000"/>
          <a:lumOff val="15000"/>
        </a:schemeClr>
      </a:solidFill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$</a:t>
            </a:r>
            <a:r>
              <a:rPr lang="pt-BR" baseline="0"/>
              <a:t> economizado</a:t>
            </a:r>
            <a:endParaRPr lang="pt-BR"/>
          </a:p>
        </c:rich>
      </c:tx>
      <c:layout>
        <c:manualLayout>
          <c:xMode val="edge"/>
          <c:yMode val="edge"/>
          <c:x val="0.25984215413184775"/>
          <c:y val="4.024227740763174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non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Planilha8!$H$2</c:f>
              <c:numCache>
                <c:formatCode>_("R$"* #,##0.00_);_("R$"* \(#,##0.00\);_("R$"* "-"??_);_(@_)</c:formatCode>
                <c:ptCount val="1"/>
                <c:pt idx="0">
                  <c:v>396.71794999999997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6-4129-9559-BBCCF9F47371}"/>
            </c:ext>
          </c:extLst>
        </c:ser>
        <c:ser>
          <c:idx val="1"/>
          <c:order val="1"/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non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Planilha8!$H$3</c:f>
              <c:numCache>
                <c:formatCode>_("R$"* #,##0.00_);_("R$"* \(#,##0.00\);_("R$"* "-"??_);_(@_)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6-4129-9559-BBCCF9F47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4610200"/>
        <c:axId val="784611184"/>
      </c:barChart>
      <c:catAx>
        <c:axId val="7846102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84611184"/>
        <c:crosses val="autoZero"/>
        <c:auto val="1"/>
        <c:lblAlgn val="ctr"/>
        <c:lblOffset val="100"/>
        <c:noMultiLvlLbl val="0"/>
      </c:catAx>
      <c:valAx>
        <c:axId val="7846111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4610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Ranking top 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30080435872482231"/>
          <c:y val="0.15894652191395256"/>
          <c:w val="0.69451399333510266"/>
          <c:h val="0.7919607150103743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non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name>1</c:name>
            <c:spPr>
              <a:ln w="25400" cap="rnd">
                <a:solidFill>
                  <a:srgbClr val="FFC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cat>
            <c:strRef>
              <c:f>Planilha8!$N$9:$N$13</c:f>
              <c:strCache>
                <c:ptCount val="5"/>
                <c:pt idx="0">
                  <c:v>Novembro</c:v>
                </c:pt>
                <c:pt idx="1">
                  <c:v>Março</c:v>
                </c:pt>
                <c:pt idx="2">
                  <c:v>Dezembro</c:v>
                </c:pt>
                <c:pt idx="3">
                  <c:v>Janeiro</c:v>
                </c:pt>
                <c:pt idx="4">
                  <c:v>Fevereiro</c:v>
                </c:pt>
              </c:strCache>
            </c:strRef>
          </c:cat>
          <c:val>
            <c:numRef>
              <c:f>Planilha8!$O$9:$O$13</c:f>
              <c:numCache>
                <c:formatCode>#,###,###\ \l</c:formatCode>
                <c:ptCount val="5"/>
                <c:pt idx="0">
                  <c:v>94523</c:v>
                </c:pt>
                <c:pt idx="1">
                  <c:v>129855</c:v>
                </c:pt>
                <c:pt idx="2">
                  <c:v>138858</c:v>
                </c:pt>
                <c:pt idx="3">
                  <c:v>194558</c:v>
                </c:pt>
                <c:pt idx="4">
                  <c:v>197178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9-42DB-868F-DEE5BB728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8"/>
        <c:axId val="589313472"/>
        <c:axId val="589314456"/>
      </c:barChart>
      <c:catAx>
        <c:axId val="589313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9314456"/>
        <c:crosses val="autoZero"/>
        <c:auto val="1"/>
        <c:lblAlgn val="ctr"/>
        <c:lblOffset val="100"/>
        <c:noMultiLvlLbl val="0"/>
      </c:catAx>
      <c:valAx>
        <c:axId val="589314456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#,###\ \l" sourceLinked="1"/>
        <c:majorTickMark val="none"/>
        <c:minorTickMark val="none"/>
        <c:tickLblPos val="nextTo"/>
        <c:crossAx val="58931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44450" cap="rnd">
                <a:solidFill>
                  <a:schemeClr val="accent4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Planilha8!$A$2:$A$13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Planilha8!$B$2:$B$13</c:f>
              <c:numCache>
                <c:formatCode>#.##\ "mm"</c:formatCode>
                <c:ptCount val="12"/>
                <c:pt idx="0">
                  <c:v>234.69</c:v>
                </c:pt>
                <c:pt idx="1">
                  <c:v>237.85</c:v>
                </c:pt>
                <c:pt idx="2">
                  <c:v>156.63999999999999</c:v>
                </c:pt>
                <c:pt idx="3">
                  <c:v>109.34</c:v>
                </c:pt>
                <c:pt idx="4">
                  <c:v>65.62</c:v>
                </c:pt>
                <c:pt idx="5">
                  <c:v>44.5</c:v>
                </c:pt>
                <c:pt idx="6">
                  <c:v>40</c:v>
                </c:pt>
                <c:pt idx="7">
                  <c:v>40.15</c:v>
                </c:pt>
                <c:pt idx="8">
                  <c:v>95.71</c:v>
                </c:pt>
                <c:pt idx="9">
                  <c:v>97.05</c:v>
                </c:pt>
                <c:pt idx="10">
                  <c:v>114.02</c:v>
                </c:pt>
                <c:pt idx="11">
                  <c:v>167.5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A3-427A-A4EB-687EBD48A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14650752"/>
        <c:axId val="514645832"/>
      </c:barChart>
      <c:catAx>
        <c:axId val="51465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645832"/>
        <c:crosses val="autoZero"/>
        <c:auto val="1"/>
        <c:lblAlgn val="ctr"/>
        <c:lblOffset val="100"/>
        <c:noMultiLvlLbl val="0"/>
      </c:catAx>
      <c:valAx>
        <c:axId val="51464583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.##\ &quot;m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65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solidFill>
        <a:schemeClr val="tx1">
          <a:lumMod val="85000"/>
          <a:lumOff val="15000"/>
        </a:schemeClr>
      </a:solidFill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44450" cap="rnd">
                <a:solidFill>
                  <a:schemeClr val="accent4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Planilha8!$A$2:$A$13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Planilha8!$B$2:$B$13</c:f>
              <c:numCache>
                <c:formatCode>#.##\ "mm"</c:formatCode>
                <c:ptCount val="12"/>
                <c:pt idx="0">
                  <c:v>234.69</c:v>
                </c:pt>
                <c:pt idx="1">
                  <c:v>237.85</c:v>
                </c:pt>
                <c:pt idx="2">
                  <c:v>156.63999999999999</c:v>
                </c:pt>
                <c:pt idx="3">
                  <c:v>109.34</c:v>
                </c:pt>
                <c:pt idx="4">
                  <c:v>65.62</c:v>
                </c:pt>
                <c:pt idx="5">
                  <c:v>44.5</c:v>
                </c:pt>
                <c:pt idx="6">
                  <c:v>40</c:v>
                </c:pt>
                <c:pt idx="7">
                  <c:v>40.15</c:v>
                </c:pt>
                <c:pt idx="8">
                  <c:v>95.71</c:v>
                </c:pt>
                <c:pt idx="9">
                  <c:v>97.05</c:v>
                </c:pt>
                <c:pt idx="10">
                  <c:v>114.02</c:v>
                </c:pt>
                <c:pt idx="11">
                  <c:v>167.5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A3-427A-A4EB-687EBD48A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14650752"/>
        <c:axId val="514645832"/>
      </c:barChart>
      <c:catAx>
        <c:axId val="51465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645832"/>
        <c:crosses val="autoZero"/>
        <c:auto val="1"/>
        <c:lblAlgn val="ctr"/>
        <c:lblOffset val="100"/>
        <c:noMultiLvlLbl val="0"/>
      </c:catAx>
      <c:valAx>
        <c:axId val="51464583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.##\ &quot;m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65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solidFill>
        <a:schemeClr val="tx1">
          <a:lumMod val="85000"/>
          <a:lumOff val="15000"/>
        </a:schemeClr>
      </a:solidFill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44450" cap="rnd">
                <a:solidFill>
                  <a:schemeClr val="accent4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Planilha8!$A$2:$A$13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Planilha8!$B$2:$B$13</c:f>
              <c:numCache>
                <c:formatCode>#.##\ "mm"</c:formatCode>
                <c:ptCount val="12"/>
                <c:pt idx="0">
                  <c:v>234.69</c:v>
                </c:pt>
                <c:pt idx="1">
                  <c:v>237.85</c:v>
                </c:pt>
                <c:pt idx="2">
                  <c:v>156.63999999999999</c:v>
                </c:pt>
                <c:pt idx="3">
                  <c:v>109.34</c:v>
                </c:pt>
                <c:pt idx="4">
                  <c:v>65.62</c:v>
                </c:pt>
                <c:pt idx="5">
                  <c:v>44.5</c:v>
                </c:pt>
                <c:pt idx="6">
                  <c:v>40</c:v>
                </c:pt>
                <c:pt idx="7">
                  <c:v>40.15</c:v>
                </c:pt>
                <c:pt idx="8">
                  <c:v>95.71</c:v>
                </c:pt>
                <c:pt idx="9">
                  <c:v>97.05</c:v>
                </c:pt>
                <c:pt idx="10">
                  <c:v>114.02</c:v>
                </c:pt>
                <c:pt idx="11">
                  <c:v>167.5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A3-427A-A4EB-687EBD48A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14650752"/>
        <c:axId val="514645832"/>
      </c:barChart>
      <c:catAx>
        <c:axId val="51465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645832"/>
        <c:crosses val="autoZero"/>
        <c:auto val="1"/>
        <c:lblAlgn val="ctr"/>
        <c:lblOffset val="100"/>
        <c:noMultiLvlLbl val="0"/>
      </c:catAx>
      <c:valAx>
        <c:axId val="51464583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.##\ &quot;m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65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solidFill>
        <a:schemeClr val="tx1">
          <a:lumMod val="85000"/>
          <a:lumOff val="15000"/>
        </a:schemeClr>
      </a:solidFill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Drop" dropLines="5" dropStyle="combo" dx="26" fmlaLink="Planilha4!$H$2" fmlaRange="Planilha7!$A$2:$A$6" sel="2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image" Target="../media/image3.svg"/><Relationship Id="rId4" Type="http://schemas.openxmlformats.org/officeDocument/2006/relationships/chart" Target="../charts/chart4.xml"/><Relationship Id="rId9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38100</xdr:rowOff>
    </xdr:from>
    <xdr:to>
      <xdr:col>23</xdr:col>
      <xdr:colOff>266700</xdr:colOff>
      <xdr:row>1</xdr:row>
      <xdr:rowOff>114300</xdr:rowOff>
    </xdr:to>
    <xdr:sp macro="" textlink="">
      <xdr:nvSpPr>
        <xdr:cNvPr id="64" name="Retângulo: Cantos Arredondados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99060" y="38100"/>
          <a:ext cx="14188440" cy="259080"/>
        </a:xfrm>
        <a:prstGeom prst="roundRect">
          <a:avLst>
            <a:gd name="adj" fmla="val 41685"/>
          </a:avLst>
        </a:prstGeom>
        <a:solidFill>
          <a:schemeClr val="tx1">
            <a:lumMod val="85000"/>
            <a:lumOff val="15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91440</xdr:colOff>
      <xdr:row>1</xdr:row>
      <xdr:rowOff>160020</xdr:rowOff>
    </xdr:from>
    <xdr:to>
      <xdr:col>9</xdr:col>
      <xdr:colOff>525780</xdr:colOff>
      <xdr:row>19</xdr:row>
      <xdr:rowOff>152400</xdr:rowOff>
    </xdr:to>
    <xdr:sp macro="" textlink="">
      <xdr:nvSpPr>
        <xdr:cNvPr id="43" name="Retângulo: Cantos Arredondados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3139440" y="342900"/>
          <a:ext cx="2872740" cy="3284220"/>
        </a:xfrm>
        <a:prstGeom prst="roundRect">
          <a:avLst>
            <a:gd name="adj" fmla="val 6391"/>
          </a:avLst>
        </a:prstGeom>
        <a:solidFill>
          <a:schemeClr val="tx1">
            <a:lumMod val="85000"/>
            <a:lumOff val="15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144780</xdr:colOff>
      <xdr:row>1</xdr:row>
      <xdr:rowOff>160530</xdr:rowOff>
    </xdr:from>
    <xdr:to>
      <xdr:col>5</xdr:col>
      <xdr:colOff>0</xdr:colOff>
      <xdr:row>19</xdr:row>
      <xdr:rowOff>151890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144780" y="343410"/>
          <a:ext cx="2903220" cy="3283200"/>
        </a:xfrm>
        <a:prstGeom prst="roundRect">
          <a:avLst>
            <a:gd name="adj" fmla="val 6391"/>
          </a:avLst>
        </a:prstGeom>
        <a:solidFill>
          <a:schemeClr val="tx1">
            <a:lumMod val="85000"/>
            <a:lumOff val="15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7620</xdr:colOff>
      <xdr:row>1</xdr:row>
      <xdr:rowOff>160020</xdr:rowOff>
    </xdr:from>
    <xdr:to>
      <xdr:col>23</xdr:col>
      <xdr:colOff>312420</xdr:colOff>
      <xdr:row>19</xdr:row>
      <xdr:rowOff>152400</xdr:rowOff>
    </xdr:to>
    <xdr:sp macro="" textlink="">
      <xdr:nvSpPr>
        <xdr:cNvPr id="32" name="Retângulo: Cantos Arredondados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/>
      </xdr:nvSpPr>
      <xdr:spPr>
        <a:xfrm>
          <a:off x="6103620" y="342900"/>
          <a:ext cx="8229600" cy="3284220"/>
        </a:xfrm>
        <a:prstGeom prst="roundRect">
          <a:avLst>
            <a:gd name="adj" fmla="val 6391"/>
          </a:avLst>
        </a:prstGeom>
        <a:solidFill>
          <a:schemeClr val="tx1">
            <a:lumMod val="85000"/>
            <a:lumOff val="15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144780</xdr:colOff>
      <xdr:row>20</xdr:row>
      <xdr:rowOff>106680</xdr:rowOff>
    </xdr:from>
    <xdr:to>
      <xdr:col>23</xdr:col>
      <xdr:colOff>312420</xdr:colOff>
      <xdr:row>38</xdr:row>
      <xdr:rowOff>60960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144780" y="3764280"/>
          <a:ext cx="14188440" cy="3246120"/>
        </a:xfrm>
        <a:prstGeom prst="roundRect">
          <a:avLst>
            <a:gd name="adj" fmla="val 6391"/>
          </a:avLst>
        </a:prstGeom>
        <a:solidFill>
          <a:schemeClr val="tx1">
            <a:lumMod val="85000"/>
            <a:lumOff val="15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156210</xdr:colOff>
      <xdr:row>2</xdr:row>
      <xdr:rowOff>118110</xdr:rowOff>
    </xdr:from>
    <xdr:to>
      <xdr:col>23</xdr:col>
      <xdr:colOff>163830</xdr:colOff>
      <xdr:row>19</xdr:row>
      <xdr:rowOff>11430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205740</xdr:colOff>
      <xdr:row>3</xdr:row>
      <xdr:rowOff>68580</xdr:rowOff>
    </xdr:from>
    <xdr:to>
      <xdr:col>3</xdr:col>
      <xdr:colOff>480060</xdr:colOff>
      <xdr:row>19</xdr:row>
      <xdr:rowOff>38100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289560</xdr:colOff>
      <xdr:row>22</xdr:row>
      <xdr:rowOff>30480</xdr:rowOff>
    </xdr:from>
    <xdr:to>
      <xdr:col>23</xdr:col>
      <xdr:colOff>99060</xdr:colOff>
      <xdr:row>37</xdr:row>
      <xdr:rowOff>144780</xdr:rowOff>
    </xdr:to>
    <xdr:graphicFrame macro="">
      <xdr:nvGraphicFramePr>
        <xdr:cNvPr id="20" name="Gráfico 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274320</xdr:colOff>
          <xdr:row>0</xdr:row>
          <xdr:rowOff>68580</xdr:rowOff>
        </xdr:from>
        <xdr:to>
          <xdr:col>23</xdr:col>
          <xdr:colOff>167640</xdr:colOff>
          <xdr:row>1</xdr:row>
          <xdr:rowOff>83820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5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228600</xdr:colOff>
      <xdr:row>2</xdr:row>
      <xdr:rowOff>133350</xdr:rowOff>
    </xdr:from>
    <xdr:to>
      <xdr:col>4</xdr:col>
      <xdr:colOff>525780</xdr:colOff>
      <xdr:row>18</xdr:row>
      <xdr:rowOff>179070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160020</xdr:colOff>
      <xdr:row>2</xdr:row>
      <xdr:rowOff>91440</xdr:rowOff>
    </xdr:from>
    <xdr:to>
      <xdr:col>9</xdr:col>
      <xdr:colOff>457200</xdr:colOff>
      <xdr:row>19</xdr:row>
      <xdr:rowOff>38100</xdr:rowOff>
    </xdr:to>
    <xdr:graphicFrame macro="">
      <xdr:nvGraphicFramePr>
        <xdr:cNvPr id="31" name="Gráfico 3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327660</xdr:colOff>
      <xdr:row>22</xdr:row>
      <xdr:rowOff>0</xdr:rowOff>
    </xdr:from>
    <xdr:to>
      <xdr:col>23</xdr:col>
      <xdr:colOff>137160</xdr:colOff>
      <xdr:row>37</xdr:row>
      <xdr:rowOff>114300</xdr:rowOff>
    </xdr:to>
    <xdr:graphicFrame macro="">
      <xdr:nvGraphicFramePr>
        <xdr:cNvPr id="60" name="Gráfico 1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281940</xdr:colOff>
      <xdr:row>22</xdr:row>
      <xdr:rowOff>15240</xdr:rowOff>
    </xdr:from>
    <xdr:to>
      <xdr:col>23</xdr:col>
      <xdr:colOff>91440</xdr:colOff>
      <xdr:row>37</xdr:row>
      <xdr:rowOff>129540</xdr:rowOff>
    </xdr:to>
    <xdr:graphicFrame macro="">
      <xdr:nvGraphicFramePr>
        <xdr:cNvPr id="62" name="Gráfico 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323850</xdr:colOff>
      <xdr:row>21</xdr:row>
      <xdr:rowOff>118110</xdr:rowOff>
    </xdr:from>
    <xdr:to>
      <xdr:col>23</xdr:col>
      <xdr:colOff>133350</xdr:colOff>
      <xdr:row>37</xdr:row>
      <xdr:rowOff>49530</xdr:rowOff>
    </xdr:to>
    <xdr:graphicFrame macro="">
      <xdr:nvGraphicFramePr>
        <xdr:cNvPr id="63" name="Gráfico 1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472440</xdr:colOff>
      <xdr:row>20</xdr:row>
      <xdr:rowOff>144780</xdr:rowOff>
    </xdr:from>
    <xdr:to>
      <xdr:col>18</xdr:col>
      <xdr:colOff>411480</xdr:colOff>
      <xdr:row>22</xdr:row>
      <xdr:rowOff>121920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5349240" y="3802380"/>
          <a:ext cx="6035040" cy="3429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 b="1">
              <a:solidFill>
                <a:srgbClr val="F2F2F2"/>
              </a:solidFill>
            </a:rPr>
            <a:t>Média</a:t>
          </a:r>
          <a:r>
            <a:rPr lang="pt-BR" sz="1600" b="1" baseline="0">
              <a:solidFill>
                <a:srgbClr val="F2F2F2"/>
              </a:solidFill>
            </a:rPr>
            <a:t> de mm de chuva mensal no Guarujá</a:t>
          </a:r>
          <a:endParaRPr lang="pt-BR" sz="1600" b="1">
            <a:solidFill>
              <a:srgbClr val="F2F2F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480060</xdr:colOff>
          <xdr:row>2</xdr:row>
          <xdr:rowOff>53340</xdr:rowOff>
        </xdr:from>
        <xdr:to>
          <xdr:col>4</xdr:col>
          <xdr:colOff>464820</xdr:colOff>
          <xdr:row>3</xdr:row>
          <xdr:rowOff>83820</xdr:rowOff>
        </xdr:to>
        <xdr:sp macro="" textlink="">
          <xdr:nvSpPr>
            <xdr:cNvPr id="3077" name="ComboBox1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5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14</xdr:col>
      <xdr:colOff>563880</xdr:colOff>
      <xdr:row>20</xdr:row>
      <xdr:rowOff>91440</xdr:rowOff>
    </xdr:from>
    <xdr:to>
      <xdr:col>15</xdr:col>
      <xdr:colOff>434340</xdr:colOff>
      <xdr:row>23</xdr:row>
      <xdr:rowOff>22860</xdr:rowOff>
    </xdr:to>
    <xdr:pic>
      <xdr:nvPicPr>
        <xdr:cNvPr id="66" name="Gráfico 65" descr="Chuva com preenchimento sólido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098280" y="3749040"/>
          <a:ext cx="480060" cy="48006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072947C-7A55-4B20-8B80-175D18BBE0C4}" autoFormatId="16" applyNumberFormats="0" applyBorderFormats="0" applyFontFormats="0" applyPatternFormats="0" applyAlignmentFormats="0" applyWidthHeightFormats="0">
  <queryTableRefresh nextId="8">
    <queryTableFields count="6">
      <queryTableField id="1" name="MESES" tableColumnId="1"/>
      <queryTableField id="2" name="2015" tableColumnId="2"/>
      <queryTableField id="3" name="2016" tableColumnId="3"/>
      <queryTableField id="4" name="2017" tableColumnId="4"/>
      <queryTableField id="5" name="2018" tableColumnId="5"/>
      <queryTableField id="6" name="2019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CB5C8-2F54-4BFD-9557-DD88EA96F1DA}" name="Tabela1" displayName="Tabela1" ref="A1:B13" totalsRowShown="0" headerRowDxfId="9" dataDxfId="8">
  <autoFilter ref="A1:B13" xr:uid="{6BF1ECF2-3959-441E-BBF3-916727151298}"/>
  <tableColumns count="2">
    <tableColumn id="1" xr3:uid="{E311FEE0-93D3-4D86-9B2F-8BE65E88F6E0}" name="MESES" dataDxfId="7"/>
    <tableColumn id="2" xr3:uid="{8389779C-594D-40E6-9217-DF3111629317}" name="2015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1E93A5-D117-412F-8BBD-0D9D6932CE3F}" name="Tabela1_2" displayName="Tabela1_2" ref="A1:F13" tableType="queryTable" totalsRowShown="0">
  <autoFilter ref="A1:F13" xr:uid="{5DFCE6B9-32AC-49F8-830F-5388768AE5D3}"/>
  <tableColumns count="6">
    <tableColumn id="1" xr3:uid="{DC70B5C4-F989-4851-8BCD-78148A0AED2A}" uniqueName="1" name="MESES" queryTableFieldId="1" dataDxfId="5"/>
    <tableColumn id="2" xr3:uid="{F08D0D42-BB34-4F7B-A831-25664D5325F3}" uniqueName="2" name="2015" queryTableFieldId="2" dataDxfId="4"/>
    <tableColumn id="3" xr3:uid="{B84F63EF-9AE2-4A96-9279-342762167FF6}" uniqueName="3" name="2016" queryTableFieldId="3" dataDxfId="3"/>
    <tableColumn id="4" xr3:uid="{D6AB9170-67F8-4894-B7FB-EAAD365E26B9}" uniqueName="4" name="2017" queryTableFieldId="4" dataDxfId="2"/>
    <tableColumn id="5" xr3:uid="{AF71C1B6-C00B-4069-B85B-1F45660D093F}" uniqueName="5" name="2018" queryTableFieldId="5" dataDxfId="1"/>
    <tableColumn id="6" xr3:uid="{E9A2906F-47DF-4BA6-A83A-374B83775386}" uniqueName="6" name="2019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A6E3-D211-4EC9-B39F-506D68CE249E}">
  <sheetPr codeName="Planilha2"/>
  <dimension ref="A1:C29"/>
  <sheetViews>
    <sheetView workbookViewId="0">
      <selection activeCell="A2" sqref="A2:B13"/>
    </sheetView>
  </sheetViews>
  <sheetFormatPr defaultRowHeight="14.4" x14ac:dyDescent="0.3"/>
  <cols>
    <col min="1" max="1" width="14.109375" bestFit="1" customWidth="1"/>
    <col min="2" max="2" width="31.109375" bestFit="1" customWidth="1"/>
    <col min="3" max="3" width="15.109375" bestFit="1" customWidth="1"/>
  </cols>
  <sheetData>
    <row r="1" spans="1:2" x14ac:dyDescent="0.3">
      <c r="A1" s="1" t="s">
        <v>13</v>
      </c>
      <c r="B1" s="1" t="s">
        <v>14</v>
      </c>
    </row>
    <row r="2" spans="1:2" x14ac:dyDescent="0.3">
      <c r="A2" s="1" t="s">
        <v>0</v>
      </c>
      <c r="B2" s="1">
        <v>156</v>
      </c>
    </row>
    <row r="3" spans="1:2" x14ac:dyDescent="0.3">
      <c r="A3" s="1" t="s">
        <v>1</v>
      </c>
      <c r="B3" s="1">
        <v>215</v>
      </c>
    </row>
    <row r="4" spans="1:2" x14ac:dyDescent="0.3">
      <c r="A4" s="1" t="s">
        <v>2</v>
      </c>
      <c r="B4" s="1">
        <v>152</v>
      </c>
    </row>
    <row r="5" spans="1:2" x14ac:dyDescent="0.3">
      <c r="A5" s="1" t="s">
        <v>3</v>
      </c>
      <c r="B5" s="1">
        <v>21564</v>
      </c>
    </row>
    <row r="6" spans="1:2" x14ac:dyDescent="0.3">
      <c r="A6" s="1" t="s">
        <v>4</v>
      </c>
      <c r="B6" s="1">
        <v>21562</v>
      </c>
    </row>
    <row r="7" spans="1:2" x14ac:dyDescent="0.3">
      <c r="A7" s="1" t="s">
        <v>5</v>
      </c>
      <c r="B7" s="1">
        <v>27978.1</v>
      </c>
    </row>
    <row r="8" spans="1:2" x14ac:dyDescent="0.3">
      <c r="A8" s="1" t="s">
        <v>6</v>
      </c>
      <c r="B8" s="1">
        <v>34394.199999999997</v>
      </c>
    </row>
    <row r="9" spans="1:2" x14ac:dyDescent="0.3">
      <c r="A9" s="1" t="s">
        <v>7</v>
      </c>
      <c r="B9" s="1">
        <v>40810.300000000003</v>
      </c>
    </row>
    <row r="10" spans="1:2" x14ac:dyDescent="0.3">
      <c r="A10" s="1" t="s">
        <v>8</v>
      </c>
      <c r="B10" s="1">
        <v>47226.400000000001</v>
      </c>
    </row>
    <row r="11" spans="1:2" x14ac:dyDescent="0.3">
      <c r="A11" s="1" t="s">
        <v>9</v>
      </c>
      <c r="B11" s="1">
        <v>53642.5</v>
      </c>
    </row>
    <row r="12" spans="1:2" x14ac:dyDescent="0.3">
      <c r="A12" s="1" t="s">
        <v>10</v>
      </c>
      <c r="B12" s="1">
        <v>60058.6</v>
      </c>
    </row>
    <row r="13" spans="1:2" x14ac:dyDescent="0.3">
      <c r="A13" s="1" t="s">
        <v>11</v>
      </c>
      <c r="B13" s="1">
        <v>66474.7</v>
      </c>
    </row>
    <row r="15" spans="1:2" x14ac:dyDescent="0.3">
      <c r="A15" s="1" t="s">
        <v>0</v>
      </c>
      <c r="B15">
        <f>B2*829</f>
        <v>129324</v>
      </c>
    </row>
    <row r="16" spans="1:2" x14ac:dyDescent="0.3">
      <c r="A16" s="1" t="s">
        <v>1</v>
      </c>
      <c r="B16">
        <f t="shared" ref="B16:B26" si="0">B3*829</f>
        <v>178235</v>
      </c>
    </row>
    <row r="17" spans="1:3" x14ac:dyDescent="0.3">
      <c r="A17" s="1" t="s">
        <v>2</v>
      </c>
      <c r="B17">
        <f t="shared" si="0"/>
        <v>126008</v>
      </c>
    </row>
    <row r="18" spans="1:3" x14ac:dyDescent="0.3">
      <c r="A18" s="1" t="s">
        <v>3</v>
      </c>
      <c r="B18">
        <f t="shared" si="0"/>
        <v>17876556</v>
      </c>
    </row>
    <row r="19" spans="1:3" x14ac:dyDescent="0.3">
      <c r="A19" s="1" t="s">
        <v>4</v>
      </c>
      <c r="B19">
        <f t="shared" si="0"/>
        <v>17874898</v>
      </c>
    </row>
    <row r="20" spans="1:3" x14ac:dyDescent="0.3">
      <c r="A20" s="1" t="s">
        <v>5</v>
      </c>
      <c r="B20">
        <f t="shared" si="0"/>
        <v>23193844.899999999</v>
      </c>
    </row>
    <row r="21" spans="1:3" x14ac:dyDescent="0.3">
      <c r="A21" s="1" t="s">
        <v>6</v>
      </c>
      <c r="B21">
        <f t="shared" si="0"/>
        <v>28512791.799999997</v>
      </c>
    </row>
    <row r="22" spans="1:3" x14ac:dyDescent="0.3">
      <c r="A22" s="1" t="s">
        <v>7</v>
      </c>
      <c r="B22">
        <f t="shared" si="0"/>
        <v>33831738.700000003</v>
      </c>
    </row>
    <row r="23" spans="1:3" x14ac:dyDescent="0.3">
      <c r="A23" s="1" t="s">
        <v>8</v>
      </c>
      <c r="B23">
        <f t="shared" si="0"/>
        <v>39150685.600000001</v>
      </c>
    </row>
    <row r="24" spans="1:3" x14ac:dyDescent="0.3">
      <c r="A24" s="1" t="s">
        <v>9</v>
      </c>
      <c r="B24">
        <f t="shared" si="0"/>
        <v>44469632.5</v>
      </c>
    </row>
    <row r="25" spans="1:3" x14ac:dyDescent="0.3">
      <c r="A25" s="1" t="s">
        <v>10</v>
      </c>
      <c r="B25">
        <f t="shared" si="0"/>
        <v>49788579.399999999</v>
      </c>
    </row>
    <row r="26" spans="1:3" x14ac:dyDescent="0.3">
      <c r="A26" s="1" t="s">
        <v>11</v>
      </c>
      <c r="B26">
        <f t="shared" si="0"/>
        <v>55107526.299999997</v>
      </c>
    </row>
    <row r="29" spans="1:3" x14ac:dyDescent="0.3">
      <c r="A29" s="2">
        <f>B18*0.005</f>
        <v>89382.78</v>
      </c>
      <c r="B29">
        <v>256161</v>
      </c>
      <c r="C29" s="2">
        <f>2000-A29</f>
        <v>-87382.78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5202-1F41-4736-B901-F504493E4A3A}">
  <sheetPr codeName="Planilha3"/>
  <dimension ref="A1:M13"/>
  <sheetViews>
    <sheetView workbookViewId="0">
      <selection activeCell="K20" sqref="K20"/>
    </sheetView>
  </sheetViews>
  <sheetFormatPr defaultRowHeight="14.4" x14ac:dyDescent="0.3"/>
  <cols>
    <col min="1" max="1" width="9.6640625" bestFit="1" customWidth="1"/>
    <col min="2" max="6" width="7.21875" bestFit="1" customWidth="1"/>
    <col min="9" max="9" width="9.6640625" bestFit="1" customWidth="1"/>
    <col min="10" max="10" width="15.44140625" bestFit="1" customWidth="1"/>
    <col min="13" max="13" width="6.44140625" bestFit="1" customWidth="1"/>
  </cols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I1" s="15"/>
      <c r="J1" s="16"/>
    </row>
    <row r="2" spans="1:13" x14ac:dyDescent="0.3">
      <c r="A2" s="3" t="s">
        <v>0</v>
      </c>
      <c r="B2" s="8" t="s">
        <v>19</v>
      </c>
      <c r="C2" s="8" t="s">
        <v>31</v>
      </c>
      <c r="D2" s="8" t="s">
        <v>43</v>
      </c>
      <c r="E2" s="8" t="s">
        <v>55</v>
      </c>
      <c r="F2" s="8" t="s">
        <v>67</v>
      </c>
      <c r="G2" s="8">
        <v>1</v>
      </c>
      <c r="H2">
        <v>2</v>
      </c>
      <c r="I2" s="17"/>
      <c r="J2" s="16"/>
      <c r="M2" s="15"/>
    </row>
    <row r="3" spans="1:13" x14ac:dyDescent="0.3">
      <c r="A3" s="3" t="s">
        <v>1</v>
      </c>
      <c r="B3" s="8" t="s">
        <v>20</v>
      </c>
      <c r="C3" s="8" t="s">
        <v>32</v>
      </c>
      <c r="D3" s="8" t="s">
        <v>44</v>
      </c>
      <c r="E3" s="8" t="s">
        <v>56</v>
      </c>
      <c r="F3" s="8" t="s">
        <v>68</v>
      </c>
      <c r="G3" s="8">
        <v>2</v>
      </c>
      <c r="I3" s="17"/>
      <c r="J3" s="16"/>
      <c r="M3" s="15"/>
    </row>
    <row r="4" spans="1:13" x14ac:dyDescent="0.3">
      <c r="A4" s="3" t="s">
        <v>2</v>
      </c>
      <c r="B4" s="8" t="s">
        <v>21</v>
      </c>
      <c r="C4" s="8" t="s">
        <v>33</v>
      </c>
      <c r="D4" s="8" t="s">
        <v>45</v>
      </c>
      <c r="E4" s="8" t="s">
        <v>57</v>
      </c>
      <c r="F4" s="8" t="s">
        <v>69</v>
      </c>
      <c r="G4" s="8">
        <v>3</v>
      </c>
      <c r="I4" s="17"/>
      <c r="J4" s="16"/>
      <c r="M4" s="15"/>
    </row>
    <row r="5" spans="1:13" x14ac:dyDescent="0.3">
      <c r="A5" s="3" t="s">
        <v>3</v>
      </c>
      <c r="B5" s="8" t="s">
        <v>22</v>
      </c>
      <c r="C5" s="8" t="s">
        <v>34</v>
      </c>
      <c r="D5" s="8" t="s">
        <v>46</v>
      </c>
      <c r="E5" s="8" t="s">
        <v>58</v>
      </c>
      <c r="F5" s="8" t="s">
        <v>70</v>
      </c>
      <c r="G5" s="8">
        <v>4</v>
      </c>
      <c r="I5" s="17"/>
      <c r="J5" s="16"/>
      <c r="M5" s="15"/>
    </row>
    <row r="6" spans="1:13" x14ac:dyDescent="0.3">
      <c r="A6" s="3" t="s">
        <v>4</v>
      </c>
      <c r="B6" s="8" t="s">
        <v>23</v>
      </c>
      <c r="C6" s="8" t="s">
        <v>35</v>
      </c>
      <c r="D6" s="8" t="s">
        <v>47</v>
      </c>
      <c r="E6" s="8" t="s">
        <v>59</v>
      </c>
      <c r="F6" s="8" t="s">
        <v>71</v>
      </c>
      <c r="G6" s="8">
        <v>5</v>
      </c>
      <c r="I6" s="17"/>
      <c r="J6" s="16"/>
      <c r="M6" s="15"/>
    </row>
    <row r="7" spans="1:13" x14ac:dyDescent="0.3">
      <c r="A7" s="3" t="s">
        <v>5</v>
      </c>
      <c r="B7" s="8" t="s">
        <v>24</v>
      </c>
      <c r="C7" s="8" t="s">
        <v>36</v>
      </c>
      <c r="D7" s="8" t="s">
        <v>48</v>
      </c>
      <c r="E7" s="8" t="s">
        <v>60</v>
      </c>
      <c r="F7" s="8" t="s">
        <v>72</v>
      </c>
      <c r="G7" s="8">
        <v>6</v>
      </c>
      <c r="I7" s="17"/>
      <c r="J7" s="16"/>
      <c r="M7" s="15"/>
    </row>
    <row r="8" spans="1:13" x14ac:dyDescent="0.3">
      <c r="A8" s="3" t="s">
        <v>6</v>
      </c>
      <c r="B8" s="8" t="s">
        <v>25</v>
      </c>
      <c r="C8" s="8" t="s">
        <v>37</v>
      </c>
      <c r="D8" s="8" t="s">
        <v>49</v>
      </c>
      <c r="E8" s="8" t="s">
        <v>61</v>
      </c>
      <c r="F8" s="8" t="s">
        <v>73</v>
      </c>
      <c r="G8" s="8">
        <v>7</v>
      </c>
      <c r="I8" s="17"/>
      <c r="J8" s="16"/>
      <c r="M8" s="15"/>
    </row>
    <row r="9" spans="1:13" x14ac:dyDescent="0.3">
      <c r="A9" s="3" t="s">
        <v>7</v>
      </c>
      <c r="B9" s="8" t="s">
        <v>26</v>
      </c>
      <c r="C9" s="8" t="s">
        <v>38</v>
      </c>
      <c r="D9" s="8" t="s">
        <v>50</v>
      </c>
      <c r="E9" s="8" t="s">
        <v>62</v>
      </c>
      <c r="F9" s="8" t="s">
        <v>74</v>
      </c>
      <c r="G9" s="8">
        <v>8</v>
      </c>
      <c r="I9" s="17"/>
      <c r="J9" s="16"/>
      <c r="M9" s="15"/>
    </row>
    <row r="10" spans="1:13" x14ac:dyDescent="0.3">
      <c r="A10" s="3" t="s">
        <v>8</v>
      </c>
      <c r="B10" s="8" t="s">
        <v>27</v>
      </c>
      <c r="C10" s="8" t="s">
        <v>39</v>
      </c>
      <c r="D10" s="8" t="s">
        <v>51</v>
      </c>
      <c r="E10" s="8" t="s">
        <v>63</v>
      </c>
      <c r="F10" s="8" t="s">
        <v>75</v>
      </c>
      <c r="G10" s="8">
        <v>9</v>
      </c>
      <c r="I10" s="17"/>
      <c r="J10" s="16"/>
      <c r="M10" s="15"/>
    </row>
    <row r="11" spans="1:13" x14ac:dyDescent="0.3">
      <c r="A11" s="3" t="s">
        <v>9</v>
      </c>
      <c r="B11" s="8" t="s">
        <v>28</v>
      </c>
      <c r="C11" s="8" t="s">
        <v>40</v>
      </c>
      <c r="D11" s="8" t="s">
        <v>52</v>
      </c>
      <c r="E11" s="8" t="s">
        <v>64</v>
      </c>
      <c r="F11" s="8" t="s">
        <v>76</v>
      </c>
      <c r="G11" s="8">
        <v>10</v>
      </c>
      <c r="I11" s="17"/>
      <c r="J11" s="16"/>
      <c r="M11" s="15"/>
    </row>
    <row r="12" spans="1:13" x14ac:dyDescent="0.3">
      <c r="A12" s="3" t="s">
        <v>10</v>
      </c>
      <c r="B12" s="8" t="s">
        <v>29</v>
      </c>
      <c r="C12" s="8" t="s">
        <v>41</v>
      </c>
      <c r="D12" s="8" t="s">
        <v>53</v>
      </c>
      <c r="E12" s="8" t="s">
        <v>65</v>
      </c>
      <c r="F12" s="8" t="s">
        <v>77</v>
      </c>
      <c r="G12" s="8">
        <v>11</v>
      </c>
      <c r="I12" s="17"/>
      <c r="J12" s="16"/>
      <c r="M12" s="15"/>
    </row>
    <row r="13" spans="1:13" x14ac:dyDescent="0.3">
      <c r="A13" s="3" t="s">
        <v>11</v>
      </c>
      <c r="B13" s="8" t="s">
        <v>30</v>
      </c>
      <c r="C13" s="8" t="s">
        <v>42</v>
      </c>
      <c r="D13" s="8" t="s">
        <v>54</v>
      </c>
      <c r="E13" s="8" t="s">
        <v>66</v>
      </c>
      <c r="F13" s="8" t="s">
        <v>78</v>
      </c>
      <c r="G13" s="8">
        <v>12</v>
      </c>
      <c r="I13" s="17"/>
      <c r="J13" s="16"/>
      <c r="M13" s="15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B84A-A4EE-4C4A-ABD9-262CAD582582}">
  <sheetPr codeName="Planilha4"/>
  <dimension ref="A1:O13"/>
  <sheetViews>
    <sheetView workbookViewId="0">
      <selection activeCell="H3" sqref="H3"/>
    </sheetView>
  </sheetViews>
  <sheetFormatPr defaultRowHeight="14.4" x14ac:dyDescent="0.3"/>
  <cols>
    <col min="2" max="2" width="10" bestFit="1" customWidth="1"/>
    <col min="5" max="5" width="8.44140625" bestFit="1" customWidth="1"/>
    <col min="7" max="7" width="9.6640625" bestFit="1" customWidth="1"/>
    <col min="8" max="9" width="11.88671875" bestFit="1" customWidth="1"/>
  </cols>
  <sheetData>
    <row r="1" spans="1:15" x14ac:dyDescent="0.3">
      <c r="A1" s="1" t="s">
        <v>79</v>
      </c>
      <c r="B1" s="1" t="str" cm="1">
        <f t="array" ref="B1">INDEX(Planilha4!B1:F1,1,Planilha4!$H$2)</f>
        <v>2016</v>
      </c>
      <c r="D1" t="s">
        <v>79</v>
      </c>
      <c r="E1" t="str">
        <f>B1</f>
        <v>2016</v>
      </c>
    </row>
    <row r="2" spans="1:15" x14ac:dyDescent="0.3">
      <c r="A2" s="1" t="s">
        <v>0</v>
      </c>
      <c r="B2" s="18" cm="1">
        <f t="array" ref="B2">ROUND(INDEX(Tabela1_2[[2015]:[2019]],Planilha4!G2,Planilha4!$H$2), 2)</f>
        <v>234.69</v>
      </c>
      <c r="D2" t="s">
        <v>0</v>
      </c>
      <c r="E2" s="19" cm="1">
        <f t="array" ref="E2">INDEX(Planilha6!$B$2:$F$13,Planilha6!G2,Planilha6!$H$2)</f>
        <v>194558</v>
      </c>
      <c r="G2" t="e" cm="1">
        <f t="array" ref="G2">-INDEX(Planilha5!$A$2:$A$13,Planilha5!$H$2,Planilha5!$G$3)</f>
        <v>#VALUE!</v>
      </c>
      <c r="H2" s="13">
        <f>VLOOKUP(Planilha5!$H$2,Planilha5!$A$2:$F$13,(Planilha5!$I$2+1),FALSE)</f>
        <v>396.71794999999997</v>
      </c>
      <c r="I2" s="13">
        <f>(2000-H2)</f>
        <v>1603.28205</v>
      </c>
      <c r="J2" s="19">
        <f>E2</f>
        <v>194558</v>
      </c>
      <c r="K2" t="s">
        <v>0</v>
      </c>
      <c r="L2">
        <v>12</v>
      </c>
      <c r="N2" t="str">
        <f t="shared" ref="N2:N12" si="0">VLOOKUP(O2,$J$2:$K$13,2,FALSE)</f>
        <v>Julho</v>
      </c>
      <c r="O2" s="19">
        <f t="shared" ref="O2:O13" si="1">LARGE($J$2:$J$13,L2)</f>
        <v>33160</v>
      </c>
    </row>
    <row r="3" spans="1:15" x14ac:dyDescent="0.3">
      <c r="A3" s="1" t="s">
        <v>1</v>
      </c>
      <c r="B3" s="18" cm="1">
        <f t="array" ref="B3">ROUND(INDEX(Tabela1_2[[2015]:[2019]],Planilha4!G3,Planilha4!$H$2), 2)</f>
        <v>237.85</v>
      </c>
      <c r="D3" t="s">
        <v>1</v>
      </c>
      <c r="E3" s="19" cm="1">
        <f t="array" ref="E3">INDEX(Planilha6!$B$2:$F$13,Planilha6!G3,Planilha6!$H$2)</f>
        <v>197178</v>
      </c>
      <c r="H3" s="13">
        <v>1000</v>
      </c>
      <c r="J3" s="19">
        <f>E3</f>
        <v>197178</v>
      </c>
      <c r="K3" t="s">
        <v>1</v>
      </c>
      <c r="L3">
        <v>11</v>
      </c>
      <c r="N3" t="str">
        <f t="shared" si="0"/>
        <v>Agosto</v>
      </c>
      <c r="O3" s="19">
        <f t="shared" si="1"/>
        <v>33284</v>
      </c>
    </row>
    <row r="4" spans="1:15" x14ac:dyDescent="0.3">
      <c r="A4" s="1" t="s">
        <v>2</v>
      </c>
      <c r="B4" s="18" cm="1">
        <f t="array" ref="B4">ROUND(INDEX(Tabela1_2[[2015]:[2019]],Planilha4!G4,Planilha4!$H$2), 2)</f>
        <v>156.63999999999999</v>
      </c>
      <c r="D4" t="s">
        <v>2</v>
      </c>
      <c r="E4" s="19" cm="1">
        <f t="array" ref="E4">INDEX(Planilha6!$B$2:$F$13,Planilha6!G4,Planilha6!$H$2)</f>
        <v>129855</v>
      </c>
      <c r="H4" s="13"/>
      <c r="J4" s="19">
        <f>E4</f>
        <v>129855</v>
      </c>
      <c r="K4" t="s">
        <v>2</v>
      </c>
      <c r="L4">
        <v>10</v>
      </c>
      <c r="N4" t="str">
        <f t="shared" si="0"/>
        <v>Junho</v>
      </c>
      <c r="O4" s="19">
        <f t="shared" si="1"/>
        <v>36891</v>
      </c>
    </row>
    <row r="5" spans="1:15" x14ac:dyDescent="0.3">
      <c r="A5" s="1" t="s">
        <v>3</v>
      </c>
      <c r="B5" s="18" cm="1">
        <f t="array" ref="B5">ROUND(INDEX(Tabela1_2[[2015]:[2019]],Planilha4!G5,Planilha4!$H$2), 2)</f>
        <v>109.34</v>
      </c>
      <c r="D5" t="s">
        <v>3</v>
      </c>
      <c r="E5" s="19" cm="1">
        <f t="array" ref="E5">INDEX(Planilha6!$B$2:$F$13,Planilha6!G5,Planilha6!$H$2)</f>
        <v>90643</v>
      </c>
      <c r="H5" s="13"/>
      <c r="J5" s="19">
        <f t="shared" ref="J5:J13" si="2">E5</f>
        <v>90643</v>
      </c>
      <c r="K5" t="s">
        <v>3</v>
      </c>
      <c r="L5">
        <v>9</v>
      </c>
      <c r="N5" t="str">
        <f t="shared" si="0"/>
        <v>Maio</v>
      </c>
      <c r="O5" s="19">
        <f t="shared" si="1"/>
        <v>54399</v>
      </c>
    </row>
    <row r="6" spans="1:15" x14ac:dyDescent="0.3">
      <c r="A6" s="1" t="s">
        <v>4</v>
      </c>
      <c r="B6" s="18" cm="1">
        <f t="array" ref="B6">ROUND(INDEX(Tabela1_2[[2015]:[2019]],Planilha4!G6,Planilha4!$H$2), 2)</f>
        <v>65.62</v>
      </c>
      <c r="D6" t="s">
        <v>4</v>
      </c>
      <c r="E6" s="19" cm="1">
        <f t="array" ref="E6">INDEX(Planilha6!$B$2:$F$13,Planilha6!G6,Planilha6!$H$2)</f>
        <v>54399</v>
      </c>
      <c r="H6" s="13"/>
      <c r="J6" s="19">
        <f t="shared" si="2"/>
        <v>54399</v>
      </c>
      <c r="K6" t="s">
        <v>4</v>
      </c>
      <c r="L6">
        <v>8</v>
      </c>
      <c r="N6" t="str">
        <f t="shared" si="0"/>
        <v>Setembro</v>
      </c>
      <c r="O6" s="19">
        <f t="shared" si="1"/>
        <v>79344</v>
      </c>
    </row>
    <row r="7" spans="1:15" x14ac:dyDescent="0.3">
      <c r="A7" s="1" t="s">
        <v>5</v>
      </c>
      <c r="B7" s="18" cm="1">
        <f t="array" ref="B7">ROUND(INDEX(Tabela1_2[[2015]:[2019]],Planilha4!G7,Planilha4!$H$2), 2)</f>
        <v>44.5</v>
      </c>
      <c r="D7" t="s">
        <v>5</v>
      </c>
      <c r="E7" s="19" cm="1">
        <f t="array" ref="E7">INDEX(Planilha6!$B$2:$F$13,Planilha6!G7,Planilha6!$H$2)</f>
        <v>36891</v>
      </c>
      <c r="H7" s="13"/>
      <c r="J7" s="19">
        <f t="shared" si="2"/>
        <v>36891</v>
      </c>
      <c r="K7" t="s">
        <v>5</v>
      </c>
      <c r="L7">
        <v>7</v>
      </c>
      <c r="N7" t="str">
        <f t="shared" si="0"/>
        <v>Outubro</v>
      </c>
      <c r="O7" s="19">
        <f t="shared" si="1"/>
        <v>80454</v>
      </c>
    </row>
    <row r="8" spans="1:15" x14ac:dyDescent="0.3">
      <c r="A8" s="1" t="s">
        <v>6</v>
      </c>
      <c r="B8" s="18" cm="1">
        <f t="array" ref="B8">ROUND(INDEX(Tabela1_2[[2015]:[2019]],Planilha4!G8,Planilha4!$H$2), 2)</f>
        <v>40</v>
      </c>
      <c r="D8" t="s">
        <v>6</v>
      </c>
      <c r="E8" s="19" cm="1">
        <f t="array" ref="E8">INDEX(Planilha6!$B$2:$F$13,Planilha6!G8,Planilha6!$H$2)</f>
        <v>33160</v>
      </c>
      <c r="H8" s="13"/>
      <c r="J8" s="19">
        <f t="shared" si="2"/>
        <v>33160</v>
      </c>
      <c r="K8" t="s">
        <v>6</v>
      </c>
      <c r="L8">
        <v>6</v>
      </c>
      <c r="N8" t="str">
        <f t="shared" si="0"/>
        <v>Abril</v>
      </c>
      <c r="O8" s="19">
        <f t="shared" si="1"/>
        <v>90643</v>
      </c>
    </row>
    <row r="9" spans="1:15" x14ac:dyDescent="0.3">
      <c r="A9" s="1" t="s">
        <v>7</v>
      </c>
      <c r="B9" s="18" cm="1">
        <f t="array" ref="B9">ROUND(INDEX(Tabela1_2[[2015]:[2019]],Planilha4!G9,Planilha4!$H$2), 2)</f>
        <v>40.15</v>
      </c>
      <c r="D9" t="s">
        <v>7</v>
      </c>
      <c r="E9" s="19" cm="1">
        <f t="array" ref="E9">INDEX(Planilha6!$B$2:$F$13,Planilha6!G9,Planilha6!$H$2)</f>
        <v>33284</v>
      </c>
      <c r="H9" s="13"/>
      <c r="J9" s="19">
        <f t="shared" si="2"/>
        <v>33284</v>
      </c>
      <c r="K9" t="s">
        <v>7</v>
      </c>
      <c r="L9">
        <v>5</v>
      </c>
      <c r="N9" t="str">
        <f t="shared" si="0"/>
        <v>Novembro</v>
      </c>
      <c r="O9" s="19">
        <f t="shared" si="1"/>
        <v>94523</v>
      </c>
    </row>
    <row r="10" spans="1:15" x14ac:dyDescent="0.3">
      <c r="A10" s="1" t="s">
        <v>8</v>
      </c>
      <c r="B10" s="18" cm="1">
        <f t="array" ref="B10">ROUND(INDEX(Tabela1_2[[2015]:[2019]],Planilha4!G10,Planilha4!$H$2), 2)</f>
        <v>95.71</v>
      </c>
      <c r="D10" t="s">
        <v>8</v>
      </c>
      <c r="E10" s="19" cm="1">
        <f t="array" ref="E10">INDEX(Planilha6!$B$2:$F$13,Planilha6!G10,Planilha6!$H$2)</f>
        <v>79344</v>
      </c>
      <c r="H10" s="13"/>
      <c r="J10" s="19">
        <f t="shared" si="2"/>
        <v>79344</v>
      </c>
      <c r="K10" t="s">
        <v>8</v>
      </c>
      <c r="L10">
        <v>4</v>
      </c>
      <c r="N10" t="str">
        <f t="shared" si="0"/>
        <v>Março</v>
      </c>
      <c r="O10" s="19">
        <f t="shared" si="1"/>
        <v>129855</v>
      </c>
    </row>
    <row r="11" spans="1:15" x14ac:dyDescent="0.3">
      <c r="A11" s="1" t="s">
        <v>9</v>
      </c>
      <c r="B11" s="18" cm="1">
        <f t="array" ref="B11">ROUND(INDEX(Tabela1_2[[2015]:[2019]],Planilha4!G11,Planilha4!$H$2), 2)</f>
        <v>97.05</v>
      </c>
      <c r="D11" t="s">
        <v>9</v>
      </c>
      <c r="E11" s="19" cm="1">
        <f t="array" ref="E11">INDEX(Planilha6!$B$2:$F$13,Planilha6!G11,Planilha6!$H$2)</f>
        <v>80454</v>
      </c>
      <c r="H11" s="13"/>
      <c r="J11" s="19">
        <f t="shared" si="2"/>
        <v>80454</v>
      </c>
      <c r="K11" t="s">
        <v>9</v>
      </c>
      <c r="L11">
        <v>3</v>
      </c>
      <c r="N11" t="str">
        <f t="shared" si="0"/>
        <v>Dezembro</v>
      </c>
      <c r="O11" s="19">
        <f t="shared" si="1"/>
        <v>138858</v>
      </c>
    </row>
    <row r="12" spans="1:15" x14ac:dyDescent="0.3">
      <c r="A12" s="1" t="s">
        <v>10</v>
      </c>
      <c r="B12" s="18" cm="1">
        <f t="array" ref="B12">ROUND(INDEX(Tabela1_2[[2015]:[2019]],Planilha4!G12,Planilha4!$H$2), 2)</f>
        <v>114.02</v>
      </c>
      <c r="D12" t="s">
        <v>10</v>
      </c>
      <c r="E12" s="19" cm="1">
        <f t="array" ref="E12">INDEX(Planilha6!$B$2:$F$13,Planilha6!G12,Planilha6!$H$2)</f>
        <v>94523</v>
      </c>
      <c r="H12" s="13"/>
      <c r="J12" s="19">
        <f t="shared" si="2"/>
        <v>94523</v>
      </c>
      <c r="K12" t="s">
        <v>10</v>
      </c>
      <c r="L12">
        <v>2</v>
      </c>
      <c r="N12" t="str">
        <f t="shared" si="0"/>
        <v>Janeiro</v>
      </c>
      <c r="O12" s="19">
        <f t="shared" si="1"/>
        <v>194558</v>
      </c>
    </row>
    <row r="13" spans="1:15" x14ac:dyDescent="0.3">
      <c r="A13" s="1" t="s">
        <v>11</v>
      </c>
      <c r="B13" s="18" cm="1">
        <f t="array" ref="B13">ROUND(INDEX(Tabela1_2[[2015]:[2019]],Planilha4!G13,Planilha4!$H$2), 2)</f>
        <v>167.5</v>
      </c>
      <c r="D13" t="s">
        <v>11</v>
      </c>
      <c r="E13" s="19" cm="1">
        <f t="array" ref="E13">INDEX(Planilha6!$B$2:$F$13,Planilha6!G13,Planilha6!$H$2)</f>
        <v>138858</v>
      </c>
      <c r="H13" s="13"/>
      <c r="J13" s="19">
        <f t="shared" si="2"/>
        <v>138858</v>
      </c>
      <c r="K13" t="s">
        <v>11</v>
      </c>
      <c r="L13">
        <v>1</v>
      </c>
      <c r="N13" t="str">
        <f>VLOOKUP(O13,$J$2:$K$13,2,FALSE)</f>
        <v>Fevereiro</v>
      </c>
      <c r="O13" s="19">
        <f t="shared" si="1"/>
        <v>197178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AA50-EB74-4897-8601-AB28668389EB}">
  <sheetPr codeName="Planilha5"/>
  <dimension ref="A1:I26"/>
  <sheetViews>
    <sheetView workbookViewId="0">
      <selection activeCell="H25" sqref="H25"/>
    </sheetView>
  </sheetViews>
  <sheetFormatPr defaultRowHeight="14.4" x14ac:dyDescent="0.3"/>
  <cols>
    <col min="2" max="5" width="10.33203125" bestFit="1" customWidth="1"/>
    <col min="6" max="6" width="11.88671875" bestFit="1" customWidth="1"/>
  </cols>
  <sheetData>
    <row r="1" spans="1:9" x14ac:dyDescent="0.3">
      <c r="A1" t="s">
        <v>13</v>
      </c>
    </row>
    <row r="2" spans="1:9" x14ac:dyDescent="0.3">
      <c r="A2" s="6" t="s">
        <v>0</v>
      </c>
      <c r="B2" s="13">
        <f>((A15*829)*0.005)</f>
        <v>824.60630000000003</v>
      </c>
      <c r="C2" s="13">
        <f t="shared" ref="C2:F2" si="0">((B15*829)*0.005)</f>
        <v>972.79005000000006</v>
      </c>
      <c r="D2" s="13">
        <f t="shared" si="0"/>
        <v>603.34620000000007</v>
      </c>
      <c r="E2" s="13">
        <f t="shared" si="0"/>
        <v>888.06624999999997</v>
      </c>
      <c r="F2" s="13">
        <f t="shared" si="0"/>
        <v>1092.0417</v>
      </c>
      <c r="G2">
        <v>1</v>
      </c>
      <c r="H2" s="3" t="s">
        <v>8</v>
      </c>
      <c r="I2">
        <f>Planilha4!$H$2</f>
        <v>2</v>
      </c>
    </row>
    <row r="3" spans="1:9" x14ac:dyDescent="0.3">
      <c r="A3" s="7" t="s">
        <v>1</v>
      </c>
      <c r="B3" s="13">
        <f t="shared" ref="B3:F3" si="1">((A16*829)*0.005)</f>
        <v>911.9</v>
      </c>
      <c r="C3" s="13">
        <f t="shared" si="1"/>
        <v>985.88824999999997</v>
      </c>
      <c r="D3" s="13">
        <f t="shared" si="1"/>
        <v>876.12865000000011</v>
      </c>
      <c r="E3" s="13">
        <f t="shared" si="1"/>
        <v>541.71005000000002</v>
      </c>
      <c r="F3" s="13">
        <f t="shared" si="1"/>
        <v>766.49339999999995</v>
      </c>
      <c r="G3">
        <v>2</v>
      </c>
    </row>
    <row r="4" spans="1:9" x14ac:dyDescent="0.3">
      <c r="A4" s="6" t="s">
        <v>2</v>
      </c>
      <c r="B4" s="13">
        <f t="shared" ref="B4:F4" si="2">((A17*829)*0.005)</f>
        <v>724.2558499999999</v>
      </c>
      <c r="C4" s="13">
        <f t="shared" si="2"/>
        <v>649.27279999999996</v>
      </c>
      <c r="D4" s="13">
        <f t="shared" si="2"/>
        <v>841.55934999999999</v>
      </c>
      <c r="E4" s="13">
        <f t="shared" si="2"/>
        <v>881.06119999999999</v>
      </c>
      <c r="F4" s="13">
        <f t="shared" si="2"/>
        <v>496.73680000000002</v>
      </c>
      <c r="G4">
        <v>3</v>
      </c>
    </row>
    <row r="5" spans="1:9" x14ac:dyDescent="0.3">
      <c r="A5" s="7" t="s">
        <v>3</v>
      </c>
      <c r="B5" s="13">
        <f t="shared" ref="B5:F5" si="3">((A18*829)*0.005)</f>
        <v>460.30225000000002</v>
      </c>
      <c r="C5" s="13">
        <f t="shared" si="3"/>
        <v>453.21430000000004</v>
      </c>
      <c r="D5" s="13">
        <f t="shared" si="3"/>
        <v>441.77409999999998</v>
      </c>
      <c r="E5" s="13">
        <f t="shared" si="3"/>
        <v>442.14715000000007</v>
      </c>
      <c r="F5" s="13">
        <f t="shared" si="3"/>
        <v>419.55690000000004</v>
      </c>
      <c r="G5">
        <v>4</v>
      </c>
    </row>
    <row r="6" spans="1:9" x14ac:dyDescent="0.3">
      <c r="A6" s="6" t="s">
        <v>4</v>
      </c>
      <c r="B6" s="13">
        <f t="shared" ref="B6:F6" si="4">((A19*829)*0.005)</f>
        <v>250.9383</v>
      </c>
      <c r="C6" s="13">
        <f t="shared" si="4"/>
        <v>271.99490000000003</v>
      </c>
      <c r="D6" s="13">
        <f t="shared" si="4"/>
        <v>253.46674999999999</v>
      </c>
      <c r="E6" s="13">
        <f t="shared" si="4"/>
        <v>252.96935000000002</v>
      </c>
      <c r="F6" s="13">
        <f t="shared" si="4"/>
        <v>258.27495000000005</v>
      </c>
      <c r="G6">
        <v>5</v>
      </c>
    </row>
    <row r="7" spans="1:9" x14ac:dyDescent="0.3">
      <c r="A7" s="7" t="s">
        <v>5</v>
      </c>
      <c r="B7" s="13">
        <f t="shared" ref="B7:F7" si="5">((A20*829)*0.005)</f>
        <v>184.61829999999998</v>
      </c>
      <c r="C7" s="13">
        <f t="shared" si="5"/>
        <v>184.45250000000001</v>
      </c>
      <c r="D7" s="13">
        <f t="shared" si="5"/>
        <v>212.92864999999998</v>
      </c>
      <c r="E7" s="13">
        <f t="shared" si="5"/>
        <v>193.61295000000001</v>
      </c>
      <c r="F7" s="13">
        <f t="shared" si="5"/>
        <v>220.96995000000004</v>
      </c>
      <c r="G7">
        <v>6</v>
      </c>
    </row>
    <row r="8" spans="1:9" x14ac:dyDescent="0.3">
      <c r="A8" s="6" t="s">
        <v>6</v>
      </c>
      <c r="B8" s="13">
        <f t="shared" ref="B8:F8" si="6">((A21*829)*0.005)</f>
        <v>156.63955000000001</v>
      </c>
      <c r="C8" s="13">
        <f t="shared" si="6"/>
        <v>165.8</v>
      </c>
      <c r="D8" s="13">
        <f t="shared" si="6"/>
        <v>184.90845000000002</v>
      </c>
      <c r="E8" s="13">
        <f t="shared" si="6"/>
        <v>168.66004999999998</v>
      </c>
      <c r="F8" s="13">
        <f t="shared" si="6"/>
        <v>178.81529999999998</v>
      </c>
      <c r="G8">
        <v>7</v>
      </c>
    </row>
    <row r="9" spans="1:9" x14ac:dyDescent="0.3">
      <c r="A9" s="7" t="s">
        <v>7</v>
      </c>
      <c r="B9" s="13">
        <f t="shared" ref="B9:F9" si="7">((A22*829)*0.005)</f>
        <v>187.35400000000001</v>
      </c>
      <c r="C9" s="13">
        <f t="shared" si="7"/>
        <v>166.42175</v>
      </c>
      <c r="D9" s="13">
        <f t="shared" si="7"/>
        <v>178.19354999999999</v>
      </c>
      <c r="E9" s="13">
        <f t="shared" si="7"/>
        <v>184.99135000000001</v>
      </c>
      <c r="F9" s="13">
        <f t="shared" si="7"/>
        <v>200.0377</v>
      </c>
      <c r="G9">
        <v>8</v>
      </c>
    </row>
    <row r="10" spans="1:9" x14ac:dyDescent="0.3">
      <c r="A10" s="6" t="s">
        <v>8</v>
      </c>
      <c r="B10" s="13">
        <f t="shared" ref="B10:F10" si="8">((A23*829)*0.005)</f>
        <v>338.6465</v>
      </c>
      <c r="C10" s="13">
        <f t="shared" si="8"/>
        <v>396.71794999999997</v>
      </c>
      <c r="D10" s="13">
        <f t="shared" si="8"/>
        <v>403.51574999999997</v>
      </c>
      <c r="E10" s="13">
        <f t="shared" si="8"/>
        <v>412.46895000000006</v>
      </c>
      <c r="F10" s="13">
        <f t="shared" si="8"/>
        <v>378.56284999999997</v>
      </c>
      <c r="G10">
        <v>9</v>
      </c>
    </row>
    <row r="11" spans="1:9" x14ac:dyDescent="0.3">
      <c r="A11" s="7" t="s">
        <v>9</v>
      </c>
      <c r="B11" s="13">
        <f t="shared" ref="B11:F11" si="9">((A24*829)*0.005)</f>
        <v>434.18875000000003</v>
      </c>
      <c r="C11" s="13">
        <f t="shared" si="9"/>
        <v>402.27224999999999</v>
      </c>
      <c r="D11" s="13">
        <f t="shared" si="9"/>
        <v>392.65584999999999</v>
      </c>
      <c r="E11" s="13">
        <f t="shared" si="9"/>
        <v>375.99295000000001</v>
      </c>
      <c r="F11" s="13">
        <f t="shared" si="9"/>
        <v>367.57859999999999</v>
      </c>
      <c r="G11">
        <v>10</v>
      </c>
    </row>
    <row r="12" spans="1:9" x14ac:dyDescent="0.3">
      <c r="A12" s="6" t="s">
        <v>10</v>
      </c>
      <c r="B12" s="13">
        <f t="shared" ref="B12:F12" si="10">((A25*829)*0.005)</f>
        <v>444.30255</v>
      </c>
      <c r="C12" s="13">
        <f t="shared" si="10"/>
        <v>472.61290000000002</v>
      </c>
      <c r="D12" s="13">
        <f t="shared" si="10"/>
        <v>589.83350000000007</v>
      </c>
      <c r="E12" s="13">
        <f t="shared" si="10"/>
        <v>525.33729999999991</v>
      </c>
      <c r="F12" s="13">
        <f t="shared" si="10"/>
        <v>475.47294999999997</v>
      </c>
      <c r="G12">
        <v>11</v>
      </c>
    </row>
    <row r="13" spans="1:9" x14ac:dyDescent="0.3">
      <c r="A13" s="7" t="s">
        <v>11</v>
      </c>
      <c r="B13" s="13">
        <f t="shared" ref="B13:F13" si="11">((A26*829)*0.005)</f>
        <v>572.79755</v>
      </c>
      <c r="C13" s="13">
        <f t="shared" si="11"/>
        <v>694.28750000000002</v>
      </c>
      <c r="D13" s="13">
        <f t="shared" si="11"/>
        <v>660.87880000000007</v>
      </c>
      <c r="E13" s="13">
        <f t="shared" si="11"/>
        <v>747.59220000000005</v>
      </c>
      <c r="F13" s="13">
        <f t="shared" si="11"/>
        <v>522.93320000000006</v>
      </c>
      <c r="G13">
        <v>12</v>
      </c>
    </row>
    <row r="15" spans="1:9" x14ac:dyDescent="0.3">
      <c r="A15" s="9" t="s">
        <v>19</v>
      </c>
      <c r="B15" s="9" t="s">
        <v>31</v>
      </c>
      <c r="C15" s="9" t="s">
        <v>43</v>
      </c>
      <c r="D15" s="9" t="s">
        <v>55</v>
      </c>
      <c r="E15" s="10" t="s">
        <v>67</v>
      </c>
    </row>
    <row r="16" spans="1:9" x14ac:dyDescent="0.3">
      <c r="A16" s="11" t="s">
        <v>20</v>
      </c>
      <c r="B16" s="11" t="s">
        <v>32</v>
      </c>
      <c r="C16" s="11" t="s">
        <v>44</v>
      </c>
      <c r="D16" s="11" t="s">
        <v>56</v>
      </c>
      <c r="E16" s="12" t="s">
        <v>68</v>
      </c>
    </row>
    <row r="17" spans="1:5" x14ac:dyDescent="0.3">
      <c r="A17" s="9" t="s">
        <v>21</v>
      </c>
      <c r="B17" s="9" t="s">
        <v>33</v>
      </c>
      <c r="C17" s="9" t="s">
        <v>45</v>
      </c>
      <c r="D17" s="9" t="s">
        <v>57</v>
      </c>
      <c r="E17" s="10" t="s">
        <v>69</v>
      </c>
    </row>
    <row r="18" spans="1:5" x14ac:dyDescent="0.3">
      <c r="A18" s="11" t="s">
        <v>22</v>
      </c>
      <c r="B18" s="11" t="s">
        <v>34</v>
      </c>
      <c r="C18" s="11" t="s">
        <v>46</v>
      </c>
      <c r="D18" s="11" t="s">
        <v>58</v>
      </c>
      <c r="E18" s="12" t="s">
        <v>70</v>
      </c>
    </row>
    <row r="19" spans="1:5" x14ac:dyDescent="0.3">
      <c r="A19" s="9" t="s">
        <v>23</v>
      </c>
      <c r="B19" s="9" t="s">
        <v>35</v>
      </c>
      <c r="C19" s="9" t="s">
        <v>47</v>
      </c>
      <c r="D19" s="9" t="s">
        <v>59</v>
      </c>
      <c r="E19" s="10" t="s">
        <v>71</v>
      </c>
    </row>
    <row r="20" spans="1:5" x14ac:dyDescent="0.3">
      <c r="A20" s="11" t="s">
        <v>24</v>
      </c>
      <c r="B20" s="11" t="s">
        <v>36</v>
      </c>
      <c r="C20" s="11" t="s">
        <v>48</v>
      </c>
      <c r="D20" s="11" t="s">
        <v>60</v>
      </c>
      <c r="E20" s="12" t="s">
        <v>72</v>
      </c>
    </row>
    <row r="21" spans="1:5" x14ac:dyDescent="0.3">
      <c r="A21" s="9" t="s">
        <v>25</v>
      </c>
      <c r="B21" s="9" t="s">
        <v>37</v>
      </c>
      <c r="C21" s="9" t="s">
        <v>49</v>
      </c>
      <c r="D21" s="9" t="s">
        <v>61</v>
      </c>
      <c r="E21" s="10" t="s">
        <v>73</v>
      </c>
    </row>
    <row r="22" spans="1:5" x14ac:dyDescent="0.3">
      <c r="A22" s="11" t="s">
        <v>26</v>
      </c>
      <c r="B22" s="11" t="s">
        <v>38</v>
      </c>
      <c r="C22" s="11" t="s">
        <v>50</v>
      </c>
      <c r="D22" s="11" t="s">
        <v>62</v>
      </c>
      <c r="E22" s="12" t="s">
        <v>74</v>
      </c>
    </row>
    <row r="23" spans="1:5" x14ac:dyDescent="0.3">
      <c r="A23" s="9" t="s">
        <v>27</v>
      </c>
      <c r="B23" s="9" t="s">
        <v>39</v>
      </c>
      <c r="C23" s="9" t="s">
        <v>51</v>
      </c>
      <c r="D23" s="9" t="s">
        <v>63</v>
      </c>
      <c r="E23" s="10" t="s">
        <v>75</v>
      </c>
    </row>
    <row r="24" spans="1:5" x14ac:dyDescent="0.3">
      <c r="A24" s="11" t="s">
        <v>28</v>
      </c>
      <c r="B24" s="11" t="s">
        <v>40</v>
      </c>
      <c r="C24" s="11" t="s">
        <v>52</v>
      </c>
      <c r="D24" s="11" t="s">
        <v>64</v>
      </c>
      <c r="E24" s="12" t="s">
        <v>76</v>
      </c>
    </row>
    <row r="25" spans="1:5" x14ac:dyDescent="0.3">
      <c r="A25" s="9" t="s">
        <v>29</v>
      </c>
      <c r="B25" s="9" t="s">
        <v>41</v>
      </c>
      <c r="C25" s="9" t="s">
        <v>53</v>
      </c>
      <c r="D25" s="9" t="s">
        <v>65</v>
      </c>
      <c r="E25" s="10" t="s">
        <v>77</v>
      </c>
    </row>
    <row r="26" spans="1:5" x14ac:dyDescent="0.3">
      <c r="A26" s="11" t="s">
        <v>30</v>
      </c>
      <c r="B26" s="11" t="s">
        <v>42</v>
      </c>
      <c r="C26" s="11" t="s">
        <v>54</v>
      </c>
      <c r="D26" s="11" t="s">
        <v>66</v>
      </c>
      <c r="E26" s="12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11AB-8B0C-427F-8492-8A30D7730FAB}">
  <sheetPr codeName="Planilha6"/>
  <dimension ref="A1:H26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>
        <v>13</v>
      </c>
    </row>
    <row r="2" spans="1:8" x14ac:dyDescent="0.3">
      <c r="A2" s="6" t="s">
        <v>0</v>
      </c>
      <c r="B2" s="14">
        <f>ROUND(A15*829, 0)</f>
        <v>164921</v>
      </c>
      <c r="C2" s="14">
        <f t="shared" ref="C2:F2" si="0">ROUND(B15*829, 0)</f>
        <v>194558</v>
      </c>
      <c r="D2" s="14">
        <f t="shared" si="0"/>
        <v>120669</v>
      </c>
      <c r="E2" s="14">
        <f t="shared" si="0"/>
        <v>177613</v>
      </c>
      <c r="F2" s="14">
        <f t="shared" si="0"/>
        <v>218408</v>
      </c>
      <c r="G2">
        <v>1</v>
      </c>
      <c r="H2" s="3">
        <f>Planilha4!H2</f>
        <v>2</v>
      </c>
    </row>
    <row r="3" spans="1:8" x14ac:dyDescent="0.3">
      <c r="A3" s="7" t="s">
        <v>1</v>
      </c>
      <c r="B3" s="14">
        <f t="shared" ref="B3:F3" si="1">ROUND(A16*829, 0)</f>
        <v>182380</v>
      </c>
      <c r="C3" s="14">
        <f t="shared" si="1"/>
        <v>197178</v>
      </c>
      <c r="D3" s="14">
        <f t="shared" si="1"/>
        <v>175226</v>
      </c>
      <c r="E3" s="14">
        <f t="shared" si="1"/>
        <v>108342</v>
      </c>
      <c r="F3" s="14">
        <f t="shared" si="1"/>
        <v>153299</v>
      </c>
      <c r="G3">
        <v>2</v>
      </c>
    </row>
    <row r="4" spans="1:8" x14ac:dyDescent="0.3">
      <c r="A4" s="6" t="s">
        <v>2</v>
      </c>
      <c r="B4" s="14">
        <f t="shared" ref="B4:F4" si="2">ROUND(A17*829, 0)</f>
        <v>144851</v>
      </c>
      <c r="C4" s="14">
        <f t="shared" si="2"/>
        <v>129855</v>
      </c>
      <c r="D4" s="14">
        <f t="shared" si="2"/>
        <v>168312</v>
      </c>
      <c r="E4" s="14">
        <f t="shared" si="2"/>
        <v>176212</v>
      </c>
      <c r="F4" s="14">
        <f t="shared" si="2"/>
        <v>99347</v>
      </c>
      <c r="G4">
        <v>3</v>
      </c>
    </row>
    <row r="5" spans="1:8" x14ac:dyDescent="0.3">
      <c r="A5" s="7" t="s">
        <v>3</v>
      </c>
      <c r="B5" s="14">
        <f t="shared" ref="B5:F5" si="3">ROUND(A18*829, 0)</f>
        <v>92060</v>
      </c>
      <c r="C5" s="14">
        <f t="shared" si="3"/>
        <v>90643</v>
      </c>
      <c r="D5" s="14">
        <f t="shared" si="3"/>
        <v>88355</v>
      </c>
      <c r="E5" s="14">
        <f t="shared" si="3"/>
        <v>88429</v>
      </c>
      <c r="F5" s="14">
        <f t="shared" si="3"/>
        <v>83911</v>
      </c>
      <c r="G5">
        <v>4</v>
      </c>
    </row>
    <row r="6" spans="1:8" x14ac:dyDescent="0.3">
      <c r="A6" s="6" t="s">
        <v>4</v>
      </c>
      <c r="B6" s="14">
        <f t="shared" ref="B6:F6" si="4">ROUND(A19*829, 0)</f>
        <v>50188</v>
      </c>
      <c r="C6" s="14">
        <f t="shared" si="4"/>
        <v>54399</v>
      </c>
      <c r="D6" s="14">
        <f t="shared" si="4"/>
        <v>50693</v>
      </c>
      <c r="E6" s="14">
        <f t="shared" si="4"/>
        <v>50594</v>
      </c>
      <c r="F6" s="14">
        <f t="shared" si="4"/>
        <v>51655</v>
      </c>
      <c r="G6">
        <v>5</v>
      </c>
    </row>
    <row r="7" spans="1:8" x14ac:dyDescent="0.3">
      <c r="A7" s="7" t="s">
        <v>5</v>
      </c>
      <c r="B7" s="14">
        <f t="shared" ref="B7:F7" si="5">ROUND(A20*829, 0)</f>
        <v>36924</v>
      </c>
      <c r="C7" s="14">
        <f t="shared" si="5"/>
        <v>36891</v>
      </c>
      <c r="D7" s="14">
        <f t="shared" si="5"/>
        <v>42586</v>
      </c>
      <c r="E7" s="14">
        <f t="shared" si="5"/>
        <v>38723</v>
      </c>
      <c r="F7" s="14">
        <f t="shared" si="5"/>
        <v>44194</v>
      </c>
      <c r="G7">
        <v>6</v>
      </c>
    </row>
    <row r="8" spans="1:8" x14ac:dyDescent="0.3">
      <c r="A8" s="6" t="s">
        <v>6</v>
      </c>
      <c r="B8" s="14">
        <f t="shared" ref="B8:F8" si="6">ROUND(A21*829, 0)</f>
        <v>31328</v>
      </c>
      <c r="C8" s="14">
        <f t="shared" si="6"/>
        <v>33160</v>
      </c>
      <c r="D8" s="14">
        <f t="shared" si="6"/>
        <v>36982</v>
      </c>
      <c r="E8" s="14">
        <f t="shared" si="6"/>
        <v>33732</v>
      </c>
      <c r="F8" s="14">
        <f t="shared" si="6"/>
        <v>35763</v>
      </c>
      <c r="G8">
        <v>7</v>
      </c>
    </row>
    <row r="9" spans="1:8" x14ac:dyDescent="0.3">
      <c r="A9" s="7" t="s">
        <v>7</v>
      </c>
      <c r="B9" s="14">
        <f t="shared" ref="B9:F9" si="7">ROUND(A22*829, 0)</f>
        <v>37471</v>
      </c>
      <c r="C9" s="14">
        <f t="shared" si="7"/>
        <v>33284</v>
      </c>
      <c r="D9" s="14">
        <f t="shared" si="7"/>
        <v>35639</v>
      </c>
      <c r="E9" s="14">
        <f t="shared" si="7"/>
        <v>36998</v>
      </c>
      <c r="F9" s="14">
        <f t="shared" si="7"/>
        <v>40008</v>
      </c>
      <c r="G9">
        <v>8</v>
      </c>
    </row>
    <row r="10" spans="1:8" x14ac:dyDescent="0.3">
      <c r="A10" s="6" t="s">
        <v>8</v>
      </c>
      <c r="B10" s="14">
        <f t="shared" ref="B10:F10" si="8">ROUND(A23*829, 0)</f>
        <v>67729</v>
      </c>
      <c r="C10" s="14">
        <f t="shared" si="8"/>
        <v>79344</v>
      </c>
      <c r="D10" s="14">
        <f t="shared" si="8"/>
        <v>80703</v>
      </c>
      <c r="E10" s="14">
        <f>ROUND(D23*829, 0)</f>
        <v>82494</v>
      </c>
      <c r="F10" s="14">
        <f t="shared" si="8"/>
        <v>75713</v>
      </c>
      <c r="G10">
        <v>9</v>
      </c>
    </row>
    <row r="11" spans="1:8" x14ac:dyDescent="0.3">
      <c r="A11" s="7" t="s">
        <v>9</v>
      </c>
      <c r="B11" s="14">
        <f t="shared" ref="B11:F11" si="9">ROUND(A24*829, 0)</f>
        <v>86838</v>
      </c>
      <c r="C11" s="14">
        <f t="shared" si="9"/>
        <v>80454</v>
      </c>
      <c r="D11" s="14">
        <f t="shared" si="9"/>
        <v>78531</v>
      </c>
      <c r="E11" s="14">
        <f t="shared" si="9"/>
        <v>75199</v>
      </c>
      <c r="F11" s="14">
        <f t="shared" si="9"/>
        <v>73516</v>
      </c>
      <c r="G11">
        <v>10</v>
      </c>
    </row>
    <row r="12" spans="1:8" x14ac:dyDescent="0.3">
      <c r="A12" s="6" t="s">
        <v>10</v>
      </c>
      <c r="B12" s="14">
        <f t="shared" ref="B12:F12" si="10">ROUND(A25*829, 0)</f>
        <v>88861</v>
      </c>
      <c r="C12" s="14">
        <f t="shared" si="10"/>
        <v>94523</v>
      </c>
      <c r="D12" s="14">
        <f t="shared" si="10"/>
        <v>117967</v>
      </c>
      <c r="E12" s="14">
        <f t="shared" si="10"/>
        <v>105067</v>
      </c>
      <c r="F12" s="14">
        <f t="shared" si="10"/>
        <v>95095</v>
      </c>
      <c r="G12">
        <v>11</v>
      </c>
    </row>
    <row r="13" spans="1:8" x14ac:dyDescent="0.3">
      <c r="A13" s="7" t="s">
        <v>11</v>
      </c>
      <c r="B13" s="14">
        <f t="shared" ref="B13:F13" si="11">ROUND(A26*829, 0)</f>
        <v>114560</v>
      </c>
      <c r="C13" s="14">
        <f t="shared" si="11"/>
        <v>138858</v>
      </c>
      <c r="D13" s="14">
        <f t="shared" si="11"/>
        <v>132176</v>
      </c>
      <c r="E13" s="14">
        <f t="shared" si="11"/>
        <v>149518</v>
      </c>
      <c r="F13" s="14">
        <f t="shared" si="11"/>
        <v>104587</v>
      </c>
      <c r="G13">
        <v>12</v>
      </c>
    </row>
    <row r="15" spans="1:8" x14ac:dyDescent="0.3">
      <c r="A15" s="9" t="s">
        <v>19</v>
      </c>
      <c r="B15" s="9" t="s">
        <v>31</v>
      </c>
      <c r="C15" s="9" t="s">
        <v>43</v>
      </c>
      <c r="D15" s="9" t="s">
        <v>55</v>
      </c>
      <c r="E15" s="10" t="s">
        <v>67</v>
      </c>
    </row>
    <row r="16" spans="1:8" x14ac:dyDescent="0.3">
      <c r="A16" s="11" t="s">
        <v>20</v>
      </c>
      <c r="B16" s="11" t="s">
        <v>32</v>
      </c>
      <c r="C16" s="11" t="s">
        <v>44</v>
      </c>
      <c r="D16" s="11" t="s">
        <v>56</v>
      </c>
      <c r="E16" s="12" t="s">
        <v>68</v>
      </c>
    </row>
    <row r="17" spans="1:5" x14ac:dyDescent="0.3">
      <c r="A17" s="9" t="s">
        <v>21</v>
      </c>
      <c r="B17" s="9" t="s">
        <v>33</v>
      </c>
      <c r="C17" s="9" t="s">
        <v>45</v>
      </c>
      <c r="D17" s="9" t="s">
        <v>57</v>
      </c>
      <c r="E17" s="10" t="s">
        <v>69</v>
      </c>
    </row>
    <row r="18" spans="1:5" x14ac:dyDescent="0.3">
      <c r="A18" s="11" t="s">
        <v>22</v>
      </c>
      <c r="B18" s="11" t="s">
        <v>34</v>
      </c>
      <c r="C18" s="11" t="s">
        <v>46</v>
      </c>
      <c r="D18" s="11" t="s">
        <v>58</v>
      </c>
      <c r="E18" s="12" t="s">
        <v>70</v>
      </c>
    </row>
    <row r="19" spans="1:5" x14ac:dyDescent="0.3">
      <c r="A19" s="9" t="s">
        <v>23</v>
      </c>
      <c r="B19" s="9" t="s">
        <v>35</v>
      </c>
      <c r="C19" s="9" t="s">
        <v>47</v>
      </c>
      <c r="D19" s="9" t="s">
        <v>59</v>
      </c>
      <c r="E19" s="10" t="s">
        <v>71</v>
      </c>
    </row>
    <row r="20" spans="1:5" x14ac:dyDescent="0.3">
      <c r="A20" s="11" t="s">
        <v>24</v>
      </c>
      <c r="B20" s="11" t="s">
        <v>36</v>
      </c>
      <c r="C20" s="11" t="s">
        <v>48</v>
      </c>
      <c r="D20" s="11" t="s">
        <v>60</v>
      </c>
      <c r="E20" s="12" t="s">
        <v>72</v>
      </c>
    </row>
    <row r="21" spans="1:5" x14ac:dyDescent="0.3">
      <c r="A21" s="9" t="s">
        <v>25</v>
      </c>
      <c r="B21" s="9" t="s">
        <v>37</v>
      </c>
      <c r="C21" s="9" t="s">
        <v>49</v>
      </c>
      <c r="D21" s="9" t="s">
        <v>61</v>
      </c>
      <c r="E21" s="10" t="s">
        <v>73</v>
      </c>
    </row>
    <row r="22" spans="1:5" x14ac:dyDescent="0.3">
      <c r="A22" s="11" t="s">
        <v>26</v>
      </c>
      <c r="B22" s="11" t="s">
        <v>38</v>
      </c>
      <c r="C22" s="11" t="s">
        <v>50</v>
      </c>
      <c r="D22" s="11" t="s">
        <v>62</v>
      </c>
      <c r="E22" s="12" t="s">
        <v>74</v>
      </c>
    </row>
    <row r="23" spans="1:5" x14ac:dyDescent="0.3">
      <c r="A23" s="9" t="s">
        <v>27</v>
      </c>
      <c r="B23" s="9" t="s">
        <v>39</v>
      </c>
      <c r="C23" s="9" t="s">
        <v>51</v>
      </c>
      <c r="D23" s="9" t="s">
        <v>63</v>
      </c>
      <c r="E23" s="10" t="s">
        <v>75</v>
      </c>
    </row>
    <row r="24" spans="1:5" x14ac:dyDescent="0.3">
      <c r="A24" s="11" t="s">
        <v>28</v>
      </c>
      <c r="B24" s="11" t="s">
        <v>40</v>
      </c>
      <c r="C24" s="11" t="s">
        <v>52</v>
      </c>
      <c r="D24" s="11" t="s">
        <v>64</v>
      </c>
      <c r="E24" s="12" t="s">
        <v>76</v>
      </c>
    </row>
    <row r="25" spans="1:5" x14ac:dyDescent="0.3">
      <c r="A25" s="9" t="s">
        <v>29</v>
      </c>
      <c r="B25" s="9" t="s">
        <v>41</v>
      </c>
      <c r="C25" s="9" t="s">
        <v>53</v>
      </c>
      <c r="D25" s="9" t="s">
        <v>65</v>
      </c>
      <c r="E25" s="10" t="s">
        <v>77</v>
      </c>
    </row>
    <row r="26" spans="1:5" x14ac:dyDescent="0.3">
      <c r="A26" s="11" t="s">
        <v>30</v>
      </c>
      <c r="B26" s="11" t="s">
        <v>42</v>
      </c>
      <c r="C26" s="11" t="s">
        <v>54</v>
      </c>
      <c r="D26" s="11" t="s">
        <v>66</v>
      </c>
      <c r="E26" s="12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CF72-8EDC-4117-8E7F-3F707DABF806}">
  <sheetPr codeName="Planilha1"/>
  <dimension ref="A1:X40"/>
  <sheetViews>
    <sheetView showGridLines="0" showRowColHeaders="0" tabSelected="1" workbookViewId="0">
      <selection activeCell="F3" sqref="F3"/>
    </sheetView>
  </sheetViews>
  <sheetFormatPr defaultRowHeight="14.4" x14ac:dyDescent="0.3"/>
  <sheetData>
    <row r="1" spans="1:24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4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4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24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spans="1:24" x14ac:dyDescent="0.3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spans="1:24" x14ac:dyDescent="0.3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1:24" x14ac:dyDescent="0.3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spans="1:24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spans="1:24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1:24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spans="1:24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1:24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spans="1:24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spans="1:24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 t="s">
        <v>12</v>
      </c>
      <c r="U17" s="20"/>
      <c r="V17" s="20"/>
      <c r="W17" s="20"/>
      <c r="X17" s="20"/>
    </row>
    <row r="18" spans="1:24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spans="1:24" x14ac:dyDescent="0.3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spans="1:24" x14ac:dyDescent="0.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spans="1:24" x14ac:dyDescent="0.3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spans="1:24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1:24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spans="1:24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spans="1:24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spans="1:24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spans="1:24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spans="1:24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4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1:24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spans="1:24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spans="1:24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1:24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spans="1:24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spans="1:24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spans="1:24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spans="1:24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spans="1:24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spans="1:24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spans="1:24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3077" r:id="rId3" name="ComboBox1">
          <controlPr defaultSize="0" autoLine="0" linkedCell="Planilha5!H2" listFillRange="Planilha7!C2:C13" r:id="rId4">
            <anchor moveWithCells="1">
              <from>
                <xdr:col>2</xdr:col>
                <xdr:colOff>480060</xdr:colOff>
                <xdr:row>2</xdr:row>
                <xdr:rowOff>53340</xdr:rowOff>
              </from>
              <to>
                <xdr:col>4</xdr:col>
                <xdr:colOff>464820</xdr:colOff>
                <xdr:row>3</xdr:row>
                <xdr:rowOff>83820</xdr:rowOff>
              </to>
            </anchor>
          </controlPr>
        </control>
      </mc:Choice>
      <mc:Fallback>
        <control shapeId="3077" r:id="rId3" name="ComboBox1"/>
      </mc:Fallback>
    </mc:AlternateContent>
    <mc:AlternateContent xmlns:mc="http://schemas.openxmlformats.org/markup-compatibility/2006">
      <mc:Choice Requires="x14">
        <control shapeId="3074" r:id="rId5" name="Drop Down 2">
          <controlPr defaultSize="0" autoLine="0" autoPict="0">
            <anchor moveWithCells="1">
              <from>
                <xdr:col>21</xdr:col>
                <xdr:colOff>274320</xdr:colOff>
                <xdr:row>0</xdr:row>
                <xdr:rowOff>68580</xdr:rowOff>
              </from>
              <to>
                <xdr:col>23</xdr:col>
                <xdr:colOff>167640</xdr:colOff>
                <xdr:row>1</xdr:row>
                <xdr:rowOff>83820</xdr:rowOff>
              </to>
            </anchor>
          </controlPr>
        </control>
      </mc:Choice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F7BF-E7E6-4089-85B3-8A89B2033E56}">
  <sheetPr codeName="Planilha7"/>
  <dimension ref="A2:C13"/>
  <sheetViews>
    <sheetView workbookViewId="0">
      <selection activeCell="C21" sqref="C21"/>
    </sheetView>
  </sheetViews>
  <sheetFormatPr defaultRowHeight="14.4" x14ac:dyDescent="0.3"/>
  <sheetData>
    <row r="2" spans="1:3" x14ac:dyDescent="0.3">
      <c r="A2" s="4" t="s">
        <v>14</v>
      </c>
      <c r="C2" t="s">
        <v>0</v>
      </c>
    </row>
    <row r="3" spans="1:3" x14ac:dyDescent="0.3">
      <c r="A3" s="4" t="s">
        <v>15</v>
      </c>
      <c r="C3" t="s">
        <v>1</v>
      </c>
    </row>
    <row r="4" spans="1:3" x14ac:dyDescent="0.3">
      <c r="A4" s="4" t="s">
        <v>16</v>
      </c>
      <c r="C4" t="s">
        <v>2</v>
      </c>
    </row>
    <row r="5" spans="1:3" x14ac:dyDescent="0.3">
      <c r="A5" s="4" t="s">
        <v>17</v>
      </c>
      <c r="C5" t="s">
        <v>3</v>
      </c>
    </row>
    <row r="6" spans="1:3" x14ac:dyDescent="0.3">
      <c r="A6" s="5" t="s">
        <v>18</v>
      </c>
      <c r="C6" t="s">
        <v>4</v>
      </c>
    </row>
    <row r="7" spans="1:3" x14ac:dyDescent="0.3">
      <c r="C7" t="s">
        <v>5</v>
      </c>
    </row>
    <row r="8" spans="1:3" x14ac:dyDescent="0.3">
      <c r="C8" t="s">
        <v>6</v>
      </c>
    </row>
    <row r="9" spans="1:3" x14ac:dyDescent="0.3">
      <c r="C9" t="s">
        <v>7</v>
      </c>
    </row>
    <row r="10" spans="1:3" x14ac:dyDescent="0.3">
      <c r="C10" t="s">
        <v>8</v>
      </c>
    </row>
    <row r="11" spans="1:3" x14ac:dyDescent="0.3">
      <c r="C11" t="s">
        <v>9</v>
      </c>
    </row>
    <row r="12" spans="1:3" x14ac:dyDescent="0.3">
      <c r="C12" t="s">
        <v>10</v>
      </c>
    </row>
    <row r="13" spans="1:3" x14ac:dyDescent="0.3">
      <c r="C13" t="s">
        <v>11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0B78F7-2ED8-4B8C-8590-171BC1CB7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Planilha4</vt:lpstr>
      <vt:lpstr>Planilha8</vt:lpstr>
      <vt:lpstr>Planilha5</vt:lpstr>
      <vt:lpstr>Planilha6</vt:lpstr>
      <vt:lpstr>Dashboard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Funchal</dc:creator>
  <cp:lastModifiedBy>Rafael Funchal</cp:lastModifiedBy>
  <dcterms:created xsi:type="dcterms:W3CDTF">2021-03-01T23:23:25Z</dcterms:created>
  <dcterms:modified xsi:type="dcterms:W3CDTF">2022-02-02T02:25:54Z</dcterms:modified>
</cp:coreProperties>
</file>