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ADInput" sheetId="1" r:id="rId1"/>
    <sheet name="Normal" sheetId="2" r:id="rId2"/>
    <sheet name="RFQ" sheetId="3" r:id="rId3"/>
  </sheets>
  <calcPr calcId="145621"/>
</workbook>
</file>

<file path=xl/calcChain.xml><?xml version="1.0" encoding="utf-8"?>
<calcChain xmlns="http://schemas.openxmlformats.org/spreadsheetml/2006/main">
  <c r="L21" i="2" l="1"/>
  <c r="O12" i="2"/>
  <c r="J12" i="2"/>
  <c r="O11" i="2"/>
  <c r="J11" i="2"/>
  <c r="O10" i="2"/>
  <c r="J10" i="2"/>
  <c r="O9" i="2"/>
  <c r="J9" i="2"/>
  <c r="E9" i="2"/>
  <c r="O8" i="2"/>
  <c r="L22" i="2" s="1"/>
  <c r="J8" i="2"/>
  <c r="E8" i="2"/>
  <c r="B21" i="2" s="1"/>
  <c r="O7" i="2"/>
  <c r="J7" i="2"/>
  <c r="E7" i="2"/>
  <c r="E6" i="2"/>
  <c r="B22" i="2" s="1"/>
  <c r="E5" i="2"/>
  <c r="J4" i="2"/>
  <c r="G22" i="2" s="1"/>
  <c r="O3" i="2"/>
  <c r="J3" i="2"/>
  <c r="E21" i="2" s="1"/>
  <c r="E3" i="2"/>
  <c r="B22" i="3"/>
  <c r="B21" i="3"/>
  <c r="J12" i="3"/>
  <c r="J11" i="3"/>
  <c r="J4" i="3"/>
  <c r="G22" i="3" s="1"/>
  <c r="O4" i="3" s="1"/>
  <c r="L22" i="3" s="1"/>
  <c r="J3" i="3"/>
  <c r="G21" i="3" s="1"/>
  <c r="O3" i="3" s="1"/>
  <c r="E3" i="1"/>
  <c r="B21" i="1" s="1"/>
  <c r="J3" i="1"/>
  <c r="O3" i="1"/>
  <c r="L21" i="1" s="1"/>
  <c r="J4" i="1"/>
  <c r="E5" i="1"/>
  <c r="B22" i="1" s="1"/>
  <c r="E6" i="1"/>
  <c r="E7" i="1"/>
  <c r="J7" i="1"/>
  <c r="O7" i="1"/>
  <c r="E8" i="1"/>
  <c r="J8" i="1"/>
  <c r="O8" i="1"/>
  <c r="E9" i="1"/>
  <c r="J9" i="1"/>
  <c r="O9" i="1"/>
  <c r="J10" i="1"/>
  <c r="O10" i="1"/>
  <c r="J11" i="1"/>
  <c r="O11" i="1"/>
  <c r="L22" i="1" s="1"/>
  <c r="J12" i="1"/>
  <c r="O12" i="1"/>
  <c r="G21" i="1"/>
  <c r="G22" i="1"/>
  <c r="J21" i="1" s="1"/>
  <c r="O21" i="2" l="1"/>
  <c r="G21" i="2"/>
  <c r="J21" i="2" s="1"/>
  <c r="L21" i="3"/>
  <c r="O21" i="3" s="1"/>
  <c r="J21" i="3"/>
  <c r="E21" i="3"/>
  <c r="O21" i="1"/>
  <c r="E21" i="1"/>
</calcChain>
</file>

<file path=xl/sharedStrings.xml><?xml version="1.0" encoding="utf-8"?>
<sst xmlns="http://schemas.openxmlformats.org/spreadsheetml/2006/main" count="183" uniqueCount="78">
  <si>
    <t>实测数据</t>
    <phoneticPr fontId="2" type="noConversion"/>
  </si>
  <si>
    <t>换算</t>
    <phoneticPr fontId="2" type="noConversion"/>
  </si>
  <si>
    <t>AA</t>
    <phoneticPr fontId="2" type="noConversion"/>
  </si>
  <si>
    <t>H</t>
    <phoneticPr fontId="2" type="noConversion"/>
  </si>
  <si>
    <t>V</t>
    <phoneticPr fontId="2" type="noConversion"/>
  </si>
  <si>
    <t>u</t>
    <phoneticPr fontId="2" type="noConversion"/>
  </si>
  <si>
    <t>d</t>
    <phoneticPr fontId="2" type="noConversion"/>
  </si>
  <si>
    <t>l</t>
    <phoneticPr fontId="2" type="noConversion"/>
  </si>
  <si>
    <t>r</t>
    <phoneticPr fontId="2" type="noConversion"/>
  </si>
  <si>
    <t>pad</t>
    <phoneticPr fontId="2" type="noConversion"/>
  </si>
  <si>
    <t>m行</t>
    <phoneticPr fontId="2" type="noConversion"/>
  </si>
  <si>
    <t>m</t>
    <phoneticPr fontId="2" type="noConversion"/>
  </si>
  <si>
    <t>n列</t>
    <phoneticPr fontId="2" type="noConversion"/>
  </si>
  <si>
    <t>n</t>
    <phoneticPr fontId="2" type="noConversion"/>
  </si>
  <si>
    <t>P-Q</t>
    <phoneticPr fontId="2" type="noConversion"/>
  </si>
  <si>
    <t>P-P</t>
    <phoneticPr fontId="2" type="noConversion"/>
  </si>
  <si>
    <t>dm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</si>
  <si>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</si>
  <si>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</si>
  <si>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</si>
  <si>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Glass layout</t>
    <phoneticPr fontId="2" type="noConversion"/>
  </si>
  <si>
    <t>Q-panel</t>
    <phoneticPr fontId="2" type="noConversion"/>
  </si>
  <si>
    <t>Q-G</t>
    <phoneticPr fontId="2" type="noConversion"/>
  </si>
  <si>
    <t>Q-Q</t>
    <phoneticPr fontId="2" type="noConversion"/>
  </si>
  <si>
    <t>-</t>
    <phoneticPr fontId="2" type="noConversion"/>
  </si>
  <si>
    <t>-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</si>
  <si>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</si>
  <si>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</si>
  <si>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</si>
  <si>
    <t>Panel layout</t>
    <phoneticPr fontId="2" type="noConversion"/>
  </si>
  <si>
    <t>Sealing Area</t>
    <phoneticPr fontId="2" type="noConversion"/>
  </si>
  <si>
    <t>Data</t>
    <phoneticPr fontId="2" type="noConversion"/>
  </si>
  <si>
    <t>Panel</t>
    <phoneticPr fontId="2" type="noConversion"/>
  </si>
  <si>
    <t>Q layout</t>
    <phoneticPr fontId="2" type="noConversion"/>
  </si>
  <si>
    <t>Pblock</t>
  </si>
  <si>
    <t>-</t>
    <phoneticPr fontId="1" type="noConversion"/>
  </si>
  <si>
    <t>Block name</t>
    <phoneticPr fontId="1" type="noConversion"/>
  </si>
  <si>
    <t>Gate</t>
    <phoneticPr fontId="1" type="noConversion"/>
  </si>
  <si>
    <t>pad</t>
    <phoneticPr fontId="1" type="noConversion"/>
  </si>
  <si>
    <t>实测数据</t>
    <phoneticPr fontId="2" type="noConversion"/>
  </si>
  <si>
    <t>换算</t>
    <phoneticPr fontId="2" type="noConversion"/>
  </si>
  <si>
    <t>Panel layout</t>
    <phoneticPr fontId="2" type="noConversion"/>
  </si>
  <si>
    <t>Q layout</t>
    <phoneticPr fontId="2" type="noConversion"/>
  </si>
  <si>
    <t>Glass layout</t>
    <phoneticPr fontId="2" type="noConversion"/>
  </si>
  <si>
    <t>AA</t>
    <phoneticPr fontId="2" type="noConversion"/>
  </si>
  <si>
    <t>H</t>
    <phoneticPr fontId="2" type="noConversion"/>
  </si>
  <si>
    <t>Panel</t>
    <phoneticPr fontId="2" type="noConversion"/>
  </si>
  <si>
    <t>Q-panel</t>
    <phoneticPr fontId="2" type="noConversion"/>
  </si>
  <si>
    <t>H</t>
    <phoneticPr fontId="2" type="noConversion"/>
  </si>
  <si>
    <t>V</t>
    <phoneticPr fontId="2" type="noConversion"/>
  </si>
  <si>
    <t>Sealing Area</t>
    <phoneticPr fontId="2" type="noConversion"/>
  </si>
  <si>
    <t>u</t>
    <phoneticPr fontId="2" type="noConversion"/>
  </si>
  <si>
    <t>m行</t>
    <phoneticPr fontId="2" type="noConversion"/>
  </si>
  <si>
    <t>m</t>
    <phoneticPr fontId="2" type="noConversion"/>
  </si>
  <si>
    <t>-</t>
    <phoneticPr fontId="2" type="noConversion"/>
  </si>
  <si>
    <t>d</t>
    <phoneticPr fontId="2" type="noConversion"/>
  </si>
  <si>
    <t>n列</t>
    <phoneticPr fontId="2" type="noConversion"/>
  </si>
  <si>
    <t>n</t>
    <phoneticPr fontId="2" type="noConversion"/>
  </si>
  <si>
    <t>l</t>
    <phoneticPr fontId="2" type="noConversion"/>
  </si>
  <si>
    <t>P-Q</t>
    <phoneticPr fontId="2" type="noConversion"/>
  </si>
  <si>
    <t>Q-G</t>
    <phoneticPr fontId="2" type="noConversion"/>
  </si>
  <si>
    <t>r</t>
    <phoneticPr fontId="2" type="noConversion"/>
  </si>
  <si>
    <t>Data</t>
    <phoneticPr fontId="2" type="noConversion"/>
  </si>
  <si>
    <t>pad</t>
    <phoneticPr fontId="2" type="noConversion"/>
  </si>
  <si>
    <t>Gate</t>
    <phoneticPr fontId="1" type="noConversion"/>
  </si>
  <si>
    <t>pad</t>
    <phoneticPr fontId="1" type="noConversion"/>
  </si>
  <si>
    <t>Block name</t>
    <phoneticPr fontId="1" type="noConversion"/>
  </si>
  <si>
    <t>-</t>
    <phoneticPr fontId="1" type="noConversion"/>
  </si>
  <si>
    <t>P-P</t>
    <phoneticPr fontId="2" type="noConversion"/>
  </si>
  <si>
    <t>dm</t>
    <phoneticPr fontId="2" type="noConversion"/>
  </si>
  <si>
    <t>Q-Q</t>
    <phoneticPr fontId="2" type="noConversion"/>
  </si>
  <si>
    <t>dn</t>
    <phoneticPr fontId="2" type="noConversion"/>
  </si>
  <si>
    <t>Isrotate</t>
    <phoneticPr fontId="2" type="noConversion"/>
  </si>
  <si>
    <t>flag</t>
    <phoneticPr fontId="2" type="noConversion"/>
  </si>
  <si>
    <t>RFQ</t>
    <phoneticPr fontId="2" type="noConversion"/>
  </si>
  <si>
    <t>Panel layout</t>
    <phoneticPr fontId="1" type="noConversion"/>
  </si>
  <si>
    <t>Q layout</t>
    <phoneticPr fontId="1" type="noConversion"/>
  </si>
  <si>
    <t>Glass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</si>
</sst>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177" fontId="3" fillId="0" borderId="9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J14" sqref="J14"/>
    </sheetView>
  </sheetViews>
  <sheetFormatPr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17" t="s">
        <v>29</v>
      </c>
      <c r="C2" s="18"/>
      <c r="D2" s="18"/>
      <c r="E2" s="19"/>
      <c r="G2" s="17" t="s">
        <v>33</v>
      </c>
      <c r="H2" s="18"/>
      <c r="I2" s="18"/>
      <c r="J2" s="19"/>
      <c r="L2" s="17" t="s">
        <v>20</v>
      </c>
      <c r="M2" s="18"/>
      <c r="N2" s="18"/>
      <c r="O2" s="19"/>
    </row>
    <row r="3" spans="2:15" x14ac:dyDescent="0.15">
      <c r="B3" s="20" t="s">
        <v>2</v>
      </c>
      <c r="C3" s="9" t="s">
        <v>3</v>
      </c>
      <c r="D3" s="2">
        <v>68040</v>
      </c>
      <c r="E3" s="5">
        <f>D3/1000</f>
        <v>68.040000000000006</v>
      </c>
      <c r="G3" s="20" t="s">
        <v>32</v>
      </c>
      <c r="H3" s="9" t="s">
        <v>3</v>
      </c>
      <c r="I3" s="2">
        <v>69640</v>
      </c>
      <c r="J3" s="5">
        <f>I3/1000</f>
        <v>69.64</v>
      </c>
      <c r="L3" s="20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1"/>
      <c r="C4" s="9" t="s">
        <v>4</v>
      </c>
      <c r="D4" s="2">
        <v>120960</v>
      </c>
      <c r="E4" s="5">
        <v>120.96</v>
      </c>
      <c r="G4" s="21"/>
      <c r="H4" s="9" t="s">
        <v>4</v>
      </c>
      <c r="I4" s="2">
        <v>127010</v>
      </c>
      <c r="J4" s="5">
        <f>I4/1000</f>
        <v>127.01</v>
      </c>
      <c r="L4" s="21"/>
      <c r="M4" s="9" t="s">
        <v>4</v>
      </c>
      <c r="N4" s="2">
        <v>535190</v>
      </c>
      <c r="O4" s="5">
        <v>535.19000000000005</v>
      </c>
    </row>
    <row r="5" spans="2:15" x14ac:dyDescent="0.15">
      <c r="B5" s="20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25</v>
      </c>
      <c r="O5" s="5">
        <v>2</v>
      </c>
    </row>
    <row r="6" spans="2:15" x14ac:dyDescent="0.15">
      <c r="B6" s="22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2"/>
      <c r="C7" s="9" t="s">
        <v>7</v>
      </c>
      <c r="D7" s="2">
        <v>800</v>
      </c>
      <c r="E7" s="5">
        <f t="shared" si="0"/>
        <v>0.8</v>
      </c>
      <c r="G7" s="20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0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1"/>
      <c r="C8" s="9" t="s">
        <v>8</v>
      </c>
      <c r="D8" s="2">
        <v>800</v>
      </c>
      <c r="E8" s="5">
        <f t="shared" si="0"/>
        <v>0.8</v>
      </c>
      <c r="G8" s="22"/>
      <c r="H8" s="9" t="s">
        <v>6</v>
      </c>
      <c r="I8" s="2">
        <v>13088</v>
      </c>
      <c r="J8" s="5">
        <f t="shared" si="1"/>
        <v>13.087999999999999</v>
      </c>
      <c r="L8" s="22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2"/>
      <c r="H9" s="9" t="s">
        <v>7</v>
      </c>
      <c r="I9" s="2">
        <v>5100</v>
      </c>
      <c r="J9" s="5">
        <f t="shared" si="1"/>
        <v>5.0999999999999996</v>
      </c>
      <c r="L9" s="22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1"/>
      <c r="H10" s="9" t="s">
        <v>8</v>
      </c>
      <c r="I10" s="2">
        <v>5100</v>
      </c>
      <c r="J10" s="5">
        <f t="shared" si="1"/>
        <v>5.0999999999999996</v>
      </c>
      <c r="L10" s="21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1" t="s">
        <v>36</v>
      </c>
      <c r="C11" s="12"/>
      <c r="D11" s="2" t="s">
        <v>35</v>
      </c>
      <c r="E11" s="6" t="s">
        <v>34</v>
      </c>
      <c r="G11" s="20" t="s">
        <v>15</v>
      </c>
      <c r="H11" s="9" t="s">
        <v>16</v>
      </c>
      <c r="I11" s="2">
        <v>0</v>
      </c>
      <c r="J11" s="5">
        <f t="shared" si="1"/>
        <v>0</v>
      </c>
      <c r="L11" s="20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1"/>
      <c r="H12" s="9" t="s">
        <v>17</v>
      </c>
      <c r="I12" s="2">
        <v>0</v>
      </c>
      <c r="J12" s="5">
        <f t="shared" si="1"/>
        <v>0</v>
      </c>
      <c r="L12" s="21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3" t="s">
        <v>26</v>
      </c>
      <c r="D21" s="14"/>
      <c r="E21" s="23" t="str">
        <f>IF(AND(J3=B21,J4=B22),"OK","BAD")</f>
        <v>OK</v>
      </c>
      <c r="G21" s="1">
        <f>IF((J13=0),J3*J6+(J6-1)*J12+J9+J10,J4*J6+(J6-1)*J12+J9+J10)</f>
        <v>428.04000000000008</v>
      </c>
      <c r="H21" s="13" t="s">
        <v>27</v>
      </c>
      <c r="I21" s="14"/>
      <c r="J21" s="23" t="str">
        <f>IF(AND(O3=G21,O4=G22),"OK","BAD")</f>
        <v>OK</v>
      </c>
      <c r="L21" s="1">
        <f>O3*O6+(O6-1)*O12++O9+O10</f>
        <v>1300.0000000000002</v>
      </c>
      <c r="M21" s="13" t="s">
        <v>28</v>
      </c>
      <c r="N21" s="14"/>
      <c r="O21" s="23" t="str">
        <f>IF(AND(1300=L21,1100=L22),"OK","BAD")</f>
        <v>OK</v>
      </c>
    </row>
    <row r="22" spans="2:15" x14ac:dyDescent="0.15">
      <c r="B22" s="3">
        <f>E4+E5+E6+E9</f>
        <v>127.00999999999999</v>
      </c>
      <c r="C22" s="15"/>
      <c r="D22" s="16"/>
      <c r="E22" s="24"/>
      <c r="G22" s="1">
        <f>IF((J13=0),J4*J5+(J5-1)*J11+J7+J8,J3*J5+(J5-1)*J11+J7+J8)</f>
        <v>535.18999999999994</v>
      </c>
      <c r="H22" s="15"/>
      <c r="I22" s="16"/>
      <c r="J22" s="24"/>
      <c r="L22" s="1">
        <f>O4*O5+(O5-1)*O11+O7+O8</f>
        <v>1100</v>
      </c>
      <c r="M22" s="15"/>
      <c r="N22" s="16"/>
      <c r="O22" s="24"/>
    </row>
  </sheetData>
  <mergeCells count="18">
    <mergeCell ref="M21:N22"/>
    <mergeCell ref="E21:E22"/>
    <mergeCell ref="J21:J22"/>
    <mergeCell ref="O21:O22"/>
    <mergeCell ref="L2:O2"/>
    <mergeCell ref="L7:L10"/>
    <mergeCell ref="L11:L12"/>
    <mergeCell ref="G11:G12"/>
    <mergeCell ref="L3:L4"/>
    <mergeCell ref="H21:I22"/>
    <mergeCell ref="G2:J2"/>
    <mergeCell ref="G7:G10"/>
    <mergeCell ref="G3:G4"/>
    <mergeCell ref="B11:C11"/>
    <mergeCell ref="C21:D22"/>
    <mergeCell ref="B2:E2"/>
    <mergeCell ref="B3:B4"/>
    <mergeCell ref="B5:B8"/>
  </mergeCells>
  <phoneticPr fontId="1" type="noConversion"/>
  <conditionalFormatting sqref="O21:O22">
    <cfRule type="expression" dxfId="11" priority="1">
      <formula>NOT(AND(1300=L21,1100=L22))</formula>
    </cfRule>
    <cfRule type="expression" dxfId="10" priority="2">
      <formula>AND(1300=L21,1100=L22)</formula>
    </cfRule>
  </conditionalFormatting>
  <conditionalFormatting sqref="E21:E22 J21:J22">
    <cfRule type="expression" dxfId="9" priority="16">
      <formula>NOT(AND(J3=B21,J4=B22))</formula>
    </cfRule>
    <cfRule type="expression" dxfId="8" priority="17">
      <formula>AND(J3=B21,J4=B22)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workbookViewId="0">
      <selection activeCell="J18" sqref="J18"/>
    </sheetView>
  </sheetViews>
  <sheetFormatPr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0</v>
      </c>
      <c r="E1" s="4" t="s">
        <v>1</v>
      </c>
    </row>
    <row r="2" spans="2:15" x14ac:dyDescent="0.15">
      <c r="B2" s="17" t="s">
        <v>29</v>
      </c>
      <c r="C2" s="18"/>
      <c r="D2" s="18"/>
      <c r="E2" s="19"/>
      <c r="G2" s="17" t="s">
        <v>33</v>
      </c>
      <c r="H2" s="18"/>
      <c r="I2" s="18"/>
      <c r="J2" s="19"/>
      <c r="L2" s="17" t="s">
        <v>20</v>
      </c>
      <c r="M2" s="18"/>
      <c r="N2" s="18"/>
      <c r="O2" s="19"/>
    </row>
    <row r="3" spans="2:15" x14ac:dyDescent="0.15">
      <c r="B3" s="20" t="s">
        <v>2</v>
      </c>
      <c r="C3" s="9" t="s">
        <v>3</v>
      </c>
      <c r="D3" s="2">
        <v>68040</v>
      </c>
      <c r="E3" s="5">
        <f>D3/1000</f>
        <v>68.040000000000006</v>
      </c>
      <c r="G3" s="20" t="s">
        <v>32</v>
      </c>
      <c r="H3" s="9" t="s">
        <v>3</v>
      </c>
      <c r="I3" s="2">
        <v>69640</v>
      </c>
      <c r="J3" s="5">
        <f>I3/1000</f>
        <v>69.64</v>
      </c>
      <c r="L3" s="20" t="s">
        <v>21</v>
      </c>
      <c r="M3" s="9" t="s">
        <v>3</v>
      </c>
      <c r="N3" s="2">
        <v>428040</v>
      </c>
      <c r="O3" s="5">
        <f>N3/1000</f>
        <v>428.04</v>
      </c>
    </row>
    <row r="4" spans="2:15" x14ac:dyDescent="0.15">
      <c r="B4" s="21"/>
      <c r="C4" s="9" t="s">
        <v>4</v>
      </c>
      <c r="D4" s="2">
        <v>120960</v>
      </c>
      <c r="E4" s="5">
        <v>120.96</v>
      </c>
      <c r="G4" s="21"/>
      <c r="H4" s="9" t="s">
        <v>4</v>
      </c>
      <c r="I4" s="2">
        <v>127010</v>
      </c>
      <c r="J4" s="5">
        <f>I4/1000</f>
        <v>127.01</v>
      </c>
      <c r="L4" s="21"/>
      <c r="M4" s="9" t="s">
        <v>4</v>
      </c>
      <c r="N4" s="2">
        <v>535190</v>
      </c>
      <c r="O4" s="5">
        <v>535.19000000000005</v>
      </c>
    </row>
    <row r="5" spans="2:15" x14ac:dyDescent="0.15">
      <c r="B5" s="20" t="s">
        <v>30</v>
      </c>
      <c r="C5" s="9" t="s">
        <v>5</v>
      </c>
      <c r="D5" s="2">
        <v>850</v>
      </c>
      <c r="E5" s="5">
        <f t="shared" ref="E5:E9" si="0">D5/1000</f>
        <v>0.85</v>
      </c>
      <c r="G5" s="9" t="s">
        <v>10</v>
      </c>
      <c r="H5" s="9" t="s">
        <v>11</v>
      </c>
      <c r="I5" s="2" t="s">
        <v>24</v>
      </c>
      <c r="J5" s="5">
        <v>4</v>
      </c>
      <c r="L5" s="9" t="s">
        <v>10</v>
      </c>
      <c r="M5" s="9" t="s">
        <v>11</v>
      </c>
      <c r="N5" s="2" t="s">
        <v>24</v>
      </c>
      <c r="O5" s="5">
        <v>2</v>
      </c>
    </row>
    <row r="6" spans="2:15" x14ac:dyDescent="0.15">
      <c r="B6" s="22"/>
      <c r="C6" s="9" t="s">
        <v>6</v>
      </c>
      <c r="D6" s="2">
        <v>2300</v>
      </c>
      <c r="E6" s="5">
        <f t="shared" si="0"/>
        <v>2.2999999999999998</v>
      </c>
      <c r="G6" s="9" t="s">
        <v>12</v>
      </c>
      <c r="H6" s="9" t="s">
        <v>13</v>
      </c>
      <c r="I6" s="2" t="s">
        <v>24</v>
      </c>
      <c r="J6" s="5">
        <v>6</v>
      </c>
      <c r="L6" s="9" t="s">
        <v>12</v>
      </c>
      <c r="M6" s="9" t="s">
        <v>13</v>
      </c>
      <c r="N6" s="2" t="s">
        <v>24</v>
      </c>
      <c r="O6" s="5">
        <v>3</v>
      </c>
    </row>
    <row r="7" spans="2:15" x14ac:dyDescent="0.15">
      <c r="B7" s="22"/>
      <c r="C7" s="9" t="s">
        <v>7</v>
      </c>
      <c r="D7" s="2">
        <v>800</v>
      </c>
      <c r="E7" s="5">
        <f t="shared" si="0"/>
        <v>0.8</v>
      </c>
      <c r="G7" s="20" t="s">
        <v>14</v>
      </c>
      <c r="H7" s="9" t="s">
        <v>5</v>
      </c>
      <c r="I7" s="2">
        <v>14062</v>
      </c>
      <c r="J7" s="5">
        <f t="shared" ref="J7:J12" si="1">I7/1000</f>
        <v>14.061999999999999</v>
      </c>
      <c r="L7" s="20" t="s">
        <v>22</v>
      </c>
      <c r="M7" s="9" t="s">
        <v>5</v>
      </c>
      <c r="N7" s="2">
        <v>11870</v>
      </c>
      <c r="O7" s="5">
        <f t="shared" ref="O7:O12" si="2">N7/1000</f>
        <v>11.87</v>
      </c>
    </row>
    <row r="8" spans="2:15" x14ac:dyDescent="0.15">
      <c r="B8" s="21"/>
      <c r="C8" s="9" t="s">
        <v>8</v>
      </c>
      <c r="D8" s="2">
        <v>800</v>
      </c>
      <c r="E8" s="5">
        <f t="shared" si="0"/>
        <v>0.8</v>
      </c>
      <c r="G8" s="22"/>
      <c r="H8" s="9" t="s">
        <v>6</v>
      </c>
      <c r="I8" s="2">
        <v>13088</v>
      </c>
      <c r="J8" s="5">
        <f t="shared" si="1"/>
        <v>13.087999999999999</v>
      </c>
      <c r="L8" s="22"/>
      <c r="M8" s="9" t="s">
        <v>6</v>
      </c>
      <c r="N8" s="2">
        <v>12500</v>
      </c>
      <c r="O8" s="5">
        <f t="shared" si="2"/>
        <v>12.5</v>
      </c>
    </row>
    <row r="9" spans="2:15" x14ac:dyDescent="0.15">
      <c r="B9" s="9" t="s">
        <v>31</v>
      </c>
      <c r="C9" s="9" t="s">
        <v>9</v>
      </c>
      <c r="D9" s="2">
        <v>2900</v>
      </c>
      <c r="E9" s="5">
        <f t="shared" si="0"/>
        <v>2.9</v>
      </c>
      <c r="G9" s="22"/>
      <c r="H9" s="9" t="s">
        <v>7</v>
      </c>
      <c r="I9" s="2">
        <v>5100</v>
      </c>
      <c r="J9" s="5">
        <f t="shared" si="1"/>
        <v>5.0999999999999996</v>
      </c>
      <c r="L9" s="22"/>
      <c r="M9" s="9" t="s">
        <v>7</v>
      </c>
      <c r="N9" s="2">
        <v>7940</v>
      </c>
      <c r="O9" s="5">
        <f t="shared" si="2"/>
        <v>7.94</v>
      </c>
    </row>
    <row r="10" spans="2:15" x14ac:dyDescent="0.15">
      <c r="B10" s="8" t="s">
        <v>37</v>
      </c>
      <c r="C10" s="9" t="s">
        <v>38</v>
      </c>
      <c r="D10" s="2">
        <v>0</v>
      </c>
      <c r="E10" s="7">
        <v>0</v>
      </c>
      <c r="G10" s="21"/>
      <c r="H10" s="9" t="s">
        <v>8</v>
      </c>
      <c r="I10" s="2">
        <v>5100</v>
      </c>
      <c r="J10" s="5">
        <f t="shared" si="1"/>
        <v>5.0999999999999996</v>
      </c>
      <c r="L10" s="21"/>
      <c r="M10" s="9" t="s">
        <v>8</v>
      </c>
      <c r="N10" s="2">
        <v>7940</v>
      </c>
      <c r="O10" s="5">
        <f t="shared" si="2"/>
        <v>7.94</v>
      </c>
    </row>
    <row r="11" spans="2:15" x14ac:dyDescent="0.15">
      <c r="B11" s="11" t="s">
        <v>36</v>
      </c>
      <c r="C11" s="12"/>
      <c r="D11" s="2" t="s">
        <v>35</v>
      </c>
      <c r="E11" s="6" t="s">
        <v>34</v>
      </c>
      <c r="G11" s="20" t="s">
        <v>15</v>
      </c>
      <c r="H11" s="9" t="s">
        <v>16</v>
      </c>
      <c r="I11" s="2">
        <v>0</v>
      </c>
      <c r="J11" s="5">
        <f t="shared" si="1"/>
        <v>0</v>
      </c>
      <c r="L11" s="20" t="s">
        <v>23</v>
      </c>
      <c r="M11" s="9" t="s">
        <v>16</v>
      </c>
      <c r="N11" s="2">
        <v>5250</v>
      </c>
      <c r="O11" s="5">
        <f t="shared" si="2"/>
        <v>5.25</v>
      </c>
    </row>
    <row r="12" spans="2:15" x14ac:dyDescent="0.15">
      <c r="G12" s="21"/>
      <c r="H12" s="9" t="s">
        <v>17</v>
      </c>
      <c r="I12" s="2">
        <v>0</v>
      </c>
      <c r="J12" s="5">
        <f t="shared" si="1"/>
        <v>0</v>
      </c>
      <c r="L12" s="21"/>
      <c r="M12" s="9" t="s">
        <v>17</v>
      </c>
      <c r="N12" s="2">
        <v>0</v>
      </c>
      <c r="O12" s="5">
        <f t="shared" si="2"/>
        <v>0</v>
      </c>
    </row>
    <row r="13" spans="2:15" x14ac:dyDescent="0.15">
      <c r="G13" s="9" t="s">
        <v>18</v>
      </c>
      <c r="H13" s="9" t="s">
        <v>19</v>
      </c>
      <c r="I13" s="2">
        <v>0</v>
      </c>
      <c r="J13" s="5">
        <v>0</v>
      </c>
    </row>
    <row r="14" spans="2:15" x14ac:dyDescent="0.15">
      <c r="G14" s="10" t="s">
        <v>74</v>
      </c>
      <c r="H14" s="10" t="s">
        <v>19</v>
      </c>
      <c r="I14" s="2">
        <v>0</v>
      </c>
      <c r="J14" s="5">
        <v>0</v>
      </c>
    </row>
    <row r="21" spans="2:15" x14ac:dyDescent="0.15">
      <c r="B21" s="3">
        <f>E3+E7+E8+E10</f>
        <v>69.64</v>
      </c>
      <c r="C21" s="13" t="s">
        <v>26</v>
      </c>
      <c r="D21" s="14"/>
      <c r="E21" s="23" t="str">
        <f>IF(AND(J3=B21,J4=B22),"OK","BAD")</f>
        <v>OK</v>
      </c>
      <c r="G21" s="1">
        <f>IF((J13=0),J3*J6+(J6-1)*J12+J9+J10,J4*J6+(J6-1)*J12+J9+J10)</f>
        <v>428.04000000000008</v>
      </c>
      <c r="H21" s="13" t="s">
        <v>27</v>
      </c>
      <c r="I21" s="14"/>
      <c r="J21" s="23" t="str">
        <f>IF(AND(O3=G21,O4=G22),"OK","BAD")</f>
        <v>OK</v>
      </c>
      <c r="L21" s="1">
        <f>O3*O6+(O6-1)*O12++O9+O10</f>
        <v>1300.0000000000002</v>
      </c>
      <c r="M21" s="13" t="s">
        <v>28</v>
      </c>
      <c r="N21" s="14"/>
      <c r="O21" s="23" t="str">
        <f>IF(AND(1300=L21,1100=L22),"OK","BAD")</f>
        <v>OK</v>
      </c>
    </row>
    <row r="22" spans="2:15" x14ac:dyDescent="0.15">
      <c r="B22" s="3">
        <f>E4+E5+E6+E9</f>
        <v>127.00999999999999</v>
      </c>
      <c r="C22" s="15"/>
      <c r="D22" s="16"/>
      <c r="E22" s="24"/>
      <c r="G22" s="1">
        <f>IF((J13=0),J4*J5+(J5-1)*J11+J7+J8,J3*J5+(J5-1)*J11+J7+J8)</f>
        <v>535.18999999999994</v>
      </c>
      <c r="H22" s="15"/>
      <c r="I22" s="16"/>
      <c r="J22" s="24"/>
      <c r="L22" s="1">
        <f>O4*O5+(O5-1)*O11+O7+O8</f>
        <v>1100</v>
      </c>
      <c r="M22" s="15"/>
      <c r="N22" s="16"/>
      <c r="O22" s="24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7" priority="1">
      <formula>NOT(AND(1300=L21,1100=L22))</formula>
    </cfRule>
    <cfRule type="expression" dxfId="6" priority="2">
      <formula>AND(1300=L21,1100=L22)</formula>
    </cfRule>
  </conditionalFormatting>
  <conditionalFormatting sqref="E21:E22 J21:J22">
    <cfRule type="expression" dxfId="5" priority="3">
      <formula>NOT(AND(J3=B21,J4=B22))</formula>
    </cfRule>
    <cfRule type="expression" dxfId="4" priority="4">
      <formula>AND(J3=B21,J4=B22)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G14" sqref="G14:J14"/>
    </sheetView>
  </sheetViews>
  <sheetFormatPr defaultRowHeight="16.5" x14ac:dyDescent="0.15"/>
  <cols>
    <col min="1" max="1" width="9" style="1"/>
    <col min="2" max="2" width="16.125" style="1" bestFit="1" customWidth="1"/>
    <col min="3" max="3" width="5.5" style="1" bestFit="1" customWidth="1"/>
    <col min="4" max="4" width="9" style="1"/>
    <col min="5" max="5" width="8.5" style="4" bestFit="1" customWidth="1"/>
    <col min="6" max="16384" width="9" style="1"/>
  </cols>
  <sheetData>
    <row r="1" spans="2:15" x14ac:dyDescent="0.15">
      <c r="D1" s="1" t="s">
        <v>39</v>
      </c>
      <c r="E1" s="4" t="s">
        <v>40</v>
      </c>
    </row>
    <row r="2" spans="2:15" x14ac:dyDescent="0.15">
      <c r="B2" s="17" t="s">
        <v>41</v>
      </c>
      <c r="C2" s="18"/>
      <c r="D2" s="18"/>
      <c r="E2" s="19"/>
      <c r="G2" s="17" t="s">
        <v>42</v>
      </c>
      <c r="H2" s="18"/>
      <c r="I2" s="18"/>
      <c r="J2" s="19"/>
      <c r="L2" s="17" t="s">
        <v>43</v>
      </c>
      <c r="M2" s="18"/>
      <c r="N2" s="18"/>
      <c r="O2" s="19"/>
    </row>
    <row r="3" spans="2:15" x14ac:dyDescent="0.15">
      <c r="B3" s="25" t="s">
        <v>44</v>
      </c>
      <c r="C3" s="9" t="s">
        <v>45</v>
      </c>
      <c r="D3" s="2">
        <v>68040</v>
      </c>
      <c r="E3" s="5">
        <v>286.74</v>
      </c>
      <c r="G3" s="25" t="s">
        <v>46</v>
      </c>
      <c r="H3" s="9" t="s">
        <v>45</v>
      </c>
      <c r="I3" s="2">
        <v>69640</v>
      </c>
      <c r="J3" s="5">
        <f>B21</f>
        <v>291.74</v>
      </c>
      <c r="L3" s="25" t="s">
        <v>47</v>
      </c>
      <c r="M3" s="9" t="s">
        <v>48</v>
      </c>
      <c r="N3" s="2">
        <v>428040</v>
      </c>
      <c r="O3" s="5">
        <f>G21</f>
        <v>583.48</v>
      </c>
    </row>
    <row r="4" spans="2:15" x14ac:dyDescent="0.15">
      <c r="B4" s="25"/>
      <c r="C4" s="9" t="s">
        <v>49</v>
      </c>
      <c r="D4" s="2">
        <v>120960</v>
      </c>
      <c r="E4" s="5">
        <v>191.16</v>
      </c>
      <c r="G4" s="25"/>
      <c r="H4" s="9" t="s">
        <v>49</v>
      </c>
      <c r="I4" s="2">
        <v>127010</v>
      </c>
      <c r="J4" s="5">
        <f>B22</f>
        <v>200.06</v>
      </c>
      <c r="L4" s="25"/>
      <c r="M4" s="9" t="s">
        <v>49</v>
      </c>
      <c r="N4" s="2">
        <v>535190</v>
      </c>
      <c r="O4" s="5">
        <f>G22</f>
        <v>400.12</v>
      </c>
    </row>
    <row r="5" spans="2:15" x14ac:dyDescent="0.15">
      <c r="B5" s="25" t="s">
        <v>50</v>
      </c>
      <c r="C5" s="9" t="s">
        <v>51</v>
      </c>
      <c r="D5" s="2">
        <v>850</v>
      </c>
      <c r="E5" s="5">
        <v>1.8</v>
      </c>
      <c r="G5" s="9" t="s">
        <v>52</v>
      </c>
      <c r="H5" s="9" t="s">
        <v>53</v>
      </c>
      <c r="I5" s="2" t="s">
        <v>54</v>
      </c>
      <c r="J5" s="5">
        <v>2</v>
      </c>
      <c r="L5" s="9" t="s">
        <v>52</v>
      </c>
      <c r="M5" s="9" t="s">
        <v>53</v>
      </c>
      <c r="N5" s="2" t="s">
        <v>54</v>
      </c>
      <c r="O5" s="5">
        <v>3</v>
      </c>
    </row>
    <row r="6" spans="2:15" x14ac:dyDescent="0.15">
      <c r="B6" s="25"/>
      <c r="C6" s="9" t="s">
        <v>55</v>
      </c>
      <c r="D6" s="2">
        <v>2300</v>
      </c>
      <c r="E6" s="5">
        <v>3.1</v>
      </c>
      <c r="G6" s="9" t="s">
        <v>56</v>
      </c>
      <c r="H6" s="9" t="s">
        <v>57</v>
      </c>
      <c r="I6" s="2" t="s">
        <v>54</v>
      </c>
      <c r="J6" s="5">
        <v>2</v>
      </c>
      <c r="L6" s="9" t="s">
        <v>56</v>
      </c>
      <c r="M6" s="9" t="s">
        <v>57</v>
      </c>
      <c r="N6" s="2" t="s">
        <v>54</v>
      </c>
      <c r="O6" s="5">
        <v>2</v>
      </c>
    </row>
    <row r="7" spans="2:15" x14ac:dyDescent="0.15">
      <c r="B7" s="25"/>
      <c r="C7" s="9" t="s">
        <v>58</v>
      </c>
      <c r="D7" s="2">
        <v>800</v>
      </c>
      <c r="E7" s="5">
        <v>2.5</v>
      </c>
      <c r="G7" s="25" t="s">
        <v>59</v>
      </c>
      <c r="H7" s="9" t="s">
        <v>51</v>
      </c>
      <c r="I7" s="2">
        <v>14062</v>
      </c>
      <c r="J7" s="5">
        <v>0</v>
      </c>
      <c r="L7" s="25" t="s">
        <v>60</v>
      </c>
      <c r="M7" s="9" t="s">
        <v>51</v>
      </c>
      <c r="N7" s="2">
        <v>11870</v>
      </c>
      <c r="O7" s="5">
        <v>0</v>
      </c>
    </row>
    <row r="8" spans="2:15" x14ac:dyDescent="0.15">
      <c r="B8" s="25"/>
      <c r="C8" s="9" t="s">
        <v>61</v>
      </c>
      <c r="D8" s="2">
        <v>800</v>
      </c>
      <c r="E8" s="5">
        <v>2.5</v>
      </c>
      <c r="G8" s="25"/>
      <c r="H8" s="9" t="s">
        <v>55</v>
      </c>
      <c r="I8" s="2">
        <v>13088</v>
      </c>
      <c r="J8" s="5">
        <v>0</v>
      </c>
      <c r="L8" s="25"/>
      <c r="M8" s="9" t="s">
        <v>55</v>
      </c>
      <c r="N8" s="2">
        <v>12500</v>
      </c>
      <c r="O8" s="5">
        <v>0</v>
      </c>
    </row>
    <row r="9" spans="2:15" x14ac:dyDescent="0.15">
      <c r="B9" s="9" t="s">
        <v>62</v>
      </c>
      <c r="C9" s="9" t="s">
        <v>63</v>
      </c>
      <c r="D9" s="2">
        <v>2900</v>
      </c>
      <c r="E9" s="5">
        <v>4</v>
      </c>
      <c r="G9" s="25"/>
      <c r="H9" s="9" t="s">
        <v>58</v>
      </c>
      <c r="I9" s="2">
        <v>5100</v>
      </c>
      <c r="J9" s="5">
        <v>0</v>
      </c>
      <c r="L9" s="25"/>
      <c r="M9" s="9" t="s">
        <v>58</v>
      </c>
      <c r="N9" s="2">
        <v>7940</v>
      </c>
      <c r="O9" s="5">
        <v>0</v>
      </c>
    </row>
    <row r="10" spans="2:15" x14ac:dyDescent="0.15">
      <c r="B10" s="8" t="s">
        <v>64</v>
      </c>
      <c r="C10" s="9" t="s">
        <v>65</v>
      </c>
      <c r="D10" s="2">
        <v>0</v>
      </c>
      <c r="E10" s="7">
        <v>0</v>
      </c>
      <c r="G10" s="25"/>
      <c r="H10" s="9" t="s">
        <v>61</v>
      </c>
      <c r="I10" s="2">
        <v>5100</v>
      </c>
      <c r="J10" s="5">
        <v>0</v>
      </c>
      <c r="L10" s="25"/>
      <c r="M10" s="9" t="s">
        <v>61</v>
      </c>
      <c r="N10" s="2">
        <v>7940</v>
      </c>
      <c r="O10" s="5">
        <v>0</v>
      </c>
    </row>
    <row r="11" spans="2:15" x14ac:dyDescent="0.15">
      <c r="B11" s="11" t="s">
        <v>66</v>
      </c>
      <c r="C11" s="26"/>
      <c r="D11" s="2" t="s">
        <v>67</v>
      </c>
      <c r="E11" s="6" t="s">
        <v>34</v>
      </c>
      <c r="G11" s="25" t="s">
        <v>68</v>
      </c>
      <c r="H11" s="9" t="s">
        <v>69</v>
      </c>
      <c r="I11" s="2">
        <v>0</v>
      </c>
      <c r="J11" s="5">
        <f t="shared" ref="J11:J12" si="0">I11/1000</f>
        <v>0</v>
      </c>
      <c r="L11" s="25" t="s">
        <v>70</v>
      </c>
      <c r="M11" s="9" t="s">
        <v>69</v>
      </c>
      <c r="N11" s="2">
        <v>5250</v>
      </c>
      <c r="O11" s="5">
        <v>5</v>
      </c>
    </row>
    <row r="12" spans="2:15" x14ac:dyDescent="0.15">
      <c r="G12" s="25"/>
      <c r="H12" s="9" t="s">
        <v>71</v>
      </c>
      <c r="I12" s="2">
        <v>0</v>
      </c>
      <c r="J12" s="5">
        <f t="shared" si="0"/>
        <v>0</v>
      </c>
      <c r="L12" s="25"/>
      <c r="M12" s="9" t="s">
        <v>71</v>
      </c>
      <c r="N12" s="2">
        <v>0</v>
      </c>
      <c r="O12" s="5">
        <v>5</v>
      </c>
    </row>
    <row r="13" spans="2:15" x14ac:dyDescent="0.15">
      <c r="G13" s="9" t="s">
        <v>72</v>
      </c>
      <c r="H13" s="9" t="s">
        <v>73</v>
      </c>
      <c r="I13" s="2">
        <v>0</v>
      </c>
      <c r="J13" s="5">
        <v>0</v>
      </c>
    </row>
    <row r="14" spans="2:15" x14ac:dyDescent="0.15">
      <c r="G14" s="9" t="s">
        <v>74</v>
      </c>
      <c r="H14" s="9" t="s">
        <v>73</v>
      </c>
      <c r="I14" s="2">
        <v>0</v>
      </c>
      <c r="J14" s="5">
        <v>1</v>
      </c>
    </row>
    <row r="21" spans="2:15" x14ac:dyDescent="0.15">
      <c r="B21" s="3">
        <f>E3+E7+E8+E10</f>
        <v>291.74</v>
      </c>
      <c r="C21" s="13" t="s">
        <v>75</v>
      </c>
      <c r="D21" s="14"/>
      <c r="E21" s="23" t="str">
        <f>IF(AND(J3=B21,J4=B22),"OK","BAD")</f>
        <v>OK</v>
      </c>
      <c r="G21" s="1">
        <f>IF((J13=0),J3*J6+(J6-1)*J12+J9+J10,J4*J6+(J6-1)*J12+J9+J10)</f>
        <v>583.48</v>
      </c>
      <c r="H21" s="13" t="s">
        <v>76</v>
      </c>
      <c r="I21" s="14"/>
      <c r="J21" s="23" t="str">
        <f>IF(AND(O3=G21,O4=G22),"OK","BAD")</f>
        <v>OK</v>
      </c>
      <c r="L21" s="1">
        <f>O3*O6+(O6-1)*O12++O9+O10</f>
        <v>1171.96</v>
      </c>
      <c r="M21" s="13" t="s">
        <v>77</v>
      </c>
      <c r="N21" s="14"/>
      <c r="O21" s="23" t="str">
        <f>IF(AND(1300=L21,1100=L22),"OK","BAD")</f>
        <v>BAD</v>
      </c>
    </row>
    <row r="22" spans="2:15" x14ac:dyDescent="0.15">
      <c r="B22" s="3">
        <f>E4+E5+E6+E9</f>
        <v>200.06</v>
      </c>
      <c r="C22" s="15"/>
      <c r="D22" s="16"/>
      <c r="E22" s="24"/>
      <c r="G22" s="1">
        <f>IF((J13=0),J4*J5+(J5-1)*J11+J7+J8,J3*J5+(J5-1)*J11+J7+J8)</f>
        <v>400.12</v>
      </c>
      <c r="H22" s="15"/>
      <c r="I22" s="16"/>
      <c r="J22" s="24"/>
      <c r="L22" s="1">
        <f>O4*O5+(O5-1)*O11+O7+O8</f>
        <v>1210.3600000000001</v>
      </c>
      <c r="M22" s="15"/>
      <c r="N22" s="16"/>
      <c r="O22" s="24"/>
    </row>
  </sheetData>
  <mergeCells count="18">
    <mergeCell ref="B2:E2"/>
    <mergeCell ref="G2:J2"/>
    <mergeCell ref="L2:O2"/>
    <mergeCell ref="B3:B4"/>
    <mergeCell ref="G3:G4"/>
    <mergeCell ref="L3:L4"/>
    <mergeCell ref="O21:O22"/>
    <mergeCell ref="B5:B8"/>
    <mergeCell ref="G7:G10"/>
    <mergeCell ref="L7:L10"/>
    <mergeCell ref="B11:C11"/>
    <mergeCell ref="G11:G12"/>
    <mergeCell ref="L11:L12"/>
    <mergeCell ref="C21:D22"/>
    <mergeCell ref="E21:E22"/>
    <mergeCell ref="H21:I22"/>
    <mergeCell ref="J21:J22"/>
    <mergeCell ref="M21:N22"/>
  </mergeCells>
  <phoneticPr fontId="1" type="noConversion"/>
  <conditionalFormatting sqref="O21:O22">
    <cfRule type="expression" dxfId="3" priority="1">
      <formula>NOT(AND(1300=L21,1100=L22))</formula>
    </cfRule>
    <cfRule type="expression" dxfId="2" priority="2">
      <formula>AND(1300=L21,1100=L22)</formula>
    </cfRule>
  </conditionalFormatting>
  <conditionalFormatting sqref="E21:E22 J21:J22">
    <cfRule type="expression" dxfId="1" priority="3">
      <formula>NOT(AND(J3=B21,J4=B22))</formula>
    </cfRule>
    <cfRule type="expression" dxfId="0" priority="4">
      <formula>AND(J3=B21,J4=B22)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CADInput</vt:lpstr>
      <vt:lpstr>Normal</vt:lpstr>
      <vt:lpstr>RFQ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2016-11-20T12:09:24Z</dcterms:modified>
</cp:coreProperties>
</file>