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" yWindow="345" windowWidth="16470" windowHeight="6450" firstSheet="1" activeTab="1"/>
  </bookViews>
  <sheets>
    <sheet name="README" sheetId="8" r:id="rId1"/>
    <sheet name="Margin Analysis" sheetId="2" r:id="rId2"/>
    <sheet name="Resources" sheetId="10" r:id="rId3"/>
    <sheet name="Ingredients" sheetId="1" r:id="rId4"/>
    <sheet name="Basic loaf" sheetId="9" r:id="rId5"/>
    <sheet name="multigrain sandwich" sheetId="33" r:id="rId6"/>
    <sheet name="wheat roll" sheetId="32" r:id="rId7"/>
    <sheet name="wheat sandwich" sheetId="31" r:id="rId8"/>
    <sheet name="Hoagie" sheetId="28" r:id="rId9"/>
    <sheet name="NYR" sheetId="25" r:id="rId10"/>
    <sheet name="Fillone" sheetId="21" r:id="rId11"/>
    <sheet name="Fougasse" sheetId="26" r:id="rId12"/>
    <sheet name="Olive roll" sheetId="20" r:id="rId13"/>
    <sheet name="Dealers Choice" sheetId="19" r:id="rId14"/>
    <sheet name="Rocco Focaccia" sheetId="23" r:id="rId15"/>
    <sheet name="Potato Focaccia" sheetId="27" r:id="rId16"/>
    <sheet name="Focaccia" sheetId="18" r:id="rId17"/>
    <sheet name="Ciabatta roll" sheetId="24" r:id="rId18"/>
    <sheet name="Ciabatta" sheetId="17" r:id="rId19"/>
    <sheet name="Batard" sheetId="16" r:id="rId20"/>
    <sheet name="Toasted Sesame" sheetId="15" r:id="rId21"/>
    <sheet name="Sunny Six" sheetId="14" r:id="rId22"/>
    <sheet name="Pain levain" sheetId="13" r:id="rId23"/>
    <sheet name="Fennel raisin" sheetId="3" r:id="rId24"/>
    <sheet name="Demi" sheetId="22" r:id="rId25"/>
    <sheet name="Baguette" sheetId="4" r:id="rId26"/>
    <sheet name="Croissant" sheetId="6" r:id="rId27"/>
    <sheet name="Burger bun" sheetId="7" r:id="rId28"/>
    <sheet name="Marble rye" sheetId="11" r:id="rId29"/>
  </sheets>
  <calcPr calcId="145621"/>
</workbook>
</file>

<file path=xl/calcChain.xml><?xml version="1.0" encoding="utf-8"?>
<calcChain xmlns="http://schemas.openxmlformats.org/spreadsheetml/2006/main">
  <c r="M7" i="2" l="1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6" i="2"/>
  <c r="Q6" i="2" l="1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F29" i="2"/>
  <c r="F28" i="2"/>
  <c r="G28" i="2" l="1"/>
  <c r="G29" i="2"/>
  <c r="B9" i="33"/>
  <c r="D7" i="33" s="1"/>
  <c r="E7" i="33" s="1"/>
  <c r="D8" i="33"/>
  <c r="E8" i="33" s="1"/>
  <c r="C8" i="33"/>
  <c r="C7" i="33"/>
  <c r="D6" i="33"/>
  <c r="E6" i="33" s="1"/>
  <c r="C6" i="33"/>
  <c r="D5" i="33"/>
  <c r="E5" i="33" s="1"/>
  <c r="C5" i="33"/>
  <c r="C4" i="33"/>
  <c r="D3" i="33"/>
  <c r="C3" i="33"/>
  <c r="C9" i="33" s="1"/>
  <c r="D2" i="33"/>
  <c r="C2" i="33"/>
  <c r="B9" i="32"/>
  <c r="D7" i="32" s="1"/>
  <c r="E7" i="32" s="1"/>
  <c r="D8" i="32"/>
  <c r="E8" i="32" s="1"/>
  <c r="C8" i="32"/>
  <c r="C7" i="32"/>
  <c r="D6" i="32"/>
  <c r="E6" i="32" s="1"/>
  <c r="C6" i="32"/>
  <c r="D5" i="32"/>
  <c r="E5" i="32" s="1"/>
  <c r="C5" i="32"/>
  <c r="C4" i="32"/>
  <c r="D3" i="32"/>
  <c r="E3" i="32" s="1"/>
  <c r="C3" i="32"/>
  <c r="C9" i="32" s="1"/>
  <c r="D2" i="32"/>
  <c r="C2" i="32"/>
  <c r="C3" i="31"/>
  <c r="D3" i="31"/>
  <c r="E3" i="31"/>
  <c r="C4" i="31"/>
  <c r="D4" i="31"/>
  <c r="E4" i="31"/>
  <c r="C5" i="31"/>
  <c r="D5" i="31"/>
  <c r="E5" i="31" s="1"/>
  <c r="C6" i="31"/>
  <c r="D6" i="31"/>
  <c r="E6" i="31"/>
  <c r="C7" i="31"/>
  <c r="C8" i="31"/>
  <c r="D15" i="1"/>
  <c r="B9" i="31"/>
  <c r="D2" i="31" s="1"/>
  <c r="C2" i="31"/>
  <c r="C5" i="28"/>
  <c r="E5" i="28" s="1"/>
  <c r="D5" i="28"/>
  <c r="C6" i="28"/>
  <c r="E6" i="28" s="1"/>
  <c r="D6" i="28"/>
  <c r="B8" i="28"/>
  <c r="D7" i="28"/>
  <c r="C7" i="28"/>
  <c r="D4" i="28"/>
  <c r="C4" i="28"/>
  <c r="D3" i="28"/>
  <c r="C3" i="28"/>
  <c r="D2" i="28"/>
  <c r="C2" i="28"/>
  <c r="C3" i="25"/>
  <c r="D3" i="25"/>
  <c r="E3" i="25"/>
  <c r="D26" i="1"/>
  <c r="B8" i="27"/>
  <c r="C6" i="27"/>
  <c r="D6" i="27"/>
  <c r="E6" i="27"/>
  <c r="C7" i="27"/>
  <c r="D7" i="27"/>
  <c r="E7" i="27"/>
  <c r="C6" i="18"/>
  <c r="E6" i="18" s="1"/>
  <c r="D6" i="18"/>
  <c r="B7" i="18"/>
  <c r="D25" i="1"/>
  <c r="D4" i="27"/>
  <c r="D5" i="27"/>
  <c r="C5" i="27"/>
  <c r="C4" i="27"/>
  <c r="D3" i="27"/>
  <c r="C3" i="27"/>
  <c r="D2" i="27"/>
  <c r="C2" i="27"/>
  <c r="B7" i="26"/>
  <c r="D5" i="26" s="1"/>
  <c r="D6" i="26"/>
  <c r="C6" i="26"/>
  <c r="C5" i="26"/>
  <c r="D4" i="26"/>
  <c r="C4" i="26"/>
  <c r="D3" i="26"/>
  <c r="C3" i="26"/>
  <c r="C2" i="26"/>
  <c r="B7" i="25"/>
  <c r="D5" i="25" s="1"/>
  <c r="D6" i="25"/>
  <c r="C6" i="25"/>
  <c r="C5" i="25"/>
  <c r="C4" i="25"/>
  <c r="C2" i="25"/>
  <c r="B6" i="24"/>
  <c r="D4" i="24" s="1"/>
  <c r="D5" i="24"/>
  <c r="C5" i="24"/>
  <c r="C4" i="24"/>
  <c r="D3" i="24"/>
  <c r="C3" i="24"/>
  <c r="D2" i="24"/>
  <c r="C2" i="24"/>
  <c r="C5" i="20"/>
  <c r="E5" i="20" s="1"/>
  <c r="D5" i="20"/>
  <c r="D24" i="1"/>
  <c r="B6" i="23"/>
  <c r="D4" i="23" s="1"/>
  <c r="D5" i="23"/>
  <c r="C5" i="23"/>
  <c r="C4" i="23"/>
  <c r="D3" i="23"/>
  <c r="C3" i="23"/>
  <c r="D2" i="23"/>
  <c r="D6" i="23" s="1"/>
  <c r="C2" i="23"/>
  <c r="C2" i="18"/>
  <c r="C7" i="3"/>
  <c r="C4" i="3"/>
  <c r="C5" i="3"/>
  <c r="B6" i="22"/>
  <c r="D5" i="22"/>
  <c r="C5" i="22"/>
  <c r="D4" i="22"/>
  <c r="C4" i="22"/>
  <c r="D3" i="22"/>
  <c r="C3" i="22"/>
  <c r="C2" i="22"/>
  <c r="C5" i="15"/>
  <c r="E5" i="15" s="1"/>
  <c r="D5" i="15"/>
  <c r="C6" i="15"/>
  <c r="E6" i="15" s="1"/>
  <c r="D6" i="15"/>
  <c r="C5" i="14"/>
  <c r="B6" i="21"/>
  <c r="D4" i="21" s="1"/>
  <c r="D5" i="21"/>
  <c r="C5" i="21"/>
  <c r="C4" i="21"/>
  <c r="D3" i="21"/>
  <c r="C3" i="21"/>
  <c r="D2" i="21"/>
  <c r="D6" i="21" s="1"/>
  <c r="C2" i="21"/>
  <c r="B7" i="20"/>
  <c r="D4" i="20" s="1"/>
  <c r="D6" i="20"/>
  <c r="C6" i="20"/>
  <c r="C4" i="20"/>
  <c r="D3" i="20"/>
  <c r="C3" i="20"/>
  <c r="C2" i="20"/>
  <c r="B6" i="19"/>
  <c r="D4" i="19" s="1"/>
  <c r="D5" i="19"/>
  <c r="C5" i="19"/>
  <c r="C4" i="19"/>
  <c r="D3" i="19"/>
  <c r="C3" i="19"/>
  <c r="D2" i="19"/>
  <c r="D6" i="19" s="1"/>
  <c r="C2" i="19"/>
  <c r="D4" i="18"/>
  <c r="D5" i="18"/>
  <c r="C5" i="18"/>
  <c r="C4" i="18"/>
  <c r="C3" i="18"/>
  <c r="B6" i="17"/>
  <c r="D3" i="17" s="1"/>
  <c r="D5" i="17"/>
  <c r="C5" i="17"/>
  <c r="D4" i="17"/>
  <c r="C4" i="17"/>
  <c r="C3" i="17"/>
  <c r="C2" i="17"/>
  <c r="B6" i="16"/>
  <c r="D4" i="16" s="1"/>
  <c r="D5" i="16"/>
  <c r="C5" i="16"/>
  <c r="C4" i="16"/>
  <c r="D3" i="16"/>
  <c r="C3" i="16"/>
  <c r="D2" i="16"/>
  <c r="D6" i="16" s="1"/>
  <c r="C2" i="16"/>
  <c r="B8" i="15"/>
  <c r="D4" i="15" s="1"/>
  <c r="D7" i="15"/>
  <c r="C7" i="15"/>
  <c r="C4" i="15"/>
  <c r="C3" i="15"/>
  <c r="C2" i="15"/>
  <c r="B7" i="14"/>
  <c r="D3" i="14" s="1"/>
  <c r="D6" i="14"/>
  <c r="C6" i="14"/>
  <c r="C4" i="14"/>
  <c r="C3" i="14"/>
  <c r="C2" i="14"/>
  <c r="B6" i="13"/>
  <c r="D4" i="13" s="1"/>
  <c r="D5" i="13"/>
  <c r="C5" i="13"/>
  <c r="C4" i="13"/>
  <c r="D3" i="13"/>
  <c r="C3" i="13"/>
  <c r="D2" i="13"/>
  <c r="D6" i="13" s="1"/>
  <c r="C2" i="13"/>
  <c r="B8" i="3"/>
  <c r="D7" i="3" s="1"/>
  <c r="D23" i="1"/>
  <c r="B7" i="11"/>
  <c r="D5" i="11" s="1"/>
  <c r="D6" i="11"/>
  <c r="C6" i="11"/>
  <c r="C5" i="11"/>
  <c r="D4" i="11"/>
  <c r="C4" i="11"/>
  <c r="D3" i="11"/>
  <c r="C3" i="11"/>
  <c r="C2" i="11"/>
  <c r="F24" i="2"/>
  <c r="F16" i="2"/>
  <c r="F8" i="2"/>
  <c r="F7" i="2"/>
  <c r="F6" i="2"/>
  <c r="F13" i="2"/>
  <c r="F12" i="2"/>
  <c r="F23" i="2"/>
  <c r="F15" i="2"/>
  <c r="F14" i="2"/>
  <c r="F21" i="2"/>
  <c r="F20" i="2"/>
  <c r="F25" i="2"/>
  <c r="F22" i="2"/>
  <c r="F10" i="2"/>
  <c r="F9" i="2"/>
  <c r="F27" i="2"/>
  <c r="F19" i="2"/>
  <c r="F11" i="2"/>
  <c r="F26" i="2"/>
  <c r="F18" i="2"/>
  <c r="F17" i="2"/>
  <c r="J29" i="2" l="1"/>
  <c r="L29" i="2" s="1"/>
  <c r="J28" i="2"/>
  <c r="L28" i="2" s="1"/>
  <c r="G17" i="2"/>
  <c r="G18" i="2"/>
  <c r="G26" i="2"/>
  <c r="G11" i="2"/>
  <c r="G19" i="2"/>
  <c r="G27" i="2"/>
  <c r="G9" i="2"/>
  <c r="G10" i="2"/>
  <c r="G22" i="2"/>
  <c r="G25" i="2"/>
  <c r="G20" i="2"/>
  <c r="G21" i="2"/>
  <c r="G14" i="2"/>
  <c r="G15" i="2"/>
  <c r="G23" i="2"/>
  <c r="G12" i="2"/>
  <c r="G13" i="2"/>
  <c r="G7" i="2"/>
  <c r="G8" i="2"/>
  <c r="G16" i="2"/>
  <c r="G24" i="2"/>
  <c r="G6" i="2"/>
  <c r="E3" i="33"/>
  <c r="E2" i="33"/>
  <c r="D4" i="33"/>
  <c r="E4" i="33" s="1"/>
  <c r="E2" i="32"/>
  <c r="D4" i="32"/>
  <c r="E4" i="32" s="1"/>
  <c r="D8" i="31"/>
  <c r="E8" i="31" s="1"/>
  <c r="D7" i="31"/>
  <c r="E7" i="31" s="1"/>
  <c r="D9" i="31"/>
  <c r="C9" i="31"/>
  <c r="E2" i="31"/>
  <c r="E4" i="28"/>
  <c r="E3" i="28"/>
  <c r="C8" i="28"/>
  <c r="E7" i="28"/>
  <c r="E2" i="28"/>
  <c r="D8" i="28"/>
  <c r="D2" i="25"/>
  <c r="D4" i="25"/>
  <c r="D7" i="25"/>
  <c r="D8" i="27"/>
  <c r="E7" i="3"/>
  <c r="C8" i="27"/>
  <c r="E3" i="17"/>
  <c r="E4" i="25"/>
  <c r="E4" i="26"/>
  <c r="E3" i="27"/>
  <c r="E3" i="26"/>
  <c r="E3" i="24"/>
  <c r="E5" i="24"/>
  <c r="E4" i="24"/>
  <c r="E5" i="25"/>
  <c r="E6" i="26"/>
  <c r="E5" i="27"/>
  <c r="E4" i="16"/>
  <c r="E6" i="25"/>
  <c r="C6" i="17"/>
  <c r="C6" i="24"/>
  <c r="C7" i="25"/>
  <c r="C7" i="26"/>
  <c r="E5" i="26"/>
  <c r="E4" i="27"/>
  <c r="E2" i="27"/>
  <c r="D2" i="26"/>
  <c r="E2" i="25"/>
  <c r="D6" i="24"/>
  <c r="E2" i="24"/>
  <c r="E4" i="22"/>
  <c r="C6" i="23"/>
  <c r="E5" i="16"/>
  <c r="E3" i="21"/>
  <c r="E3" i="20"/>
  <c r="C6" i="16"/>
  <c r="E5" i="22"/>
  <c r="E5" i="21"/>
  <c r="E3" i="23"/>
  <c r="E5" i="13"/>
  <c r="C6" i="22"/>
  <c r="E3" i="13"/>
  <c r="E3" i="19"/>
  <c r="E5" i="19"/>
  <c r="E4" i="21"/>
  <c r="E4" i="13"/>
  <c r="E3" i="16"/>
  <c r="E4" i="17"/>
  <c r="E4" i="19"/>
  <c r="C6" i="21"/>
  <c r="C6" i="13"/>
  <c r="C6" i="19"/>
  <c r="E5" i="23"/>
  <c r="E5" i="17"/>
  <c r="E4" i="23"/>
  <c r="D2" i="20"/>
  <c r="E6" i="20"/>
  <c r="E4" i="20"/>
  <c r="C7" i="20"/>
  <c r="D7" i="20"/>
  <c r="E2" i="23"/>
  <c r="D3" i="18"/>
  <c r="E3" i="18" s="1"/>
  <c r="D2" i="18"/>
  <c r="E4" i="18"/>
  <c r="E5" i="18"/>
  <c r="C7" i="18"/>
  <c r="D2" i="17"/>
  <c r="D6" i="17" s="1"/>
  <c r="D5" i="3"/>
  <c r="E5" i="3" s="1"/>
  <c r="D4" i="3"/>
  <c r="E4" i="3" s="1"/>
  <c r="E3" i="22"/>
  <c r="D2" i="22"/>
  <c r="E7" i="15"/>
  <c r="E4" i="15"/>
  <c r="C8" i="15"/>
  <c r="D2" i="15"/>
  <c r="D3" i="15"/>
  <c r="D8" i="15" s="1"/>
  <c r="D4" i="14"/>
  <c r="E4" i="14" s="1"/>
  <c r="D5" i="14"/>
  <c r="E5" i="14" s="1"/>
  <c r="D2" i="14"/>
  <c r="E2" i="14" s="1"/>
  <c r="C7" i="14"/>
  <c r="E6" i="14"/>
  <c r="D7" i="14"/>
  <c r="E3" i="14"/>
  <c r="E2" i="21"/>
  <c r="E2" i="20"/>
  <c r="E2" i="19"/>
  <c r="E2" i="17"/>
  <c r="E2" i="16"/>
  <c r="E2" i="15"/>
  <c r="E2" i="13"/>
  <c r="E3" i="11"/>
  <c r="E4" i="11"/>
  <c r="E6" i="11"/>
  <c r="C7" i="11"/>
  <c r="E5" i="11"/>
  <c r="D2" i="11"/>
  <c r="A2" i="2"/>
  <c r="A3" i="2" s="1"/>
  <c r="K7" i="2" l="1"/>
  <c r="K11" i="2"/>
  <c r="K15" i="2"/>
  <c r="K19" i="2"/>
  <c r="K23" i="2"/>
  <c r="K27" i="2"/>
  <c r="K8" i="2"/>
  <c r="K12" i="2"/>
  <c r="K16" i="2"/>
  <c r="K20" i="2"/>
  <c r="K24" i="2"/>
  <c r="K28" i="2"/>
  <c r="O28" i="2" s="1"/>
  <c r="K9" i="2"/>
  <c r="K13" i="2"/>
  <c r="K17" i="2"/>
  <c r="K21" i="2"/>
  <c r="K25" i="2"/>
  <c r="K29" i="2"/>
  <c r="K10" i="2"/>
  <c r="K14" i="2"/>
  <c r="K18" i="2"/>
  <c r="K22" i="2"/>
  <c r="K26" i="2"/>
  <c r="K6" i="2"/>
  <c r="H28" i="2"/>
  <c r="I28" i="2" s="1"/>
  <c r="O29" i="2"/>
  <c r="H29" i="2"/>
  <c r="I29" i="2" s="1"/>
  <c r="N28" i="2"/>
  <c r="N29" i="2"/>
  <c r="H16" i="2"/>
  <c r="I16" i="2" s="1"/>
  <c r="J16" i="2"/>
  <c r="H21" i="2"/>
  <c r="I21" i="2" s="1"/>
  <c r="J21" i="2"/>
  <c r="L21" i="2" s="1"/>
  <c r="H11" i="2"/>
  <c r="I11" i="2" s="1"/>
  <c r="J11" i="2"/>
  <c r="H8" i="2"/>
  <c r="I8" i="2" s="1"/>
  <c r="J8" i="2"/>
  <c r="L8" i="2" s="1"/>
  <c r="H20" i="2"/>
  <c r="I20" i="2" s="1"/>
  <c r="J20" i="2"/>
  <c r="H26" i="2"/>
  <c r="I26" i="2" s="1"/>
  <c r="J26" i="2"/>
  <c r="L26" i="2" s="1"/>
  <c r="H7" i="2"/>
  <c r="I7" i="2" s="1"/>
  <c r="J7" i="2"/>
  <c r="H25" i="2"/>
  <c r="I25" i="2" s="1"/>
  <c r="J25" i="2"/>
  <c r="H18" i="2"/>
  <c r="I18" i="2" s="1"/>
  <c r="J18" i="2"/>
  <c r="H13" i="2"/>
  <c r="I13" i="2" s="1"/>
  <c r="J13" i="2"/>
  <c r="L13" i="2" s="1"/>
  <c r="H22" i="2"/>
  <c r="I22" i="2" s="1"/>
  <c r="J22" i="2"/>
  <c r="L22" i="2" s="1"/>
  <c r="H17" i="2"/>
  <c r="I17" i="2" s="1"/>
  <c r="J17" i="2"/>
  <c r="L17" i="2" s="1"/>
  <c r="H12" i="2"/>
  <c r="I12" i="2" s="1"/>
  <c r="J12" i="2"/>
  <c r="L12" i="2" s="1"/>
  <c r="H10" i="2"/>
  <c r="I10" i="2" s="1"/>
  <c r="J10" i="2"/>
  <c r="L10" i="2" s="1"/>
  <c r="H23" i="2"/>
  <c r="I23" i="2" s="1"/>
  <c r="J23" i="2"/>
  <c r="L23" i="2" s="1"/>
  <c r="H9" i="2"/>
  <c r="I9" i="2" s="1"/>
  <c r="J9" i="2"/>
  <c r="H15" i="2"/>
  <c r="I15" i="2" s="1"/>
  <c r="J15" i="2"/>
  <c r="H27" i="2"/>
  <c r="I27" i="2" s="1"/>
  <c r="J27" i="2"/>
  <c r="L27" i="2" s="1"/>
  <c r="H24" i="2"/>
  <c r="I24" i="2" s="1"/>
  <c r="J24" i="2"/>
  <c r="H14" i="2"/>
  <c r="I14" i="2" s="1"/>
  <c r="J14" i="2"/>
  <c r="H19" i="2"/>
  <c r="I19" i="2" s="1"/>
  <c r="J19" i="2"/>
  <c r="H6" i="2"/>
  <c r="I6" i="2" s="1"/>
  <c r="J6" i="2"/>
  <c r="L6" i="2" s="1"/>
  <c r="E9" i="33"/>
  <c r="D9" i="33"/>
  <c r="E9" i="32"/>
  <c r="D9" i="32"/>
  <c r="E8" i="28"/>
  <c r="E9" i="31"/>
  <c r="E8" i="27"/>
  <c r="E2" i="18"/>
  <c r="E7" i="18" s="1"/>
  <c r="D7" i="18"/>
  <c r="E6" i="24"/>
  <c r="E7" i="25"/>
  <c r="E2" i="26"/>
  <c r="E7" i="26" s="1"/>
  <c r="D7" i="26"/>
  <c r="E6" i="13"/>
  <c r="E6" i="16"/>
  <c r="E6" i="17"/>
  <c r="E6" i="19"/>
  <c r="E7" i="14"/>
  <c r="E7" i="20"/>
  <c r="E6" i="21"/>
  <c r="E6" i="23"/>
  <c r="E2" i="22"/>
  <c r="E6" i="22" s="1"/>
  <c r="D6" i="22"/>
  <c r="E3" i="15"/>
  <c r="E8" i="15" s="1"/>
  <c r="E2" i="11"/>
  <c r="E7" i="11" s="1"/>
  <c r="D7" i="11"/>
  <c r="C2" i="3"/>
  <c r="C2" i="9"/>
  <c r="A3" i="10"/>
  <c r="A4" i="10"/>
  <c r="A5" i="10"/>
  <c r="A6" i="10"/>
  <c r="A7" i="10"/>
  <c r="A8" i="10"/>
  <c r="A9" i="10"/>
  <c r="A10" i="10"/>
  <c r="A11" i="10"/>
  <c r="A12" i="10"/>
  <c r="A13" i="10"/>
  <c r="A14" i="10"/>
  <c r="A15" i="10"/>
  <c r="A16" i="10"/>
  <c r="A17" i="10"/>
  <c r="A18" i="10"/>
  <c r="A19" i="10"/>
  <c r="A20" i="10"/>
  <c r="A21" i="10"/>
  <c r="A2" i="10"/>
  <c r="E7" i="10"/>
  <c r="E10" i="10"/>
  <c r="H20" i="10"/>
  <c r="G20" i="10"/>
  <c r="G2" i="10"/>
  <c r="H8" i="10"/>
  <c r="E20" i="10"/>
  <c r="F13" i="10"/>
  <c r="F19" i="10"/>
  <c r="D18" i="10"/>
  <c r="D17" i="10"/>
  <c r="E11" i="10"/>
  <c r="F14" i="10"/>
  <c r="F17" i="10"/>
  <c r="H17" i="10"/>
  <c r="G17" i="10"/>
  <c r="E21" i="10"/>
  <c r="G14" i="10"/>
  <c r="D12" i="10"/>
  <c r="D15" i="10"/>
  <c r="F20" i="10"/>
  <c r="H11" i="10"/>
  <c r="E2" i="10"/>
  <c r="D21" i="10"/>
  <c r="D14" i="10"/>
  <c r="D4" i="10"/>
  <c r="E6" i="10"/>
  <c r="E12" i="10"/>
  <c r="F9" i="10"/>
  <c r="G5" i="10"/>
  <c r="F4" i="10"/>
  <c r="F15" i="10"/>
  <c r="D16" i="10"/>
  <c r="D13" i="10"/>
  <c r="H16" i="10"/>
  <c r="G21" i="10"/>
  <c r="H12" i="10"/>
  <c r="G19" i="10"/>
  <c r="D3" i="10"/>
  <c r="E13" i="10"/>
  <c r="G9" i="10"/>
  <c r="H9" i="10"/>
  <c r="H4" i="10"/>
  <c r="G4" i="10"/>
  <c r="H7" i="10"/>
  <c r="H10" i="10"/>
  <c r="H14" i="10"/>
  <c r="H3" i="10"/>
  <c r="D5" i="10"/>
  <c r="E17" i="10"/>
  <c r="H2" i="10"/>
  <c r="G18" i="10"/>
  <c r="H6" i="10"/>
  <c r="D9" i="10"/>
  <c r="E19" i="10"/>
  <c r="E16" i="10"/>
  <c r="G6" i="10"/>
  <c r="H13" i="10"/>
  <c r="F16" i="10"/>
  <c r="D20" i="10"/>
  <c r="G15" i="10"/>
  <c r="F12" i="10"/>
  <c r="G16" i="10"/>
  <c r="H5" i="10"/>
  <c r="H19" i="10"/>
  <c r="H15" i="10"/>
  <c r="D2" i="10"/>
  <c r="D7" i="10"/>
  <c r="F8" i="10"/>
  <c r="G8" i="10"/>
  <c r="H18" i="10"/>
  <c r="G10" i="10"/>
  <c r="D10" i="10"/>
  <c r="G13" i="10"/>
  <c r="F21" i="10"/>
  <c r="G12" i="10"/>
  <c r="D19" i="10"/>
  <c r="E14" i="10"/>
  <c r="F5" i="10"/>
  <c r="D6" i="10"/>
  <c r="E5" i="10"/>
  <c r="F18" i="10"/>
  <c r="G7" i="10"/>
  <c r="E4" i="10"/>
  <c r="D11" i="10"/>
  <c r="E15" i="10"/>
  <c r="G11" i="10"/>
  <c r="H21" i="10"/>
  <c r="D8" i="10"/>
  <c r="G3" i="10"/>
  <c r="E18" i="10"/>
  <c r="F2" i="10"/>
  <c r="O19" i="2" l="1"/>
  <c r="L19" i="2"/>
  <c r="O15" i="2"/>
  <c r="L15" i="2"/>
  <c r="O18" i="2"/>
  <c r="L18" i="2"/>
  <c r="O20" i="2"/>
  <c r="L20" i="2"/>
  <c r="O16" i="2"/>
  <c r="L16" i="2"/>
  <c r="O14" i="2"/>
  <c r="L14" i="2"/>
  <c r="O9" i="2"/>
  <c r="L9" i="2"/>
  <c r="O25" i="2"/>
  <c r="L25" i="2"/>
  <c r="O24" i="2"/>
  <c r="L24" i="2"/>
  <c r="O7" i="2"/>
  <c r="L7" i="2"/>
  <c r="O11" i="2"/>
  <c r="L11" i="2"/>
  <c r="O12" i="2"/>
  <c r="R6" i="2"/>
  <c r="P6" i="2" s="1"/>
  <c r="O21" i="2"/>
  <c r="O17" i="2"/>
  <c r="O8" i="2"/>
  <c r="O23" i="2"/>
  <c r="O22" i="2"/>
  <c r="O27" i="2"/>
  <c r="O10" i="2"/>
  <c r="O13" i="2"/>
  <c r="O26" i="2"/>
  <c r="O6" i="2"/>
  <c r="N27" i="2"/>
  <c r="N10" i="2"/>
  <c r="N13" i="2"/>
  <c r="N26" i="2"/>
  <c r="N21" i="2"/>
  <c r="N19" i="2"/>
  <c r="N15" i="2"/>
  <c r="N12" i="2"/>
  <c r="N18" i="2"/>
  <c r="N20" i="2"/>
  <c r="N16" i="2"/>
  <c r="N14" i="2"/>
  <c r="N9" i="2"/>
  <c r="N17" i="2"/>
  <c r="N25" i="2"/>
  <c r="N8" i="2"/>
  <c r="N24" i="2"/>
  <c r="N23" i="2"/>
  <c r="N22" i="2"/>
  <c r="N7" i="2"/>
  <c r="N11" i="2"/>
  <c r="N6" i="2"/>
  <c r="R21" i="2"/>
  <c r="P21" i="2" s="1"/>
  <c r="R11" i="2"/>
  <c r="R10" i="2"/>
  <c r="P10" i="2" s="1"/>
  <c r="R24" i="2"/>
  <c r="P24" i="2" s="1"/>
  <c r="R8" i="2"/>
  <c r="P8" i="2" s="1"/>
  <c r="R17" i="2"/>
  <c r="P17" i="2" s="1"/>
  <c r="R26" i="2"/>
  <c r="P26" i="2" s="1"/>
  <c r="R27" i="2"/>
  <c r="P27" i="2" s="1"/>
  <c r="B12" i="10"/>
  <c r="C12" i="10" s="1"/>
  <c r="B16" i="10"/>
  <c r="C16" i="10" s="1"/>
  <c r="B17" i="10"/>
  <c r="C17" i="10" s="1"/>
  <c r="B5" i="10"/>
  <c r="C5" i="10" s="1"/>
  <c r="B19" i="10"/>
  <c r="C19" i="10" s="1"/>
  <c r="B20" i="10"/>
  <c r="C20" i="10" s="1"/>
  <c r="B15" i="10"/>
  <c r="C15" i="10" s="1"/>
  <c r="B4" i="10"/>
  <c r="C4" i="10" s="1"/>
  <c r="B18" i="10"/>
  <c r="C18" i="10" s="1"/>
  <c r="B21" i="10"/>
  <c r="C21" i="10" s="1"/>
  <c r="B13" i="10"/>
  <c r="C13" i="10" s="1"/>
  <c r="B14" i="10"/>
  <c r="C14" i="10" s="1"/>
  <c r="B2" i="10"/>
  <c r="C2" i="10" s="1"/>
  <c r="D4" i="1"/>
  <c r="P11" i="2" l="1"/>
  <c r="R19" i="2"/>
  <c r="P19" i="2" s="1"/>
  <c r="R20" i="2"/>
  <c r="P20" i="2" s="1"/>
  <c r="R14" i="2"/>
  <c r="P14" i="2" s="1"/>
  <c r="R13" i="2"/>
  <c r="P13" i="2" s="1"/>
  <c r="R15" i="2"/>
  <c r="P15" i="2" s="1"/>
  <c r="R23" i="2"/>
  <c r="P23" i="2" s="1"/>
  <c r="R12" i="2"/>
  <c r="P12" i="2" s="1"/>
  <c r="R18" i="2"/>
  <c r="P18" i="2" s="1"/>
  <c r="R7" i="2"/>
  <c r="P7" i="2" s="1"/>
  <c r="R9" i="2"/>
  <c r="P9" i="2" s="1"/>
  <c r="R22" i="2"/>
  <c r="P22" i="2" s="1"/>
  <c r="R29" i="2"/>
  <c r="P29" i="2" s="1"/>
  <c r="R16" i="2"/>
  <c r="P16" i="2" s="1"/>
  <c r="R28" i="2"/>
  <c r="P28" i="2" s="1"/>
  <c r="R25" i="2"/>
  <c r="P25" i="2" s="1"/>
  <c r="S27" i="2"/>
  <c r="S26" i="2"/>
  <c r="S11" i="2"/>
  <c r="S8" i="2"/>
  <c r="S24" i="2"/>
  <c r="S10" i="2"/>
  <c r="S19" i="2"/>
  <c r="S17" i="2"/>
  <c r="S21" i="2"/>
  <c r="C3" i="7"/>
  <c r="C4" i="7"/>
  <c r="C5" i="7"/>
  <c r="C6" i="7"/>
  <c r="C2" i="7"/>
  <c r="C3" i="6"/>
  <c r="C4" i="6"/>
  <c r="C5" i="6"/>
  <c r="C6" i="6"/>
  <c r="C2" i="6"/>
  <c r="C3" i="4"/>
  <c r="C4" i="4"/>
  <c r="C5" i="4"/>
  <c r="C2" i="4"/>
  <c r="B6" i="9"/>
  <c r="D5" i="9"/>
  <c r="D4" i="9"/>
  <c r="D2" i="9"/>
  <c r="S14" i="2" l="1"/>
  <c r="S15" i="2"/>
  <c r="S13" i="2"/>
  <c r="S20" i="2"/>
  <c r="S12" i="2"/>
  <c r="S9" i="2"/>
  <c r="S18" i="2"/>
  <c r="S7" i="2"/>
  <c r="S23" i="2"/>
  <c r="S6" i="2"/>
  <c r="S22" i="2"/>
  <c r="S16" i="2"/>
  <c r="S28" i="2"/>
  <c r="S25" i="2"/>
  <c r="S29" i="2"/>
  <c r="D3" i="9"/>
  <c r="D6" i="9" l="1"/>
  <c r="D22" i="1"/>
  <c r="D13" i="1"/>
  <c r="D14" i="1"/>
  <c r="D16" i="1"/>
  <c r="D17" i="1"/>
  <c r="D18" i="1"/>
  <c r="D19" i="1"/>
  <c r="D20" i="1"/>
  <c r="D21" i="1"/>
  <c r="B8" i="7" l="1"/>
  <c r="D3" i="7"/>
  <c r="D4" i="7"/>
  <c r="D5" i="7"/>
  <c r="D6" i="7"/>
  <c r="D7" i="7"/>
  <c r="D2" i="7"/>
  <c r="D8" i="7" s="1"/>
  <c r="D3" i="6"/>
  <c r="D4" i="6"/>
  <c r="D5" i="6"/>
  <c r="D6" i="6"/>
  <c r="D2" i="6"/>
  <c r="B7" i="6"/>
  <c r="B6" i="4"/>
  <c r="D3" i="4" s="1"/>
  <c r="F6" i="10"/>
  <c r="B6" i="10" l="1"/>
  <c r="C6" i="10" s="1"/>
  <c r="D5" i="4"/>
  <c r="D4" i="4"/>
  <c r="D2" i="4"/>
  <c r="D11" i="1"/>
  <c r="D2" i="3"/>
  <c r="D5" i="1"/>
  <c r="D6" i="1"/>
  <c r="C3" i="9" s="1"/>
  <c r="E3" i="9" s="1"/>
  <c r="D7" i="1"/>
  <c r="C4" i="9" s="1"/>
  <c r="E4" i="9" s="1"/>
  <c r="D8" i="1"/>
  <c r="D9" i="1"/>
  <c r="C6" i="3" s="1"/>
  <c r="D10" i="1"/>
  <c r="C5" i="9" s="1"/>
  <c r="E5" i="9" s="1"/>
  <c r="D12" i="1"/>
  <c r="D3" i="1"/>
  <c r="F7" i="10"/>
  <c r="F3" i="10"/>
  <c r="F11" i="10"/>
  <c r="E3" i="10"/>
  <c r="F10" i="10"/>
  <c r="B11" i="10" l="1"/>
  <c r="C11" i="10" s="1"/>
  <c r="B10" i="10"/>
  <c r="C10" i="10" s="1"/>
  <c r="B7" i="10"/>
  <c r="C7" i="10" s="1"/>
  <c r="D6" i="4"/>
  <c r="E2" i="3"/>
  <c r="D3" i="3"/>
  <c r="C7" i="7"/>
  <c r="E7" i="7" s="1"/>
  <c r="C3" i="3"/>
  <c r="C6" i="9"/>
  <c r="E2" i="9"/>
  <c r="E6" i="9" s="1"/>
  <c r="C2" i="1" s="1"/>
  <c r="D2" i="1" s="1"/>
  <c r="D6" i="3"/>
  <c r="E6" i="6"/>
  <c r="E6" i="7"/>
  <c r="E5" i="4"/>
  <c r="E4" i="6"/>
  <c r="E4" i="7"/>
  <c r="E4" i="4"/>
  <c r="E3" i="7"/>
  <c r="E3" i="4"/>
  <c r="E3" i="6"/>
  <c r="E5" i="7"/>
  <c r="E5" i="6"/>
  <c r="E2" i="6"/>
  <c r="E2" i="4"/>
  <c r="D7" i="6"/>
  <c r="E9" i="10"/>
  <c r="E8" i="10"/>
  <c r="B8" i="10" l="1"/>
  <c r="C8" i="10" s="1"/>
  <c r="B9" i="10"/>
  <c r="C9" i="10" s="1"/>
  <c r="E3" i="3"/>
  <c r="E6" i="3"/>
  <c r="D8" i="3"/>
  <c r="E7" i="6"/>
  <c r="C8" i="7"/>
  <c r="E2" i="7"/>
  <c r="E8" i="7" s="1"/>
  <c r="E6" i="4"/>
  <c r="C6" i="4"/>
  <c r="C8" i="3"/>
  <c r="E8" i="3" l="1"/>
  <c r="B3" i="10" l="1"/>
  <c r="C3" i="10" s="1"/>
</calcChain>
</file>

<file path=xl/sharedStrings.xml><?xml version="1.0" encoding="utf-8"?>
<sst xmlns="http://schemas.openxmlformats.org/spreadsheetml/2006/main" count="395" uniqueCount="123">
  <si>
    <t>Name</t>
  </si>
  <si>
    <t>Cost per unit</t>
  </si>
  <si>
    <t>Cost / gram</t>
  </si>
  <si>
    <t>Butter</t>
  </si>
  <si>
    <t>Product</t>
  </si>
  <si>
    <t>Size</t>
  </si>
  <si>
    <t>Victoria flour</t>
  </si>
  <si>
    <t>salt</t>
  </si>
  <si>
    <t>yeast</t>
  </si>
  <si>
    <t>raisins</t>
  </si>
  <si>
    <t>water</t>
  </si>
  <si>
    <t>fennel seeds</t>
  </si>
  <si>
    <t>sum</t>
  </si>
  <si>
    <t>Ingredient</t>
  </si>
  <si>
    <t>Unit size in g</t>
  </si>
  <si>
    <t>Baker's %</t>
  </si>
  <si>
    <t>Cost per g</t>
  </si>
  <si>
    <t>Weight %</t>
  </si>
  <si>
    <t>Fennel Raisin</t>
  </si>
  <si>
    <t>Margin</t>
  </si>
  <si>
    <t>Profit per Unit</t>
  </si>
  <si>
    <t>Price per Unit</t>
  </si>
  <si>
    <t>Cost by weight in g</t>
  </si>
  <si>
    <t>sesame seeds</t>
  </si>
  <si>
    <t>Baguette</t>
  </si>
  <si>
    <t>butter</t>
  </si>
  <si>
    <t>eggs</t>
  </si>
  <si>
    <t>Croissant</t>
  </si>
  <si>
    <t>Burger bun</t>
  </si>
  <si>
    <t>Unit cost spreadsheet</t>
  </si>
  <si>
    <t>Version</t>
  </si>
  <si>
    <t>Usage:</t>
  </si>
  <si>
    <t xml:space="preserve">Ingredients are added on the "Ingredients" worksheet.  </t>
  </si>
  <si>
    <t>Cost per gram is automatically calculated.</t>
  </si>
  <si>
    <t>Each individual worksheet goes with one recipe.</t>
  </si>
  <si>
    <t>Ingredient names used should match what's on the Ingredient worksheet, exactly.</t>
  </si>
  <si>
    <t>All other cells calculate automatically.</t>
  </si>
  <si>
    <t>Data entry is only needed in green fields.</t>
  </si>
  <si>
    <t>Baker's percentage is the only other input needed for a recipe page.</t>
  </si>
  <si>
    <t>To add a recipe, duplicate a recipe worksheet and add/remove ingredient lines.</t>
  </si>
  <si>
    <t>The line with the total cost should always have a name of 'sum'.</t>
  </si>
  <si>
    <t>Enter the size of the loaf in grams under 'size'.</t>
  </si>
  <si>
    <t>Enter the number produced under 'count'.</t>
  </si>
  <si>
    <t>Unit size is the purchased size by weight in grams.</t>
  </si>
  <si>
    <t>Unit cost is the cost of that purchased size</t>
  </si>
  <si>
    <t>To do:</t>
  </si>
  <si>
    <t>Handle over- and under-production</t>
  </si>
  <si>
    <t>Missed sales from underproduction</t>
  </si>
  <si>
    <t>Wasted material costs from overproduction</t>
  </si>
  <si>
    <t>●</t>
  </si>
  <si>
    <t>Details for each worksheet:</t>
  </si>
  <si>
    <t>Enter retail price of one unit under 'price per unit'</t>
  </si>
  <si>
    <t>Labor costs</t>
  </si>
  <si>
    <t>Margin Analysis page uses each recipe to calculate expenditure</t>
  </si>
  <si>
    <t>KA Galahad flour</t>
  </si>
  <si>
    <t>Transitional flour</t>
  </si>
  <si>
    <t>Bread flour 13%</t>
  </si>
  <si>
    <t>sugar</t>
  </si>
  <si>
    <t>sunflower seed oil</t>
  </si>
  <si>
    <t>cocoa powder</t>
  </si>
  <si>
    <t>pistachios</t>
  </si>
  <si>
    <t>coconut oil</t>
  </si>
  <si>
    <t>almonds</t>
  </si>
  <si>
    <t>Batch Count</t>
  </si>
  <si>
    <t>Batch size</t>
  </si>
  <si>
    <t>basic loaf</t>
  </si>
  <si>
    <t>Chocolate chips 2m</t>
  </si>
  <si>
    <t>Basic loaf</t>
  </si>
  <si>
    <t>Fennel raisin</t>
  </si>
  <si>
    <t>grams</t>
  </si>
  <si>
    <t>Units needed</t>
  </si>
  <si>
    <t>Weight percentage should always equal 1; this is a safety check</t>
  </si>
  <si>
    <t>If weight percentage isn't 1, it means lines are missing - check formulas.</t>
  </si>
  <si>
    <t>Adjust counts on the Margin Analysis worksheet to see costs and profits change.</t>
  </si>
  <si>
    <t>Add products on the Margin Analysis worksheet to see the effect of changes in production.</t>
  </si>
  <si>
    <t>Adjust prices on the Ingredient worksheet to see the effects on profit, in Margin Analysis.</t>
  </si>
  <si>
    <t xml:space="preserve">Add recipe name in column 1.  </t>
  </si>
  <si>
    <t>It must match the name of the worksheet holding the recipe.</t>
  </si>
  <si>
    <t>Total cost of hours of labor for this time period</t>
  </si>
  <si>
    <t>Total units made</t>
  </si>
  <si>
    <t>rye flour</t>
  </si>
  <si>
    <t>guess</t>
  </si>
  <si>
    <t>transitional flour</t>
  </si>
  <si>
    <t>Olives</t>
  </si>
  <si>
    <t>olives</t>
  </si>
  <si>
    <t>olive oil</t>
  </si>
  <si>
    <t>potato</t>
  </si>
  <si>
    <t>Rye flour</t>
  </si>
  <si>
    <t>whole wheat</t>
  </si>
  <si>
    <t>Marble Rye</t>
  </si>
  <si>
    <t>Pain levain</t>
  </si>
  <si>
    <t>Sunny Six</t>
  </si>
  <si>
    <t>Toasted Sesame</t>
  </si>
  <si>
    <t>Batard</t>
  </si>
  <si>
    <t>Ciabatta</t>
  </si>
  <si>
    <t>Focaccia</t>
  </si>
  <si>
    <t>Rocco Focaccia</t>
  </si>
  <si>
    <t>Olive Roll</t>
  </si>
  <si>
    <t>Ciabatta roll</t>
  </si>
  <si>
    <t>Fougasse</t>
  </si>
  <si>
    <t>Potato Focaccia</t>
  </si>
  <si>
    <t>Fillone</t>
  </si>
  <si>
    <t>NYR</t>
  </si>
  <si>
    <t>Hoagie</t>
  </si>
  <si>
    <t>Wheat Sandwich</t>
  </si>
  <si>
    <t>Wheat roll</t>
  </si>
  <si>
    <t>Multigrain sandwich</t>
  </si>
  <si>
    <t>Dealers Choice</t>
  </si>
  <si>
    <t>Unit ingr. Cost</t>
  </si>
  <si>
    <t>Total gross Revenue</t>
  </si>
  <si>
    <t>Total net Revenue</t>
  </si>
  <si>
    <t>Batch net profit</t>
  </si>
  <si>
    <t>Batch gross profit</t>
  </si>
  <si>
    <t>Per unit</t>
  </si>
  <si>
    <t>Per batch</t>
  </si>
  <si>
    <t>Min unit sale per batch</t>
  </si>
  <si>
    <t>Per-unit cost</t>
  </si>
  <si>
    <t>Batch labor cost</t>
  </si>
  <si>
    <t>Batch ingr. cost</t>
  </si>
  <si>
    <t>Unit ingr, labor cost</t>
  </si>
  <si>
    <t>Per product line</t>
  </si>
  <si>
    <t>Max batch overrun</t>
  </si>
  <si>
    <t>Batch ingr, labor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</si>
</sst>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Border="1"/>
    <xf numFmtId="164" fontId="0" fillId="0" borderId="0" xfId="0" applyNumberFormat="1"/>
    <xf numFmtId="9" fontId="0" fillId="0" borderId="0" xfId="0" applyNumberFormat="1"/>
    <xf numFmtId="0" fontId="0" fillId="0" borderId="2" xfId="0" applyBorder="1"/>
    <xf numFmtId="0" fontId="0" fillId="0" borderId="0" xfId="0" applyBorder="1"/>
    <xf numFmtId="2" fontId="0" fillId="0" borderId="0" xfId="0" applyNumberFormat="1"/>
    <xf numFmtId="0" fontId="0" fillId="2" borderId="0" xfId="0" applyFill="1"/>
    <xf numFmtId="164" fontId="0" fillId="2" borderId="0" xfId="0" applyNumberFormat="1" applyFill="1"/>
    <xf numFmtId="0" fontId="2" fillId="0" borderId="0" xfId="0" applyFont="1"/>
    <xf numFmtId="0" fontId="3" fillId="0" borderId="0" xfId="0" applyFont="1" applyAlignment="1">
      <alignment horizontal="right"/>
    </xf>
    <xf numFmtId="0" fontId="1" fillId="0" borderId="0" xfId="0" applyFont="1"/>
    <xf numFmtId="0" fontId="0" fillId="0" borderId="1" xfId="0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0" xfId="0" applyAlignment="1">
      <alignment wrapText="1"/>
    </xf>
    <xf numFmtId="1" fontId="0" fillId="0" borderId="0" xfId="0" applyNumberFormat="1"/>
    <xf numFmtId="0" fontId="0" fillId="2" borderId="0" xfId="0" applyFont="1" applyFill="1"/>
    <xf numFmtId="3" fontId="0" fillId="0" borderId="0" xfId="0" applyNumberFormat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164" fontId="0" fillId="0" borderId="0" xfId="0" applyNumberFormat="1" applyFill="1"/>
    <xf numFmtId="0" fontId="0" fillId="3" borderId="1" xfId="0" applyFill="1" applyBorder="1" applyAlignment="1">
      <alignment horizontal="right" wrapText="1"/>
    </xf>
    <xf numFmtId="0" fontId="0" fillId="3" borderId="1" xfId="0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0" fillId="4" borderId="1" xfId="0" applyFill="1" applyBorder="1" applyAlignment="1">
      <alignment horizontal="right" wrapText="1"/>
    </xf>
    <xf numFmtId="0" fontId="0" fillId="5" borderId="1" xfId="0" applyFill="1" applyBorder="1" applyAlignment="1">
      <alignment wrapText="1"/>
    </xf>
    <xf numFmtId="0" fontId="0" fillId="0" borderId="0" xfId="0" applyFill="1" applyBorder="1"/>
    <xf numFmtId="0" fontId="0" fillId="0" borderId="0" xfId="0" applyFill="1" applyBorder="1" applyAlignment="1">
      <alignment wrapText="1"/>
    </xf>
    <xf numFmtId="3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"/>
  <sheetViews>
    <sheetView topLeftCell="A22" workbookViewId="0">
      <selection activeCell="H24" sqref="H24"/>
    </sheetView>
  </sheetViews>
  <sheetFormatPr defaultRowHeight="15" x14ac:dyDescent="0.25"/>
  <sheetData>
    <row r="1" spans="1:2" s="11" customFormat="1" x14ac:dyDescent="0.25">
      <c r="A1" s="11" t="s">
        <v>29</v>
      </c>
    </row>
    <row r="2" spans="1:2" x14ac:dyDescent="0.25">
      <c r="A2" s="11" t="s">
        <v>30</v>
      </c>
      <c r="B2" s="6">
        <v>1</v>
      </c>
    </row>
    <row r="4" spans="1:2" x14ac:dyDescent="0.25">
      <c r="A4" s="11" t="s">
        <v>31</v>
      </c>
    </row>
    <row r="5" spans="1:2" x14ac:dyDescent="0.25">
      <c r="A5" t="s">
        <v>37</v>
      </c>
    </row>
    <row r="6" spans="1:2" x14ac:dyDescent="0.25">
      <c r="A6" t="s">
        <v>73</v>
      </c>
    </row>
    <row r="7" spans="1:2" x14ac:dyDescent="0.25">
      <c r="A7" t="s">
        <v>74</v>
      </c>
    </row>
    <row r="8" spans="1:2" x14ac:dyDescent="0.25">
      <c r="A8" t="s">
        <v>75</v>
      </c>
    </row>
    <row r="10" spans="1:2" x14ac:dyDescent="0.25">
      <c r="A10" s="11" t="s">
        <v>50</v>
      </c>
    </row>
    <row r="11" spans="1:2" x14ac:dyDescent="0.25">
      <c r="A11" t="s">
        <v>32</v>
      </c>
    </row>
    <row r="12" spans="1:2" x14ac:dyDescent="0.25">
      <c r="A12" s="9">
        <v>1</v>
      </c>
      <c r="B12" t="s">
        <v>43</v>
      </c>
    </row>
    <row r="13" spans="1:2" x14ac:dyDescent="0.25">
      <c r="A13" s="9">
        <v>2</v>
      </c>
      <c r="B13" t="s">
        <v>44</v>
      </c>
    </row>
    <row r="14" spans="1:2" x14ac:dyDescent="0.25">
      <c r="A14" s="9">
        <v>3</v>
      </c>
      <c r="B14" t="s">
        <v>33</v>
      </c>
    </row>
    <row r="16" spans="1:2" x14ac:dyDescent="0.25">
      <c r="A16" t="s">
        <v>34</v>
      </c>
    </row>
    <row r="17" spans="1:3" x14ac:dyDescent="0.25">
      <c r="A17" s="9">
        <v>1</v>
      </c>
      <c r="B17" t="s">
        <v>35</v>
      </c>
    </row>
    <row r="18" spans="1:3" x14ac:dyDescent="0.25">
      <c r="A18" s="9">
        <v>2</v>
      </c>
      <c r="B18" t="s">
        <v>38</v>
      </c>
    </row>
    <row r="19" spans="1:3" x14ac:dyDescent="0.25">
      <c r="A19" s="9">
        <v>3</v>
      </c>
      <c r="B19" t="s">
        <v>39</v>
      </c>
    </row>
    <row r="20" spans="1:3" x14ac:dyDescent="0.25">
      <c r="A20" s="9">
        <v>4</v>
      </c>
      <c r="B20" t="s">
        <v>71</v>
      </c>
    </row>
    <row r="21" spans="1:3" x14ac:dyDescent="0.25">
      <c r="A21" s="9">
        <v>5</v>
      </c>
      <c r="B21" t="s">
        <v>72</v>
      </c>
    </row>
    <row r="22" spans="1:3" x14ac:dyDescent="0.25">
      <c r="A22" s="9">
        <v>6</v>
      </c>
      <c r="B22" t="s">
        <v>40</v>
      </c>
    </row>
    <row r="24" spans="1:3" x14ac:dyDescent="0.25">
      <c r="A24" t="s">
        <v>53</v>
      </c>
    </row>
    <row r="25" spans="1:3" x14ac:dyDescent="0.25">
      <c r="A25" s="9">
        <v>1</v>
      </c>
      <c r="B25" t="s">
        <v>76</v>
      </c>
    </row>
    <row r="26" spans="1:3" x14ac:dyDescent="0.25">
      <c r="A26" s="9"/>
      <c r="C26" s="9" t="s">
        <v>77</v>
      </c>
    </row>
    <row r="27" spans="1:3" x14ac:dyDescent="0.25">
      <c r="A27" s="9">
        <v>2</v>
      </c>
      <c r="B27" t="s">
        <v>41</v>
      </c>
    </row>
    <row r="28" spans="1:3" x14ac:dyDescent="0.25">
      <c r="A28" s="9">
        <v>3</v>
      </c>
      <c r="B28" t="s">
        <v>42</v>
      </c>
    </row>
    <row r="29" spans="1:3" x14ac:dyDescent="0.25">
      <c r="A29" s="9">
        <v>4</v>
      </c>
      <c r="B29" t="s">
        <v>51</v>
      </c>
    </row>
    <row r="30" spans="1:3" x14ac:dyDescent="0.25">
      <c r="A30" s="9">
        <v>5</v>
      </c>
      <c r="B30" t="s">
        <v>36</v>
      </c>
    </row>
    <row r="32" spans="1:3" x14ac:dyDescent="0.25">
      <c r="A32" s="11" t="s">
        <v>45</v>
      </c>
    </row>
    <row r="33" spans="1:3" x14ac:dyDescent="0.25">
      <c r="A33" s="9">
        <v>1</v>
      </c>
      <c r="B33" t="s">
        <v>46</v>
      </c>
    </row>
    <row r="34" spans="1:3" x14ac:dyDescent="0.25">
      <c r="B34" s="10" t="s">
        <v>49</v>
      </c>
      <c r="C34" t="s">
        <v>47</v>
      </c>
    </row>
    <row r="35" spans="1:3" x14ac:dyDescent="0.25">
      <c r="B35" s="10" t="s">
        <v>49</v>
      </c>
      <c r="C35" t="s">
        <v>48</v>
      </c>
    </row>
    <row r="36" spans="1:3" x14ac:dyDescent="0.25">
      <c r="A36" s="9">
        <v>2</v>
      </c>
      <c r="B36" t="s">
        <v>52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C2" sqref="C2:E3"/>
    </sheetView>
  </sheetViews>
  <sheetFormatPr defaultRowHeight="15" x14ac:dyDescent="0.25"/>
  <cols>
    <col min="1" max="1" width="20.140625" customWidth="1"/>
    <col min="4" max="4" width="13.7109375" customWidth="1"/>
    <col min="5" max="5" width="17" customWidth="1"/>
  </cols>
  <sheetData>
    <row r="1" spans="1:5" x14ac:dyDescent="0.25">
      <c r="A1" s="1" t="s">
        <v>13</v>
      </c>
      <c r="B1" s="1" t="s">
        <v>15</v>
      </c>
      <c r="C1" s="1" t="s">
        <v>16</v>
      </c>
      <c r="D1" s="1" t="s">
        <v>17</v>
      </c>
      <c r="E1" s="1" t="s">
        <v>22</v>
      </c>
    </row>
    <row r="2" spans="1:5" x14ac:dyDescent="0.25">
      <c r="A2" s="7" t="s">
        <v>6</v>
      </c>
      <c r="B2" s="7">
        <v>100</v>
      </c>
      <c r="C2">
        <f>VLOOKUP(A2,Ingredients!$A$3:$D$81,4,FALSE)</f>
        <v>1.3793012222437786E-3</v>
      </c>
      <c r="D2">
        <f>B2/VLOOKUP("sum",$A$1:$B$98,2,FALSE)</f>
        <v>0.34246575342465752</v>
      </c>
      <c r="E2">
        <f>D2*C2</f>
        <v>4.7236343227526664E-4</v>
      </c>
    </row>
    <row r="3" spans="1:5" x14ac:dyDescent="0.25">
      <c r="A3" s="7" t="s">
        <v>87</v>
      </c>
      <c r="B3" s="7">
        <v>120</v>
      </c>
      <c r="C3">
        <f>VLOOKUP(A3,Ingredients!$A$3:$D$81,4,FALSE)</f>
        <v>1.1023122100918888E-3</v>
      </c>
      <c r="D3">
        <f>B3/VLOOKUP("sum",$A$1:$B$98,2,FALSE)</f>
        <v>0.41095890410958902</v>
      </c>
      <c r="E3">
        <f>D3*C3</f>
        <v>4.5300501784598167E-4</v>
      </c>
    </row>
    <row r="4" spans="1:5" x14ac:dyDescent="0.25">
      <c r="A4" s="7" t="s">
        <v>7</v>
      </c>
      <c r="B4" s="7">
        <v>1.5</v>
      </c>
      <c r="C4">
        <f>VLOOKUP(A4,Ingredients!$A$3:$D$81,4,FALSE)</f>
        <v>1.3227746521102666E-4</v>
      </c>
      <c r="D4">
        <f>B4/VLOOKUP("sum",$A$1:$B$98,2,FALSE)</f>
        <v>5.1369863013698627E-3</v>
      </c>
      <c r="E4">
        <f t="shared" ref="E4:E6" si="0">D4*C4</f>
        <v>6.7950752676897251E-7</v>
      </c>
    </row>
    <row r="5" spans="1:5" x14ac:dyDescent="0.25">
      <c r="A5" s="7" t="s">
        <v>8</v>
      </c>
      <c r="B5" s="7">
        <v>0.5</v>
      </c>
      <c r="C5">
        <f>VLOOKUP(A5,Ingredients!$A$3:$D$81,4,FALSE)</f>
        <v>6.5220655103424329E-3</v>
      </c>
      <c r="D5">
        <f>B5/VLOOKUP("sum",$A$1:$B$98,2,FALSE)</f>
        <v>1.7123287671232876E-3</v>
      </c>
      <c r="E5">
        <f t="shared" si="0"/>
        <v>1.1167920394421973E-5</v>
      </c>
    </row>
    <row r="6" spans="1:5" x14ac:dyDescent="0.25">
      <c r="A6" s="7" t="s">
        <v>10</v>
      </c>
      <c r="B6" s="7">
        <v>70</v>
      </c>
      <c r="C6">
        <f>VLOOKUP(A6,Ingredients!$A$3:$D$81,4,FALSE)</f>
        <v>0</v>
      </c>
      <c r="D6">
        <f>B6/VLOOKUP("sum",$A$1:$B$98,2,FALSE)</f>
        <v>0.23972602739726026</v>
      </c>
      <c r="E6">
        <f t="shared" si="0"/>
        <v>0</v>
      </c>
    </row>
    <row r="7" spans="1:5" x14ac:dyDescent="0.25">
      <c r="A7" s="4" t="s">
        <v>12</v>
      </c>
      <c r="B7" s="4">
        <f>SUM(B2:B6)</f>
        <v>292</v>
      </c>
      <c r="C7" s="4">
        <f>SUM(C2:C6)</f>
        <v>9.1359564078891259E-3</v>
      </c>
      <c r="D7" s="4">
        <f>SUM(D2:D6)</f>
        <v>0.99999999999999978</v>
      </c>
      <c r="E7" s="4">
        <f>SUM(E2:E6)</f>
        <v>9.3721587804243924E-4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C2" sqref="C2"/>
    </sheetView>
  </sheetViews>
  <sheetFormatPr defaultRowHeight="15" x14ac:dyDescent="0.25"/>
  <cols>
    <col min="1" max="1" width="20.140625" customWidth="1"/>
    <col min="4" max="4" width="13.7109375" customWidth="1"/>
    <col min="5" max="5" width="17" customWidth="1"/>
  </cols>
  <sheetData>
    <row r="1" spans="1:5" x14ac:dyDescent="0.25">
      <c r="A1" s="1" t="s">
        <v>13</v>
      </c>
      <c r="B1" s="1" t="s">
        <v>15</v>
      </c>
      <c r="C1" s="1" t="s">
        <v>16</v>
      </c>
      <c r="D1" s="1" t="s">
        <v>17</v>
      </c>
      <c r="E1" s="1" t="s">
        <v>22</v>
      </c>
    </row>
    <row r="2" spans="1:5" x14ac:dyDescent="0.25">
      <c r="A2" s="7" t="s">
        <v>6</v>
      </c>
      <c r="B2" s="7">
        <v>100</v>
      </c>
      <c r="C2">
        <f>VLOOKUP(A2,Ingredients!$A$3:$D$81,4,FALSE)</f>
        <v>1.3793012222437786E-3</v>
      </c>
      <c r="D2">
        <f>B2/VLOOKUP("sum",$A$1:$B$97,2,FALSE)</f>
        <v>0.58139534883720934</v>
      </c>
      <c r="E2">
        <f>D2*C2</f>
        <v>8.0191931525801089E-4</v>
      </c>
    </row>
    <row r="3" spans="1:5" x14ac:dyDescent="0.25">
      <c r="A3" s="7" t="s">
        <v>7</v>
      </c>
      <c r="B3" s="7">
        <v>1.5</v>
      </c>
      <c r="C3">
        <f>VLOOKUP(A3,Ingredients!$A$3:$D$81,4,FALSE)</f>
        <v>1.3227746521102666E-4</v>
      </c>
      <c r="D3">
        <f>B3/VLOOKUP("sum",$A$1:$B$97,2,FALSE)</f>
        <v>8.7209302325581394E-3</v>
      </c>
      <c r="E3">
        <f t="shared" ref="E3:E5" si="0">D3*C3</f>
        <v>1.1535825454449999E-6</v>
      </c>
    </row>
    <row r="4" spans="1:5" x14ac:dyDescent="0.25">
      <c r="A4" s="7" t="s">
        <v>8</v>
      </c>
      <c r="B4" s="7">
        <v>0.5</v>
      </c>
      <c r="C4">
        <f>VLOOKUP(A4,Ingredients!$A$3:$D$81,4,FALSE)</f>
        <v>6.5220655103424329E-3</v>
      </c>
      <c r="D4">
        <f>B4/VLOOKUP("sum",$A$1:$B$97,2,FALSE)</f>
        <v>2.9069767441860465E-3</v>
      </c>
      <c r="E4">
        <f t="shared" si="0"/>
        <v>1.8959492762623351E-5</v>
      </c>
    </row>
    <row r="5" spans="1:5" x14ac:dyDescent="0.25">
      <c r="A5" s="7" t="s">
        <v>10</v>
      </c>
      <c r="B5" s="7">
        <v>70</v>
      </c>
      <c r="C5">
        <f>VLOOKUP(A5,Ingredients!$A$3:$D$81,4,FALSE)</f>
        <v>0</v>
      </c>
      <c r="D5">
        <f>B5/VLOOKUP("sum",$A$1:$B$97,2,FALSE)</f>
        <v>0.40697674418604651</v>
      </c>
      <c r="E5">
        <f t="shared" si="0"/>
        <v>0</v>
      </c>
    </row>
    <row r="6" spans="1:5" x14ac:dyDescent="0.25">
      <c r="A6" s="4" t="s">
        <v>12</v>
      </c>
      <c r="B6" s="4">
        <f>SUM(B2:B5)</f>
        <v>172</v>
      </c>
      <c r="C6" s="4">
        <f>SUM(C2:C5)</f>
        <v>8.0336441977972382E-3</v>
      </c>
      <c r="D6" s="4">
        <f>SUM(D2:D5)</f>
        <v>1</v>
      </c>
      <c r="E6" s="4">
        <f>SUM(E2:E5)</f>
        <v>8.2203239056607925E-4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A6" sqref="A6"/>
    </sheetView>
  </sheetViews>
  <sheetFormatPr defaultRowHeight="15" x14ac:dyDescent="0.25"/>
  <cols>
    <col min="1" max="1" width="20.140625" customWidth="1"/>
    <col min="4" max="4" width="13.7109375" customWidth="1"/>
    <col min="5" max="5" width="17" customWidth="1"/>
  </cols>
  <sheetData>
    <row r="1" spans="1:5" x14ac:dyDescent="0.25">
      <c r="A1" s="1" t="s">
        <v>13</v>
      </c>
      <c r="B1" s="1" t="s">
        <v>15</v>
      </c>
      <c r="C1" s="1" t="s">
        <v>16</v>
      </c>
      <c r="D1" s="1" t="s">
        <v>17</v>
      </c>
      <c r="E1" s="1" t="s">
        <v>22</v>
      </c>
    </row>
    <row r="2" spans="1:5" x14ac:dyDescent="0.25">
      <c r="A2" s="7" t="s">
        <v>6</v>
      </c>
      <c r="B2" s="7">
        <v>100</v>
      </c>
      <c r="C2">
        <f>VLOOKUP(A2,Ingredients!$A$3:$D$81,4,FALSE)</f>
        <v>1.3793012222437786E-3</v>
      </c>
      <c r="D2">
        <f>B2/VLOOKUP("sum",$A$1:$B$98,2,FALSE)</f>
        <v>0.53475935828877008</v>
      </c>
      <c r="E2">
        <f>D2*C2</f>
        <v>7.3759423649399924E-4</v>
      </c>
    </row>
    <row r="3" spans="1:5" x14ac:dyDescent="0.25">
      <c r="A3" s="7" t="s">
        <v>7</v>
      </c>
      <c r="B3" s="7">
        <v>1.5</v>
      </c>
      <c r="C3">
        <f>VLOOKUP(A3,Ingredients!$A$3:$D$81,4,FALSE)</f>
        <v>1.3227746521102666E-4</v>
      </c>
      <c r="D3">
        <f>B3/VLOOKUP("sum",$A$1:$B$98,2,FALSE)</f>
        <v>8.0213903743315516E-3</v>
      </c>
      <c r="E3">
        <f t="shared" ref="E3:E6" si="0">D3*C3</f>
        <v>1.0610491861847059E-6</v>
      </c>
    </row>
    <row r="4" spans="1:5" x14ac:dyDescent="0.25">
      <c r="A4" s="7" t="s">
        <v>8</v>
      </c>
      <c r="B4" s="7">
        <v>0.5</v>
      </c>
      <c r="C4">
        <f>VLOOKUP(A4,Ingredients!$A$3:$D$81,4,FALSE)</f>
        <v>6.5220655103424329E-3</v>
      </c>
      <c r="D4">
        <f>B4/VLOOKUP("sum",$A$1:$B$98,2,FALSE)</f>
        <v>2.6737967914438501E-3</v>
      </c>
      <c r="E4">
        <f t="shared" si="0"/>
        <v>1.7438677835140195E-5</v>
      </c>
    </row>
    <row r="5" spans="1:5" x14ac:dyDescent="0.25">
      <c r="A5" s="7" t="s">
        <v>83</v>
      </c>
      <c r="B5" s="7">
        <v>15</v>
      </c>
      <c r="C5">
        <f>VLOOKUP(A5,Ingredients!$A$3:$D$81,4,FALSE)</f>
        <v>1.3227513227513227E-2</v>
      </c>
      <c r="D5">
        <f>B5/VLOOKUP("sum",$A$1:$B$98,2,FALSE)</f>
        <v>8.0213903743315509E-2</v>
      </c>
      <c r="E5">
        <f t="shared" si="0"/>
        <v>1.0610304727951786E-3</v>
      </c>
    </row>
    <row r="6" spans="1:5" x14ac:dyDescent="0.25">
      <c r="A6" s="7" t="s">
        <v>10</v>
      </c>
      <c r="B6" s="7">
        <v>70</v>
      </c>
      <c r="C6">
        <f>VLOOKUP(A6,Ingredients!$A$3:$D$81,4,FALSE)</f>
        <v>0</v>
      </c>
      <c r="D6">
        <f>B6/VLOOKUP("sum",$A$1:$B$98,2,FALSE)</f>
        <v>0.37433155080213903</v>
      </c>
      <c r="E6">
        <f t="shared" si="0"/>
        <v>0</v>
      </c>
    </row>
    <row r="7" spans="1:5" x14ac:dyDescent="0.25">
      <c r="A7" s="4" t="s">
        <v>12</v>
      </c>
      <c r="B7" s="4">
        <f>SUM(B2:B6)</f>
        <v>187</v>
      </c>
      <c r="C7" s="4">
        <f>SUM(C2:C6)</f>
        <v>2.1261157425310463E-2</v>
      </c>
      <c r="D7" s="4">
        <f>SUM(D2:D6)</f>
        <v>1</v>
      </c>
      <c r="E7" s="4">
        <f>SUM(E2:E6)</f>
        <v>1.8171244363105027E-3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C4" sqref="C4:E5"/>
    </sheetView>
  </sheetViews>
  <sheetFormatPr defaultRowHeight="15" x14ac:dyDescent="0.25"/>
  <cols>
    <col min="1" max="1" width="20.140625" customWidth="1"/>
    <col min="4" max="4" width="13.7109375" customWidth="1"/>
    <col min="5" max="5" width="17" customWidth="1"/>
  </cols>
  <sheetData>
    <row r="1" spans="1:5" x14ac:dyDescent="0.25">
      <c r="A1" s="1" t="s">
        <v>13</v>
      </c>
      <c r="B1" s="1" t="s">
        <v>15</v>
      </c>
      <c r="C1" s="1" t="s">
        <v>16</v>
      </c>
      <c r="D1" s="1" t="s">
        <v>17</v>
      </c>
      <c r="E1" s="1" t="s">
        <v>22</v>
      </c>
    </row>
    <row r="2" spans="1:5" x14ac:dyDescent="0.25">
      <c r="A2" s="7" t="s">
        <v>6</v>
      </c>
      <c r="B2" s="7">
        <v>100</v>
      </c>
      <c r="C2">
        <f>VLOOKUP(A2,Ingredients!$A$3:$D$81,4,FALSE)</f>
        <v>1.3793012222437786E-3</v>
      </c>
      <c r="D2">
        <f>B2/VLOOKUP("sum",$A$1:$B$98,2,FALSE)</f>
        <v>0.53475935828877008</v>
      </c>
      <c r="E2">
        <f>D2*C2</f>
        <v>7.3759423649399924E-4</v>
      </c>
    </row>
    <row r="3" spans="1:5" x14ac:dyDescent="0.25">
      <c r="A3" s="7" t="s">
        <v>7</v>
      </c>
      <c r="B3" s="7">
        <v>1.5</v>
      </c>
      <c r="C3">
        <f>VLOOKUP(A3,Ingredients!$A$3:$D$81,4,FALSE)</f>
        <v>1.3227746521102666E-4</v>
      </c>
      <c r="D3">
        <f>B3/VLOOKUP("sum",$A$1:$B$98,2,FALSE)</f>
        <v>8.0213903743315516E-3</v>
      </c>
      <c r="E3">
        <f t="shared" ref="E3:E6" si="0">D3*C3</f>
        <v>1.0610491861847059E-6</v>
      </c>
    </row>
    <row r="4" spans="1:5" x14ac:dyDescent="0.25">
      <c r="A4" s="7" t="s">
        <v>8</v>
      </c>
      <c r="B4" s="7">
        <v>0.5</v>
      </c>
      <c r="C4">
        <f>VLOOKUP(A4,Ingredients!$A$3:$D$81,4,FALSE)</f>
        <v>6.5220655103424329E-3</v>
      </c>
      <c r="D4">
        <f>B4/VLOOKUP("sum",$A$1:$B$98,2,FALSE)</f>
        <v>2.6737967914438501E-3</v>
      </c>
      <c r="E4">
        <f t="shared" si="0"/>
        <v>1.7438677835140195E-5</v>
      </c>
    </row>
    <row r="5" spans="1:5" x14ac:dyDescent="0.25">
      <c r="A5" s="7" t="s">
        <v>83</v>
      </c>
      <c r="B5" s="7">
        <v>15</v>
      </c>
      <c r="C5">
        <f>VLOOKUP(A5,Ingredients!$A$3:$D$81,4,FALSE)</f>
        <v>1.3227513227513227E-2</v>
      </c>
      <c r="D5">
        <f>B5/VLOOKUP("sum",$A$1:$B$98,2,FALSE)</f>
        <v>8.0213903743315509E-2</v>
      </c>
      <c r="E5">
        <f t="shared" ref="E5" si="1">D5*C5</f>
        <v>1.0610304727951786E-3</v>
      </c>
    </row>
    <row r="6" spans="1:5" x14ac:dyDescent="0.25">
      <c r="A6" s="7" t="s">
        <v>10</v>
      </c>
      <c r="B6" s="7">
        <v>70</v>
      </c>
      <c r="C6">
        <f>VLOOKUP(A6,Ingredients!$A$3:$D$81,4,FALSE)</f>
        <v>0</v>
      </c>
      <c r="D6">
        <f>B6/VLOOKUP("sum",$A$1:$B$98,2,FALSE)</f>
        <v>0.37433155080213903</v>
      </c>
      <c r="E6">
        <f t="shared" si="0"/>
        <v>0</v>
      </c>
    </row>
    <row r="7" spans="1:5" x14ac:dyDescent="0.25">
      <c r="A7" s="4" t="s">
        <v>12</v>
      </c>
      <c r="B7" s="4">
        <f>SUM(B2:B6)</f>
        <v>187</v>
      </c>
      <c r="C7" s="4">
        <f>SUM(C2:C6)</f>
        <v>2.1261157425310463E-2</v>
      </c>
      <c r="D7" s="4">
        <f>SUM(D2:D6)</f>
        <v>1</v>
      </c>
      <c r="E7" s="4">
        <f>SUM(E2:E6)</f>
        <v>1.8171244363105027E-3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C27" sqref="C27"/>
    </sheetView>
  </sheetViews>
  <sheetFormatPr defaultRowHeight="15" x14ac:dyDescent="0.25"/>
  <cols>
    <col min="1" max="1" width="20.140625" customWidth="1"/>
    <col min="4" max="4" width="13.7109375" customWidth="1"/>
    <col min="5" max="5" width="17" customWidth="1"/>
  </cols>
  <sheetData>
    <row r="1" spans="1:5" x14ac:dyDescent="0.25">
      <c r="A1" s="1" t="s">
        <v>13</v>
      </c>
      <c r="B1" s="1" t="s">
        <v>15</v>
      </c>
      <c r="C1" s="1" t="s">
        <v>16</v>
      </c>
      <c r="D1" s="1" t="s">
        <v>17</v>
      </c>
      <c r="E1" s="1" t="s">
        <v>22</v>
      </c>
    </row>
    <row r="2" spans="1:5" x14ac:dyDescent="0.25">
      <c r="A2" s="7" t="s">
        <v>6</v>
      </c>
      <c r="B2" s="7">
        <v>100</v>
      </c>
      <c r="C2">
        <f>VLOOKUP(A2,Ingredients!$A$3:$D$81,4,FALSE)</f>
        <v>1.3793012222437786E-3</v>
      </c>
      <c r="D2">
        <f>B2/VLOOKUP("sum",$A$1:$B$97,2,FALSE)</f>
        <v>0.58139534883720934</v>
      </c>
      <c r="E2">
        <f>D2*C2</f>
        <v>8.0191931525801089E-4</v>
      </c>
    </row>
    <row r="3" spans="1:5" x14ac:dyDescent="0.25">
      <c r="A3" s="7" t="s">
        <v>7</v>
      </c>
      <c r="B3" s="7">
        <v>1.5</v>
      </c>
      <c r="C3">
        <f>VLOOKUP(A3,Ingredients!$A$3:$D$81,4,FALSE)</f>
        <v>1.3227746521102666E-4</v>
      </c>
      <c r="D3">
        <f>B3/VLOOKUP("sum",$A$1:$B$97,2,FALSE)</f>
        <v>8.7209302325581394E-3</v>
      </c>
      <c r="E3">
        <f t="shared" ref="E3:E5" si="0">D3*C3</f>
        <v>1.1535825454449999E-6</v>
      </c>
    </row>
    <row r="4" spans="1:5" x14ac:dyDescent="0.25">
      <c r="A4" s="7" t="s">
        <v>8</v>
      </c>
      <c r="B4" s="7">
        <v>0.5</v>
      </c>
      <c r="C4">
        <f>VLOOKUP(A4,Ingredients!$A$3:$D$81,4,FALSE)</f>
        <v>6.5220655103424329E-3</v>
      </c>
      <c r="D4">
        <f>B4/VLOOKUP("sum",$A$1:$B$97,2,FALSE)</f>
        <v>2.9069767441860465E-3</v>
      </c>
      <c r="E4">
        <f t="shared" si="0"/>
        <v>1.8959492762623351E-5</v>
      </c>
    </row>
    <row r="5" spans="1:5" x14ac:dyDescent="0.25">
      <c r="A5" s="7" t="s">
        <v>10</v>
      </c>
      <c r="B5" s="7">
        <v>70</v>
      </c>
      <c r="C5">
        <f>VLOOKUP(A5,Ingredients!$A$3:$D$81,4,FALSE)</f>
        <v>0</v>
      </c>
      <c r="D5">
        <f>B5/VLOOKUP("sum",$A$1:$B$97,2,FALSE)</f>
        <v>0.40697674418604651</v>
      </c>
      <c r="E5">
        <f t="shared" si="0"/>
        <v>0</v>
      </c>
    </row>
    <row r="6" spans="1:5" x14ac:dyDescent="0.25">
      <c r="A6" s="4" t="s">
        <v>12</v>
      </c>
      <c r="B6" s="4">
        <f>SUM(B2:B5)</f>
        <v>172</v>
      </c>
      <c r="C6" s="4">
        <f>SUM(C2:C5)</f>
        <v>8.0336441977972382E-3</v>
      </c>
      <c r="D6" s="4">
        <f>SUM(D2:D5)</f>
        <v>1</v>
      </c>
      <c r="E6" s="4">
        <f>SUM(E2:E5)</f>
        <v>8.2203239056607925E-4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A3" sqref="A3:XFD3"/>
    </sheetView>
  </sheetViews>
  <sheetFormatPr defaultRowHeight="15" x14ac:dyDescent="0.25"/>
  <cols>
    <col min="1" max="1" width="20.140625" customWidth="1"/>
    <col min="4" max="4" width="13.7109375" customWidth="1"/>
    <col min="5" max="5" width="17" customWidth="1"/>
  </cols>
  <sheetData>
    <row r="1" spans="1:5" x14ac:dyDescent="0.25">
      <c r="A1" s="1" t="s">
        <v>13</v>
      </c>
      <c r="B1" s="1" t="s">
        <v>15</v>
      </c>
      <c r="C1" s="1" t="s">
        <v>16</v>
      </c>
      <c r="D1" s="1" t="s">
        <v>17</v>
      </c>
      <c r="E1" s="1" t="s">
        <v>22</v>
      </c>
    </row>
    <row r="2" spans="1:5" x14ac:dyDescent="0.25">
      <c r="A2" s="7" t="s">
        <v>82</v>
      </c>
      <c r="B2" s="7">
        <v>100</v>
      </c>
      <c r="C2">
        <f>VLOOKUP(A2,Ingredients!$A$3:$D$81,4,FALSE)</f>
        <v>9.326751794564278E-4</v>
      </c>
      <c r="D2">
        <f>B2/VLOOKUP("sum",$A$1:$B$97,2,FALSE)</f>
        <v>0.58139534883720934</v>
      </c>
      <c r="E2">
        <f>D2*C2</f>
        <v>5.422530113118767E-4</v>
      </c>
    </row>
    <row r="3" spans="1:5" x14ac:dyDescent="0.25">
      <c r="A3" s="7" t="s">
        <v>7</v>
      </c>
      <c r="B3" s="7">
        <v>1.5</v>
      </c>
      <c r="C3">
        <f>VLOOKUP(A3,Ingredients!$A$3:$D$81,4,FALSE)</f>
        <v>1.3227746521102666E-4</v>
      </c>
      <c r="D3">
        <f>B3/VLOOKUP("sum",$A$1:$B$97,2,FALSE)</f>
        <v>8.7209302325581394E-3</v>
      </c>
      <c r="E3">
        <f t="shared" ref="E3:E5" si="0">D3*C3</f>
        <v>1.1535825454449999E-6</v>
      </c>
    </row>
    <row r="4" spans="1:5" x14ac:dyDescent="0.25">
      <c r="A4" s="7" t="s">
        <v>8</v>
      </c>
      <c r="B4" s="7">
        <v>0.5</v>
      </c>
      <c r="C4">
        <f>VLOOKUP(A4,Ingredients!$A$3:$D$81,4,FALSE)</f>
        <v>6.5220655103424329E-3</v>
      </c>
      <c r="D4">
        <f>B4/VLOOKUP("sum",$A$1:$B$97,2,FALSE)</f>
        <v>2.9069767441860465E-3</v>
      </c>
      <c r="E4">
        <f t="shared" si="0"/>
        <v>1.8959492762623351E-5</v>
      </c>
    </row>
    <row r="5" spans="1:5" x14ac:dyDescent="0.25">
      <c r="A5" s="7" t="s">
        <v>10</v>
      </c>
      <c r="B5" s="7">
        <v>70</v>
      </c>
      <c r="C5">
        <f>VLOOKUP(A5,Ingredients!$A$3:$D$81,4,FALSE)</f>
        <v>0</v>
      </c>
      <c r="D5">
        <f>B5/VLOOKUP("sum",$A$1:$B$97,2,FALSE)</f>
        <v>0.40697674418604651</v>
      </c>
      <c r="E5">
        <f t="shared" si="0"/>
        <v>0</v>
      </c>
    </row>
    <row r="6" spans="1:5" x14ac:dyDescent="0.25">
      <c r="A6" s="4" t="s">
        <v>12</v>
      </c>
      <c r="B6" s="4">
        <f>SUM(B2:B5)</f>
        <v>172</v>
      </c>
      <c r="C6" s="4">
        <f>SUM(C2:C5)</f>
        <v>7.5870181550098878E-3</v>
      </c>
      <c r="D6" s="4">
        <f>SUM(D2:D5)</f>
        <v>1</v>
      </c>
      <c r="E6" s="4">
        <f>SUM(E2:E5)</f>
        <v>5.6236608661994507E-4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C7" sqref="C7"/>
    </sheetView>
  </sheetViews>
  <sheetFormatPr defaultRowHeight="15" x14ac:dyDescent="0.25"/>
  <cols>
    <col min="1" max="1" width="20.140625" customWidth="1"/>
    <col min="4" max="4" width="13.7109375" customWidth="1"/>
    <col min="5" max="5" width="17" customWidth="1"/>
  </cols>
  <sheetData>
    <row r="1" spans="1:5" x14ac:dyDescent="0.25">
      <c r="A1" s="1" t="s">
        <v>13</v>
      </c>
      <c r="B1" s="1" t="s">
        <v>15</v>
      </c>
      <c r="C1" s="1" t="s">
        <v>16</v>
      </c>
      <c r="D1" s="1" t="s">
        <v>17</v>
      </c>
      <c r="E1" s="1" t="s">
        <v>22</v>
      </c>
    </row>
    <row r="2" spans="1:5" x14ac:dyDescent="0.25">
      <c r="A2" s="7" t="s">
        <v>82</v>
      </c>
      <c r="B2" s="7">
        <v>100</v>
      </c>
      <c r="C2">
        <f>VLOOKUP(A2,Ingredients!$A$3:$D$81,4,FALSE)</f>
        <v>9.326751794564278E-4</v>
      </c>
      <c r="D2">
        <f>B2/VLOOKUP("sum",$A$1:$B$99,2,FALSE)</f>
        <v>0.17123287671232876</v>
      </c>
      <c r="E2">
        <f>D2*C2</f>
        <v>1.5970465401651159E-4</v>
      </c>
    </row>
    <row r="3" spans="1:5" x14ac:dyDescent="0.25">
      <c r="A3" s="7" t="s">
        <v>7</v>
      </c>
      <c r="B3" s="7">
        <v>1.5</v>
      </c>
      <c r="C3">
        <f>VLOOKUP(A3,Ingredients!$A$3:$D$81,4,FALSE)</f>
        <v>1.3227746521102666E-4</v>
      </c>
      <c r="D3">
        <f>B3/VLOOKUP("sum",$A$1:$B$99,2,FALSE)</f>
        <v>2.5684931506849314E-3</v>
      </c>
      <c r="E3">
        <f t="shared" ref="E3:E5" si="0">D3*C3</f>
        <v>3.3975376338448625E-7</v>
      </c>
    </row>
    <row r="4" spans="1:5" x14ac:dyDescent="0.25">
      <c r="A4" s="7" t="s">
        <v>8</v>
      </c>
      <c r="B4" s="7">
        <v>0.5</v>
      </c>
      <c r="C4">
        <f>VLOOKUP(A4,Ingredients!$A$3:$D$81,4,FALSE)</f>
        <v>6.5220655103424329E-3</v>
      </c>
      <c r="D4">
        <f>B4/VLOOKUP("sum",$A$1:$B$99,2,FALSE)</f>
        <v>8.5616438356164379E-4</v>
      </c>
      <c r="E4">
        <f t="shared" si="0"/>
        <v>5.5839601972109863E-6</v>
      </c>
    </row>
    <row r="5" spans="1:5" x14ac:dyDescent="0.25">
      <c r="A5" s="7" t="s">
        <v>10</v>
      </c>
      <c r="B5" s="7">
        <v>70</v>
      </c>
      <c r="C5">
        <f>VLOOKUP(A5,Ingredients!$A$3:$D$81,4,FALSE)</f>
        <v>0</v>
      </c>
      <c r="D5">
        <f>B5/VLOOKUP("sum",$A$1:$B$99,2,FALSE)</f>
        <v>0.11986301369863013</v>
      </c>
      <c r="E5">
        <f t="shared" si="0"/>
        <v>0</v>
      </c>
    </row>
    <row r="6" spans="1:5" x14ac:dyDescent="0.25">
      <c r="A6" s="7" t="s">
        <v>85</v>
      </c>
      <c r="B6" s="7">
        <v>12</v>
      </c>
      <c r="C6">
        <f>VLOOKUP(A6,Ingredients!$A$3:$D$81,4,FALSE)</f>
        <v>5.028735632183908E-3</v>
      </c>
      <c r="D6">
        <f t="shared" ref="D6:D7" si="1">B6/VLOOKUP("sum",$A$1:$B$99,2,FALSE)</f>
        <v>2.0547945205479451E-2</v>
      </c>
      <c r="E6">
        <f t="shared" ref="E6:E7" si="2">D6*C6</f>
        <v>1.0333018422295701E-4</v>
      </c>
    </row>
    <row r="7" spans="1:5" x14ac:dyDescent="0.25">
      <c r="A7" s="7" t="s">
        <v>86</v>
      </c>
      <c r="B7" s="7">
        <v>400</v>
      </c>
      <c r="C7">
        <f>VLOOKUP(A7,Ingredients!$A$3:$D$81,4,FALSE)</f>
        <v>8.8183421516754845E-4</v>
      </c>
      <c r="D7">
        <f t="shared" si="1"/>
        <v>0.68493150684931503</v>
      </c>
      <c r="E7">
        <f t="shared" si="2"/>
        <v>6.0399603778599209E-4</v>
      </c>
    </row>
    <row r="8" spans="1:5" x14ac:dyDescent="0.25">
      <c r="A8" s="4" t="s">
        <v>12</v>
      </c>
      <c r="B8" s="4">
        <f>SUM(B2:B7)</f>
        <v>584</v>
      </c>
      <c r="C8" s="4">
        <f>SUM(C2:C5)</f>
        <v>7.5870181550098878E-3</v>
      </c>
      <c r="D8" s="4">
        <f>SUM(D2:D5)</f>
        <v>0.29452054794520549</v>
      </c>
      <c r="E8" s="4">
        <f>SUM(E2:E5)</f>
        <v>1.6562836797710709E-4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D9" sqref="D9"/>
    </sheetView>
  </sheetViews>
  <sheetFormatPr defaultRowHeight="15" x14ac:dyDescent="0.25"/>
  <cols>
    <col min="1" max="1" width="20.140625" customWidth="1"/>
    <col min="4" max="4" width="13.7109375" customWidth="1"/>
    <col min="5" max="5" width="17" customWidth="1"/>
  </cols>
  <sheetData>
    <row r="1" spans="1:5" x14ac:dyDescent="0.25">
      <c r="A1" s="1" t="s">
        <v>13</v>
      </c>
      <c r="B1" s="1" t="s">
        <v>15</v>
      </c>
      <c r="C1" s="1" t="s">
        <v>16</v>
      </c>
      <c r="D1" s="1" t="s">
        <v>17</v>
      </c>
      <c r="E1" s="1" t="s">
        <v>22</v>
      </c>
    </row>
    <row r="2" spans="1:5" x14ac:dyDescent="0.25">
      <c r="A2" s="7" t="s">
        <v>82</v>
      </c>
      <c r="B2" s="7">
        <v>100</v>
      </c>
      <c r="C2">
        <f>VLOOKUP(A2,Ingredients!$A$3:$D$81,4,FALSE)</f>
        <v>9.326751794564278E-4</v>
      </c>
      <c r="D2">
        <f>B2/VLOOKUP("sum",$A$1:$B$98,2,FALSE)</f>
        <v>0.5494505494505495</v>
      </c>
      <c r="E2">
        <f>D2*C2</f>
        <v>5.1245888981122408E-4</v>
      </c>
    </row>
    <row r="3" spans="1:5" x14ac:dyDescent="0.25">
      <c r="A3" s="7" t="s">
        <v>7</v>
      </c>
      <c r="B3" s="7">
        <v>1.5</v>
      </c>
      <c r="C3">
        <f>VLOOKUP(A3,Ingredients!$A$3:$D$81,4,FALSE)</f>
        <v>1.3227746521102666E-4</v>
      </c>
      <c r="D3">
        <f>B3/VLOOKUP("sum",$A$1:$B$98,2,FALSE)</f>
        <v>8.241758241758242E-3</v>
      </c>
      <c r="E3">
        <f t="shared" ref="E3:E5" si="0">D3*C3</f>
        <v>1.090198889101868E-6</v>
      </c>
    </row>
    <row r="4" spans="1:5" x14ac:dyDescent="0.25">
      <c r="A4" s="7" t="s">
        <v>8</v>
      </c>
      <c r="B4" s="7">
        <v>0.5</v>
      </c>
      <c r="C4">
        <f>VLOOKUP(A4,Ingredients!$A$3:$D$81,4,FALSE)</f>
        <v>6.5220655103424329E-3</v>
      </c>
      <c r="D4">
        <f>B4/VLOOKUP("sum",$A$1:$B$98,2,FALSE)</f>
        <v>2.7472527472527475E-3</v>
      </c>
      <c r="E4">
        <f t="shared" si="0"/>
        <v>1.7917762391050642E-5</v>
      </c>
    </row>
    <row r="5" spans="1:5" x14ac:dyDescent="0.25">
      <c r="A5" s="7" t="s">
        <v>10</v>
      </c>
      <c r="B5" s="7">
        <v>70</v>
      </c>
      <c r="C5">
        <f>VLOOKUP(A5,Ingredients!$A$3:$D$81,4,FALSE)</f>
        <v>0</v>
      </c>
      <c r="D5">
        <f>B5/VLOOKUP("sum",$A$1:$B$98,2,FALSE)</f>
        <v>0.38461538461538464</v>
      </c>
      <c r="E5">
        <f t="shared" si="0"/>
        <v>0</v>
      </c>
    </row>
    <row r="6" spans="1:5" x14ac:dyDescent="0.25">
      <c r="A6" s="7" t="s">
        <v>85</v>
      </c>
      <c r="B6" s="7">
        <v>10</v>
      </c>
      <c r="C6">
        <f>VLOOKUP(A6,Ingredients!$A$3:$D$81,4,FALSE)</f>
        <v>5.028735632183908E-3</v>
      </c>
      <c r="D6">
        <f>B6/VLOOKUP("sum",$A$1:$B$98,2,FALSE)</f>
        <v>5.4945054945054944E-2</v>
      </c>
      <c r="E6">
        <f t="shared" ref="E6" si="1">D6*C6</f>
        <v>2.7630415561450045E-4</v>
      </c>
    </row>
    <row r="7" spans="1:5" x14ac:dyDescent="0.25">
      <c r="A7" s="4" t="s">
        <v>12</v>
      </c>
      <c r="B7" s="4">
        <f>SUM(B2:B6)</f>
        <v>182</v>
      </c>
      <c r="C7" s="4">
        <f>SUM(C2:C5)</f>
        <v>7.5870181550098878E-3</v>
      </c>
      <c r="D7" s="4">
        <f>SUM(D2:D6)</f>
        <v>1</v>
      </c>
      <c r="E7" s="4">
        <f>SUM(E2:E5)</f>
        <v>5.314668510913766E-4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B2" sqref="B2"/>
    </sheetView>
  </sheetViews>
  <sheetFormatPr defaultRowHeight="15" x14ac:dyDescent="0.25"/>
  <cols>
    <col min="1" max="1" width="20.140625" customWidth="1"/>
    <col min="4" max="4" width="13.7109375" customWidth="1"/>
    <col min="5" max="5" width="17" customWidth="1"/>
  </cols>
  <sheetData>
    <row r="1" spans="1:5" x14ac:dyDescent="0.25">
      <c r="A1" s="1" t="s">
        <v>13</v>
      </c>
      <c r="B1" s="1" t="s">
        <v>15</v>
      </c>
      <c r="C1" s="1" t="s">
        <v>16</v>
      </c>
      <c r="D1" s="1" t="s">
        <v>17</v>
      </c>
      <c r="E1" s="1" t="s">
        <v>22</v>
      </c>
    </row>
    <row r="2" spans="1:5" x14ac:dyDescent="0.25">
      <c r="A2" s="7" t="s">
        <v>55</v>
      </c>
      <c r="B2" s="7">
        <v>100</v>
      </c>
      <c r="C2">
        <f>VLOOKUP(A2,Ingredients!$A$3:$D$81,4,FALSE)</f>
        <v>9.326751794564278E-4</v>
      </c>
      <c r="D2">
        <f>B2/VLOOKUP("sum",$A$1:$B$97,2,FALSE)</f>
        <v>0.56497175141242939</v>
      </c>
      <c r="E2">
        <f>D2*C2</f>
        <v>5.2693512963639989E-4</v>
      </c>
    </row>
    <row r="3" spans="1:5" x14ac:dyDescent="0.25">
      <c r="A3" s="7" t="s">
        <v>7</v>
      </c>
      <c r="B3" s="7">
        <v>1.5</v>
      </c>
      <c r="C3">
        <f>VLOOKUP(A3,Ingredients!$A$3:$D$81,4,FALSE)</f>
        <v>1.3227746521102666E-4</v>
      </c>
      <c r="D3">
        <f>B3/VLOOKUP("sum",$A$1:$B$97,2,FALSE)</f>
        <v>8.4745762711864406E-3</v>
      </c>
      <c r="E3">
        <f t="shared" ref="E3:E5" si="0">D3*C3</f>
        <v>1.1209954678900564E-6</v>
      </c>
    </row>
    <row r="4" spans="1:5" x14ac:dyDescent="0.25">
      <c r="A4" s="7" t="s">
        <v>8</v>
      </c>
      <c r="B4" s="7">
        <v>0.5</v>
      </c>
      <c r="C4">
        <f>VLOOKUP(A4,Ingredients!$A$3:$D$81,4,FALSE)</f>
        <v>6.5220655103424329E-3</v>
      </c>
      <c r="D4">
        <f>B4/VLOOKUP("sum",$A$1:$B$97,2,FALSE)</f>
        <v>2.8248587570621469E-3</v>
      </c>
      <c r="E4">
        <f t="shared" si="0"/>
        <v>1.8423913871023821E-5</v>
      </c>
    </row>
    <row r="5" spans="1:5" x14ac:dyDescent="0.25">
      <c r="A5" s="7" t="s">
        <v>10</v>
      </c>
      <c r="B5" s="7">
        <v>75</v>
      </c>
      <c r="C5">
        <f>VLOOKUP(A5,Ingredients!$A$3:$D$81,4,FALSE)</f>
        <v>0</v>
      </c>
      <c r="D5">
        <f>B5/VLOOKUP("sum",$A$1:$B$97,2,FALSE)</f>
        <v>0.42372881355932202</v>
      </c>
      <c r="E5">
        <f t="shared" si="0"/>
        <v>0</v>
      </c>
    </row>
    <row r="6" spans="1:5" x14ac:dyDescent="0.25">
      <c r="A6" s="4" t="s">
        <v>12</v>
      </c>
      <c r="B6" s="4">
        <f>SUM(B2:B5)</f>
        <v>177</v>
      </c>
      <c r="C6" s="4">
        <f>SUM(C2:C5)</f>
        <v>7.5870181550098878E-3</v>
      </c>
      <c r="D6" s="4">
        <f>SUM(D2:D5)</f>
        <v>1</v>
      </c>
      <c r="E6" s="4">
        <f>SUM(E2:E5)</f>
        <v>5.4648003897531377E-4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B2" sqref="B2"/>
    </sheetView>
  </sheetViews>
  <sheetFormatPr defaultRowHeight="15" x14ac:dyDescent="0.25"/>
  <cols>
    <col min="1" max="1" width="20.140625" customWidth="1"/>
    <col min="4" max="4" width="13.7109375" customWidth="1"/>
    <col min="5" max="5" width="17" customWidth="1"/>
  </cols>
  <sheetData>
    <row r="1" spans="1:5" x14ac:dyDescent="0.25">
      <c r="A1" s="1" t="s">
        <v>13</v>
      </c>
      <c r="B1" s="1" t="s">
        <v>15</v>
      </c>
      <c r="C1" s="1" t="s">
        <v>16</v>
      </c>
      <c r="D1" s="1" t="s">
        <v>17</v>
      </c>
      <c r="E1" s="1" t="s">
        <v>22</v>
      </c>
    </row>
    <row r="2" spans="1:5" x14ac:dyDescent="0.25">
      <c r="A2" s="7" t="s">
        <v>55</v>
      </c>
      <c r="B2" s="7">
        <v>100</v>
      </c>
      <c r="C2">
        <f>VLOOKUP(A2,Ingredients!$A$3:$D$81,4,FALSE)</f>
        <v>9.326751794564278E-4</v>
      </c>
      <c r="D2">
        <f>B2/VLOOKUP("sum",$A$1:$B$97,2,FALSE)</f>
        <v>0.56497175141242939</v>
      </c>
      <c r="E2">
        <f>D2*C2</f>
        <v>5.2693512963639989E-4</v>
      </c>
    </row>
    <row r="3" spans="1:5" x14ac:dyDescent="0.25">
      <c r="A3" s="7" t="s">
        <v>7</v>
      </c>
      <c r="B3" s="7">
        <v>1.5</v>
      </c>
      <c r="C3">
        <f>VLOOKUP(A3,Ingredients!$A$3:$D$81,4,FALSE)</f>
        <v>1.3227746521102666E-4</v>
      </c>
      <c r="D3">
        <f>B3/VLOOKUP("sum",$A$1:$B$97,2,FALSE)</f>
        <v>8.4745762711864406E-3</v>
      </c>
      <c r="E3">
        <f t="shared" ref="E3:E5" si="0">D3*C3</f>
        <v>1.1209954678900564E-6</v>
      </c>
    </row>
    <row r="4" spans="1:5" x14ac:dyDescent="0.25">
      <c r="A4" s="7" t="s">
        <v>8</v>
      </c>
      <c r="B4" s="7">
        <v>0.5</v>
      </c>
      <c r="C4">
        <f>VLOOKUP(A4,Ingredients!$A$3:$D$81,4,FALSE)</f>
        <v>6.5220655103424329E-3</v>
      </c>
      <c r="D4">
        <f>B4/VLOOKUP("sum",$A$1:$B$97,2,FALSE)</f>
        <v>2.8248587570621469E-3</v>
      </c>
      <c r="E4">
        <f t="shared" si="0"/>
        <v>1.8423913871023821E-5</v>
      </c>
    </row>
    <row r="5" spans="1:5" x14ac:dyDescent="0.25">
      <c r="A5" s="7" t="s">
        <v>10</v>
      </c>
      <c r="B5" s="7">
        <v>75</v>
      </c>
      <c r="C5">
        <f>VLOOKUP(A5,Ingredients!$A$3:$D$81,4,FALSE)</f>
        <v>0</v>
      </c>
      <c r="D5">
        <f>B5/VLOOKUP("sum",$A$1:$B$97,2,FALSE)</f>
        <v>0.42372881355932202</v>
      </c>
      <c r="E5">
        <f t="shared" si="0"/>
        <v>0</v>
      </c>
    </row>
    <row r="6" spans="1:5" x14ac:dyDescent="0.25">
      <c r="A6" s="4" t="s">
        <v>12</v>
      </c>
      <c r="B6" s="4">
        <f>SUM(B2:B5)</f>
        <v>177</v>
      </c>
      <c r="C6" s="4">
        <f>SUM(C2:C5)</f>
        <v>7.5870181550098878E-3</v>
      </c>
      <c r="D6" s="4">
        <f>SUM(D2:D5)</f>
        <v>1</v>
      </c>
      <c r="E6" s="4">
        <f>SUM(E2:E5)</f>
        <v>5.4648003897531377E-4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9"/>
  <sheetViews>
    <sheetView tabSelected="1" topLeftCell="A2" workbookViewId="0">
      <selection activeCell="P6" sqref="P6"/>
    </sheetView>
  </sheetViews>
  <sheetFormatPr defaultRowHeight="15" x14ac:dyDescent="0.25"/>
  <cols>
    <col min="1" max="1" width="18.140625" customWidth="1"/>
    <col min="2" max="2" width="5.7109375" customWidth="1"/>
    <col min="3" max="3" width="7.7109375" customWidth="1"/>
    <col min="4" max="4" width="5.7109375" customWidth="1"/>
    <col min="5" max="5" width="6.85546875" customWidth="1"/>
    <col min="6" max="6" width="10.140625" hidden="1" customWidth="1"/>
    <col min="7" max="8" width="7.28515625" customWidth="1"/>
    <col min="9" max="9" width="7" customWidth="1"/>
    <col min="10" max="10" width="7.5703125" customWidth="1"/>
    <col min="11" max="12" width="7.28515625" customWidth="1"/>
    <col min="13" max="13" width="8.140625" customWidth="1"/>
    <col min="14" max="14" width="8.28515625" customWidth="1"/>
    <col min="15" max="16" width="9.5703125" customWidth="1"/>
    <col min="17" max="17" width="9.140625" customWidth="1"/>
    <col min="18" max="18" width="9.85546875" customWidth="1"/>
    <col min="19" max="19" width="7.42578125" customWidth="1"/>
  </cols>
  <sheetData>
    <row r="1" spans="1:19" x14ac:dyDescent="0.25">
      <c r="A1" s="8">
        <v>65</v>
      </c>
      <c r="B1" t="s">
        <v>78</v>
      </c>
    </row>
    <row r="2" spans="1:19" x14ac:dyDescent="0.25">
      <c r="A2">
        <f>SUMPRODUCT(D:D,E:E)</f>
        <v>1895.97</v>
      </c>
      <c r="B2" t="s">
        <v>79</v>
      </c>
    </row>
    <row r="3" spans="1:19" x14ac:dyDescent="0.25">
      <c r="A3" s="21">
        <f>A1/A2</f>
        <v>3.4283242878315585E-2</v>
      </c>
      <c r="B3" t="s">
        <v>116</v>
      </c>
    </row>
    <row r="4" spans="1:19" x14ac:dyDescent="0.25">
      <c r="A4" s="21"/>
      <c r="C4" s="27"/>
      <c r="G4" s="18" t="s">
        <v>113</v>
      </c>
      <c r="H4" s="18"/>
      <c r="I4" s="18"/>
      <c r="J4" s="19" t="s">
        <v>114</v>
      </c>
      <c r="K4" s="19"/>
      <c r="L4" s="19"/>
      <c r="M4" s="19"/>
      <c r="N4" s="19"/>
      <c r="O4" s="19"/>
      <c r="P4" s="19"/>
      <c r="Q4" s="20" t="s">
        <v>120</v>
      </c>
      <c r="R4" s="20"/>
      <c r="S4" s="27"/>
    </row>
    <row r="5" spans="1:19" s="14" customFormat="1" ht="59.25" customHeight="1" x14ac:dyDescent="0.25">
      <c r="A5" s="12" t="s">
        <v>4</v>
      </c>
      <c r="B5" s="12" t="s">
        <v>5</v>
      </c>
      <c r="C5" s="13" t="s">
        <v>21</v>
      </c>
      <c r="D5" s="12" t="s">
        <v>64</v>
      </c>
      <c r="E5" s="12" t="s">
        <v>63</v>
      </c>
      <c r="F5" s="12" t="s">
        <v>16</v>
      </c>
      <c r="G5" s="22" t="s">
        <v>108</v>
      </c>
      <c r="H5" s="22" t="s">
        <v>119</v>
      </c>
      <c r="I5" s="23" t="s">
        <v>20</v>
      </c>
      <c r="J5" s="24" t="s">
        <v>118</v>
      </c>
      <c r="K5" s="25" t="s">
        <v>117</v>
      </c>
      <c r="L5" s="25" t="s">
        <v>122</v>
      </c>
      <c r="M5" s="24" t="s">
        <v>112</v>
      </c>
      <c r="N5" s="24" t="s">
        <v>111</v>
      </c>
      <c r="O5" s="24" t="s">
        <v>115</v>
      </c>
      <c r="P5" s="24" t="s">
        <v>121</v>
      </c>
      <c r="Q5" s="26" t="s">
        <v>109</v>
      </c>
      <c r="R5" s="26" t="s">
        <v>110</v>
      </c>
      <c r="S5" s="28" t="s">
        <v>19</v>
      </c>
    </row>
    <row r="6" spans="1:19" x14ac:dyDescent="0.25">
      <c r="A6" s="7" t="s">
        <v>89</v>
      </c>
      <c r="B6" s="7">
        <v>500</v>
      </c>
      <c r="C6" s="8">
        <v>9</v>
      </c>
      <c r="D6" s="7">
        <v>10</v>
      </c>
      <c r="E6" s="7">
        <v>1</v>
      </c>
      <c r="F6">
        <f t="shared" ref="F6:F29" ca="1" si="0">VLOOKUP("sum", INDIRECT(CONCATENATE("'",A6,"'!$A2:E26")),5,FALSE)</f>
        <v>8.8515847604486513E-4</v>
      </c>
      <c r="G6" s="2">
        <f ca="1">F6*B6</f>
        <v>0.44257923802243254</v>
      </c>
      <c r="H6" s="2">
        <f ca="1">G6+$A$3</f>
        <v>0.47686248090074812</v>
      </c>
      <c r="I6" s="2">
        <f ca="1">C6-H6</f>
        <v>8.5231375190992527</v>
      </c>
      <c r="J6" s="2">
        <f ca="1">G6*D6</f>
        <v>4.4257923802243253</v>
      </c>
      <c r="K6" s="2">
        <f>D6*$A$3</f>
        <v>0.34283242878315584</v>
      </c>
      <c r="L6" s="2">
        <f ca="1">J6+K6</f>
        <v>4.7686248090074814</v>
      </c>
      <c r="M6" s="2">
        <f>C6*D6</f>
        <v>90</v>
      </c>
      <c r="N6" s="2">
        <f ca="1">M6-(J6+K6)</f>
        <v>85.231375190992523</v>
      </c>
      <c r="O6" s="17">
        <f ca="1">ROUNDUP((J6+K6)/C6,0)</f>
        <v>1</v>
      </c>
      <c r="P6" s="15">
        <f ca="1">INT(R6/L6)</f>
        <v>17</v>
      </c>
      <c r="Q6" s="2">
        <f>C6*(E6*D6)</f>
        <v>90</v>
      </c>
      <c r="R6" s="2">
        <f ca="1">Q6-((J6+K6)*E6)</f>
        <v>85.231375190992523</v>
      </c>
      <c r="S6" s="3">
        <f t="shared" ref="S6:S29" ca="1" si="1">IF(Q6&gt;0,R6/Q6,0)</f>
        <v>0.94701527989991696</v>
      </c>
    </row>
    <row r="7" spans="1:19" x14ac:dyDescent="0.25">
      <c r="A7" s="7" t="s">
        <v>90</v>
      </c>
      <c r="B7" s="7">
        <v>500</v>
      </c>
      <c r="C7" s="8">
        <v>5</v>
      </c>
      <c r="D7" s="7">
        <v>3</v>
      </c>
      <c r="E7" s="29">
        <v>21.66</v>
      </c>
      <c r="F7">
        <f t="shared" ca="1" si="0"/>
        <v>8.2203239056607925E-4</v>
      </c>
      <c r="G7" s="2">
        <f t="shared" ref="G7:G29" ca="1" si="2">F7*B7</f>
        <v>0.41101619528303962</v>
      </c>
      <c r="H7" s="2">
        <f t="shared" ref="H7:H29" ca="1" si="3">G7+$A$3</f>
        <v>0.4452994381613552</v>
      </c>
      <c r="I7" s="2">
        <f ca="1">C7-H7</f>
        <v>4.5547005618386445</v>
      </c>
      <c r="J7" s="2">
        <f ca="1">G7*D7</f>
        <v>1.2330485858491189</v>
      </c>
      <c r="K7" s="2">
        <f>D7*$A$3</f>
        <v>0.10284972863494676</v>
      </c>
      <c r="L7" s="2">
        <f t="shared" ref="L7:L29" ca="1" si="4">J7+K7</f>
        <v>1.3358983144840657</v>
      </c>
      <c r="M7" s="2">
        <f>C7*D7</f>
        <v>15</v>
      </c>
      <c r="N7" s="2">
        <f t="shared" ref="N7:N29" ca="1" si="5">M7-(J7+K7)</f>
        <v>13.664101685515934</v>
      </c>
      <c r="O7" s="17">
        <f ca="1">ROUNDUP((J7+K7)/C7,0)</f>
        <v>1</v>
      </c>
      <c r="P7" s="15">
        <f t="shared" ref="P7:P29" ca="1" si="6">INT(R7/L7)</f>
        <v>242</v>
      </c>
      <c r="Q7" s="2">
        <f>C7*(E7*D7)</f>
        <v>324.90000000000003</v>
      </c>
      <c r="R7" s="2">
        <f ca="1">Q7-J7</f>
        <v>323.6669514141509</v>
      </c>
      <c r="S7" s="3">
        <f t="shared" ca="1" si="1"/>
        <v>0.99620483660865145</v>
      </c>
    </row>
    <row r="8" spans="1:19" x14ac:dyDescent="0.25">
      <c r="A8" s="7" t="s">
        <v>91</v>
      </c>
      <c r="B8" s="7">
        <v>500</v>
      </c>
      <c r="C8" s="8">
        <v>5</v>
      </c>
      <c r="D8" s="7">
        <v>5</v>
      </c>
      <c r="E8" s="7">
        <v>13</v>
      </c>
      <c r="F8">
        <f t="shared" ca="1" si="0"/>
        <v>8.8847840191440112E-4</v>
      </c>
      <c r="G8" s="2">
        <f t="shared" ca="1" si="2"/>
        <v>0.44423920095720054</v>
      </c>
      <c r="H8" s="2">
        <f t="shared" ca="1" si="3"/>
        <v>0.47852244383551612</v>
      </c>
      <c r="I8" s="2">
        <f ca="1">C8-H8</f>
        <v>4.5214775561644842</v>
      </c>
      <c r="J8" s="2">
        <f ca="1">G8*D8</f>
        <v>2.2211960047860027</v>
      </c>
      <c r="K8" s="2">
        <f>D8*$A$3</f>
        <v>0.17141621439157792</v>
      </c>
      <c r="L8" s="2">
        <f t="shared" ca="1" si="4"/>
        <v>2.3926122191775807</v>
      </c>
      <c r="M8" s="2">
        <f>C8*D8</f>
        <v>25</v>
      </c>
      <c r="N8" s="2">
        <f t="shared" ca="1" si="5"/>
        <v>22.607387780822421</v>
      </c>
      <c r="O8" s="17">
        <f ca="1">ROUNDUP((J8+K8)/C8,0)</f>
        <v>1</v>
      </c>
      <c r="P8" s="15">
        <f t="shared" ca="1" si="6"/>
        <v>134</v>
      </c>
      <c r="Q8" s="2">
        <f>C8*(E8*D8)</f>
        <v>325</v>
      </c>
      <c r="R8" s="2">
        <f ca="1">Q8-J8</f>
        <v>322.77880399521399</v>
      </c>
      <c r="S8" s="3">
        <f t="shared" ca="1" si="1"/>
        <v>0.99316555075450463</v>
      </c>
    </row>
    <row r="9" spans="1:19" x14ac:dyDescent="0.25">
      <c r="A9" s="7" t="s">
        <v>92</v>
      </c>
      <c r="B9" s="7">
        <v>600</v>
      </c>
      <c r="C9" s="8">
        <v>5</v>
      </c>
      <c r="D9" s="7">
        <v>6</v>
      </c>
      <c r="E9" s="7">
        <v>12.83</v>
      </c>
      <c r="F9">
        <f t="shared" ca="1" si="0"/>
        <v>9.8870309026618695E-4</v>
      </c>
      <c r="G9" s="2">
        <f t="shared" ca="1" si="2"/>
        <v>0.59322185415971218</v>
      </c>
      <c r="H9" s="2">
        <f t="shared" ca="1" si="3"/>
        <v>0.62750509703802781</v>
      </c>
      <c r="I9" s="2">
        <f ca="1">C9-H9</f>
        <v>4.3724949029619724</v>
      </c>
      <c r="J9" s="2">
        <f ca="1">G9*D9</f>
        <v>3.5593311249582733</v>
      </c>
      <c r="K9" s="2">
        <f>D9*$A$3</f>
        <v>0.20569945726989353</v>
      </c>
      <c r="L9" s="2">
        <f t="shared" ca="1" si="4"/>
        <v>3.7650305822281669</v>
      </c>
      <c r="M9" s="2">
        <f>C9*D9</f>
        <v>30</v>
      </c>
      <c r="N9" s="2">
        <f t="shared" ca="1" si="5"/>
        <v>26.234969417771833</v>
      </c>
      <c r="O9" s="17">
        <f ca="1">ROUNDUP((J9+K9)/C9,0)</f>
        <v>1</v>
      </c>
      <c r="P9" s="15">
        <f t="shared" ca="1" si="6"/>
        <v>101</v>
      </c>
      <c r="Q9" s="2">
        <f>C9*(E9*D9)</f>
        <v>384.90000000000003</v>
      </c>
      <c r="R9" s="2">
        <f ca="1">Q9-J9</f>
        <v>381.34066887504179</v>
      </c>
      <c r="S9" s="3">
        <f t="shared" ca="1" si="1"/>
        <v>0.99075258216430695</v>
      </c>
    </row>
    <row r="10" spans="1:19" x14ac:dyDescent="0.25">
      <c r="A10" s="7" t="s">
        <v>28</v>
      </c>
      <c r="B10" s="7">
        <v>110</v>
      </c>
      <c r="C10" s="8">
        <v>1.1000000000000001</v>
      </c>
      <c r="D10" s="7">
        <v>48</v>
      </c>
      <c r="E10" s="7">
        <v>3.23</v>
      </c>
      <c r="F10">
        <f t="shared" ca="1" si="0"/>
        <v>1.5246128981242241E-3</v>
      </c>
      <c r="G10" s="2">
        <f t="shared" ca="1" si="2"/>
        <v>0.16770741879366466</v>
      </c>
      <c r="H10" s="2">
        <f t="shared" ca="1" si="3"/>
        <v>0.20199066167198024</v>
      </c>
      <c r="I10" s="2">
        <f ca="1">C10-H10</f>
        <v>0.89800933832801988</v>
      </c>
      <c r="J10" s="2">
        <f ca="1">G10*D10</f>
        <v>8.0499561020959032</v>
      </c>
      <c r="K10" s="2">
        <f>D10*$A$3</f>
        <v>1.6455956581591482</v>
      </c>
      <c r="L10" s="2">
        <f t="shared" ca="1" si="4"/>
        <v>9.6955517602550518</v>
      </c>
      <c r="M10" s="2">
        <f>C10*D10</f>
        <v>52.800000000000004</v>
      </c>
      <c r="N10" s="2">
        <f t="shared" ca="1" si="5"/>
        <v>43.104448239744954</v>
      </c>
      <c r="O10" s="17">
        <f ca="1">ROUNDUP((J10+K10)/C10,0)</f>
        <v>9</v>
      </c>
      <c r="P10" s="15">
        <f t="shared" ca="1" si="6"/>
        <v>16</v>
      </c>
      <c r="Q10" s="2">
        <f>C10*(E10*D10)</f>
        <v>170.54400000000001</v>
      </c>
      <c r="R10" s="2">
        <f ca="1">Q10-J10</f>
        <v>162.49404389790411</v>
      </c>
      <c r="S10" s="3">
        <f t="shared" ca="1" si="1"/>
        <v>0.95279836228717574</v>
      </c>
    </row>
    <row r="11" spans="1:19" x14ac:dyDescent="0.25">
      <c r="A11" s="7" t="s">
        <v>28</v>
      </c>
      <c r="B11" s="7">
        <v>65</v>
      </c>
      <c r="C11" s="8">
        <v>0.65</v>
      </c>
      <c r="D11" s="7">
        <v>48</v>
      </c>
      <c r="E11" s="7">
        <v>17</v>
      </c>
      <c r="F11">
        <f t="shared" ca="1" si="0"/>
        <v>1.5246128981242241E-3</v>
      </c>
      <c r="G11" s="2">
        <f t="shared" ca="1" si="2"/>
        <v>9.9099838378074567E-2</v>
      </c>
      <c r="H11" s="2">
        <f t="shared" ca="1" si="3"/>
        <v>0.13338308125639015</v>
      </c>
      <c r="I11" s="2">
        <f ca="1">C11-H11</f>
        <v>0.51661691874360982</v>
      </c>
      <c r="J11" s="2">
        <f ca="1">G11*D11</f>
        <v>4.7567922421475792</v>
      </c>
      <c r="K11" s="2">
        <f>D11*$A$3</f>
        <v>1.6455956581591482</v>
      </c>
      <c r="L11" s="2">
        <f t="shared" ca="1" si="4"/>
        <v>6.4023879003067279</v>
      </c>
      <c r="M11" s="2">
        <f>C11*D11</f>
        <v>31.200000000000003</v>
      </c>
      <c r="N11" s="2">
        <f t="shared" ca="1" si="5"/>
        <v>24.797612099693275</v>
      </c>
      <c r="O11" s="17">
        <f ca="1">ROUNDUP((J11+K11)/C11,0)</f>
        <v>10</v>
      </c>
      <c r="P11" s="15">
        <f t="shared" ca="1" si="6"/>
        <v>82</v>
      </c>
      <c r="Q11" s="2">
        <f>C11*(E11*D11)</f>
        <v>530.4</v>
      </c>
      <c r="R11" s="2">
        <f ca="1">Q11-J11</f>
        <v>525.64320775785245</v>
      </c>
      <c r="S11" s="3">
        <f t="shared" ca="1" si="1"/>
        <v>0.9910316888345635</v>
      </c>
    </row>
    <row r="12" spans="1:19" x14ac:dyDescent="0.25">
      <c r="A12" s="7" t="s">
        <v>28</v>
      </c>
      <c r="B12" s="7">
        <v>75</v>
      </c>
      <c r="C12" s="8">
        <v>0.75</v>
      </c>
      <c r="D12" s="7">
        <v>48</v>
      </c>
      <c r="E12" s="7">
        <v>1</v>
      </c>
      <c r="F12">
        <f t="shared" ca="1" si="0"/>
        <v>1.5246128981242241E-3</v>
      </c>
      <c r="G12" s="2">
        <f t="shared" ca="1" si="2"/>
        <v>0.11434596735931681</v>
      </c>
      <c r="H12" s="2">
        <f t="shared" ca="1" si="3"/>
        <v>0.1486292102376324</v>
      </c>
      <c r="I12" s="2">
        <f ca="1">C12-H12</f>
        <v>0.60137078976236757</v>
      </c>
      <c r="J12" s="2">
        <f ca="1">G12*D12</f>
        <v>5.4886064332472069</v>
      </c>
      <c r="K12" s="2">
        <f>D12*$A$3</f>
        <v>1.6455956581591482</v>
      </c>
      <c r="L12" s="2">
        <f t="shared" ca="1" si="4"/>
        <v>7.1342020914063546</v>
      </c>
      <c r="M12" s="2">
        <f>C12*D12</f>
        <v>36</v>
      </c>
      <c r="N12" s="2">
        <f t="shared" ca="1" si="5"/>
        <v>28.865797908593645</v>
      </c>
      <c r="O12" s="17">
        <f ca="1">ROUNDUP((J12+K12)/C12,0)</f>
        <v>10</v>
      </c>
      <c r="P12" s="15">
        <f t="shared" ca="1" si="6"/>
        <v>4</v>
      </c>
      <c r="Q12" s="2">
        <f>C12*(E12*D12)</f>
        <v>36</v>
      </c>
      <c r="R12" s="2">
        <f ca="1">Q12-J12</f>
        <v>30.511393566752794</v>
      </c>
      <c r="S12" s="3">
        <f t="shared" ca="1" si="1"/>
        <v>0.84753871018757765</v>
      </c>
    </row>
    <row r="13" spans="1:19" x14ac:dyDescent="0.25">
      <c r="A13" s="7" t="s">
        <v>24</v>
      </c>
      <c r="B13" s="7">
        <v>380</v>
      </c>
      <c r="C13" s="8">
        <v>3.5</v>
      </c>
      <c r="D13" s="7">
        <v>7</v>
      </c>
      <c r="E13" s="7">
        <v>27.71</v>
      </c>
      <c r="F13">
        <f t="shared" ca="1" si="0"/>
        <v>8.2203239056607925E-4</v>
      </c>
      <c r="G13" s="2">
        <f t="shared" ca="1" si="2"/>
        <v>0.3123723084151101</v>
      </c>
      <c r="H13" s="2">
        <f t="shared" ca="1" si="3"/>
        <v>0.34665555129342568</v>
      </c>
      <c r="I13" s="2">
        <f ca="1">C13-H13</f>
        <v>3.1533444487065743</v>
      </c>
      <c r="J13" s="2">
        <f ca="1">G13*D13</f>
        <v>2.1866061589057706</v>
      </c>
      <c r="K13" s="2">
        <f>D13*$A$3</f>
        <v>0.2399827001482091</v>
      </c>
      <c r="L13" s="2">
        <f t="shared" ca="1" si="4"/>
        <v>2.4265888590539797</v>
      </c>
      <c r="M13" s="2">
        <f>C13*D13</f>
        <v>24.5</v>
      </c>
      <c r="N13" s="2">
        <f t="shared" ca="1" si="5"/>
        <v>22.073411140946021</v>
      </c>
      <c r="O13" s="17">
        <f ca="1">ROUNDUP((J13+K13)/C13,0)</f>
        <v>1</v>
      </c>
      <c r="P13" s="15">
        <f t="shared" ca="1" si="6"/>
        <v>278</v>
      </c>
      <c r="Q13" s="2">
        <f>C13*(E13*D13)</f>
        <v>678.89499999999998</v>
      </c>
      <c r="R13" s="2">
        <f ca="1">Q13-J13</f>
        <v>676.70839384109422</v>
      </c>
      <c r="S13" s="3">
        <f t="shared" ca="1" si="1"/>
        <v>0.996779168856884</v>
      </c>
    </row>
    <row r="14" spans="1:19" x14ac:dyDescent="0.25">
      <c r="A14" s="7" t="s">
        <v>93</v>
      </c>
      <c r="B14" s="7">
        <v>600</v>
      </c>
      <c r="C14" s="8">
        <v>4</v>
      </c>
      <c r="D14" s="7">
        <v>6</v>
      </c>
      <c r="E14" s="7">
        <v>5</v>
      </c>
      <c r="F14">
        <f t="shared" ca="1" si="0"/>
        <v>8.2203239056607925E-4</v>
      </c>
      <c r="G14" s="2">
        <f t="shared" ca="1" si="2"/>
        <v>0.49321943433964754</v>
      </c>
      <c r="H14" s="2">
        <f t="shared" ca="1" si="3"/>
        <v>0.52750267721796318</v>
      </c>
      <c r="I14" s="2">
        <f ca="1">C14-H14</f>
        <v>3.4724973227820368</v>
      </c>
      <c r="J14" s="2">
        <f ca="1">G14*D14</f>
        <v>2.959316606037885</v>
      </c>
      <c r="K14" s="2">
        <f>D14*$A$3</f>
        <v>0.20569945726989353</v>
      </c>
      <c r="L14" s="2">
        <f t="shared" ca="1" si="4"/>
        <v>3.1650160633077786</v>
      </c>
      <c r="M14" s="2">
        <f>C14*D14</f>
        <v>24</v>
      </c>
      <c r="N14" s="2">
        <f t="shared" ca="1" si="5"/>
        <v>20.834983936692222</v>
      </c>
      <c r="O14" s="17">
        <f ca="1">ROUNDUP((J14+K14)/C14,0)</f>
        <v>1</v>
      </c>
      <c r="P14" s="15">
        <f t="shared" ca="1" si="6"/>
        <v>36</v>
      </c>
      <c r="Q14" s="2">
        <f>C14*(E14*D14)</f>
        <v>120</v>
      </c>
      <c r="R14" s="2">
        <f ca="1">Q14-J14</f>
        <v>117.04068339396211</v>
      </c>
      <c r="S14" s="3">
        <f t="shared" ca="1" si="1"/>
        <v>0.97533902828301755</v>
      </c>
    </row>
    <row r="15" spans="1:19" x14ac:dyDescent="0.25">
      <c r="A15" s="7" t="s">
        <v>94</v>
      </c>
      <c r="B15" s="7">
        <v>450</v>
      </c>
      <c r="C15" s="8">
        <v>5</v>
      </c>
      <c r="D15" s="7">
        <v>5</v>
      </c>
      <c r="E15" s="7">
        <v>5.4</v>
      </c>
      <c r="F15">
        <f t="shared" ca="1" si="0"/>
        <v>5.4648003897531377E-4</v>
      </c>
      <c r="G15" s="2">
        <f t="shared" ca="1" si="2"/>
        <v>0.2459160175388912</v>
      </c>
      <c r="H15" s="2">
        <f t="shared" ca="1" si="3"/>
        <v>0.28019926041720677</v>
      </c>
      <c r="I15" s="2">
        <f ca="1">C15-H15</f>
        <v>4.7198007395827934</v>
      </c>
      <c r="J15" s="2">
        <f ca="1">G15*D15</f>
        <v>1.229580087694456</v>
      </c>
      <c r="K15" s="2">
        <f>D15*$A$3</f>
        <v>0.17141621439157792</v>
      </c>
      <c r="L15" s="2">
        <f t="shared" ca="1" si="4"/>
        <v>1.4009963020860339</v>
      </c>
      <c r="M15" s="2">
        <f>C15*D15</f>
        <v>25</v>
      </c>
      <c r="N15" s="2">
        <f t="shared" ca="1" si="5"/>
        <v>23.599003697913965</v>
      </c>
      <c r="O15" s="17">
        <f ca="1">ROUNDUP((J15+K15)/C15,0)</f>
        <v>1</v>
      </c>
      <c r="P15" s="15">
        <f t="shared" ca="1" si="6"/>
        <v>95</v>
      </c>
      <c r="Q15" s="2">
        <f>C15*(E15*D15)</f>
        <v>135</v>
      </c>
      <c r="R15" s="2">
        <f ca="1">Q15-J15</f>
        <v>133.77041991230556</v>
      </c>
      <c r="S15" s="3">
        <f t="shared" ca="1" si="1"/>
        <v>0.9908919993504115</v>
      </c>
    </row>
    <row r="16" spans="1:19" x14ac:dyDescent="0.25">
      <c r="A16" s="7" t="s">
        <v>95</v>
      </c>
      <c r="B16" s="7">
        <v>1800</v>
      </c>
      <c r="C16" s="8">
        <v>5</v>
      </c>
      <c r="D16" s="7">
        <v>5</v>
      </c>
      <c r="E16" s="7">
        <v>6</v>
      </c>
      <c r="F16">
        <f t="shared" ca="1" si="0"/>
        <v>5.314668510913766E-4</v>
      </c>
      <c r="G16" s="2">
        <f t="shared" ca="1" si="2"/>
        <v>0.95664033196447784</v>
      </c>
      <c r="H16" s="2">
        <f t="shared" ca="1" si="3"/>
        <v>0.99092357484279348</v>
      </c>
      <c r="I16" s="2">
        <f ca="1">C16-H16</f>
        <v>4.0090764251572066</v>
      </c>
      <c r="J16" s="2">
        <f ca="1">G16*D16</f>
        <v>4.7832016598223888</v>
      </c>
      <c r="K16" s="2">
        <f>D16*$A$3</f>
        <v>0.17141621439157792</v>
      </c>
      <c r="L16" s="2">
        <f t="shared" ca="1" si="4"/>
        <v>4.9546178742139668</v>
      </c>
      <c r="M16" s="2">
        <f>C16*D16</f>
        <v>25</v>
      </c>
      <c r="N16" s="2">
        <f t="shared" ca="1" si="5"/>
        <v>20.045382125786034</v>
      </c>
      <c r="O16" s="17">
        <f ca="1">ROUNDUP((J16+K16)/C16,0)</f>
        <v>1</v>
      </c>
      <c r="P16" s="15">
        <f t="shared" ca="1" si="6"/>
        <v>29</v>
      </c>
      <c r="Q16" s="2">
        <f>C16*(E16*D16)</f>
        <v>150</v>
      </c>
      <c r="R16" s="2">
        <f ca="1">Q16-J16</f>
        <v>145.2167983401776</v>
      </c>
      <c r="S16" s="3">
        <f t="shared" ca="1" si="1"/>
        <v>0.96811198893451733</v>
      </c>
    </row>
    <row r="17" spans="1:19" x14ac:dyDescent="0.25">
      <c r="A17" s="7" t="s">
        <v>96</v>
      </c>
      <c r="B17" s="7">
        <v>1300</v>
      </c>
      <c r="C17" s="8">
        <v>5</v>
      </c>
      <c r="D17" s="7">
        <v>6</v>
      </c>
      <c r="E17" s="7">
        <v>1</v>
      </c>
      <c r="F17">
        <f t="shared" ca="1" si="0"/>
        <v>5.6236608661994507E-4</v>
      </c>
      <c r="G17" s="2">
        <f t="shared" ca="1" si="2"/>
        <v>0.73107591260592864</v>
      </c>
      <c r="H17" s="2">
        <f t="shared" ca="1" si="3"/>
        <v>0.76535915548424427</v>
      </c>
      <c r="I17" s="2">
        <f ca="1">C17-H17</f>
        <v>4.2346408445157557</v>
      </c>
      <c r="J17" s="2">
        <f ca="1">G17*D17</f>
        <v>4.3864554756355716</v>
      </c>
      <c r="K17" s="2">
        <f>D17*$A$3</f>
        <v>0.20569945726989353</v>
      </c>
      <c r="L17" s="2">
        <f t="shared" ca="1" si="4"/>
        <v>4.5921549329054647</v>
      </c>
      <c r="M17" s="2">
        <f>C17*D17</f>
        <v>30</v>
      </c>
      <c r="N17" s="2">
        <f t="shared" ca="1" si="5"/>
        <v>25.407845067094534</v>
      </c>
      <c r="O17" s="17">
        <f ca="1">ROUNDUP((J17+K17)/C17,0)</f>
        <v>1</v>
      </c>
      <c r="P17" s="15">
        <f t="shared" ca="1" si="6"/>
        <v>5</v>
      </c>
      <c r="Q17" s="2">
        <f>C17*(E17*D17)</f>
        <v>30</v>
      </c>
      <c r="R17" s="2">
        <f ca="1">Q17-J17</f>
        <v>25.613544524364428</v>
      </c>
      <c r="S17" s="3">
        <f t="shared" ca="1" si="1"/>
        <v>0.8537848174788143</v>
      </c>
    </row>
    <row r="18" spans="1:19" x14ac:dyDescent="0.25">
      <c r="A18" s="7" t="s">
        <v>107</v>
      </c>
      <c r="B18" s="7">
        <v>350</v>
      </c>
      <c r="C18" s="8">
        <v>5</v>
      </c>
      <c r="D18" s="7">
        <v>6</v>
      </c>
      <c r="E18" s="7">
        <v>3</v>
      </c>
      <c r="F18">
        <f t="shared" ca="1" si="0"/>
        <v>8.2203239056607925E-4</v>
      </c>
      <c r="G18" s="2">
        <f t="shared" ca="1" si="2"/>
        <v>0.28771133669812776</v>
      </c>
      <c r="H18" s="2">
        <f t="shared" ca="1" si="3"/>
        <v>0.32199457957644334</v>
      </c>
      <c r="I18" s="2">
        <f ca="1">C18-H18</f>
        <v>4.678005420423557</v>
      </c>
      <c r="J18" s="2">
        <f ca="1">G18*D18</f>
        <v>1.7262680201887666</v>
      </c>
      <c r="K18" s="2">
        <f>D18*$A$3</f>
        <v>0.20569945726989353</v>
      </c>
      <c r="L18" s="2">
        <f t="shared" ca="1" si="4"/>
        <v>1.9319674774586602</v>
      </c>
      <c r="M18" s="2">
        <f>C18*D18</f>
        <v>30</v>
      </c>
      <c r="N18" s="2">
        <f t="shared" ca="1" si="5"/>
        <v>28.068032522541341</v>
      </c>
      <c r="O18" s="17">
        <f ca="1">ROUNDUP((J18+K18)/C18,0)</f>
        <v>1</v>
      </c>
      <c r="P18" s="15">
        <f t="shared" ca="1" si="6"/>
        <v>45</v>
      </c>
      <c r="Q18" s="2">
        <f>C18*(E18*D18)</f>
        <v>90</v>
      </c>
      <c r="R18" s="2">
        <f ca="1">Q18-J18</f>
        <v>88.273731979811231</v>
      </c>
      <c r="S18" s="3">
        <f t="shared" ca="1" si="1"/>
        <v>0.98081924422012479</v>
      </c>
    </row>
    <row r="19" spans="1:19" x14ac:dyDescent="0.25">
      <c r="A19" s="7" t="s">
        <v>97</v>
      </c>
      <c r="B19" s="7">
        <v>140</v>
      </c>
      <c r="C19" s="8">
        <v>3</v>
      </c>
      <c r="D19" s="7">
        <v>15</v>
      </c>
      <c r="E19" s="7">
        <v>4</v>
      </c>
      <c r="F19">
        <f t="shared" ca="1" si="0"/>
        <v>1.8171244363105027E-3</v>
      </c>
      <c r="G19" s="2">
        <f t="shared" ca="1" si="2"/>
        <v>0.25439742108347041</v>
      </c>
      <c r="H19" s="2">
        <f t="shared" ca="1" si="3"/>
        <v>0.28868066396178599</v>
      </c>
      <c r="I19" s="2">
        <f ca="1">C19-H19</f>
        <v>2.7113193360382142</v>
      </c>
      <c r="J19" s="2">
        <f ca="1">G19*D19</f>
        <v>3.8159613162520563</v>
      </c>
      <c r="K19" s="2">
        <f>D19*$A$3</f>
        <v>0.51424864317473373</v>
      </c>
      <c r="L19" s="2">
        <f t="shared" ca="1" si="4"/>
        <v>4.3302099594267904</v>
      </c>
      <c r="M19" s="2">
        <f>C19*D19</f>
        <v>45</v>
      </c>
      <c r="N19" s="2">
        <f t="shared" ca="1" si="5"/>
        <v>40.669790040573211</v>
      </c>
      <c r="O19" s="17">
        <f ca="1">ROUNDUP((J19+K19)/C19,0)</f>
        <v>2</v>
      </c>
      <c r="P19" s="15">
        <f t="shared" ca="1" si="6"/>
        <v>40</v>
      </c>
      <c r="Q19" s="2">
        <f>C19*(E19*D19)</f>
        <v>180</v>
      </c>
      <c r="R19" s="2">
        <f ca="1">Q19-J19</f>
        <v>176.18403868374796</v>
      </c>
      <c r="S19" s="3">
        <f t="shared" ca="1" si="1"/>
        <v>0.97880021490971092</v>
      </c>
    </row>
    <row r="20" spans="1:19" x14ac:dyDescent="0.25">
      <c r="A20" s="7" t="s">
        <v>98</v>
      </c>
      <c r="B20" s="7">
        <v>150</v>
      </c>
      <c r="C20" s="8">
        <v>3</v>
      </c>
      <c r="D20" s="7">
        <v>10</v>
      </c>
      <c r="E20" s="7">
        <v>2</v>
      </c>
      <c r="F20">
        <f t="shared" ca="1" si="0"/>
        <v>5.4648003897531377E-4</v>
      </c>
      <c r="G20" s="2">
        <f t="shared" ca="1" si="2"/>
        <v>8.1972005846297061E-2</v>
      </c>
      <c r="H20" s="2">
        <f t="shared" ca="1" si="3"/>
        <v>0.11625524872461265</v>
      </c>
      <c r="I20" s="2">
        <f ca="1">C20-H20</f>
        <v>2.8837447512753873</v>
      </c>
      <c r="J20" s="2">
        <f ca="1">G20*D20</f>
        <v>0.81972005846297058</v>
      </c>
      <c r="K20" s="2">
        <f>D20*$A$3</f>
        <v>0.34283242878315584</v>
      </c>
      <c r="L20" s="2">
        <f t="shared" ca="1" si="4"/>
        <v>1.1625524872461264</v>
      </c>
      <c r="M20" s="2">
        <f>C20*D20</f>
        <v>30</v>
      </c>
      <c r="N20" s="2">
        <f t="shared" ca="1" si="5"/>
        <v>28.837447512753872</v>
      </c>
      <c r="O20" s="17">
        <f ca="1">ROUNDUP((J20+K20)/C20,0)</f>
        <v>1</v>
      </c>
      <c r="P20" s="15">
        <f t="shared" ca="1" si="6"/>
        <v>50</v>
      </c>
      <c r="Q20" s="2">
        <f>C20*(E20*D20)</f>
        <v>60</v>
      </c>
      <c r="R20" s="2">
        <f ca="1">Q20-J20</f>
        <v>59.18027994153703</v>
      </c>
      <c r="S20" s="3">
        <f t="shared" ca="1" si="1"/>
        <v>0.98633799902561714</v>
      </c>
    </row>
    <row r="21" spans="1:19" x14ac:dyDescent="0.25">
      <c r="A21" s="7" t="s">
        <v>99</v>
      </c>
      <c r="B21" s="7">
        <v>200</v>
      </c>
      <c r="C21" s="8">
        <v>4</v>
      </c>
      <c r="D21" s="7">
        <v>10</v>
      </c>
      <c r="E21" s="7">
        <v>4</v>
      </c>
      <c r="F21">
        <f t="shared" ca="1" si="0"/>
        <v>1.8171244363105027E-3</v>
      </c>
      <c r="G21" s="2">
        <f t="shared" ca="1" si="2"/>
        <v>0.36342488726210054</v>
      </c>
      <c r="H21" s="2">
        <f t="shared" ca="1" si="3"/>
        <v>0.39770813014041612</v>
      </c>
      <c r="I21" s="2">
        <f ca="1">C21-H21</f>
        <v>3.6022918698595841</v>
      </c>
      <c r="J21" s="2">
        <f ca="1">G21*D21</f>
        <v>3.6342488726210052</v>
      </c>
      <c r="K21" s="2">
        <f>D21*$A$3</f>
        <v>0.34283242878315584</v>
      </c>
      <c r="L21" s="2">
        <f t="shared" ca="1" si="4"/>
        <v>3.9770813014041608</v>
      </c>
      <c r="M21" s="2">
        <f>C21*D21</f>
        <v>40</v>
      </c>
      <c r="N21" s="2">
        <f t="shared" ca="1" si="5"/>
        <v>36.022918698595838</v>
      </c>
      <c r="O21" s="17">
        <f ca="1">ROUNDUP((J21+K21)/C21,0)</f>
        <v>1</v>
      </c>
      <c r="P21" s="15">
        <f t="shared" ca="1" si="6"/>
        <v>39</v>
      </c>
      <c r="Q21" s="2">
        <f>C21*(E21*D21)</f>
        <v>160</v>
      </c>
      <c r="R21" s="2">
        <f ca="1">Q21-J21</f>
        <v>156.36575112737899</v>
      </c>
      <c r="S21" s="3">
        <f t="shared" ca="1" si="1"/>
        <v>0.97728594454611861</v>
      </c>
    </row>
    <row r="22" spans="1:19" x14ac:dyDescent="0.25">
      <c r="A22" s="7" t="s">
        <v>100</v>
      </c>
      <c r="B22" s="7">
        <v>750</v>
      </c>
      <c r="C22" s="8">
        <v>4</v>
      </c>
      <c r="D22" s="7">
        <v>1</v>
      </c>
      <c r="E22" s="7">
        <v>3</v>
      </c>
      <c r="F22">
        <f t="shared" ca="1" si="0"/>
        <v>1.6562836797710709E-4</v>
      </c>
      <c r="G22" s="2">
        <f t="shared" ca="1" si="2"/>
        <v>0.12422127598283031</v>
      </c>
      <c r="H22" s="2">
        <f t="shared" ca="1" si="3"/>
        <v>0.15850451886114589</v>
      </c>
      <c r="I22" s="2">
        <f ca="1">C22-H22</f>
        <v>3.8414954811388542</v>
      </c>
      <c r="J22" s="2">
        <f ca="1">G22*D22</f>
        <v>0.12422127598283031</v>
      </c>
      <c r="K22" s="2">
        <f>D22*$A$3</f>
        <v>3.4283242878315585E-2</v>
      </c>
      <c r="L22" s="2">
        <f t="shared" ca="1" si="4"/>
        <v>0.15850451886114589</v>
      </c>
      <c r="M22" s="2">
        <f>C22*D22</f>
        <v>4</v>
      </c>
      <c r="N22" s="2">
        <f t="shared" ca="1" si="5"/>
        <v>3.8414954811388542</v>
      </c>
      <c r="O22" s="17">
        <f ca="1">ROUNDUP((J22+K22)/C22,0)</f>
        <v>1</v>
      </c>
      <c r="P22" s="15">
        <f t="shared" ca="1" si="6"/>
        <v>74</v>
      </c>
      <c r="Q22" s="2">
        <f>C22*(E22*D22)</f>
        <v>12</v>
      </c>
      <c r="R22" s="2">
        <f ca="1">Q22-J22</f>
        <v>11.87577872401717</v>
      </c>
      <c r="S22" s="3">
        <f t="shared" ca="1" si="1"/>
        <v>0.98964822700143085</v>
      </c>
    </row>
    <row r="23" spans="1:19" x14ac:dyDescent="0.25">
      <c r="A23" s="7" t="s">
        <v>18</v>
      </c>
      <c r="B23" s="7">
        <v>700</v>
      </c>
      <c r="C23" s="8">
        <v>5</v>
      </c>
      <c r="D23" s="7">
        <v>12</v>
      </c>
      <c r="E23" s="7">
        <v>2</v>
      </c>
      <c r="F23">
        <f t="shared" ca="1" si="0"/>
        <v>1.2489364710006217E-3</v>
      </c>
      <c r="G23" s="2">
        <f t="shared" ca="1" si="2"/>
        <v>0.87425552970043519</v>
      </c>
      <c r="H23" s="2">
        <f t="shared" ca="1" si="3"/>
        <v>0.90853877257875082</v>
      </c>
      <c r="I23" s="2">
        <f ca="1">C23-H23</f>
        <v>4.0914612274212487</v>
      </c>
      <c r="J23" s="2">
        <f ca="1">G23*D23</f>
        <v>10.491066356405222</v>
      </c>
      <c r="K23" s="2">
        <f>D23*$A$3</f>
        <v>0.41139891453978705</v>
      </c>
      <c r="L23" s="2">
        <f t="shared" ca="1" si="4"/>
        <v>10.902465270945008</v>
      </c>
      <c r="M23" s="2">
        <f>C23*D23</f>
        <v>60</v>
      </c>
      <c r="N23" s="2">
        <f t="shared" ca="1" si="5"/>
        <v>49.097534729054992</v>
      </c>
      <c r="O23" s="17">
        <f ca="1">ROUNDUP((J23+K23)/C23,0)</f>
        <v>3</v>
      </c>
      <c r="P23" s="15">
        <f t="shared" ca="1" si="6"/>
        <v>10</v>
      </c>
      <c r="Q23" s="2">
        <f>C23*(E23*D23)</f>
        <v>120</v>
      </c>
      <c r="R23" s="2">
        <f ca="1">Q23-J23</f>
        <v>109.50893364359477</v>
      </c>
      <c r="S23" s="3">
        <f t="shared" ca="1" si="1"/>
        <v>0.91257444702995649</v>
      </c>
    </row>
    <row r="24" spans="1:19" x14ac:dyDescent="0.25">
      <c r="A24" s="7" t="s">
        <v>101</v>
      </c>
      <c r="B24" s="7">
        <v>550</v>
      </c>
      <c r="C24" s="8">
        <v>5</v>
      </c>
      <c r="D24" s="7">
        <v>8</v>
      </c>
      <c r="E24" s="7">
        <v>4</v>
      </c>
      <c r="F24">
        <f t="shared" ca="1" si="0"/>
        <v>8.2203239056607925E-4</v>
      </c>
      <c r="G24" s="2">
        <f t="shared" ca="1" si="2"/>
        <v>0.45211781481134361</v>
      </c>
      <c r="H24" s="2">
        <f t="shared" ca="1" si="3"/>
        <v>0.48640105768965919</v>
      </c>
      <c r="I24" s="2">
        <f ca="1">C24-H24</f>
        <v>4.5135989423103409</v>
      </c>
      <c r="J24" s="2">
        <f ca="1">G24*D24</f>
        <v>3.6169425184907489</v>
      </c>
      <c r="K24" s="2">
        <f>D24*$A$3</f>
        <v>0.27426594302652468</v>
      </c>
      <c r="L24" s="2">
        <f t="shared" ca="1" si="4"/>
        <v>3.8912084615172735</v>
      </c>
      <c r="M24" s="2">
        <f>C24*D24</f>
        <v>40</v>
      </c>
      <c r="N24" s="2">
        <f t="shared" ca="1" si="5"/>
        <v>36.108791538482727</v>
      </c>
      <c r="O24" s="17">
        <f ca="1">ROUNDUP((J24+K24)/C24,0)</f>
        <v>1</v>
      </c>
      <c r="P24" s="15">
        <f t="shared" ca="1" si="6"/>
        <v>40</v>
      </c>
      <c r="Q24" s="2">
        <f>C24*(E24*D24)</f>
        <v>160</v>
      </c>
      <c r="R24" s="2">
        <f ca="1">Q24-J24</f>
        <v>156.38305748150924</v>
      </c>
      <c r="S24" s="3">
        <f t="shared" ca="1" si="1"/>
        <v>0.97739410925943271</v>
      </c>
    </row>
    <row r="25" spans="1:19" x14ac:dyDescent="0.25">
      <c r="A25" s="7" t="s">
        <v>102</v>
      </c>
      <c r="B25" s="7">
        <v>450</v>
      </c>
      <c r="C25" s="8">
        <v>5</v>
      </c>
      <c r="D25" s="7">
        <v>7</v>
      </c>
      <c r="E25" s="7">
        <v>2</v>
      </c>
      <c r="F25">
        <f t="shared" ca="1" si="0"/>
        <v>9.3721587804243924E-4</v>
      </c>
      <c r="G25" s="2">
        <f t="shared" ca="1" si="2"/>
        <v>0.42174714511909767</v>
      </c>
      <c r="H25" s="2">
        <f t="shared" ca="1" si="3"/>
        <v>0.45603038799741324</v>
      </c>
      <c r="I25" s="2">
        <f ca="1">C25-H25</f>
        <v>4.543969612002587</v>
      </c>
      <c r="J25" s="2">
        <f ca="1">G25*D25</f>
        <v>2.9522300158336838</v>
      </c>
      <c r="K25" s="2">
        <f>D25*$A$3</f>
        <v>0.2399827001482091</v>
      </c>
      <c r="L25" s="2">
        <f t="shared" ca="1" si="4"/>
        <v>3.1922127159818929</v>
      </c>
      <c r="M25" s="2">
        <f>C25*D25</f>
        <v>35</v>
      </c>
      <c r="N25" s="2">
        <f t="shared" ca="1" si="5"/>
        <v>31.807787284018108</v>
      </c>
      <c r="O25" s="17">
        <f ca="1">ROUNDUP((J25+K25)/C25,0)</f>
        <v>1</v>
      </c>
      <c r="P25" s="15">
        <f t="shared" ca="1" si="6"/>
        <v>21</v>
      </c>
      <c r="Q25" s="2">
        <f>C25*(E25*D25)</f>
        <v>70</v>
      </c>
      <c r="R25" s="2">
        <f ca="1">Q25-J25</f>
        <v>67.047769984166322</v>
      </c>
      <c r="S25" s="3">
        <f t="shared" ca="1" si="1"/>
        <v>0.95782528548809032</v>
      </c>
    </row>
    <row r="26" spans="1:19" x14ac:dyDescent="0.25">
      <c r="A26" s="7" t="s">
        <v>103</v>
      </c>
      <c r="B26" s="7">
        <v>90</v>
      </c>
      <c r="C26" s="8">
        <v>0.9</v>
      </c>
      <c r="D26" s="7">
        <v>6</v>
      </c>
      <c r="E26" s="7">
        <v>2</v>
      </c>
      <c r="F26">
        <f t="shared" ca="1" si="0"/>
        <v>1.2728212578956718E-3</v>
      </c>
      <c r="G26" s="2">
        <f t="shared" ca="1" si="2"/>
        <v>0.11455391321061045</v>
      </c>
      <c r="H26" s="2">
        <f t="shared" ca="1" si="3"/>
        <v>0.14883715608892603</v>
      </c>
      <c r="I26" s="2">
        <f ca="1">C26-H26</f>
        <v>0.75116284391107402</v>
      </c>
      <c r="J26" s="2">
        <f ca="1">G26*D26</f>
        <v>0.68732347926366266</v>
      </c>
      <c r="K26" s="2">
        <f>D26*$A$3</f>
        <v>0.20569945726989353</v>
      </c>
      <c r="L26" s="2">
        <f t="shared" ca="1" si="4"/>
        <v>0.89302293653355624</v>
      </c>
      <c r="M26" s="2">
        <f>C26*D26</f>
        <v>5.4</v>
      </c>
      <c r="N26" s="2">
        <f t="shared" ca="1" si="5"/>
        <v>4.5069770634664437</v>
      </c>
      <c r="O26" s="17">
        <f ca="1">ROUNDUP((J26+K26)/C26,0)</f>
        <v>1</v>
      </c>
      <c r="P26" s="15">
        <f t="shared" ca="1" si="6"/>
        <v>11</v>
      </c>
      <c r="Q26" s="2">
        <f>C26*(E26*D26)</f>
        <v>10.8</v>
      </c>
      <c r="R26" s="2">
        <f ca="1">Q26-J26</f>
        <v>10.112676520736338</v>
      </c>
      <c r="S26" s="3">
        <f t="shared" ca="1" si="1"/>
        <v>0.93635893710521645</v>
      </c>
    </row>
    <row r="27" spans="1:19" x14ac:dyDescent="0.25">
      <c r="A27" s="7" t="s">
        <v>104</v>
      </c>
      <c r="B27" s="7">
        <v>675</v>
      </c>
      <c r="C27" s="8">
        <v>5</v>
      </c>
      <c r="D27" s="7">
        <v>4</v>
      </c>
      <c r="E27" s="7">
        <v>21</v>
      </c>
      <c r="F27">
        <f t="shared" ca="1" si="0"/>
        <v>1.4101030540580684E-3</v>
      </c>
      <c r="G27" s="2">
        <f t="shared" ca="1" si="2"/>
        <v>0.95181956148919611</v>
      </c>
      <c r="H27" s="2">
        <f t="shared" ca="1" si="3"/>
        <v>0.98610280436751174</v>
      </c>
      <c r="I27" s="2">
        <f ca="1">C27-H27</f>
        <v>4.013897195632488</v>
      </c>
      <c r="J27" s="2">
        <f ca="1">G27*D27</f>
        <v>3.8072782459567844</v>
      </c>
      <c r="K27" s="2">
        <f>D27*$A$3</f>
        <v>0.13713297151326234</v>
      </c>
      <c r="L27" s="2">
        <f t="shared" ca="1" si="4"/>
        <v>3.944411217470047</v>
      </c>
      <c r="M27" s="2">
        <f>C27*D27</f>
        <v>20</v>
      </c>
      <c r="N27" s="2">
        <f t="shared" ca="1" si="5"/>
        <v>16.055588782529952</v>
      </c>
      <c r="O27" s="17">
        <f ca="1">ROUNDUP((J27+K27)/C27,0)</f>
        <v>1</v>
      </c>
      <c r="P27" s="15">
        <f t="shared" ca="1" si="6"/>
        <v>105</v>
      </c>
      <c r="Q27" s="2">
        <f>C27*(E27*D27)</f>
        <v>420</v>
      </c>
      <c r="R27" s="2">
        <f ca="1">Q27-J27</f>
        <v>416.19272175404319</v>
      </c>
      <c r="S27" s="3">
        <f t="shared" ca="1" si="1"/>
        <v>0.99093505179534092</v>
      </c>
    </row>
    <row r="28" spans="1:19" x14ac:dyDescent="0.25">
      <c r="A28" s="7" t="s">
        <v>105</v>
      </c>
      <c r="B28" s="7">
        <v>70</v>
      </c>
      <c r="C28" s="8">
        <v>2</v>
      </c>
      <c r="D28" s="7">
        <v>24</v>
      </c>
      <c r="E28" s="7">
        <v>2</v>
      </c>
      <c r="F28">
        <f t="shared" ca="1" si="0"/>
        <v>1.4101030540580684E-3</v>
      </c>
      <c r="G28" s="2">
        <f t="shared" ca="1" si="2"/>
        <v>9.8707213784064787E-2</v>
      </c>
      <c r="H28" s="2">
        <f t="shared" ca="1" si="3"/>
        <v>0.13299045666238038</v>
      </c>
      <c r="I28" s="2">
        <f ca="1">C28-H28</f>
        <v>1.8670095433376197</v>
      </c>
      <c r="J28" s="2">
        <f ca="1">G28*D28</f>
        <v>2.368973130817555</v>
      </c>
      <c r="K28" s="2">
        <f>D28*$A$3</f>
        <v>0.82279782907957411</v>
      </c>
      <c r="L28" s="2">
        <f t="shared" ca="1" si="4"/>
        <v>3.1917709598971289</v>
      </c>
      <c r="M28" s="2">
        <f>C28*D28</f>
        <v>48</v>
      </c>
      <c r="N28" s="2">
        <f t="shared" ca="1" si="5"/>
        <v>44.808229040102873</v>
      </c>
      <c r="O28" s="17">
        <f ca="1">ROUNDUP((J28+K28)/C28,0)</f>
        <v>2</v>
      </c>
      <c r="P28" s="15">
        <f t="shared" ca="1" si="6"/>
        <v>29</v>
      </c>
      <c r="Q28" s="2">
        <f>C28*(E28*D28)</f>
        <v>96</v>
      </c>
      <c r="R28" s="2">
        <f ca="1">Q28-J28</f>
        <v>93.631026869182449</v>
      </c>
      <c r="S28" s="3">
        <f t="shared" ca="1" si="1"/>
        <v>0.97532319655398381</v>
      </c>
    </row>
    <row r="29" spans="1:19" x14ac:dyDescent="0.25">
      <c r="A29" s="7" t="s">
        <v>106</v>
      </c>
      <c r="B29" s="7">
        <v>650</v>
      </c>
      <c r="C29" s="8">
        <v>5</v>
      </c>
      <c r="D29" s="7">
        <v>4</v>
      </c>
      <c r="E29" s="7">
        <v>4.5</v>
      </c>
      <c r="F29">
        <f t="shared" ca="1" si="0"/>
        <v>1.4738923597772675E-3</v>
      </c>
      <c r="G29" s="2">
        <f t="shared" ca="1" si="2"/>
        <v>0.95803003385522389</v>
      </c>
      <c r="H29" s="2">
        <f t="shared" ca="1" si="3"/>
        <v>0.99231327673353953</v>
      </c>
      <c r="I29" s="2">
        <f ca="1">C29-H29</f>
        <v>4.0076867232664606</v>
      </c>
      <c r="J29" s="2">
        <f ca="1">G29*D29</f>
        <v>3.8321201354208956</v>
      </c>
      <c r="K29" s="2">
        <f>D29*$A$3</f>
        <v>0.13713297151326234</v>
      </c>
      <c r="L29" s="2">
        <f t="shared" ca="1" si="4"/>
        <v>3.9692531069341581</v>
      </c>
      <c r="M29" s="2">
        <f>C29*D29</f>
        <v>20</v>
      </c>
      <c r="N29" s="2">
        <f t="shared" ca="1" si="5"/>
        <v>16.030746893065842</v>
      </c>
      <c r="O29" s="17">
        <f ca="1">ROUNDUP((J29+K29)/C29,0)</f>
        <v>1</v>
      </c>
      <c r="P29" s="15">
        <f t="shared" ca="1" si="6"/>
        <v>21</v>
      </c>
      <c r="Q29" s="2">
        <f>C29*(E29*D29)</f>
        <v>90</v>
      </c>
      <c r="R29" s="2">
        <f ca="1">Q29-J29</f>
        <v>86.167879864579106</v>
      </c>
      <c r="S29" s="3">
        <f t="shared" ca="1" si="1"/>
        <v>0.95742088738421227</v>
      </c>
    </row>
  </sheetData>
  <pageMargins left="0.7" right="0.7" top="0.75" bottom="0.75" header="0.3" footer="0.3"/>
  <pageSetup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C2" sqref="C2"/>
    </sheetView>
  </sheetViews>
  <sheetFormatPr defaultRowHeight="15" x14ac:dyDescent="0.25"/>
  <cols>
    <col min="1" max="1" width="20.140625" customWidth="1"/>
    <col min="4" max="4" width="13.7109375" customWidth="1"/>
    <col min="5" max="5" width="17" customWidth="1"/>
  </cols>
  <sheetData>
    <row r="1" spans="1:5" x14ac:dyDescent="0.25">
      <c r="A1" s="1" t="s">
        <v>13</v>
      </c>
      <c r="B1" s="1" t="s">
        <v>15</v>
      </c>
      <c r="C1" s="1" t="s">
        <v>16</v>
      </c>
      <c r="D1" s="1" t="s">
        <v>17</v>
      </c>
      <c r="E1" s="1" t="s">
        <v>22</v>
      </c>
    </row>
    <row r="2" spans="1:5" x14ac:dyDescent="0.25">
      <c r="A2" s="7" t="s">
        <v>6</v>
      </c>
      <c r="B2" s="7">
        <v>100</v>
      </c>
      <c r="C2">
        <f>VLOOKUP(A2,Ingredients!$A$3:$D$81,4,FALSE)</f>
        <v>1.3793012222437786E-3</v>
      </c>
      <c r="D2">
        <f>B2/VLOOKUP("sum",$A$1:$B$97,2,FALSE)</f>
        <v>0.58139534883720934</v>
      </c>
      <c r="E2">
        <f>D2*C2</f>
        <v>8.0191931525801089E-4</v>
      </c>
    </row>
    <row r="3" spans="1:5" x14ac:dyDescent="0.25">
      <c r="A3" s="7" t="s">
        <v>7</v>
      </c>
      <c r="B3" s="7">
        <v>1.5</v>
      </c>
      <c r="C3">
        <f>VLOOKUP(A3,Ingredients!$A$3:$D$81,4,FALSE)</f>
        <v>1.3227746521102666E-4</v>
      </c>
      <c r="D3">
        <f>B3/VLOOKUP("sum",$A$1:$B$97,2,FALSE)</f>
        <v>8.7209302325581394E-3</v>
      </c>
      <c r="E3">
        <f t="shared" ref="E3:E5" si="0">D3*C3</f>
        <v>1.1535825454449999E-6</v>
      </c>
    </row>
    <row r="4" spans="1:5" x14ac:dyDescent="0.25">
      <c r="A4" s="7" t="s">
        <v>8</v>
      </c>
      <c r="B4" s="7">
        <v>0.5</v>
      </c>
      <c r="C4">
        <f>VLOOKUP(A4,Ingredients!$A$3:$D$81,4,FALSE)</f>
        <v>6.5220655103424329E-3</v>
      </c>
      <c r="D4">
        <f>B4/VLOOKUP("sum",$A$1:$B$97,2,FALSE)</f>
        <v>2.9069767441860465E-3</v>
      </c>
      <c r="E4">
        <f t="shared" si="0"/>
        <v>1.8959492762623351E-5</v>
      </c>
    </row>
    <row r="5" spans="1:5" x14ac:dyDescent="0.25">
      <c r="A5" s="7" t="s">
        <v>10</v>
      </c>
      <c r="B5" s="7">
        <v>70</v>
      </c>
      <c r="C5">
        <f>VLOOKUP(A5,Ingredients!$A$3:$D$81,4,FALSE)</f>
        <v>0</v>
      </c>
      <c r="D5">
        <f>B5/VLOOKUP("sum",$A$1:$B$97,2,FALSE)</f>
        <v>0.40697674418604651</v>
      </c>
      <c r="E5">
        <f t="shared" si="0"/>
        <v>0</v>
      </c>
    </row>
    <row r="6" spans="1:5" x14ac:dyDescent="0.25">
      <c r="A6" s="4" t="s">
        <v>12</v>
      </c>
      <c r="B6" s="4">
        <f>SUM(B2:B5)</f>
        <v>172</v>
      </c>
      <c r="C6" s="4">
        <f>SUM(C2:C5)</f>
        <v>8.0336441977972382E-3</v>
      </c>
      <c r="D6" s="4">
        <f>SUM(D2:D5)</f>
        <v>1</v>
      </c>
      <c r="E6" s="4">
        <f>SUM(E2:E5)</f>
        <v>8.2203239056607925E-4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C4" sqref="C4:E6"/>
    </sheetView>
  </sheetViews>
  <sheetFormatPr defaultRowHeight="15" x14ac:dyDescent="0.25"/>
  <cols>
    <col min="1" max="1" width="20.140625" customWidth="1"/>
    <col min="4" max="4" width="13.7109375" customWidth="1"/>
    <col min="5" max="5" width="17" customWidth="1"/>
  </cols>
  <sheetData>
    <row r="1" spans="1:5" x14ac:dyDescent="0.25">
      <c r="A1" s="1" t="s">
        <v>13</v>
      </c>
      <c r="B1" s="1" t="s">
        <v>15</v>
      </c>
      <c r="C1" s="1" t="s">
        <v>16</v>
      </c>
      <c r="D1" s="1" t="s">
        <v>17</v>
      </c>
      <c r="E1" s="1" t="s">
        <v>22</v>
      </c>
    </row>
    <row r="2" spans="1:5" x14ac:dyDescent="0.25">
      <c r="A2" s="7" t="s">
        <v>6</v>
      </c>
      <c r="B2" s="7">
        <v>100</v>
      </c>
      <c r="C2">
        <f>VLOOKUP(A2,Ingredients!$A$3:$D$81,4,FALSE)</f>
        <v>1.3793012222437786E-3</v>
      </c>
      <c r="D2">
        <f>B2/VLOOKUP("sum",$A$1:$B$99,2,FALSE)</f>
        <v>0.55865921787709494</v>
      </c>
      <c r="E2">
        <f>D2*C2</f>
        <v>7.7055934203563048E-4</v>
      </c>
    </row>
    <row r="3" spans="1:5" x14ac:dyDescent="0.25">
      <c r="A3" s="7" t="s">
        <v>7</v>
      </c>
      <c r="B3" s="7">
        <v>1.5</v>
      </c>
      <c r="C3">
        <f>VLOOKUP(A3,Ingredients!$A$3:$D$81,4,FALSE)</f>
        <v>1.3227746521102666E-4</v>
      </c>
      <c r="D3">
        <f>B3/VLOOKUP("sum",$A$1:$B$99,2,FALSE)</f>
        <v>8.3798882681564244E-3</v>
      </c>
      <c r="E3">
        <f t="shared" ref="E3:E7" si="0">D3*C3</f>
        <v>1.1084703788633519E-6</v>
      </c>
    </row>
    <row r="4" spans="1:5" x14ac:dyDescent="0.25">
      <c r="A4" s="7" t="s">
        <v>8</v>
      </c>
      <c r="B4" s="7">
        <v>0.5</v>
      </c>
      <c r="C4">
        <f>VLOOKUP(A4,Ingredients!$A$3:$D$81,4,FALSE)</f>
        <v>6.5220655103424329E-3</v>
      </c>
      <c r="D4">
        <f>B4/VLOOKUP("sum",$A$1:$B$99,2,FALSE)</f>
        <v>2.7932960893854749E-3</v>
      </c>
      <c r="E4">
        <f t="shared" si="0"/>
        <v>1.8218060084755399E-5</v>
      </c>
    </row>
    <row r="5" spans="1:5" x14ac:dyDescent="0.25">
      <c r="A5" s="7" t="s">
        <v>23</v>
      </c>
      <c r="B5" s="7">
        <v>2</v>
      </c>
      <c r="C5">
        <f>VLOOKUP(A5,Ingredients!$A$3:$D$81,4,FALSE)</f>
        <v>3.7456568898922384E-3</v>
      </c>
      <c r="D5">
        <f t="shared" ref="D5:D6" si="1">B5/VLOOKUP("sum",$A$1:$B$99,2,FALSE)</f>
        <v>1.11731843575419E-2</v>
      </c>
      <c r="E5">
        <f t="shared" ref="E5:E6" si="2">D5*C5</f>
        <v>4.1850914970862999E-5</v>
      </c>
    </row>
    <row r="6" spans="1:5" x14ac:dyDescent="0.25">
      <c r="A6" s="7" t="s">
        <v>58</v>
      </c>
      <c r="B6" s="7">
        <v>5</v>
      </c>
      <c r="C6">
        <f>VLOOKUP(A6,Ingredients!$A$3:$D$81,4,FALSE)</f>
        <v>5.6193936400994729E-3</v>
      </c>
      <c r="D6">
        <f t="shared" si="1"/>
        <v>2.7932960893854747E-2</v>
      </c>
      <c r="E6">
        <f t="shared" si="2"/>
        <v>1.5696630279607465E-4</v>
      </c>
    </row>
    <row r="7" spans="1:5" x14ac:dyDescent="0.25">
      <c r="A7" s="7" t="s">
        <v>10</v>
      </c>
      <c r="B7" s="7">
        <v>70</v>
      </c>
      <c r="C7">
        <f>VLOOKUP(A7,Ingredients!$A$3:$D$81,4,FALSE)</f>
        <v>0</v>
      </c>
      <c r="D7">
        <f>B7/VLOOKUP("sum",$A$1:$B$99,2,FALSE)</f>
        <v>0.39106145251396646</v>
      </c>
      <c r="E7">
        <f t="shared" si="0"/>
        <v>0</v>
      </c>
    </row>
    <row r="8" spans="1:5" x14ac:dyDescent="0.25">
      <c r="A8" s="4" t="s">
        <v>12</v>
      </c>
      <c r="B8" s="4">
        <f>SUM(B2:B7)</f>
        <v>179</v>
      </c>
      <c r="C8" s="4">
        <f>SUM(C2:C7)</f>
        <v>1.739869472778895E-2</v>
      </c>
      <c r="D8" s="4">
        <f>SUM(D2:D7)</f>
        <v>1</v>
      </c>
      <c r="E8" s="4">
        <f>SUM(E2:E7)</f>
        <v>9.8870309026618695E-4</v>
      </c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C5" sqref="C5"/>
    </sheetView>
  </sheetViews>
  <sheetFormatPr defaultRowHeight="15" x14ac:dyDescent="0.25"/>
  <cols>
    <col min="1" max="1" width="20.140625" customWidth="1"/>
    <col min="4" max="4" width="13.7109375" customWidth="1"/>
    <col min="5" max="5" width="17" customWidth="1"/>
  </cols>
  <sheetData>
    <row r="1" spans="1:5" x14ac:dyDescent="0.25">
      <c r="A1" s="1" t="s">
        <v>13</v>
      </c>
      <c r="B1" s="1" t="s">
        <v>15</v>
      </c>
      <c r="C1" s="1" t="s">
        <v>16</v>
      </c>
      <c r="D1" s="1" t="s">
        <v>17</v>
      </c>
      <c r="E1" s="1" t="s">
        <v>22</v>
      </c>
    </row>
    <row r="2" spans="1:5" x14ac:dyDescent="0.25">
      <c r="A2" s="7" t="s">
        <v>6</v>
      </c>
      <c r="B2" s="7">
        <v>100</v>
      </c>
      <c r="C2">
        <f>VLOOKUP(A2,Ingredients!$A$3:$D$81,4,FALSE)</f>
        <v>1.3793012222437786E-3</v>
      </c>
      <c r="D2">
        <f>B2/VLOOKUP("sum",$A$1:$B$98,2,FALSE)</f>
        <v>0.56818181818181823</v>
      </c>
      <c r="E2">
        <f>D2*C2</f>
        <v>7.836938762748743E-4</v>
      </c>
    </row>
    <row r="3" spans="1:5" x14ac:dyDescent="0.25">
      <c r="A3" s="7" t="s">
        <v>7</v>
      </c>
      <c r="B3" s="7">
        <v>1.5</v>
      </c>
      <c r="C3">
        <f>VLOOKUP(A3,Ingredients!$A$3:$D$81,4,FALSE)</f>
        <v>1.3227746521102666E-4</v>
      </c>
      <c r="D3">
        <f>B3/VLOOKUP("sum",$A$1:$B$98,2,FALSE)</f>
        <v>8.5227272727272721E-3</v>
      </c>
      <c r="E3">
        <f t="shared" ref="E3:E6" si="0">D3*C3</f>
        <v>1.1273647603212498E-6</v>
      </c>
    </row>
    <row r="4" spans="1:5" x14ac:dyDescent="0.25">
      <c r="A4" s="7" t="s">
        <v>8</v>
      </c>
      <c r="B4" s="7">
        <v>0.5</v>
      </c>
      <c r="C4">
        <f>VLOOKUP(A4,Ingredients!$A$3:$D$81,4,FALSE)</f>
        <v>6.5220655103424329E-3</v>
      </c>
      <c r="D4">
        <f>B4/VLOOKUP("sum",$A$1:$B$98,2,FALSE)</f>
        <v>2.840909090909091E-3</v>
      </c>
      <c r="E4">
        <f t="shared" si="0"/>
        <v>1.8528595199836459E-5</v>
      </c>
    </row>
    <row r="5" spans="1:5" x14ac:dyDescent="0.25">
      <c r="A5" s="7" t="s">
        <v>23</v>
      </c>
      <c r="B5" s="7">
        <v>4</v>
      </c>
      <c r="C5">
        <f>VLOOKUP(A5,Ingredients!$A$3:$D$81,4,FALSE)</f>
        <v>3.7456568898922384E-3</v>
      </c>
      <c r="D5">
        <f>B5/VLOOKUP("sum",$A$1:$B$98,2,FALSE)</f>
        <v>2.2727272727272728E-2</v>
      </c>
      <c r="E5">
        <f t="shared" ref="E5" si="1">D5*C5</f>
        <v>8.5128565679369058E-5</v>
      </c>
    </row>
    <row r="6" spans="1:5" x14ac:dyDescent="0.25">
      <c r="A6" s="7" t="s">
        <v>10</v>
      </c>
      <c r="B6" s="7">
        <v>70</v>
      </c>
      <c r="C6">
        <f>VLOOKUP(A6,Ingredients!$A$3:$D$81,4,FALSE)</f>
        <v>0</v>
      </c>
      <c r="D6">
        <f>B6/VLOOKUP("sum",$A$1:$B$98,2,FALSE)</f>
        <v>0.39772727272727271</v>
      </c>
      <c r="E6">
        <f t="shared" si="0"/>
        <v>0</v>
      </c>
    </row>
    <row r="7" spans="1:5" x14ac:dyDescent="0.25">
      <c r="A7" s="4" t="s">
        <v>12</v>
      </c>
      <c r="B7" s="4">
        <f>SUM(B2:B6)</f>
        <v>176</v>
      </c>
      <c r="C7" s="4">
        <f>SUM(C2:C6)</f>
        <v>1.1779301087689476E-2</v>
      </c>
      <c r="D7" s="4">
        <f>SUM(D2:D6)</f>
        <v>1</v>
      </c>
      <c r="E7" s="4">
        <f>SUM(E2:E6)</f>
        <v>8.8847840191440112E-4</v>
      </c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C2" sqref="C2"/>
    </sheetView>
  </sheetViews>
  <sheetFormatPr defaultRowHeight="15" x14ac:dyDescent="0.25"/>
  <cols>
    <col min="1" max="1" width="20.140625" customWidth="1"/>
    <col min="4" max="4" width="13.7109375" customWidth="1"/>
    <col min="5" max="5" width="17" customWidth="1"/>
  </cols>
  <sheetData>
    <row r="1" spans="1:5" x14ac:dyDescent="0.25">
      <c r="A1" s="1" t="s">
        <v>13</v>
      </c>
      <c r="B1" s="1" t="s">
        <v>15</v>
      </c>
      <c r="C1" s="1" t="s">
        <v>16</v>
      </c>
      <c r="D1" s="1" t="s">
        <v>17</v>
      </c>
      <c r="E1" s="1" t="s">
        <v>22</v>
      </c>
    </row>
    <row r="2" spans="1:5" x14ac:dyDescent="0.25">
      <c r="A2" s="7" t="s">
        <v>6</v>
      </c>
      <c r="B2" s="7">
        <v>100</v>
      </c>
      <c r="C2">
        <f>VLOOKUP(A2,Ingredients!$A$3:$D$81,4,FALSE)</f>
        <v>1.3793012222437786E-3</v>
      </c>
      <c r="D2">
        <f>B2/VLOOKUP("sum",$A$1:$B$97,2,FALSE)</f>
        <v>0.58139534883720934</v>
      </c>
      <c r="E2">
        <f>D2*C2</f>
        <v>8.0191931525801089E-4</v>
      </c>
    </row>
    <row r="3" spans="1:5" x14ac:dyDescent="0.25">
      <c r="A3" s="7" t="s">
        <v>7</v>
      </c>
      <c r="B3" s="7">
        <v>1.5</v>
      </c>
      <c r="C3">
        <f>VLOOKUP(A3,Ingredients!$A$3:$D$81,4,FALSE)</f>
        <v>1.3227746521102666E-4</v>
      </c>
      <c r="D3">
        <f>B3/VLOOKUP("sum",$A$1:$B$97,2,FALSE)</f>
        <v>8.7209302325581394E-3</v>
      </c>
      <c r="E3">
        <f t="shared" ref="E3:E5" si="0">D3*C3</f>
        <v>1.1535825454449999E-6</v>
      </c>
    </row>
    <row r="4" spans="1:5" x14ac:dyDescent="0.25">
      <c r="A4" s="7" t="s">
        <v>8</v>
      </c>
      <c r="B4" s="7">
        <v>0.5</v>
      </c>
      <c r="C4">
        <f>VLOOKUP(A4,Ingredients!$A$3:$D$81,4,FALSE)</f>
        <v>6.5220655103424329E-3</v>
      </c>
      <c r="D4">
        <f>B4/VLOOKUP("sum",$A$1:$B$97,2,FALSE)</f>
        <v>2.9069767441860465E-3</v>
      </c>
      <c r="E4">
        <f t="shared" si="0"/>
        <v>1.8959492762623351E-5</v>
      </c>
    </row>
    <row r="5" spans="1:5" x14ac:dyDescent="0.25">
      <c r="A5" s="7" t="s">
        <v>10</v>
      </c>
      <c r="B5" s="7">
        <v>70</v>
      </c>
      <c r="C5">
        <f>VLOOKUP(A5,Ingredients!$A$3:$D$81,4,FALSE)</f>
        <v>0</v>
      </c>
      <c r="D5">
        <f>B5/VLOOKUP("sum",$A$1:$B$97,2,FALSE)</f>
        <v>0.40697674418604651</v>
      </c>
      <c r="E5">
        <f t="shared" si="0"/>
        <v>0</v>
      </c>
    </row>
    <row r="6" spans="1:5" x14ac:dyDescent="0.25">
      <c r="A6" s="4" t="s">
        <v>12</v>
      </c>
      <c r="B6" s="4">
        <f>SUM(B2:B5)</f>
        <v>172</v>
      </c>
      <c r="C6" s="4">
        <f>SUM(C2:C5)</f>
        <v>8.0336441977972382E-3</v>
      </c>
      <c r="D6" s="4">
        <f>SUM(D2:D5)</f>
        <v>1</v>
      </c>
      <c r="E6" s="4">
        <f>SUM(E2:E5)</f>
        <v>8.2203239056607925E-4</v>
      </c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B15" sqref="A15:B17"/>
    </sheetView>
  </sheetViews>
  <sheetFormatPr defaultRowHeight="15" x14ac:dyDescent="0.25"/>
  <cols>
    <col min="1" max="1" width="20.140625" customWidth="1"/>
    <col min="4" max="4" width="13.7109375" customWidth="1"/>
    <col min="5" max="5" width="17" customWidth="1"/>
  </cols>
  <sheetData>
    <row r="1" spans="1:5" x14ac:dyDescent="0.25">
      <c r="A1" s="1" t="s">
        <v>13</v>
      </c>
      <c r="B1" s="1" t="s">
        <v>15</v>
      </c>
      <c r="C1" s="1" t="s">
        <v>16</v>
      </c>
      <c r="D1" s="1" t="s">
        <v>17</v>
      </c>
      <c r="E1" s="1" t="s">
        <v>22</v>
      </c>
    </row>
    <row r="2" spans="1:5" x14ac:dyDescent="0.25">
      <c r="A2" s="7" t="s">
        <v>6</v>
      </c>
      <c r="B2" s="7">
        <v>100</v>
      </c>
      <c r="C2">
        <f>VLOOKUP(A2,Ingredients!$A$2:$D$81,4,FALSE)</f>
        <v>1.3793012222437786E-3</v>
      </c>
      <c r="D2">
        <f>B2/VLOOKUP("sum",$A$1:$B$99,2,FALSE)</f>
        <v>0.50251256281407031</v>
      </c>
      <c r="E2">
        <f t="shared" ref="E2" si="0">D2*C2</f>
        <v>6.9311619208230072E-4</v>
      </c>
    </row>
    <row r="3" spans="1:5" x14ac:dyDescent="0.25">
      <c r="A3" s="7" t="s">
        <v>11</v>
      </c>
      <c r="B3" s="7">
        <v>2</v>
      </c>
      <c r="C3">
        <f>VLOOKUP(A3,Ingredients!$A$2:$D$81,4,FALSE)</f>
        <v>9.2248290553584838E-3</v>
      </c>
      <c r="D3">
        <f>B3/VLOOKUP("sum",$A$1:$B$99,2,FALSE)</f>
        <v>1.0050251256281407E-2</v>
      </c>
      <c r="E3">
        <f t="shared" ref="E3:E6" si="1">D3*C3</f>
        <v>9.2711849802597825E-5</v>
      </c>
    </row>
    <row r="4" spans="1:5" x14ac:dyDescent="0.25">
      <c r="A4" s="7" t="s">
        <v>7</v>
      </c>
      <c r="B4" s="7">
        <v>1.5</v>
      </c>
      <c r="C4">
        <f>VLOOKUP(A4,Ingredients!$A$2:$D$81,4,FALSE)</f>
        <v>1.3227746521102666E-4</v>
      </c>
      <c r="D4">
        <f t="shared" ref="D4:D5" si="2">B4/VLOOKUP("sum",$A$1:$B$99,2,FALSE)</f>
        <v>7.537688442211055E-3</v>
      </c>
      <c r="E4">
        <f t="shared" ref="E4:E5" si="3">D4*C4</f>
        <v>9.9706632068613053E-7</v>
      </c>
    </row>
    <row r="5" spans="1:5" x14ac:dyDescent="0.25">
      <c r="A5" s="7" t="s">
        <v>8</v>
      </c>
      <c r="B5" s="7">
        <v>0.5</v>
      </c>
      <c r="C5">
        <f>VLOOKUP(A5,Ingredients!$A$2:$D$81,4,FALSE)</f>
        <v>6.5220655103424329E-3</v>
      </c>
      <c r="D5">
        <f t="shared" si="2"/>
        <v>2.5125628140703518E-3</v>
      </c>
      <c r="E5">
        <f t="shared" si="3"/>
        <v>1.6387099272217167E-5</v>
      </c>
    </row>
    <row r="6" spans="1:5" x14ac:dyDescent="0.25">
      <c r="A6" s="7" t="s">
        <v>9</v>
      </c>
      <c r="B6" s="7">
        <v>25</v>
      </c>
      <c r="C6">
        <f>VLOOKUP(A6,Ingredients!$A$2:$D$81,4,FALSE)</f>
        <v>3.5479651376416469E-3</v>
      </c>
      <c r="D6">
        <f>B6/VLOOKUP("sum",$A$1:$B$99,2,FALSE)</f>
        <v>0.12562814070351758</v>
      </c>
      <c r="E6">
        <f t="shared" si="1"/>
        <v>4.4572426352281993E-4</v>
      </c>
    </row>
    <row r="7" spans="1:5" x14ac:dyDescent="0.25">
      <c r="A7" s="7" t="s">
        <v>10</v>
      </c>
      <c r="B7" s="7">
        <v>70</v>
      </c>
      <c r="C7">
        <f>VLOOKUP(A7,Ingredients!$A$2:$D$81,4,FALSE)</f>
        <v>0</v>
      </c>
      <c r="D7">
        <f>B7/VLOOKUP("sum",$A$1:$B$99,2,FALSE)</f>
        <v>0.35175879396984927</v>
      </c>
      <c r="E7">
        <f t="shared" ref="E7" si="4">D7*C7</f>
        <v>0</v>
      </c>
    </row>
    <row r="8" spans="1:5" x14ac:dyDescent="0.25">
      <c r="A8" s="4" t="s">
        <v>12</v>
      </c>
      <c r="B8" s="4">
        <f>SUM(B2:B7)</f>
        <v>199</v>
      </c>
      <c r="C8" s="4">
        <f>SUM(C2:C6)</f>
        <v>2.080643839079737E-2</v>
      </c>
      <c r="D8" s="4">
        <f>SUM(D2:D6)</f>
        <v>0.64824120603015067</v>
      </c>
      <c r="E8" s="4">
        <f>SUM(E2:E6)</f>
        <v>1.2489364710006217E-3</v>
      </c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A5" sqref="A5:XFD5"/>
    </sheetView>
  </sheetViews>
  <sheetFormatPr defaultRowHeight="15" x14ac:dyDescent="0.25"/>
  <cols>
    <col min="1" max="1" width="20.140625" customWidth="1"/>
    <col min="4" max="4" width="13.7109375" customWidth="1"/>
    <col min="5" max="5" width="17" customWidth="1"/>
  </cols>
  <sheetData>
    <row r="1" spans="1:5" x14ac:dyDescent="0.25">
      <c r="A1" s="1" t="s">
        <v>13</v>
      </c>
      <c r="B1" s="1" t="s">
        <v>15</v>
      </c>
      <c r="C1" s="1" t="s">
        <v>16</v>
      </c>
      <c r="D1" s="1" t="s">
        <v>17</v>
      </c>
      <c r="E1" s="1" t="s">
        <v>22</v>
      </c>
    </row>
    <row r="2" spans="1:5" x14ac:dyDescent="0.25">
      <c r="A2" s="7" t="s">
        <v>6</v>
      </c>
      <c r="B2" s="7">
        <v>100</v>
      </c>
      <c r="C2">
        <f>VLOOKUP(A2,Ingredients!$A$2:$D$81,4,FALSE)</f>
        <v>1.3793012222437786E-3</v>
      </c>
      <c r="D2">
        <f>B2/VLOOKUP("sum",$A$1:$B$97,2,FALSE)</f>
        <v>0.58139534883720934</v>
      </c>
      <c r="E2">
        <f>D2*C2</f>
        <v>8.0191931525801089E-4</v>
      </c>
    </row>
    <row r="3" spans="1:5" x14ac:dyDescent="0.25">
      <c r="A3" s="7" t="s">
        <v>7</v>
      </c>
      <c r="B3" s="7">
        <v>1.5</v>
      </c>
      <c r="C3">
        <f>VLOOKUP(A3,Ingredients!$A$2:$D$81,4,FALSE)</f>
        <v>1.3227746521102666E-4</v>
      </c>
      <c r="D3">
        <f>B3/VLOOKUP("sum",$A$1:$B$97,2,FALSE)</f>
        <v>8.7209302325581394E-3</v>
      </c>
      <c r="E3">
        <f t="shared" ref="E3:E5" si="0">D3*C3</f>
        <v>1.1535825454449999E-6</v>
      </c>
    </row>
    <row r="4" spans="1:5" x14ac:dyDescent="0.25">
      <c r="A4" s="7" t="s">
        <v>8</v>
      </c>
      <c r="B4" s="7">
        <v>0.5</v>
      </c>
      <c r="C4">
        <f>VLOOKUP(A4,Ingredients!$A$2:$D$81,4,FALSE)</f>
        <v>6.5220655103424329E-3</v>
      </c>
      <c r="D4">
        <f>B4/VLOOKUP("sum",$A$1:$B$97,2,FALSE)</f>
        <v>2.9069767441860465E-3</v>
      </c>
      <c r="E4">
        <f t="shared" si="0"/>
        <v>1.8959492762623351E-5</v>
      </c>
    </row>
    <row r="5" spans="1:5" x14ac:dyDescent="0.25">
      <c r="A5" s="7" t="s">
        <v>10</v>
      </c>
      <c r="B5" s="7">
        <v>70</v>
      </c>
      <c r="C5">
        <f>VLOOKUP(A5,Ingredients!$A$2:$D$81,4,FALSE)</f>
        <v>0</v>
      </c>
      <c r="D5">
        <f>B5/VLOOKUP("sum",$A$1:$B$97,2,FALSE)</f>
        <v>0.40697674418604651</v>
      </c>
      <c r="E5">
        <f t="shared" si="0"/>
        <v>0</v>
      </c>
    </row>
    <row r="6" spans="1:5" x14ac:dyDescent="0.25">
      <c r="A6" s="4" t="s">
        <v>12</v>
      </c>
      <c r="B6" s="4">
        <f>SUM(B2:B5)</f>
        <v>172</v>
      </c>
      <c r="C6" s="4">
        <f>SUM(C2:C5)</f>
        <v>8.0336441977972382E-3</v>
      </c>
      <c r="D6" s="4">
        <f>SUM(D2:D5)</f>
        <v>1</v>
      </c>
      <c r="E6" s="4">
        <f>SUM(E2:E5)</f>
        <v>8.2203239056607925E-4</v>
      </c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A3" sqref="A3:B4"/>
    </sheetView>
  </sheetViews>
  <sheetFormatPr defaultRowHeight="15" x14ac:dyDescent="0.25"/>
  <cols>
    <col min="1" max="1" width="20.140625" customWidth="1"/>
    <col min="4" max="4" width="13.7109375" customWidth="1"/>
    <col min="5" max="5" width="17" customWidth="1"/>
  </cols>
  <sheetData>
    <row r="1" spans="1:5" x14ac:dyDescent="0.25">
      <c r="A1" s="1" t="s">
        <v>13</v>
      </c>
      <c r="B1" s="1" t="s">
        <v>15</v>
      </c>
      <c r="C1" s="1" t="s">
        <v>16</v>
      </c>
      <c r="D1" s="1" t="s">
        <v>17</v>
      </c>
      <c r="E1" s="1" t="s">
        <v>22</v>
      </c>
    </row>
    <row r="2" spans="1:5" x14ac:dyDescent="0.25">
      <c r="A2" s="7" t="s">
        <v>6</v>
      </c>
      <c r="B2" s="7">
        <v>100</v>
      </c>
      <c r="C2">
        <f>VLOOKUP(A2,Ingredients!$A$2:$D$81,4,FALSE)</f>
        <v>1.3793012222437786E-3</v>
      </c>
      <c r="D2">
        <f>B2/VLOOKUP("sum",$A$1:$B$97,2,FALSE)</f>
        <v>0.58139534883720934</v>
      </c>
      <c r="E2">
        <f>D2*C2</f>
        <v>8.0191931525801089E-4</v>
      </c>
    </row>
    <row r="3" spans="1:5" x14ac:dyDescent="0.25">
      <c r="A3" s="7" t="s">
        <v>7</v>
      </c>
      <c r="B3" s="7">
        <v>1.5</v>
      </c>
      <c r="C3">
        <f>VLOOKUP(A3,Ingredients!$A$2:$D$81,4,FALSE)</f>
        <v>1.3227746521102666E-4</v>
      </c>
      <c r="D3">
        <f>B3/VLOOKUP("sum",$A$1:$B$97,2,FALSE)</f>
        <v>8.7209302325581394E-3</v>
      </c>
      <c r="E3">
        <f t="shared" ref="E3:E5" si="0">D3*C3</f>
        <v>1.1535825454449999E-6</v>
      </c>
    </row>
    <row r="4" spans="1:5" x14ac:dyDescent="0.25">
      <c r="A4" s="7" t="s">
        <v>8</v>
      </c>
      <c r="B4" s="7">
        <v>0.5</v>
      </c>
      <c r="C4">
        <f>VLOOKUP(A4,Ingredients!$A$2:$D$81,4,FALSE)</f>
        <v>6.5220655103424329E-3</v>
      </c>
      <c r="D4">
        <f>B4/VLOOKUP("sum",$A$1:$B$97,2,FALSE)</f>
        <v>2.9069767441860465E-3</v>
      </c>
      <c r="E4">
        <f t="shared" si="0"/>
        <v>1.8959492762623351E-5</v>
      </c>
    </row>
    <row r="5" spans="1:5" x14ac:dyDescent="0.25">
      <c r="A5" s="7" t="s">
        <v>10</v>
      </c>
      <c r="B5" s="7">
        <v>70</v>
      </c>
      <c r="C5">
        <f>VLOOKUP(A5,Ingredients!$A$2:$D$81,4,FALSE)</f>
        <v>0</v>
      </c>
      <c r="D5">
        <f>B5/VLOOKUP("sum",$A$1:$B$97,2,FALSE)</f>
        <v>0.40697674418604651</v>
      </c>
      <c r="E5">
        <f t="shared" si="0"/>
        <v>0</v>
      </c>
    </row>
    <row r="6" spans="1:5" x14ac:dyDescent="0.25">
      <c r="A6" s="4" t="s">
        <v>12</v>
      </c>
      <c r="B6" s="4">
        <f>SUM(B2:B5)</f>
        <v>172</v>
      </c>
      <c r="C6" s="4">
        <f>SUM(C2:C5)</f>
        <v>8.0336441977972382E-3</v>
      </c>
      <c r="D6" s="4">
        <f>SUM(D2:D5)</f>
        <v>1</v>
      </c>
      <c r="E6" s="4">
        <f>SUM(E2:E5)</f>
        <v>8.2203239056607925E-4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C2" sqref="C2:C6"/>
    </sheetView>
  </sheetViews>
  <sheetFormatPr defaultRowHeight="15" x14ac:dyDescent="0.25"/>
  <cols>
    <col min="1" max="1" width="20.140625" customWidth="1"/>
    <col min="4" max="4" width="13.7109375" customWidth="1"/>
    <col min="5" max="5" width="17" customWidth="1"/>
  </cols>
  <sheetData>
    <row r="1" spans="1:5" x14ac:dyDescent="0.25">
      <c r="A1" s="1" t="s">
        <v>13</v>
      </c>
      <c r="B1" s="1" t="s">
        <v>15</v>
      </c>
      <c r="C1" s="1" t="s">
        <v>16</v>
      </c>
      <c r="D1" s="1" t="s">
        <v>17</v>
      </c>
      <c r="E1" s="1" t="s">
        <v>22</v>
      </c>
    </row>
    <row r="2" spans="1:5" x14ac:dyDescent="0.25">
      <c r="A2" s="7" t="s">
        <v>6</v>
      </c>
      <c r="B2" s="7">
        <v>100</v>
      </c>
      <c r="C2">
        <f>VLOOKUP(A2,Ingredients!$A$2:$D$81,4,FALSE)</f>
        <v>1.3793012222437786E-3</v>
      </c>
      <c r="D2">
        <f>B2/VLOOKUP("sum",$A$1:$B$98,2,FALSE)</f>
        <v>0.52083333333333337</v>
      </c>
      <c r="E2">
        <f>D2*C2</f>
        <v>7.1838605325196805E-4</v>
      </c>
    </row>
    <row r="3" spans="1:5" x14ac:dyDescent="0.25">
      <c r="A3" s="7" t="s">
        <v>7</v>
      </c>
      <c r="B3" s="7">
        <v>1.5</v>
      </c>
      <c r="C3">
        <f>VLOOKUP(A3,Ingredients!$A$2:$D$81,4,FALSE)</f>
        <v>1.3227746521102666E-4</v>
      </c>
      <c r="D3">
        <f t="shared" ref="D3:D6" si="0">B3/VLOOKUP("sum",$A$1:$B$98,2,FALSE)</f>
        <v>7.8125E-3</v>
      </c>
      <c r="E3">
        <f t="shared" ref="E3:E6" si="1">D3*C3</f>
        <v>1.0334176969611458E-6</v>
      </c>
    </row>
    <row r="4" spans="1:5" x14ac:dyDescent="0.25">
      <c r="A4" s="7" t="s">
        <v>8</v>
      </c>
      <c r="B4" s="7">
        <v>0.5</v>
      </c>
      <c r="C4">
        <f>VLOOKUP(A4,Ingredients!$A$2:$D$81,4,FALSE)</f>
        <v>6.5220655103424329E-3</v>
      </c>
      <c r="D4">
        <f t="shared" si="0"/>
        <v>2.6041666666666665E-3</v>
      </c>
      <c r="E4">
        <f t="shared" si="1"/>
        <v>1.6984545599850084E-5</v>
      </c>
    </row>
    <row r="5" spans="1:5" x14ac:dyDescent="0.25">
      <c r="A5" s="7" t="s">
        <v>25</v>
      </c>
      <c r="B5" s="7">
        <v>30</v>
      </c>
      <c r="C5">
        <f>VLOOKUP(A5,Ingredients!$A$2:$D$81,4,FALSE)</f>
        <v>8.8183421516754845E-3</v>
      </c>
      <c r="D5">
        <f t="shared" si="0"/>
        <v>0.15625</v>
      </c>
      <c r="E5">
        <f t="shared" si="1"/>
        <v>1.3778659611992945E-3</v>
      </c>
    </row>
    <row r="6" spans="1:5" x14ac:dyDescent="0.25">
      <c r="A6" s="7" t="s">
        <v>10</v>
      </c>
      <c r="B6" s="7">
        <v>60</v>
      </c>
      <c r="C6">
        <f>VLOOKUP(A6,Ingredients!$A$2:$D$81,4,FALSE)</f>
        <v>0</v>
      </c>
      <c r="D6">
        <f t="shared" si="0"/>
        <v>0.3125</v>
      </c>
      <c r="E6">
        <f t="shared" si="1"/>
        <v>0</v>
      </c>
    </row>
    <row r="7" spans="1:5" x14ac:dyDescent="0.25">
      <c r="A7" s="4" t="s">
        <v>12</v>
      </c>
      <c r="B7" s="4">
        <f>SUM(B2:B6)</f>
        <v>192</v>
      </c>
      <c r="C7" s="4"/>
      <c r="D7" s="4">
        <f>SUM(D2:D6)</f>
        <v>1</v>
      </c>
      <c r="E7" s="4">
        <f>SUM(E2:E6)</f>
        <v>2.1142699777480737E-3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B6" sqref="B6"/>
    </sheetView>
  </sheetViews>
  <sheetFormatPr defaultRowHeight="15" x14ac:dyDescent="0.25"/>
  <cols>
    <col min="1" max="1" width="20.140625" customWidth="1"/>
    <col min="4" max="4" width="13.7109375" customWidth="1"/>
    <col min="5" max="5" width="17" customWidth="1"/>
  </cols>
  <sheetData>
    <row r="1" spans="1:5" x14ac:dyDescent="0.25">
      <c r="A1" s="1" t="s">
        <v>13</v>
      </c>
      <c r="B1" s="1" t="s">
        <v>15</v>
      </c>
      <c r="C1" s="1" t="s">
        <v>16</v>
      </c>
      <c r="D1" s="1" t="s">
        <v>17</v>
      </c>
      <c r="E1" s="1" t="s">
        <v>22</v>
      </c>
    </row>
    <row r="2" spans="1:5" x14ac:dyDescent="0.25">
      <c r="A2" s="7" t="s">
        <v>6</v>
      </c>
      <c r="B2" s="7">
        <v>100</v>
      </c>
      <c r="C2">
        <f>VLOOKUP(A2,Ingredients!$A$2:$D$81,4,FALSE)</f>
        <v>1.3793012222437786E-3</v>
      </c>
      <c r="D2">
        <f>B2/VLOOKUP("sum",$A$1:$B$99,2,FALSE)</f>
        <v>0.53475935828877008</v>
      </c>
      <c r="E2">
        <f>D2*C2</f>
        <v>7.3759423649399924E-4</v>
      </c>
    </row>
    <row r="3" spans="1:5" x14ac:dyDescent="0.25">
      <c r="A3" s="7" t="s">
        <v>7</v>
      </c>
      <c r="B3" s="7">
        <v>1.5</v>
      </c>
      <c r="C3">
        <f>VLOOKUP(A3,Ingredients!$A$2:$D$81,4,FALSE)</f>
        <v>1.3227746521102666E-4</v>
      </c>
      <c r="D3">
        <f t="shared" ref="D3:D7" si="0">B3/VLOOKUP("sum",$A$1:$B$99,2,FALSE)</f>
        <v>8.0213903743315516E-3</v>
      </c>
      <c r="E3">
        <f t="shared" ref="E3:E7" si="1">D3*C3</f>
        <v>1.0610491861847059E-6</v>
      </c>
    </row>
    <row r="4" spans="1:5" x14ac:dyDescent="0.25">
      <c r="A4" s="7" t="s">
        <v>8</v>
      </c>
      <c r="B4" s="7">
        <v>0.5</v>
      </c>
      <c r="C4">
        <f>VLOOKUP(A4,Ingredients!$A$2:$D$81,4,FALSE)</f>
        <v>6.5220655103424329E-3</v>
      </c>
      <c r="D4">
        <f t="shared" si="0"/>
        <v>2.6737967914438501E-3</v>
      </c>
      <c r="E4">
        <f t="shared" si="1"/>
        <v>1.7438677835140195E-5</v>
      </c>
    </row>
    <row r="5" spans="1:5" x14ac:dyDescent="0.25">
      <c r="A5" s="7" t="s">
        <v>25</v>
      </c>
      <c r="B5" s="7">
        <v>15</v>
      </c>
      <c r="C5">
        <f>VLOOKUP(A5,Ingredients!$A$2:$D$81,4,FALSE)</f>
        <v>8.8183421516754845E-3</v>
      </c>
      <c r="D5">
        <f t="shared" si="0"/>
        <v>8.0213903743315509E-2</v>
      </c>
      <c r="E5">
        <f t="shared" si="1"/>
        <v>7.0735364853011912E-4</v>
      </c>
    </row>
    <row r="6" spans="1:5" x14ac:dyDescent="0.25">
      <c r="A6" s="7" t="s">
        <v>10</v>
      </c>
      <c r="B6" s="7">
        <v>60</v>
      </c>
      <c r="C6">
        <f>VLOOKUP(A6,Ingredients!$A$2:$D$81,4,FALSE)</f>
        <v>0</v>
      </c>
      <c r="D6">
        <f t="shared" si="0"/>
        <v>0.32085561497326204</v>
      </c>
      <c r="E6">
        <f t="shared" si="1"/>
        <v>0</v>
      </c>
    </row>
    <row r="7" spans="1:5" x14ac:dyDescent="0.25">
      <c r="A7" s="7" t="s">
        <v>26</v>
      </c>
      <c r="B7" s="7">
        <v>10</v>
      </c>
      <c r="C7">
        <f>VLOOKUP(A7,Ingredients!$A$2:$D$81,4,FALSE)</f>
        <v>1.1437908496732027E-3</v>
      </c>
      <c r="D7">
        <f t="shared" si="0"/>
        <v>5.3475935828877004E-2</v>
      </c>
      <c r="E7">
        <f t="shared" si="1"/>
        <v>6.1165286078780892E-5</v>
      </c>
    </row>
    <row r="8" spans="1:5" x14ac:dyDescent="0.25">
      <c r="A8" s="4" t="s">
        <v>12</v>
      </c>
      <c r="B8" s="4">
        <f>SUM(B2:B7)</f>
        <v>187</v>
      </c>
      <c r="C8" s="4">
        <f>SUM(C2:C7)</f>
        <v>1.7995777199145923E-2</v>
      </c>
      <c r="D8" s="4">
        <f>SUM(D2:D7)</f>
        <v>1</v>
      </c>
      <c r="E8" s="4">
        <f>SUM(E2:E7)</f>
        <v>1.5246128981242241E-3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C5" sqref="C5"/>
    </sheetView>
  </sheetViews>
  <sheetFormatPr defaultRowHeight="15" x14ac:dyDescent="0.25"/>
  <cols>
    <col min="1" max="1" width="19.85546875" customWidth="1"/>
    <col min="2" max="2" width="10" customWidth="1"/>
    <col min="3" max="3" width="10.5703125" customWidth="1"/>
    <col min="4" max="4" width="13.140625" customWidth="1"/>
    <col min="5" max="5" width="14.85546875" customWidth="1"/>
  </cols>
  <sheetData>
    <row r="1" spans="1:5" x14ac:dyDescent="0.25">
      <c r="A1" s="1" t="s">
        <v>13</v>
      </c>
      <c r="B1" s="1" t="s">
        <v>15</v>
      </c>
      <c r="C1" s="1" t="s">
        <v>16</v>
      </c>
      <c r="D1" s="1" t="s">
        <v>17</v>
      </c>
      <c r="E1" s="1" t="s">
        <v>22</v>
      </c>
    </row>
    <row r="2" spans="1:5" x14ac:dyDescent="0.25">
      <c r="A2" s="7" t="s">
        <v>6</v>
      </c>
      <c r="B2" s="7">
        <v>100</v>
      </c>
      <c r="C2">
        <f>VLOOKUP(A2,Ingredients!$A$2:$D$81,4,FALSE)</f>
        <v>1.3793012222437786E-3</v>
      </c>
      <c r="D2">
        <f>B2/VLOOKUP("sum",$A$1:$B$98,2,FALSE)</f>
        <v>0.45045045045045046</v>
      </c>
      <c r="E2">
        <f>D2*C2</f>
        <v>6.2130685686656692E-4</v>
      </c>
    </row>
    <row r="3" spans="1:5" x14ac:dyDescent="0.25">
      <c r="A3" s="7" t="s">
        <v>7</v>
      </c>
      <c r="B3" s="7">
        <v>1.5</v>
      </c>
      <c r="C3">
        <f>VLOOKUP(A3,Ingredients!$A$2:$D$81,4,FALSE)</f>
        <v>1.3227746521102666E-4</v>
      </c>
      <c r="D3">
        <f t="shared" ref="D3:D6" si="0">B3/VLOOKUP("sum",$A$1:$B$98,2,FALSE)</f>
        <v>6.7567567567567571E-3</v>
      </c>
      <c r="E3">
        <f t="shared" ref="E3:E6" si="1">D3*C3</f>
        <v>8.9376665683126128E-7</v>
      </c>
    </row>
    <row r="4" spans="1:5" x14ac:dyDescent="0.25">
      <c r="A4" s="7" t="s">
        <v>8</v>
      </c>
      <c r="B4" s="7">
        <v>0.5</v>
      </c>
      <c r="C4">
        <f>VLOOKUP(A4,Ingredients!$A$2:$D$81,4,FALSE)</f>
        <v>6.5220655103424329E-3</v>
      </c>
      <c r="D4">
        <f t="shared" si="0"/>
        <v>2.2522522522522522E-3</v>
      </c>
      <c r="E4">
        <f t="shared" si="1"/>
        <v>1.468933673500548E-5</v>
      </c>
    </row>
    <row r="5" spans="1:5" x14ac:dyDescent="0.25">
      <c r="A5" s="7" t="s">
        <v>80</v>
      </c>
      <c r="B5" s="7">
        <v>50</v>
      </c>
      <c r="C5">
        <f>VLOOKUP(A5,Ingredients!$A$2:$D$81,4,FALSE)</f>
        <v>1.1023122100918888E-3</v>
      </c>
      <c r="D5">
        <f t="shared" si="0"/>
        <v>0.22522522522522523</v>
      </c>
      <c r="E5">
        <f t="shared" si="1"/>
        <v>2.4826851578646145E-4</v>
      </c>
    </row>
    <row r="6" spans="1:5" x14ac:dyDescent="0.25">
      <c r="A6" s="7" t="s">
        <v>10</v>
      </c>
      <c r="B6" s="7">
        <v>70</v>
      </c>
      <c r="C6">
        <f>VLOOKUP(A6,Ingredients!$A$2:$D$81,4,FALSE)</f>
        <v>0</v>
      </c>
      <c r="D6">
        <f t="shared" si="0"/>
        <v>0.31531531531531531</v>
      </c>
      <c r="E6">
        <f t="shared" si="1"/>
        <v>0</v>
      </c>
    </row>
    <row r="7" spans="1:5" x14ac:dyDescent="0.25">
      <c r="A7" s="4" t="s">
        <v>12</v>
      </c>
      <c r="B7" s="4">
        <f>SUM(B2:B6)</f>
        <v>222</v>
      </c>
      <c r="C7" s="4">
        <f>SUM(C2:C6)</f>
        <v>9.1359564078891276E-3</v>
      </c>
      <c r="D7" s="4">
        <f>SUM(D2:D6)</f>
        <v>1</v>
      </c>
      <c r="E7" s="4">
        <f>SUM(E2:E6)</f>
        <v>8.8515847604486513E-4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"/>
  <sheetViews>
    <sheetView topLeftCell="A10" workbookViewId="0">
      <selection activeCell="D20" sqref="D20"/>
    </sheetView>
  </sheetViews>
  <sheetFormatPr defaultRowHeight="15" x14ac:dyDescent="0.25"/>
  <cols>
    <col min="1" max="1" width="18.140625" customWidth="1"/>
    <col min="2" max="2" width="9.7109375" style="15" customWidth="1"/>
    <col min="3" max="3" width="13.140625" customWidth="1"/>
  </cols>
  <sheetData>
    <row r="1" spans="1:8" x14ac:dyDescent="0.25">
      <c r="B1" s="15" t="s">
        <v>69</v>
      </c>
      <c r="C1" t="s">
        <v>70</v>
      </c>
      <c r="D1" t="s">
        <v>67</v>
      </c>
      <c r="E1" t="s">
        <v>68</v>
      </c>
      <c r="F1" t="s">
        <v>24</v>
      </c>
      <c r="G1" t="s">
        <v>27</v>
      </c>
      <c r="H1" t="s">
        <v>28</v>
      </c>
    </row>
    <row r="2" spans="1:8" x14ac:dyDescent="0.25">
      <c r="A2" t="str">
        <f>Ingredients!A2</f>
        <v>basic loaf</v>
      </c>
      <c r="B2" s="15">
        <f ca="1">SUMIF(D2:AB2,"&lt;&gt;#N/A")</f>
        <v>0</v>
      </c>
      <c r="C2" s="6">
        <f ca="1">IFERROR(B2/VLOOKUP(A2,Ingredients!A:B,2),"Ingredient unlisted")</f>
        <v>0</v>
      </c>
      <c r="D2">
        <f ca="1">IFERROR((VLOOKUP($A2,INDIRECT("'"&amp;D$1&amp;"'"&amp;"!A:E"),4,FALSE))*VLOOKUP(D$1,'Margin Analysis'!$A:$F,2,FALSE)*VLOOKUP(D$1,'Margin Analysis'!$A:$F,3,FALSE)*VLOOKUP(D$1,'Margin Analysis'!$A:$F,4,FALSE),0)</f>
        <v>0</v>
      </c>
      <c r="E2">
        <f ca="1">IFERROR((VLOOKUP($A2,INDIRECT("'"&amp;E$1&amp;"'"&amp;"!A:E"),4,FALSE))*VLOOKUP(E$1,'Margin Analysis'!$A:$F,2,FALSE)*VLOOKUP(E$1,'Margin Analysis'!$A:$F,3,FALSE)*VLOOKUP(E$1,'Margin Analysis'!$A:$F,4,FALSE),0)</f>
        <v>0</v>
      </c>
      <c r="F2">
        <f ca="1">IFERROR((VLOOKUP($A2,INDIRECT("'"&amp;F$1&amp;"'"&amp;"!A:E"),4,FALSE))*VLOOKUP(F$1,'Margin Analysis'!$A:$F,2,FALSE)*VLOOKUP(F$1,'Margin Analysis'!$A:$F,3,FALSE)*VLOOKUP(F$1,'Margin Analysis'!$A:$F,4,FALSE),0)</f>
        <v>0</v>
      </c>
      <c r="G2">
        <f ca="1">IFERROR((VLOOKUP($A2,INDIRECT("'"&amp;G$1&amp;"'"&amp;"!A:E"),4,FALSE))*VLOOKUP(G$1,'Margin Analysis'!$A:$F,2,FALSE)*VLOOKUP(G$1,'Margin Analysis'!$A:$F,3,FALSE)*VLOOKUP(G$1,'Margin Analysis'!$A:$F,4,FALSE),0)</f>
        <v>0</v>
      </c>
      <c r="H2">
        <f ca="1">IFERROR((VLOOKUP($A2,INDIRECT("'"&amp;H$1&amp;"'"&amp;"!A:E"),4,FALSE))*VLOOKUP(H$1,'Margin Analysis'!$A:$F,2,FALSE)*VLOOKUP(H$1,'Margin Analysis'!$A:$F,3,FALSE)*VLOOKUP(H$1,'Margin Analysis'!$A:$F,4,FALSE),0)</f>
        <v>0</v>
      </c>
    </row>
    <row r="3" spans="1:8" x14ac:dyDescent="0.25">
      <c r="A3" t="str">
        <f>Ingredients!A3</f>
        <v>Victoria flour</v>
      </c>
      <c r="B3" s="15">
        <f ca="1">SUMIF(D3:AB3,"&lt;&gt;#N/A")</f>
        <v>29624.200688806548</v>
      </c>
      <c r="C3" s="6">
        <f ca="1">IFERROR(B3/VLOOKUP(A3,Ingredients!A:B,2),"Ingredient unlisted")</f>
        <v>1.3062047253393601</v>
      </c>
      <c r="D3">
        <f ca="1">IFERROR((VLOOKUP($A3,INDIRECT("'"&amp;D$1&amp;"'"&amp;"!A:E"),4,FALSE))*VLOOKUP(D$1,'Margin Analysis'!$A:$F,2,FALSE)*VLOOKUP(D$1,'Margin Analysis'!$A:$F,3,FALSE)*VLOOKUP(D$1,'Margin Analysis'!$A:$F,4,FALSE),0)</f>
        <v>0</v>
      </c>
      <c r="E3">
        <f ca="1">IFERROR((VLOOKUP($A3,INDIRECT("'"&amp;E$1&amp;"'"&amp;"!A:E"),4,FALSE))*VLOOKUP(E$1,'Margin Analysis'!$A:$F,2,FALSE)*VLOOKUP(E$1,'Margin Analysis'!$A:$F,3,FALSE)*VLOOKUP(E$1,'Margin Analysis'!$A:$F,4,FALSE),0)</f>
        <v>21105.52763819095</v>
      </c>
      <c r="F3">
        <f ca="1">IFERROR((VLOOKUP($A3,INDIRECT("'"&amp;F$1&amp;"'"&amp;"!A:E"),4,FALSE))*VLOOKUP(F$1,'Margin Analysis'!$A:$F,2,FALSE)*VLOOKUP(F$1,'Margin Analysis'!$A:$F,3,FALSE)*VLOOKUP(F$1,'Margin Analysis'!$A:$F,4,FALSE),0)</f>
        <v>5412.7906976744189</v>
      </c>
      <c r="G3">
        <f ca="1">IFERROR((VLOOKUP($A3,INDIRECT("'"&amp;G$1&amp;"'"&amp;"!A:E"),4,FALSE))*VLOOKUP(G$1,'Margin Analysis'!$A:$F,2,FALSE)*VLOOKUP(G$1,'Margin Analysis'!$A:$F,3,FALSE)*VLOOKUP(G$1,'Margin Analysis'!$A:$F,4,FALSE),0)</f>
        <v>0</v>
      </c>
      <c r="H3">
        <f ca="1">IFERROR((VLOOKUP($A3,INDIRECT("'"&amp;H$1&amp;"'"&amp;"!A:E"),4,FALSE))*VLOOKUP(H$1,'Margin Analysis'!$A:$F,2,FALSE)*VLOOKUP(H$1,'Margin Analysis'!$A:$F,3,FALSE)*VLOOKUP(H$1,'Margin Analysis'!$A:$F,4,FALSE),0)</f>
        <v>3105.882352941177</v>
      </c>
    </row>
    <row r="4" spans="1:8" x14ac:dyDescent="0.25">
      <c r="A4" t="str">
        <f>Ingredients!A4</f>
        <v>Chocolate chips 2m</v>
      </c>
      <c r="B4" s="15">
        <f t="shared" ref="B4:B21" ca="1" si="0">SUMIF(D4:AB4,"&lt;&gt;#N/A")</f>
        <v>0</v>
      </c>
      <c r="C4" s="6">
        <f ca="1">IFERROR(B4/VLOOKUP(A4,Ingredients!A:B,2),"Ingredient unlisted")</f>
        <v>0</v>
      </c>
      <c r="D4">
        <f ca="1">IFERROR((VLOOKUP($A4,INDIRECT("'"&amp;D$1&amp;"'"&amp;"!A:E"),4,FALSE))*VLOOKUP(D$1,'Margin Analysis'!$A:$F,2,FALSE)*VLOOKUP(D$1,'Margin Analysis'!$A:$F,3,FALSE)*VLOOKUP(D$1,'Margin Analysis'!$A:$F,4,FALSE),0)</f>
        <v>0</v>
      </c>
      <c r="E4">
        <f ca="1">IFERROR((VLOOKUP($A4,INDIRECT("'"&amp;E$1&amp;"'"&amp;"!A:E"),4,FALSE))*VLOOKUP(E$1,'Margin Analysis'!$A:$F,2,FALSE)*VLOOKUP(E$1,'Margin Analysis'!$A:$F,3,FALSE)*VLOOKUP(E$1,'Margin Analysis'!$A:$F,4,FALSE),0)</f>
        <v>0</v>
      </c>
      <c r="F4">
        <f ca="1">IFERROR((VLOOKUP($A4,INDIRECT("'"&amp;F$1&amp;"'"&amp;"!A:E"),4,FALSE))*VLOOKUP(F$1,'Margin Analysis'!$A:$F,2,FALSE)*VLOOKUP(F$1,'Margin Analysis'!$A:$F,3,FALSE)*VLOOKUP(F$1,'Margin Analysis'!$A:$F,4,FALSE),0)</f>
        <v>0</v>
      </c>
      <c r="G4">
        <f ca="1">IFERROR((VLOOKUP($A4,INDIRECT("'"&amp;G$1&amp;"'"&amp;"!A:E"),4,FALSE))*VLOOKUP(G$1,'Margin Analysis'!$A:$F,2,FALSE)*VLOOKUP(G$1,'Margin Analysis'!$A:$F,3,FALSE)*VLOOKUP(G$1,'Margin Analysis'!$A:$F,4,FALSE),0)</f>
        <v>0</v>
      </c>
      <c r="H4">
        <f ca="1">IFERROR((VLOOKUP($A4,INDIRECT("'"&amp;H$1&amp;"'"&amp;"!A:E"),4,FALSE))*VLOOKUP(H$1,'Margin Analysis'!$A:$F,2,FALSE)*VLOOKUP(H$1,'Margin Analysis'!$A:$F,3,FALSE)*VLOOKUP(H$1,'Margin Analysis'!$A:$F,4,FALSE),0)</f>
        <v>0</v>
      </c>
    </row>
    <row r="5" spans="1:8" x14ac:dyDescent="0.25">
      <c r="A5" t="str">
        <f>Ingredients!A5</f>
        <v>Butter</v>
      </c>
      <c r="B5" s="15">
        <f t="shared" ca="1" si="0"/>
        <v>465.88235294117652</v>
      </c>
      <c r="C5" s="6">
        <f ca="1">IFERROR(B5/VLOOKUP(A5,Ingredients!A:B,2),"Ingredient unlisted")</f>
        <v>465.88235294117652</v>
      </c>
      <c r="D5">
        <f ca="1">IFERROR((VLOOKUP($A5,INDIRECT("'"&amp;D$1&amp;"'"&amp;"!A:E"),4,FALSE))*VLOOKUP(D$1,'Margin Analysis'!$A:$F,2,FALSE)*VLOOKUP(D$1,'Margin Analysis'!$A:$F,3,FALSE)*VLOOKUP(D$1,'Margin Analysis'!$A:$F,4,FALSE),0)</f>
        <v>0</v>
      </c>
      <c r="E5">
        <f ca="1">IFERROR((VLOOKUP($A5,INDIRECT("'"&amp;E$1&amp;"'"&amp;"!A:E"),4,FALSE))*VLOOKUP(E$1,'Margin Analysis'!$A:$F,2,FALSE)*VLOOKUP(E$1,'Margin Analysis'!$A:$F,3,FALSE)*VLOOKUP(E$1,'Margin Analysis'!$A:$F,4,FALSE),0)</f>
        <v>0</v>
      </c>
      <c r="F5">
        <f ca="1">IFERROR((VLOOKUP($A5,INDIRECT("'"&amp;F$1&amp;"'"&amp;"!A:E"),4,FALSE))*VLOOKUP(F$1,'Margin Analysis'!$A:$F,2,FALSE)*VLOOKUP(F$1,'Margin Analysis'!$A:$F,3,FALSE)*VLOOKUP(F$1,'Margin Analysis'!$A:$F,4,FALSE),0)</f>
        <v>0</v>
      </c>
      <c r="G5">
        <f ca="1">IFERROR((VLOOKUP($A5,INDIRECT("'"&amp;G$1&amp;"'"&amp;"!A:E"),4,FALSE))*VLOOKUP(G$1,'Margin Analysis'!$A:$F,2,FALSE)*VLOOKUP(G$1,'Margin Analysis'!$A:$F,3,FALSE)*VLOOKUP(G$1,'Margin Analysis'!$A:$F,4,FALSE),0)</f>
        <v>0</v>
      </c>
      <c r="H5">
        <f ca="1">IFERROR((VLOOKUP($A5,INDIRECT("'"&amp;H$1&amp;"'"&amp;"!A:E"),4,FALSE))*VLOOKUP(H$1,'Margin Analysis'!$A:$F,2,FALSE)*VLOOKUP(H$1,'Margin Analysis'!$A:$F,3,FALSE)*VLOOKUP(H$1,'Margin Analysis'!$A:$F,4,FALSE),0)</f>
        <v>465.88235294117652</v>
      </c>
    </row>
    <row r="6" spans="1:8" x14ac:dyDescent="0.25">
      <c r="A6" t="str">
        <f>Ingredients!A6</f>
        <v>salt</v>
      </c>
      <c r="B6" s="15">
        <f t="shared" ca="1" si="0"/>
        <v>444.36301033209827</v>
      </c>
      <c r="C6" s="6">
        <f ca="1">IFERROR(B6/VLOOKUP(A6,Ingredients!A:B,2),"Ingredient unlisted")</f>
        <v>1.9593070880090404E-2</v>
      </c>
      <c r="D6">
        <f ca="1">IFERROR((VLOOKUP($A6,INDIRECT("'"&amp;D$1&amp;"'"&amp;"!A:E"),4,FALSE))*VLOOKUP(D$1,'Margin Analysis'!$A:$F,2,FALSE)*VLOOKUP(D$1,'Margin Analysis'!$A:$F,3,FALSE)*VLOOKUP(D$1,'Margin Analysis'!$A:$F,4,FALSE),0)</f>
        <v>0</v>
      </c>
      <c r="E6">
        <f ca="1">IFERROR((VLOOKUP($A6,INDIRECT("'"&amp;E$1&amp;"'"&amp;"!A:E"),4,FALSE))*VLOOKUP(E$1,'Margin Analysis'!$A:$F,2,FALSE)*VLOOKUP(E$1,'Margin Analysis'!$A:$F,3,FALSE)*VLOOKUP(E$1,'Margin Analysis'!$A:$F,4,FALSE),0)</f>
        <v>316.5829145728643</v>
      </c>
      <c r="F6">
        <f ca="1">IFERROR((VLOOKUP($A6,INDIRECT("'"&amp;F$1&amp;"'"&amp;"!A:E"),4,FALSE))*VLOOKUP(F$1,'Margin Analysis'!$A:$F,2,FALSE)*VLOOKUP(F$1,'Margin Analysis'!$A:$F,3,FALSE)*VLOOKUP(F$1,'Margin Analysis'!$A:$F,4,FALSE),0)</f>
        <v>81.191860465116278</v>
      </c>
      <c r="G6">
        <f ca="1">IFERROR((VLOOKUP($A6,INDIRECT("'"&amp;G$1&amp;"'"&amp;"!A:E"),4,FALSE))*VLOOKUP(G$1,'Margin Analysis'!$A:$F,2,FALSE)*VLOOKUP(G$1,'Margin Analysis'!$A:$F,3,FALSE)*VLOOKUP(G$1,'Margin Analysis'!$A:$F,4,FALSE),0)</f>
        <v>0</v>
      </c>
      <c r="H6">
        <f ca="1">IFERROR((VLOOKUP($A6,INDIRECT("'"&amp;H$1&amp;"'"&amp;"!A:E"),4,FALSE))*VLOOKUP(H$1,'Margin Analysis'!$A:$F,2,FALSE)*VLOOKUP(H$1,'Margin Analysis'!$A:$F,3,FALSE)*VLOOKUP(H$1,'Margin Analysis'!$A:$F,4,FALSE),0)</f>
        <v>46.588235294117659</v>
      </c>
    </row>
    <row r="7" spans="1:8" x14ac:dyDescent="0.25">
      <c r="A7" t="str">
        <f>Ingredients!A7</f>
        <v>yeast</v>
      </c>
      <c r="B7" s="15">
        <f t="shared" ca="1" si="0"/>
        <v>148.12100344403277</v>
      </c>
      <c r="C7" s="6">
        <f ca="1">IFERROR(B7/VLOOKUP(A7,Ingredients!A:B,2),"Ingredient unlisted")</f>
        <v>3.2654542205474597E-2</v>
      </c>
      <c r="D7">
        <f ca="1">IFERROR((VLOOKUP($A7,INDIRECT("'"&amp;D$1&amp;"'"&amp;"!A:E"),4,FALSE))*VLOOKUP(D$1,'Margin Analysis'!$A:$F,2,FALSE)*VLOOKUP(D$1,'Margin Analysis'!$A:$F,3,FALSE)*VLOOKUP(D$1,'Margin Analysis'!$A:$F,4,FALSE),0)</f>
        <v>0</v>
      </c>
      <c r="E7">
        <f ca="1">IFERROR((VLOOKUP($A7,INDIRECT("'"&amp;E$1&amp;"'"&amp;"!A:E"),4,FALSE))*VLOOKUP(E$1,'Margin Analysis'!$A:$F,2,FALSE)*VLOOKUP(E$1,'Margin Analysis'!$A:$F,3,FALSE)*VLOOKUP(E$1,'Margin Analysis'!$A:$F,4,FALSE),0)</f>
        <v>105.52763819095478</v>
      </c>
      <c r="F7">
        <f ca="1">IFERROR((VLOOKUP($A7,INDIRECT("'"&amp;F$1&amp;"'"&amp;"!A:E"),4,FALSE))*VLOOKUP(F$1,'Margin Analysis'!$A:$F,2,FALSE)*VLOOKUP(F$1,'Margin Analysis'!$A:$F,3,FALSE)*VLOOKUP(F$1,'Margin Analysis'!$A:$F,4,FALSE),0)</f>
        <v>27.063953488372093</v>
      </c>
      <c r="G7">
        <f ca="1">IFERROR((VLOOKUP($A7,INDIRECT("'"&amp;G$1&amp;"'"&amp;"!A:E"),4,FALSE))*VLOOKUP(G$1,'Margin Analysis'!$A:$F,2,FALSE)*VLOOKUP(G$1,'Margin Analysis'!$A:$F,3,FALSE)*VLOOKUP(G$1,'Margin Analysis'!$A:$F,4,FALSE),0)</f>
        <v>0</v>
      </c>
      <c r="H7">
        <f ca="1">IFERROR((VLOOKUP($A7,INDIRECT("'"&amp;H$1&amp;"'"&amp;"!A:E"),4,FALSE))*VLOOKUP(H$1,'Margin Analysis'!$A:$F,2,FALSE)*VLOOKUP(H$1,'Margin Analysis'!$A:$F,3,FALSE)*VLOOKUP(H$1,'Margin Analysis'!$A:$F,4,FALSE),0)</f>
        <v>15.529411764705884</v>
      </c>
    </row>
    <row r="8" spans="1:8" x14ac:dyDescent="0.25">
      <c r="A8" t="str">
        <f>Ingredients!A8</f>
        <v>fennel seeds</v>
      </c>
      <c r="B8" s="15">
        <f t="shared" ca="1" si="0"/>
        <v>422.1105527638191</v>
      </c>
      <c r="C8" s="6">
        <f ca="1">IFERROR(B8/VLOOKUP(A8,Ingredients!A:B,2),"Ingredient unlisted")</f>
        <v>3.6493886520235323E-2</v>
      </c>
      <c r="D8">
        <f ca="1">IFERROR((VLOOKUP($A8,INDIRECT("'"&amp;D$1&amp;"'"&amp;"!A:E"),4,FALSE))*VLOOKUP(D$1,'Margin Analysis'!$A:$F,2,FALSE)*VLOOKUP(D$1,'Margin Analysis'!$A:$F,3,FALSE)*VLOOKUP(D$1,'Margin Analysis'!$A:$F,4,FALSE),0)</f>
        <v>0</v>
      </c>
      <c r="E8">
        <f ca="1">IFERROR((VLOOKUP($A8,INDIRECT("'"&amp;E$1&amp;"'"&amp;"!A:E"),4,FALSE))*VLOOKUP(E$1,'Margin Analysis'!$A:$F,2,FALSE)*VLOOKUP(E$1,'Margin Analysis'!$A:$F,3,FALSE)*VLOOKUP(E$1,'Margin Analysis'!$A:$F,4,FALSE),0)</f>
        <v>422.1105527638191</v>
      </c>
      <c r="F8">
        <f ca="1">IFERROR((VLOOKUP($A8,INDIRECT("'"&amp;F$1&amp;"'"&amp;"!A:E"),4,FALSE))*VLOOKUP(F$1,'Margin Analysis'!$A:$F,2,FALSE)*VLOOKUP(F$1,'Margin Analysis'!$A:$F,3,FALSE)*VLOOKUP(F$1,'Margin Analysis'!$A:$F,4,FALSE),0)</f>
        <v>0</v>
      </c>
      <c r="G8">
        <f ca="1">IFERROR((VLOOKUP($A8,INDIRECT("'"&amp;G$1&amp;"'"&amp;"!A:E"),4,FALSE))*VLOOKUP(G$1,'Margin Analysis'!$A:$F,2,FALSE)*VLOOKUP(G$1,'Margin Analysis'!$A:$F,3,FALSE)*VLOOKUP(G$1,'Margin Analysis'!$A:$F,4,FALSE),0)</f>
        <v>0</v>
      </c>
      <c r="H8">
        <f ca="1">IFERROR((VLOOKUP($A8,INDIRECT("'"&amp;H$1&amp;"'"&amp;"!A:E"),4,FALSE))*VLOOKUP(H$1,'Margin Analysis'!$A:$F,2,FALSE)*VLOOKUP(H$1,'Margin Analysis'!$A:$F,3,FALSE)*VLOOKUP(H$1,'Margin Analysis'!$A:$F,4,FALSE),0)</f>
        <v>0</v>
      </c>
    </row>
    <row r="9" spans="1:8" x14ac:dyDescent="0.25">
      <c r="A9" t="str">
        <f>Ingredients!A9</f>
        <v>raisins</v>
      </c>
      <c r="B9" s="15">
        <f t="shared" ca="1" si="0"/>
        <v>5276.3819095477375</v>
      </c>
      <c r="C9" s="6">
        <f ca="1">IFERROR(B9/VLOOKUP(A9,Ingredients!A:B,2),"Ingredient unlisted")</f>
        <v>0.23264880816009709</v>
      </c>
      <c r="D9">
        <f ca="1">IFERROR((VLOOKUP($A9,INDIRECT("'"&amp;D$1&amp;"'"&amp;"!A:E"),4,FALSE))*VLOOKUP(D$1,'Margin Analysis'!$A:$F,2,FALSE)*VLOOKUP(D$1,'Margin Analysis'!$A:$F,3,FALSE)*VLOOKUP(D$1,'Margin Analysis'!$A:$F,4,FALSE),0)</f>
        <v>0</v>
      </c>
      <c r="E9">
        <f ca="1">IFERROR((VLOOKUP($A9,INDIRECT("'"&amp;E$1&amp;"'"&amp;"!A:E"),4,FALSE))*VLOOKUP(E$1,'Margin Analysis'!$A:$F,2,FALSE)*VLOOKUP(E$1,'Margin Analysis'!$A:$F,3,FALSE)*VLOOKUP(E$1,'Margin Analysis'!$A:$F,4,FALSE),0)</f>
        <v>5276.3819095477375</v>
      </c>
      <c r="F9">
        <f ca="1">IFERROR((VLOOKUP($A9,INDIRECT("'"&amp;F$1&amp;"'"&amp;"!A:E"),4,FALSE))*VLOOKUP(F$1,'Margin Analysis'!$A:$F,2,FALSE)*VLOOKUP(F$1,'Margin Analysis'!$A:$F,3,FALSE)*VLOOKUP(F$1,'Margin Analysis'!$A:$F,4,FALSE),0)</f>
        <v>0</v>
      </c>
      <c r="G9">
        <f ca="1">IFERROR((VLOOKUP($A9,INDIRECT("'"&amp;G$1&amp;"'"&amp;"!A:E"),4,FALSE))*VLOOKUP(G$1,'Margin Analysis'!$A:$F,2,FALSE)*VLOOKUP(G$1,'Margin Analysis'!$A:$F,3,FALSE)*VLOOKUP(G$1,'Margin Analysis'!$A:$F,4,FALSE),0)</f>
        <v>0</v>
      </c>
      <c r="H9">
        <f ca="1">IFERROR((VLOOKUP($A9,INDIRECT("'"&amp;H$1&amp;"'"&amp;"!A:E"),4,FALSE))*VLOOKUP(H$1,'Margin Analysis'!$A:$F,2,FALSE)*VLOOKUP(H$1,'Margin Analysis'!$A:$F,3,FALSE)*VLOOKUP(H$1,'Margin Analysis'!$A:$F,4,FALSE),0)</f>
        <v>0</v>
      </c>
    </row>
    <row r="10" spans="1:8" x14ac:dyDescent="0.25">
      <c r="A10" t="str">
        <f>Ingredients!A10</f>
        <v>water</v>
      </c>
      <c r="B10" s="15">
        <f t="shared" ca="1" si="0"/>
        <v>20426.352246870469</v>
      </c>
      <c r="C10" s="6">
        <f ca="1">IFERROR(B10/VLOOKUP(A10,Ingredients!A:B,2),"Ingredient unlisted")</f>
        <v>0.9006486995745282</v>
      </c>
      <c r="D10">
        <f ca="1">IFERROR((VLOOKUP($A10,INDIRECT("'"&amp;D$1&amp;"'"&amp;"!A:E"),4,FALSE))*VLOOKUP(D$1,'Margin Analysis'!$A:$F,2,FALSE)*VLOOKUP(D$1,'Margin Analysis'!$A:$F,3,FALSE)*VLOOKUP(D$1,'Margin Analysis'!$A:$F,4,FALSE),0)</f>
        <v>0</v>
      </c>
      <c r="E10">
        <f ca="1">IFERROR((VLOOKUP($A10,INDIRECT("'"&amp;E$1&amp;"'"&amp;"!A:E"),4,FALSE))*VLOOKUP(E$1,'Margin Analysis'!$A:$F,2,FALSE)*VLOOKUP(E$1,'Margin Analysis'!$A:$F,3,FALSE)*VLOOKUP(E$1,'Margin Analysis'!$A:$F,4,FALSE),0)</f>
        <v>14773.869346733669</v>
      </c>
      <c r="F10">
        <f ca="1">IFERROR((VLOOKUP($A10,INDIRECT("'"&amp;F$1&amp;"'"&amp;"!A:E"),4,FALSE))*VLOOKUP(F$1,'Margin Analysis'!$A:$F,2,FALSE)*VLOOKUP(F$1,'Margin Analysis'!$A:$F,3,FALSE)*VLOOKUP(F$1,'Margin Analysis'!$A:$F,4,FALSE),0)</f>
        <v>3788.9534883720926</v>
      </c>
      <c r="G10">
        <f ca="1">IFERROR((VLOOKUP($A10,INDIRECT("'"&amp;G$1&amp;"'"&amp;"!A:E"),4,FALSE))*VLOOKUP(G$1,'Margin Analysis'!$A:$F,2,FALSE)*VLOOKUP(G$1,'Margin Analysis'!$A:$F,3,FALSE)*VLOOKUP(G$1,'Margin Analysis'!$A:$F,4,FALSE),0)</f>
        <v>0</v>
      </c>
      <c r="H10">
        <f ca="1">IFERROR((VLOOKUP($A10,INDIRECT("'"&amp;H$1&amp;"'"&amp;"!A:E"),4,FALSE))*VLOOKUP(H$1,'Margin Analysis'!$A:$F,2,FALSE)*VLOOKUP(H$1,'Margin Analysis'!$A:$F,3,FALSE)*VLOOKUP(H$1,'Margin Analysis'!$A:$F,4,FALSE),0)</f>
        <v>1863.5294117647061</v>
      </c>
    </row>
    <row r="11" spans="1:8" x14ac:dyDescent="0.25">
      <c r="A11" t="str">
        <f>Ingredients!A11</f>
        <v>sesame seeds</v>
      </c>
      <c r="B11" s="15">
        <f t="shared" ca="1" si="0"/>
        <v>0</v>
      </c>
      <c r="C11" s="6">
        <f ca="1">IFERROR(B11/VLOOKUP(A11,Ingredients!A:B,2),"Ingredient unlisted")</f>
        <v>0</v>
      </c>
      <c r="D11">
        <f ca="1">IFERROR((VLOOKUP($A11,INDIRECT("'"&amp;D$1&amp;"'"&amp;"!A:E"),4,FALSE))*VLOOKUP(D$1,'Margin Analysis'!$A:$F,2,FALSE)*VLOOKUP(D$1,'Margin Analysis'!$A:$F,3,FALSE)*VLOOKUP(D$1,'Margin Analysis'!$A:$F,4,FALSE),0)</f>
        <v>0</v>
      </c>
      <c r="E11">
        <f ca="1">IFERROR((VLOOKUP($A11,INDIRECT("'"&amp;E$1&amp;"'"&amp;"!A:E"),4,FALSE))*VLOOKUP(E$1,'Margin Analysis'!$A:$F,2,FALSE)*VLOOKUP(E$1,'Margin Analysis'!$A:$F,3,FALSE)*VLOOKUP(E$1,'Margin Analysis'!$A:$F,4,FALSE),0)</f>
        <v>0</v>
      </c>
      <c r="F11">
        <f ca="1">IFERROR((VLOOKUP($A11,INDIRECT("'"&amp;F$1&amp;"'"&amp;"!A:E"),4,FALSE))*VLOOKUP(F$1,'Margin Analysis'!$A:$F,2,FALSE)*VLOOKUP(F$1,'Margin Analysis'!$A:$F,3,FALSE)*VLOOKUP(F$1,'Margin Analysis'!$A:$F,4,FALSE),0)</f>
        <v>0</v>
      </c>
      <c r="G11">
        <f ca="1">IFERROR((VLOOKUP($A11,INDIRECT("'"&amp;G$1&amp;"'"&amp;"!A:E"),4,FALSE))*VLOOKUP(G$1,'Margin Analysis'!$A:$F,2,FALSE)*VLOOKUP(G$1,'Margin Analysis'!$A:$F,3,FALSE)*VLOOKUP(G$1,'Margin Analysis'!$A:$F,4,FALSE),0)</f>
        <v>0</v>
      </c>
      <c r="H11">
        <f ca="1">IFERROR((VLOOKUP($A11,INDIRECT("'"&amp;H$1&amp;"'"&amp;"!A:E"),4,FALSE))*VLOOKUP(H$1,'Margin Analysis'!$A:$F,2,FALSE)*VLOOKUP(H$1,'Margin Analysis'!$A:$F,3,FALSE)*VLOOKUP(H$1,'Margin Analysis'!$A:$F,4,FALSE),0)</f>
        <v>0</v>
      </c>
    </row>
    <row r="12" spans="1:8" x14ac:dyDescent="0.25">
      <c r="A12" t="str">
        <f>Ingredients!A12</f>
        <v>eggs</v>
      </c>
      <c r="B12" s="15">
        <f t="shared" ca="1" si="0"/>
        <v>310.58823529411768</v>
      </c>
      <c r="C12" s="6">
        <f ca="1">IFERROR(B12/VLOOKUP(A12,Ingredients!A:B,2),"Ingredient unlisted")</f>
        <v>0.68471833177715535</v>
      </c>
      <c r="D12">
        <f ca="1">IFERROR((VLOOKUP($A12,INDIRECT("'"&amp;D$1&amp;"'"&amp;"!A:E"),4,FALSE))*VLOOKUP(D$1,'Margin Analysis'!$A:$F,2,FALSE)*VLOOKUP(D$1,'Margin Analysis'!$A:$F,3,FALSE)*VLOOKUP(D$1,'Margin Analysis'!$A:$F,4,FALSE),0)</f>
        <v>0</v>
      </c>
      <c r="E12">
        <f ca="1">IFERROR((VLOOKUP($A12,INDIRECT("'"&amp;E$1&amp;"'"&amp;"!A:E"),4,FALSE))*VLOOKUP(E$1,'Margin Analysis'!$A:$F,2,FALSE)*VLOOKUP(E$1,'Margin Analysis'!$A:$F,3,FALSE)*VLOOKUP(E$1,'Margin Analysis'!$A:$F,4,FALSE),0)</f>
        <v>0</v>
      </c>
      <c r="F12">
        <f ca="1">IFERROR((VLOOKUP($A12,INDIRECT("'"&amp;F$1&amp;"'"&amp;"!A:E"),4,FALSE))*VLOOKUP(F$1,'Margin Analysis'!$A:$F,2,FALSE)*VLOOKUP(F$1,'Margin Analysis'!$A:$F,3,FALSE)*VLOOKUP(F$1,'Margin Analysis'!$A:$F,4,FALSE),0)</f>
        <v>0</v>
      </c>
      <c r="G12">
        <f ca="1">IFERROR((VLOOKUP($A12,INDIRECT("'"&amp;G$1&amp;"'"&amp;"!A:E"),4,FALSE))*VLOOKUP(G$1,'Margin Analysis'!$A:$F,2,FALSE)*VLOOKUP(G$1,'Margin Analysis'!$A:$F,3,FALSE)*VLOOKUP(G$1,'Margin Analysis'!$A:$F,4,FALSE),0)</f>
        <v>0</v>
      </c>
      <c r="H12">
        <f ca="1">IFERROR((VLOOKUP($A12,INDIRECT("'"&amp;H$1&amp;"'"&amp;"!A:E"),4,FALSE))*VLOOKUP(H$1,'Margin Analysis'!$A:$F,2,FALSE)*VLOOKUP(H$1,'Margin Analysis'!$A:$F,3,FALSE)*VLOOKUP(H$1,'Margin Analysis'!$A:$F,4,FALSE),0)</f>
        <v>310.58823529411768</v>
      </c>
    </row>
    <row r="13" spans="1:8" x14ac:dyDescent="0.25">
      <c r="A13" t="str">
        <f>Ingredients!A13</f>
        <v>KA Galahad flour</v>
      </c>
      <c r="B13" s="15">
        <f t="shared" ca="1" si="0"/>
        <v>0</v>
      </c>
      <c r="C13" s="6">
        <f ca="1">IFERROR(B13/VLOOKUP(A13,Ingredients!A:B,2),"Ingredient unlisted")</f>
        <v>0</v>
      </c>
      <c r="D13">
        <f ca="1">IFERROR((VLOOKUP($A13,INDIRECT("'"&amp;D$1&amp;"'"&amp;"!A:E"),4,FALSE))*VLOOKUP(D$1,'Margin Analysis'!$A:$F,2,FALSE)*VLOOKUP(D$1,'Margin Analysis'!$A:$F,3,FALSE)*VLOOKUP(D$1,'Margin Analysis'!$A:$F,4,FALSE),0)</f>
        <v>0</v>
      </c>
      <c r="E13">
        <f ca="1">IFERROR((VLOOKUP($A13,INDIRECT("'"&amp;E$1&amp;"'"&amp;"!A:E"),4,FALSE))*VLOOKUP(E$1,'Margin Analysis'!$A:$F,2,FALSE)*VLOOKUP(E$1,'Margin Analysis'!$A:$F,3,FALSE)*VLOOKUP(E$1,'Margin Analysis'!$A:$F,4,FALSE),0)</f>
        <v>0</v>
      </c>
      <c r="F13">
        <f ca="1">IFERROR((VLOOKUP($A13,INDIRECT("'"&amp;F$1&amp;"'"&amp;"!A:E"),4,FALSE))*VLOOKUP(F$1,'Margin Analysis'!$A:$F,2,FALSE)*VLOOKUP(F$1,'Margin Analysis'!$A:$F,3,FALSE)*VLOOKUP(F$1,'Margin Analysis'!$A:$F,4,FALSE),0)</f>
        <v>0</v>
      </c>
      <c r="G13">
        <f ca="1">IFERROR((VLOOKUP($A13,INDIRECT("'"&amp;G$1&amp;"'"&amp;"!A:E"),4,FALSE))*VLOOKUP(G$1,'Margin Analysis'!$A:$F,2,FALSE)*VLOOKUP(G$1,'Margin Analysis'!$A:$F,3,FALSE)*VLOOKUP(G$1,'Margin Analysis'!$A:$F,4,FALSE),0)</f>
        <v>0</v>
      </c>
      <c r="H13">
        <f ca="1">IFERROR((VLOOKUP($A13,INDIRECT("'"&amp;H$1&amp;"'"&amp;"!A:E"),4,FALSE))*VLOOKUP(H$1,'Margin Analysis'!$A:$F,2,FALSE)*VLOOKUP(H$1,'Margin Analysis'!$A:$F,3,FALSE)*VLOOKUP(H$1,'Margin Analysis'!$A:$F,4,FALSE),0)</f>
        <v>0</v>
      </c>
    </row>
    <row r="14" spans="1:8" x14ac:dyDescent="0.25">
      <c r="A14" t="str">
        <f>Ingredients!A14</f>
        <v>Transitional flour</v>
      </c>
      <c r="B14" s="15">
        <f t="shared" ca="1" si="0"/>
        <v>0</v>
      </c>
      <c r="C14" s="6">
        <f ca="1">IFERROR(B14/VLOOKUP(A14,Ingredients!A:B,2),"Ingredient unlisted")</f>
        <v>0</v>
      </c>
      <c r="D14">
        <f ca="1">IFERROR((VLOOKUP($A14,INDIRECT("'"&amp;D$1&amp;"'"&amp;"!A:E"),4,FALSE))*VLOOKUP(D$1,'Margin Analysis'!$A:$F,2,FALSE)*VLOOKUP(D$1,'Margin Analysis'!$A:$F,3,FALSE)*VLOOKUP(D$1,'Margin Analysis'!$A:$F,4,FALSE),0)</f>
        <v>0</v>
      </c>
      <c r="E14">
        <f ca="1">IFERROR((VLOOKUP($A14,INDIRECT("'"&amp;E$1&amp;"'"&amp;"!A:E"),4,FALSE))*VLOOKUP(E$1,'Margin Analysis'!$A:$F,2,FALSE)*VLOOKUP(E$1,'Margin Analysis'!$A:$F,3,FALSE)*VLOOKUP(E$1,'Margin Analysis'!$A:$F,4,FALSE),0)</f>
        <v>0</v>
      </c>
      <c r="F14">
        <f ca="1">IFERROR((VLOOKUP($A14,INDIRECT("'"&amp;F$1&amp;"'"&amp;"!A:E"),4,FALSE))*VLOOKUP(F$1,'Margin Analysis'!$A:$F,2,FALSE)*VLOOKUP(F$1,'Margin Analysis'!$A:$F,3,FALSE)*VLOOKUP(F$1,'Margin Analysis'!$A:$F,4,FALSE),0)</f>
        <v>0</v>
      </c>
      <c r="G14">
        <f ca="1">IFERROR((VLOOKUP($A14,INDIRECT("'"&amp;G$1&amp;"'"&amp;"!A:E"),4,FALSE))*VLOOKUP(G$1,'Margin Analysis'!$A:$F,2,FALSE)*VLOOKUP(G$1,'Margin Analysis'!$A:$F,3,FALSE)*VLOOKUP(G$1,'Margin Analysis'!$A:$F,4,FALSE),0)</f>
        <v>0</v>
      </c>
      <c r="H14">
        <f ca="1">IFERROR((VLOOKUP($A14,INDIRECT("'"&amp;H$1&amp;"'"&amp;"!A:E"),4,FALSE))*VLOOKUP(H$1,'Margin Analysis'!$A:$F,2,FALSE)*VLOOKUP(H$1,'Margin Analysis'!$A:$F,3,FALSE)*VLOOKUP(H$1,'Margin Analysis'!$A:$F,4,FALSE),0)</f>
        <v>0</v>
      </c>
    </row>
    <row r="15" spans="1:8" x14ac:dyDescent="0.25">
      <c r="A15" t="str">
        <f>Ingredients!A16</f>
        <v>whole wheat</v>
      </c>
      <c r="B15" s="15">
        <f t="shared" ca="1" si="0"/>
        <v>0</v>
      </c>
      <c r="C15" s="6">
        <f ca="1">IFERROR(B15/VLOOKUP(A15,Ingredients!A:B,2),"Ingredient unlisted")</f>
        <v>0</v>
      </c>
      <c r="D15">
        <f ca="1">IFERROR((VLOOKUP($A15,INDIRECT("'"&amp;D$1&amp;"'"&amp;"!A:E"),4,FALSE))*VLOOKUP(D$1,'Margin Analysis'!$A:$F,2,FALSE)*VLOOKUP(D$1,'Margin Analysis'!$A:$F,3,FALSE)*VLOOKUP(D$1,'Margin Analysis'!$A:$F,4,FALSE),0)</f>
        <v>0</v>
      </c>
      <c r="E15">
        <f ca="1">IFERROR((VLOOKUP($A15,INDIRECT("'"&amp;E$1&amp;"'"&amp;"!A:E"),4,FALSE))*VLOOKUP(E$1,'Margin Analysis'!$A:$F,2,FALSE)*VLOOKUP(E$1,'Margin Analysis'!$A:$F,3,FALSE)*VLOOKUP(E$1,'Margin Analysis'!$A:$F,4,FALSE),0)</f>
        <v>0</v>
      </c>
      <c r="F15">
        <f ca="1">IFERROR((VLOOKUP($A15,INDIRECT("'"&amp;F$1&amp;"'"&amp;"!A:E"),4,FALSE))*VLOOKUP(F$1,'Margin Analysis'!$A:$F,2,FALSE)*VLOOKUP(F$1,'Margin Analysis'!$A:$F,3,FALSE)*VLOOKUP(F$1,'Margin Analysis'!$A:$F,4,FALSE),0)</f>
        <v>0</v>
      </c>
      <c r="G15">
        <f ca="1">IFERROR((VLOOKUP($A15,INDIRECT("'"&amp;G$1&amp;"'"&amp;"!A:E"),4,FALSE))*VLOOKUP(G$1,'Margin Analysis'!$A:$F,2,FALSE)*VLOOKUP(G$1,'Margin Analysis'!$A:$F,3,FALSE)*VLOOKUP(G$1,'Margin Analysis'!$A:$F,4,FALSE),0)</f>
        <v>0</v>
      </c>
      <c r="H15">
        <f ca="1">IFERROR((VLOOKUP($A15,INDIRECT("'"&amp;H$1&amp;"'"&amp;"!A:E"),4,FALSE))*VLOOKUP(H$1,'Margin Analysis'!$A:$F,2,FALSE)*VLOOKUP(H$1,'Margin Analysis'!$A:$F,3,FALSE)*VLOOKUP(H$1,'Margin Analysis'!$A:$F,4,FALSE),0)</f>
        <v>0</v>
      </c>
    </row>
    <row r="16" spans="1:8" x14ac:dyDescent="0.25">
      <c r="A16" t="str">
        <f>Ingredients!A17</f>
        <v>sugar</v>
      </c>
      <c r="B16" s="15">
        <f t="shared" ca="1" si="0"/>
        <v>0</v>
      </c>
      <c r="C16" s="6">
        <f ca="1">IFERROR(B16/VLOOKUP(A16,Ingredients!A:B,2),"Ingredient unlisted")</f>
        <v>0</v>
      </c>
      <c r="D16">
        <f ca="1">IFERROR((VLOOKUP($A16,INDIRECT("'"&amp;D$1&amp;"'"&amp;"!A:E"),4,FALSE))*VLOOKUP(D$1,'Margin Analysis'!$A:$F,2,FALSE)*VLOOKUP(D$1,'Margin Analysis'!$A:$F,3,FALSE)*VLOOKUP(D$1,'Margin Analysis'!$A:$F,4,FALSE),0)</f>
        <v>0</v>
      </c>
      <c r="E16">
        <f ca="1">IFERROR((VLOOKUP($A16,INDIRECT("'"&amp;E$1&amp;"'"&amp;"!A:E"),4,FALSE))*VLOOKUP(E$1,'Margin Analysis'!$A:$F,2,FALSE)*VLOOKUP(E$1,'Margin Analysis'!$A:$F,3,FALSE)*VLOOKUP(E$1,'Margin Analysis'!$A:$F,4,FALSE),0)</f>
        <v>0</v>
      </c>
      <c r="F16">
        <f ca="1">IFERROR((VLOOKUP($A16,INDIRECT("'"&amp;F$1&amp;"'"&amp;"!A:E"),4,FALSE))*VLOOKUP(F$1,'Margin Analysis'!$A:$F,2,FALSE)*VLOOKUP(F$1,'Margin Analysis'!$A:$F,3,FALSE)*VLOOKUP(F$1,'Margin Analysis'!$A:$F,4,FALSE),0)</f>
        <v>0</v>
      </c>
      <c r="G16">
        <f ca="1">IFERROR((VLOOKUP($A16,INDIRECT("'"&amp;G$1&amp;"'"&amp;"!A:E"),4,FALSE))*VLOOKUP(G$1,'Margin Analysis'!$A:$F,2,FALSE)*VLOOKUP(G$1,'Margin Analysis'!$A:$F,3,FALSE)*VLOOKUP(G$1,'Margin Analysis'!$A:$F,4,FALSE),0)</f>
        <v>0</v>
      </c>
      <c r="H16">
        <f ca="1">IFERROR((VLOOKUP($A16,INDIRECT("'"&amp;H$1&amp;"'"&amp;"!A:E"),4,FALSE))*VLOOKUP(H$1,'Margin Analysis'!$A:$F,2,FALSE)*VLOOKUP(H$1,'Margin Analysis'!$A:$F,3,FALSE)*VLOOKUP(H$1,'Margin Analysis'!$A:$F,4,FALSE),0)</f>
        <v>0</v>
      </c>
    </row>
    <row r="17" spans="1:8" x14ac:dyDescent="0.25">
      <c r="A17" t="str">
        <f>Ingredients!A18</f>
        <v>sunflower seed oil</v>
      </c>
      <c r="B17" s="15">
        <f t="shared" ca="1" si="0"/>
        <v>0</v>
      </c>
      <c r="C17" s="6">
        <f ca="1">IFERROR(B17/VLOOKUP(A17,Ingredients!A:B,2),"Ingredient unlisted")</f>
        <v>0</v>
      </c>
      <c r="D17">
        <f ca="1">IFERROR((VLOOKUP($A17,INDIRECT("'"&amp;D$1&amp;"'"&amp;"!A:E"),4,FALSE))*VLOOKUP(D$1,'Margin Analysis'!$A:$F,2,FALSE)*VLOOKUP(D$1,'Margin Analysis'!$A:$F,3,FALSE)*VLOOKUP(D$1,'Margin Analysis'!$A:$F,4,FALSE),0)</f>
        <v>0</v>
      </c>
      <c r="E17">
        <f ca="1">IFERROR((VLOOKUP($A17,INDIRECT("'"&amp;E$1&amp;"'"&amp;"!A:E"),4,FALSE))*VLOOKUP(E$1,'Margin Analysis'!$A:$F,2,FALSE)*VLOOKUP(E$1,'Margin Analysis'!$A:$F,3,FALSE)*VLOOKUP(E$1,'Margin Analysis'!$A:$F,4,FALSE),0)</f>
        <v>0</v>
      </c>
      <c r="F17">
        <f ca="1">IFERROR((VLOOKUP($A17,INDIRECT("'"&amp;F$1&amp;"'"&amp;"!A:E"),4,FALSE))*VLOOKUP(F$1,'Margin Analysis'!$A:$F,2,FALSE)*VLOOKUP(F$1,'Margin Analysis'!$A:$F,3,FALSE)*VLOOKUP(F$1,'Margin Analysis'!$A:$F,4,FALSE),0)</f>
        <v>0</v>
      </c>
      <c r="G17">
        <f ca="1">IFERROR((VLOOKUP($A17,INDIRECT("'"&amp;G$1&amp;"'"&amp;"!A:E"),4,FALSE))*VLOOKUP(G$1,'Margin Analysis'!$A:$F,2,FALSE)*VLOOKUP(G$1,'Margin Analysis'!$A:$F,3,FALSE)*VLOOKUP(G$1,'Margin Analysis'!$A:$F,4,FALSE),0)</f>
        <v>0</v>
      </c>
      <c r="H17">
        <f ca="1">IFERROR((VLOOKUP($A17,INDIRECT("'"&amp;H$1&amp;"'"&amp;"!A:E"),4,FALSE))*VLOOKUP(H$1,'Margin Analysis'!$A:$F,2,FALSE)*VLOOKUP(H$1,'Margin Analysis'!$A:$F,3,FALSE)*VLOOKUP(H$1,'Margin Analysis'!$A:$F,4,FALSE),0)</f>
        <v>0</v>
      </c>
    </row>
    <row r="18" spans="1:8" x14ac:dyDescent="0.25">
      <c r="A18" t="str">
        <f>Ingredients!A19</f>
        <v>cocoa powder</v>
      </c>
      <c r="B18" s="15">
        <f t="shared" ca="1" si="0"/>
        <v>0</v>
      </c>
      <c r="C18" s="6">
        <f ca="1">IFERROR(B18/VLOOKUP(A18,Ingredients!A:B,2),"Ingredient unlisted")</f>
        <v>0</v>
      </c>
      <c r="D18">
        <f ca="1">IFERROR((VLOOKUP($A18,INDIRECT("'"&amp;D$1&amp;"'"&amp;"!A:E"),4,FALSE))*VLOOKUP(D$1,'Margin Analysis'!$A:$F,2,FALSE)*VLOOKUP(D$1,'Margin Analysis'!$A:$F,3,FALSE)*VLOOKUP(D$1,'Margin Analysis'!$A:$F,4,FALSE),0)</f>
        <v>0</v>
      </c>
      <c r="E18">
        <f ca="1">IFERROR((VLOOKUP($A18,INDIRECT("'"&amp;E$1&amp;"'"&amp;"!A:E"),4,FALSE))*VLOOKUP(E$1,'Margin Analysis'!$A:$F,2,FALSE)*VLOOKUP(E$1,'Margin Analysis'!$A:$F,3,FALSE)*VLOOKUP(E$1,'Margin Analysis'!$A:$F,4,FALSE),0)</f>
        <v>0</v>
      </c>
      <c r="F18">
        <f ca="1">IFERROR((VLOOKUP($A18,INDIRECT("'"&amp;F$1&amp;"'"&amp;"!A:E"),4,FALSE))*VLOOKUP(F$1,'Margin Analysis'!$A:$F,2,FALSE)*VLOOKUP(F$1,'Margin Analysis'!$A:$F,3,FALSE)*VLOOKUP(F$1,'Margin Analysis'!$A:$F,4,FALSE),0)</f>
        <v>0</v>
      </c>
      <c r="G18">
        <f ca="1">IFERROR((VLOOKUP($A18,INDIRECT("'"&amp;G$1&amp;"'"&amp;"!A:E"),4,FALSE))*VLOOKUP(G$1,'Margin Analysis'!$A:$F,2,FALSE)*VLOOKUP(G$1,'Margin Analysis'!$A:$F,3,FALSE)*VLOOKUP(G$1,'Margin Analysis'!$A:$F,4,FALSE),0)</f>
        <v>0</v>
      </c>
      <c r="H18">
        <f ca="1">IFERROR((VLOOKUP($A18,INDIRECT("'"&amp;H$1&amp;"'"&amp;"!A:E"),4,FALSE))*VLOOKUP(H$1,'Margin Analysis'!$A:$F,2,FALSE)*VLOOKUP(H$1,'Margin Analysis'!$A:$F,3,FALSE)*VLOOKUP(H$1,'Margin Analysis'!$A:$F,4,FALSE),0)</f>
        <v>0</v>
      </c>
    </row>
    <row r="19" spans="1:8" x14ac:dyDescent="0.25">
      <c r="A19" t="str">
        <f>Ingredients!A20</f>
        <v>pistachios</v>
      </c>
      <c r="B19" s="15">
        <f t="shared" ca="1" si="0"/>
        <v>0</v>
      </c>
      <c r="C19" s="6">
        <f ca="1">IFERROR(B19/VLOOKUP(A19,Ingredients!A:B,2),"Ingredient unlisted")</f>
        <v>0</v>
      </c>
      <c r="D19">
        <f ca="1">IFERROR((VLOOKUP($A19,INDIRECT("'"&amp;D$1&amp;"'"&amp;"!A:E"),4,FALSE))*VLOOKUP(D$1,'Margin Analysis'!$A:$F,2,FALSE)*VLOOKUP(D$1,'Margin Analysis'!$A:$F,3,FALSE)*VLOOKUP(D$1,'Margin Analysis'!$A:$F,4,FALSE),0)</f>
        <v>0</v>
      </c>
      <c r="E19">
        <f ca="1">IFERROR((VLOOKUP($A19,INDIRECT("'"&amp;E$1&amp;"'"&amp;"!A:E"),4,FALSE))*VLOOKUP(E$1,'Margin Analysis'!$A:$F,2,FALSE)*VLOOKUP(E$1,'Margin Analysis'!$A:$F,3,FALSE)*VLOOKUP(E$1,'Margin Analysis'!$A:$F,4,FALSE),0)</f>
        <v>0</v>
      </c>
      <c r="F19">
        <f ca="1">IFERROR((VLOOKUP($A19,INDIRECT("'"&amp;F$1&amp;"'"&amp;"!A:E"),4,FALSE))*VLOOKUP(F$1,'Margin Analysis'!$A:$F,2,FALSE)*VLOOKUP(F$1,'Margin Analysis'!$A:$F,3,FALSE)*VLOOKUP(F$1,'Margin Analysis'!$A:$F,4,FALSE),0)</f>
        <v>0</v>
      </c>
      <c r="G19">
        <f ca="1">IFERROR((VLOOKUP($A19,INDIRECT("'"&amp;G$1&amp;"'"&amp;"!A:E"),4,FALSE))*VLOOKUP(G$1,'Margin Analysis'!$A:$F,2,FALSE)*VLOOKUP(G$1,'Margin Analysis'!$A:$F,3,FALSE)*VLOOKUP(G$1,'Margin Analysis'!$A:$F,4,FALSE),0)</f>
        <v>0</v>
      </c>
      <c r="H19">
        <f ca="1">IFERROR((VLOOKUP($A19,INDIRECT("'"&amp;H$1&amp;"'"&amp;"!A:E"),4,FALSE))*VLOOKUP(H$1,'Margin Analysis'!$A:$F,2,FALSE)*VLOOKUP(H$1,'Margin Analysis'!$A:$F,3,FALSE)*VLOOKUP(H$1,'Margin Analysis'!$A:$F,4,FALSE),0)</f>
        <v>0</v>
      </c>
    </row>
    <row r="20" spans="1:8" x14ac:dyDescent="0.25">
      <c r="A20" t="str">
        <f>Ingredients!A21</f>
        <v>coconut oil</v>
      </c>
      <c r="B20" s="15">
        <f t="shared" ca="1" si="0"/>
        <v>0</v>
      </c>
      <c r="C20" s="6">
        <f ca="1">IFERROR(B20/VLOOKUP(A20,Ingredients!A:B,2),"Ingredient unlisted")</f>
        <v>0</v>
      </c>
      <c r="D20">
        <f ca="1">IFERROR((VLOOKUP($A20,INDIRECT("'"&amp;D$1&amp;"'"&amp;"!A:E"),4,FALSE))*VLOOKUP(D$1,'Margin Analysis'!$A:$F,2,FALSE)*VLOOKUP(D$1,'Margin Analysis'!$A:$F,3,FALSE)*VLOOKUP(D$1,'Margin Analysis'!$A:$F,4,FALSE),0)</f>
        <v>0</v>
      </c>
      <c r="E20">
        <f ca="1">IFERROR((VLOOKUP($A20,INDIRECT("'"&amp;E$1&amp;"'"&amp;"!A:E"),4,FALSE))*VLOOKUP(E$1,'Margin Analysis'!$A:$F,2,FALSE)*VLOOKUP(E$1,'Margin Analysis'!$A:$F,3,FALSE)*VLOOKUP(E$1,'Margin Analysis'!$A:$F,4,FALSE),0)</f>
        <v>0</v>
      </c>
      <c r="F20">
        <f ca="1">IFERROR((VLOOKUP($A20,INDIRECT("'"&amp;F$1&amp;"'"&amp;"!A:E"),4,FALSE))*VLOOKUP(F$1,'Margin Analysis'!$A:$F,2,FALSE)*VLOOKUP(F$1,'Margin Analysis'!$A:$F,3,FALSE)*VLOOKUP(F$1,'Margin Analysis'!$A:$F,4,FALSE),0)</f>
        <v>0</v>
      </c>
      <c r="G20">
        <f ca="1">IFERROR((VLOOKUP($A20,INDIRECT("'"&amp;G$1&amp;"'"&amp;"!A:E"),4,FALSE))*VLOOKUP(G$1,'Margin Analysis'!$A:$F,2,FALSE)*VLOOKUP(G$1,'Margin Analysis'!$A:$F,3,FALSE)*VLOOKUP(G$1,'Margin Analysis'!$A:$F,4,FALSE),0)</f>
        <v>0</v>
      </c>
      <c r="H20">
        <f ca="1">IFERROR((VLOOKUP($A20,INDIRECT("'"&amp;H$1&amp;"'"&amp;"!A:E"),4,FALSE))*VLOOKUP(H$1,'Margin Analysis'!$A:$F,2,FALSE)*VLOOKUP(H$1,'Margin Analysis'!$A:$F,3,FALSE)*VLOOKUP(H$1,'Margin Analysis'!$A:$F,4,FALSE),0)</f>
        <v>0</v>
      </c>
    </row>
    <row r="21" spans="1:8" x14ac:dyDescent="0.25">
      <c r="A21" t="str">
        <f>Ingredients!A22</f>
        <v>almonds</v>
      </c>
      <c r="B21" s="15">
        <f t="shared" ca="1" si="0"/>
        <v>0</v>
      </c>
      <c r="C21" s="6" t="str">
        <f ca="1">IFERROR(B21/VLOOKUP(A21,Ingredients!A:B,2),"Ingredient unlisted")</f>
        <v>Ingredient unlisted</v>
      </c>
      <c r="D21">
        <f ca="1">IFERROR((VLOOKUP($A21,INDIRECT("'"&amp;D$1&amp;"'"&amp;"!A:E"),4,FALSE))*VLOOKUP(D$1,'Margin Analysis'!$A:$F,2,FALSE)*VLOOKUP(D$1,'Margin Analysis'!$A:$F,3,FALSE)*VLOOKUP(D$1,'Margin Analysis'!$A:$F,4,FALSE),0)</f>
        <v>0</v>
      </c>
      <c r="E21">
        <f ca="1">IFERROR((VLOOKUP($A21,INDIRECT("'"&amp;E$1&amp;"'"&amp;"!A:E"),4,FALSE))*VLOOKUP(E$1,'Margin Analysis'!$A:$F,2,FALSE)*VLOOKUP(E$1,'Margin Analysis'!$A:$F,3,FALSE)*VLOOKUP(E$1,'Margin Analysis'!$A:$F,4,FALSE),0)</f>
        <v>0</v>
      </c>
      <c r="F21">
        <f ca="1">IFERROR((VLOOKUP($A21,INDIRECT("'"&amp;F$1&amp;"'"&amp;"!A:E"),4,FALSE))*VLOOKUP(F$1,'Margin Analysis'!$A:$F,2,FALSE)*VLOOKUP(F$1,'Margin Analysis'!$A:$F,3,FALSE)*VLOOKUP(F$1,'Margin Analysis'!$A:$F,4,FALSE),0)</f>
        <v>0</v>
      </c>
      <c r="G21">
        <f ca="1">IFERROR((VLOOKUP($A21,INDIRECT("'"&amp;G$1&amp;"'"&amp;"!A:E"),4,FALSE))*VLOOKUP(G$1,'Margin Analysis'!$A:$F,2,FALSE)*VLOOKUP(G$1,'Margin Analysis'!$A:$F,3,FALSE)*VLOOKUP(G$1,'Margin Analysis'!$A:$F,4,FALSE),0)</f>
        <v>0</v>
      </c>
      <c r="H21">
        <f ca="1">IFERROR((VLOOKUP($A21,INDIRECT("'"&amp;H$1&amp;"'"&amp;"!A:E"),4,FALSE))*VLOOKUP(H$1,'Margin Analysis'!$A:$F,2,FALSE)*VLOOKUP(H$1,'Margin Analysis'!$A:$F,3,FALSE)*VLOOKUP(H$1,'Margin Analysis'!$A:$F,4,FALSE),0)</f>
        <v>0</v>
      </c>
    </row>
    <row r="22" spans="1:8" x14ac:dyDescent="0.25">
      <c r="B22"/>
    </row>
    <row r="23" spans="1:8" x14ac:dyDescent="0.25">
      <c r="B23"/>
    </row>
    <row r="24" spans="1:8" x14ac:dyDescent="0.25">
      <c r="B24"/>
    </row>
    <row r="25" spans="1:8" x14ac:dyDescent="0.25">
      <c r="B25"/>
    </row>
    <row r="26" spans="1:8" x14ac:dyDescent="0.25">
      <c r="B26"/>
    </row>
    <row r="27" spans="1:8" x14ac:dyDescent="0.25">
      <c r="B27"/>
    </row>
    <row r="28" spans="1:8" x14ac:dyDescent="0.25">
      <c r="B28"/>
    </row>
    <row r="29" spans="1:8" x14ac:dyDescent="0.25">
      <c r="B29"/>
    </row>
    <row r="30" spans="1:8" x14ac:dyDescent="0.25">
      <c r="B30"/>
    </row>
    <row r="31" spans="1:8" x14ac:dyDescent="0.25">
      <c r="B31"/>
    </row>
    <row r="32" spans="1:8" x14ac:dyDescent="0.25">
      <c r="B32"/>
    </row>
    <row r="33" spans="2:2" x14ac:dyDescent="0.25">
      <c r="B33"/>
    </row>
    <row r="34" spans="2:2" x14ac:dyDescent="0.25">
      <c r="B34"/>
    </row>
    <row r="35" spans="2:2" x14ac:dyDescent="0.25">
      <c r="B35"/>
    </row>
    <row r="36" spans="2:2" x14ac:dyDescent="0.25">
      <c r="B36"/>
    </row>
    <row r="37" spans="2:2" x14ac:dyDescent="0.25">
      <c r="B37"/>
    </row>
    <row r="38" spans="2:2" x14ac:dyDescent="0.25">
      <c r="B38"/>
    </row>
    <row r="39" spans="2:2" x14ac:dyDescent="0.25">
      <c r="B39"/>
    </row>
    <row r="40" spans="2:2" x14ac:dyDescent="0.25">
      <c r="B40"/>
    </row>
    <row r="41" spans="2:2" x14ac:dyDescent="0.25">
      <c r="B41"/>
    </row>
    <row r="42" spans="2:2" x14ac:dyDescent="0.25">
      <c r="B42"/>
    </row>
    <row r="43" spans="2:2" x14ac:dyDescent="0.25">
      <c r="B43"/>
    </row>
    <row r="44" spans="2:2" x14ac:dyDescent="0.25">
      <c r="B44"/>
    </row>
    <row r="45" spans="2:2" x14ac:dyDescent="0.25">
      <c r="B45"/>
    </row>
    <row r="46" spans="2:2" x14ac:dyDescent="0.25">
      <c r="B4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5"/>
  <sheetViews>
    <sheetView workbookViewId="0">
      <selection activeCell="B16" sqref="B16"/>
    </sheetView>
  </sheetViews>
  <sheetFormatPr defaultRowHeight="15" x14ac:dyDescent="0.25"/>
  <cols>
    <col min="1" max="1" width="33.85546875" customWidth="1"/>
    <col min="2" max="2" width="12.5703125" customWidth="1"/>
    <col min="3" max="3" width="15.7109375" customWidth="1"/>
    <col min="4" max="4" width="11" customWidth="1"/>
  </cols>
  <sheetData>
    <row r="1" spans="1:5" x14ac:dyDescent="0.25">
      <c r="A1" s="1" t="s">
        <v>0</v>
      </c>
      <c r="B1" s="1" t="s">
        <v>14</v>
      </c>
      <c r="C1" s="1" t="s">
        <v>1</v>
      </c>
      <c r="D1" s="1" t="s">
        <v>2</v>
      </c>
      <c r="E1" s="5"/>
    </row>
    <row r="2" spans="1:5" x14ac:dyDescent="0.25">
      <c r="A2" s="5" t="s">
        <v>65</v>
      </c>
      <c r="B2" s="5">
        <v>1</v>
      </c>
      <c r="C2" s="5">
        <f>'Basic loaf'!E6</f>
        <v>8.2203239056607925E-4</v>
      </c>
      <c r="D2" s="5">
        <f>IF(B2&gt;0,C2/B2,0)</f>
        <v>8.2203239056607925E-4</v>
      </c>
      <c r="E2" s="5"/>
    </row>
    <row r="3" spans="1:5" x14ac:dyDescent="0.25">
      <c r="A3" s="7" t="s">
        <v>6</v>
      </c>
      <c r="B3" s="7">
        <v>22679.599999999999</v>
      </c>
      <c r="C3" s="8">
        <v>31.282</v>
      </c>
      <c r="D3">
        <f>IF(B3&gt;0,C3/B3,0)</f>
        <v>1.3793012222437786E-3</v>
      </c>
    </row>
    <row r="4" spans="1:5" x14ac:dyDescent="0.25">
      <c r="A4" s="16" t="s">
        <v>66</v>
      </c>
      <c r="B4" s="7">
        <v>13607.8</v>
      </c>
      <c r="C4" s="8">
        <v>76.66</v>
      </c>
      <c r="D4">
        <f>IF(B4&gt;0,C4/B4,0)</f>
        <v>5.6335337086082984E-3</v>
      </c>
    </row>
    <row r="5" spans="1:5" x14ac:dyDescent="0.25">
      <c r="A5" s="16" t="s">
        <v>3</v>
      </c>
      <c r="B5" s="7">
        <v>453.6</v>
      </c>
      <c r="C5" s="8">
        <v>4</v>
      </c>
      <c r="D5">
        <f t="shared" ref="D5:D26" si="0">IF(B5&gt;0,C5/B5,0)</f>
        <v>8.8183421516754845E-3</v>
      </c>
    </row>
    <row r="6" spans="1:5" x14ac:dyDescent="0.25">
      <c r="A6" s="7" t="s">
        <v>7</v>
      </c>
      <c r="B6" s="7">
        <v>11339.8</v>
      </c>
      <c r="C6" s="8">
        <v>1.5</v>
      </c>
      <c r="D6">
        <f t="shared" si="0"/>
        <v>1.3227746521102666E-4</v>
      </c>
    </row>
    <row r="7" spans="1:5" x14ac:dyDescent="0.25">
      <c r="A7" s="7" t="s">
        <v>8</v>
      </c>
      <c r="B7" s="7">
        <v>9071.85</v>
      </c>
      <c r="C7" s="8">
        <v>59.167200000000001</v>
      </c>
      <c r="D7">
        <f t="shared" si="0"/>
        <v>6.5220655103424329E-3</v>
      </c>
    </row>
    <row r="8" spans="1:5" x14ac:dyDescent="0.25">
      <c r="A8" s="16" t="s">
        <v>11</v>
      </c>
      <c r="B8" s="7">
        <v>11566.61</v>
      </c>
      <c r="C8" s="8">
        <v>106.7</v>
      </c>
      <c r="D8">
        <f t="shared" si="0"/>
        <v>9.2248290553584838E-3</v>
      </c>
    </row>
    <row r="9" spans="1:5" x14ac:dyDescent="0.25">
      <c r="A9" s="16" t="s">
        <v>9</v>
      </c>
      <c r="B9" s="7">
        <v>13607.8</v>
      </c>
      <c r="C9" s="8">
        <v>48.28</v>
      </c>
      <c r="D9">
        <f t="shared" si="0"/>
        <v>3.5479651376416469E-3</v>
      </c>
    </row>
    <row r="10" spans="1:5" x14ac:dyDescent="0.25">
      <c r="A10" s="7" t="s">
        <v>10</v>
      </c>
      <c r="B10" s="7">
        <v>100</v>
      </c>
      <c r="C10" s="8">
        <v>0</v>
      </c>
      <c r="D10">
        <f t="shared" si="0"/>
        <v>0</v>
      </c>
    </row>
    <row r="11" spans="1:5" x14ac:dyDescent="0.25">
      <c r="A11" s="16" t="s">
        <v>23</v>
      </c>
      <c r="B11" s="7">
        <v>22679.599999999999</v>
      </c>
      <c r="C11" s="8">
        <v>84.95</v>
      </c>
      <c r="D11">
        <f>IF(B11&gt;0,C11/B11,0)</f>
        <v>3.7456568898922384E-3</v>
      </c>
    </row>
    <row r="12" spans="1:5" x14ac:dyDescent="0.25">
      <c r="A12" s="16" t="s">
        <v>26</v>
      </c>
      <c r="B12" s="7">
        <v>12240</v>
      </c>
      <c r="C12" s="8">
        <v>14</v>
      </c>
      <c r="D12">
        <f t="shared" si="0"/>
        <v>1.1437908496732027E-3</v>
      </c>
    </row>
    <row r="13" spans="1:5" x14ac:dyDescent="0.25">
      <c r="A13" s="7" t="s">
        <v>54</v>
      </c>
      <c r="B13" s="7">
        <v>22679.599999999999</v>
      </c>
      <c r="C13" s="8">
        <v>16.091999999999999</v>
      </c>
      <c r="D13">
        <f t="shared" si="0"/>
        <v>7.0953632339194699E-4</v>
      </c>
    </row>
    <row r="14" spans="1:5" x14ac:dyDescent="0.25">
      <c r="A14" s="7" t="s">
        <v>55</v>
      </c>
      <c r="B14" s="7">
        <v>22679.599999999999</v>
      </c>
      <c r="C14" s="8">
        <v>21.152699999999999</v>
      </c>
      <c r="D14">
        <f t="shared" si="0"/>
        <v>9.326751794564278E-4</v>
      </c>
    </row>
    <row r="15" spans="1:5" x14ac:dyDescent="0.25">
      <c r="A15" s="7" t="s">
        <v>56</v>
      </c>
      <c r="B15" s="7">
        <v>22679.599999999999</v>
      </c>
      <c r="C15" s="8">
        <v>30.247800000000002</v>
      </c>
      <c r="D15">
        <f t="shared" ref="D15" si="1">IF(B15&gt;0,C15/B15,0)</f>
        <v>1.3337007707366975E-3</v>
      </c>
    </row>
    <row r="16" spans="1:5" x14ac:dyDescent="0.25">
      <c r="A16" s="7" t="s">
        <v>88</v>
      </c>
      <c r="B16" s="7">
        <v>22679.599999999999</v>
      </c>
      <c r="C16" s="8">
        <v>30.247800000000002</v>
      </c>
      <c r="D16">
        <f t="shared" si="0"/>
        <v>1.3337007707366975E-3</v>
      </c>
    </row>
    <row r="17" spans="1:5" x14ac:dyDescent="0.25">
      <c r="A17" s="7" t="s">
        <v>57</v>
      </c>
      <c r="B17" s="7">
        <v>22679.599999999999</v>
      </c>
      <c r="C17" s="8">
        <v>44.595199999999998</v>
      </c>
      <c r="D17">
        <f t="shared" si="0"/>
        <v>1.9663133388595918E-3</v>
      </c>
    </row>
    <row r="18" spans="1:5" x14ac:dyDescent="0.25">
      <c r="A18" s="7" t="s">
        <v>58</v>
      </c>
      <c r="B18" s="7">
        <v>11339.8</v>
      </c>
      <c r="C18" s="8">
        <v>63.722799999999999</v>
      </c>
      <c r="D18">
        <f t="shared" si="0"/>
        <v>5.6193936400994729E-3</v>
      </c>
    </row>
    <row r="19" spans="1:5" x14ac:dyDescent="0.25">
      <c r="A19" s="7" t="s">
        <v>59</v>
      </c>
      <c r="B19" s="7">
        <v>3000</v>
      </c>
      <c r="C19" s="8">
        <v>61.834600000000002</v>
      </c>
      <c r="D19">
        <f t="shared" si="0"/>
        <v>2.0611533333333334E-2</v>
      </c>
    </row>
    <row r="20" spans="1:5" x14ac:dyDescent="0.25">
      <c r="A20" s="7" t="s">
        <v>60</v>
      </c>
      <c r="B20" s="7">
        <v>2721.55</v>
      </c>
      <c r="C20" s="8">
        <v>96.000100000000003</v>
      </c>
      <c r="D20">
        <f t="shared" si="0"/>
        <v>3.5274053388693945E-2</v>
      </c>
    </row>
    <row r="21" spans="1:5" x14ac:dyDescent="0.25">
      <c r="A21" s="7" t="s">
        <v>61</v>
      </c>
      <c r="B21" s="7">
        <v>17236.5</v>
      </c>
      <c r="C21" s="8">
        <v>55.694899999999997</v>
      </c>
      <c r="D21">
        <f t="shared" si="0"/>
        <v>3.2312186348736689E-3</v>
      </c>
    </row>
    <row r="22" spans="1:5" x14ac:dyDescent="0.25">
      <c r="A22" s="7" t="s">
        <v>62</v>
      </c>
      <c r="B22" s="7">
        <v>11339.8</v>
      </c>
      <c r="C22" s="8">
        <v>124.4567</v>
      </c>
      <c r="D22">
        <f t="shared" si="0"/>
        <v>1.0975211203019454E-2</v>
      </c>
    </row>
    <row r="23" spans="1:5" x14ac:dyDescent="0.25">
      <c r="A23" s="7" t="s">
        <v>80</v>
      </c>
      <c r="B23" s="7">
        <v>22679.599999999999</v>
      </c>
      <c r="C23" s="8">
        <v>25</v>
      </c>
      <c r="D23">
        <f t="shared" si="0"/>
        <v>1.1023122100918888E-3</v>
      </c>
      <c r="E23" t="s">
        <v>81</v>
      </c>
    </row>
    <row r="24" spans="1:5" x14ac:dyDescent="0.25">
      <c r="A24" s="7" t="s">
        <v>84</v>
      </c>
      <c r="B24" s="7">
        <v>2268</v>
      </c>
      <c r="C24" s="8">
        <v>30</v>
      </c>
      <c r="D24">
        <f t="shared" si="0"/>
        <v>1.3227513227513227E-2</v>
      </c>
    </row>
    <row r="25" spans="1:5" x14ac:dyDescent="0.25">
      <c r="A25" s="7" t="s">
        <v>85</v>
      </c>
      <c r="B25" s="7">
        <v>2784</v>
      </c>
      <c r="C25" s="8">
        <v>14</v>
      </c>
      <c r="D25">
        <f t="shared" si="0"/>
        <v>5.028735632183908E-3</v>
      </c>
    </row>
    <row r="26" spans="1:5" x14ac:dyDescent="0.25">
      <c r="A26" s="7" t="s">
        <v>86</v>
      </c>
      <c r="B26" s="7">
        <v>4536</v>
      </c>
      <c r="C26" s="8">
        <v>4</v>
      </c>
      <c r="D26">
        <f t="shared" si="0"/>
        <v>8.8183421516754845E-4</v>
      </c>
    </row>
    <row r="31" spans="1:5" x14ac:dyDescent="0.25">
      <c r="C31" s="2"/>
    </row>
    <row r="32" spans="1:5" x14ac:dyDescent="0.25">
      <c r="C32" s="2"/>
    </row>
    <row r="33" spans="3:3" x14ac:dyDescent="0.25">
      <c r="C33" s="2"/>
    </row>
    <row r="34" spans="3:3" x14ac:dyDescent="0.25">
      <c r="C34" s="2"/>
    </row>
    <row r="35" spans="3:3" x14ac:dyDescent="0.25">
      <c r="C35" s="2"/>
    </row>
    <row r="36" spans="3:3" x14ac:dyDescent="0.25">
      <c r="C36" s="2"/>
    </row>
    <row r="37" spans="3:3" x14ac:dyDescent="0.25">
      <c r="C37" s="2"/>
    </row>
    <row r="38" spans="3:3" x14ac:dyDescent="0.25">
      <c r="C38" s="2"/>
    </row>
    <row r="39" spans="3:3" x14ac:dyDescent="0.25">
      <c r="C39" s="2"/>
    </row>
    <row r="40" spans="3:3" x14ac:dyDescent="0.25">
      <c r="C40" s="2"/>
    </row>
    <row r="41" spans="3:3" x14ac:dyDescent="0.25">
      <c r="C41" s="2"/>
    </row>
    <row r="42" spans="3:3" x14ac:dyDescent="0.25">
      <c r="C42" s="2"/>
    </row>
    <row r="43" spans="3:3" x14ac:dyDescent="0.25">
      <c r="C43" s="2"/>
    </row>
    <row r="44" spans="3:3" x14ac:dyDescent="0.25">
      <c r="C44" s="2"/>
    </row>
    <row r="45" spans="3:3" x14ac:dyDescent="0.25">
      <c r="C45" s="2"/>
    </row>
    <row r="46" spans="3:3" x14ac:dyDescent="0.25">
      <c r="C46" s="2"/>
    </row>
    <row r="47" spans="3:3" x14ac:dyDescent="0.25">
      <c r="C47" s="2"/>
    </row>
    <row r="48" spans="3:3" x14ac:dyDescent="0.25">
      <c r="C48" s="2"/>
    </row>
    <row r="49" spans="3:3" x14ac:dyDescent="0.25">
      <c r="C49" s="2"/>
    </row>
    <row r="50" spans="3:3" x14ac:dyDescent="0.25">
      <c r="C50" s="2"/>
    </row>
    <row r="51" spans="3:3" x14ac:dyDescent="0.25">
      <c r="C51" s="2"/>
    </row>
    <row r="52" spans="3:3" x14ac:dyDescent="0.25">
      <c r="C52" s="2"/>
    </row>
    <row r="53" spans="3:3" x14ac:dyDescent="0.25">
      <c r="C53" s="2"/>
    </row>
    <row r="54" spans="3:3" x14ac:dyDescent="0.25">
      <c r="C54" s="2"/>
    </row>
    <row r="55" spans="3:3" x14ac:dyDescent="0.25">
      <c r="C55" s="2"/>
    </row>
    <row r="56" spans="3:3" x14ac:dyDescent="0.25">
      <c r="C56" s="2"/>
    </row>
    <row r="57" spans="3:3" x14ac:dyDescent="0.25">
      <c r="C57" s="2"/>
    </row>
    <row r="58" spans="3:3" x14ac:dyDescent="0.25">
      <c r="C58" s="2"/>
    </row>
    <row r="59" spans="3:3" x14ac:dyDescent="0.25">
      <c r="C59" s="2"/>
    </row>
    <row r="60" spans="3:3" x14ac:dyDescent="0.25">
      <c r="C60" s="2"/>
    </row>
    <row r="61" spans="3:3" x14ac:dyDescent="0.25">
      <c r="C61" s="2"/>
    </row>
    <row r="62" spans="3:3" x14ac:dyDescent="0.25">
      <c r="C62" s="2"/>
    </row>
    <row r="63" spans="3:3" x14ac:dyDescent="0.25">
      <c r="C63" s="2"/>
    </row>
    <row r="64" spans="3:3" x14ac:dyDescent="0.25">
      <c r="C64" s="2"/>
    </row>
    <row r="65" spans="3:3" x14ac:dyDescent="0.25">
      <c r="C65" s="2"/>
    </row>
    <row r="66" spans="3:3" x14ac:dyDescent="0.25">
      <c r="C66" s="2"/>
    </row>
    <row r="67" spans="3:3" x14ac:dyDescent="0.25">
      <c r="C67" s="2"/>
    </row>
    <row r="68" spans="3:3" x14ac:dyDescent="0.25">
      <c r="C68" s="2"/>
    </row>
    <row r="69" spans="3:3" x14ac:dyDescent="0.25">
      <c r="C69" s="2"/>
    </row>
    <row r="70" spans="3:3" x14ac:dyDescent="0.25">
      <c r="C70" s="2"/>
    </row>
    <row r="71" spans="3:3" x14ac:dyDescent="0.25">
      <c r="C71" s="2"/>
    </row>
    <row r="72" spans="3:3" x14ac:dyDescent="0.25">
      <c r="C72" s="2"/>
    </row>
    <row r="73" spans="3:3" x14ac:dyDescent="0.25">
      <c r="C73" s="2"/>
    </row>
    <row r="74" spans="3:3" x14ac:dyDescent="0.25">
      <c r="C74" s="2"/>
    </row>
    <row r="75" spans="3:3" x14ac:dyDescent="0.25">
      <c r="C75" s="2"/>
    </row>
    <row r="76" spans="3:3" x14ac:dyDescent="0.25">
      <c r="C76" s="2"/>
    </row>
    <row r="77" spans="3:3" x14ac:dyDescent="0.25">
      <c r="C77" s="2"/>
    </row>
    <row r="78" spans="3:3" x14ac:dyDescent="0.25">
      <c r="C78" s="2"/>
    </row>
    <row r="79" spans="3:3" x14ac:dyDescent="0.25">
      <c r="C79" s="2"/>
    </row>
    <row r="80" spans="3:3" x14ac:dyDescent="0.25">
      <c r="C80" s="2"/>
    </row>
    <row r="81" spans="3:3" x14ac:dyDescent="0.25">
      <c r="C81" s="2"/>
    </row>
    <row r="82" spans="3:3" x14ac:dyDescent="0.25">
      <c r="C82" s="2"/>
    </row>
    <row r="83" spans="3:3" x14ac:dyDescent="0.25">
      <c r="C83" s="2"/>
    </row>
    <row r="84" spans="3:3" x14ac:dyDescent="0.25">
      <c r="C84" s="2"/>
    </row>
    <row r="85" spans="3:3" x14ac:dyDescent="0.25">
      <c r="C85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C2" sqref="C2"/>
    </sheetView>
  </sheetViews>
  <sheetFormatPr defaultRowHeight="15" x14ac:dyDescent="0.25"/>
  <cols>
    <col min="1" max="1" width="20.140625" customWidth="1"/>
    <col min="4" max="4" width="13.7109375" customWidth="1"/>
    <col min="5" max="5" width="17" customWidth="1"/>
  </cols>
  <sheetData>
    <row r="1" spans="1:5" x14ac:dyDescent="0.25">
      <c r="A1" s="1" t="s">
        <v>13</v>
      </c>
      <c r="B1" s="1" t="s">
        <v>15</v>
      </c>
      <c r="C1" s="1" t="s">
        <v>16</v>
      </c>
      <c r="D1" s="1" t="s">
        <v>17</v>
      </c>
      <c r="E1" s="1" t="s">
        <v>22</v>
      </c>
    </row>
    <row r="2" spans="1:5" x14ac:dyDescent="0.25">
      <c r="A2" s="7" t="s">
        <v>6</v>
      </c>
      <c r="B2" s="7">
        <v>100</v>
      </c>
      <c r="C2">
        <f>VLOOKUP(A2,Ingredients!$A$3:$D$81,4,FALSE)</f>
        <v>1.3793012222437786E-3</v>
      </c>
      <c r="D2">
        <f>B2/VLOOKUP("sum",$A$1:$B$97,2,FALSE)</f>
        <v>0.58139534883720934</v>
      </c>
      <c r="E2">
        <f>D2*C2</f>
        <v>8.0191931525801089E-4</v>
      </c>
    </row>
    <row r="3" spans="1:5" x14ac:dyDescent="0.25">
      <c r="A3" s="7" t="s">
        <v>7</v>
      </c>
      <c r="B3" s="7">
        <v>1.5</v>
      </c>
      <c r="C3">
        <f>VLOOKUP(A3,Ingredients!$A$3:$D$81,4,FALSE)</f>
        <v>1.3227746521102666E-4</v>
      </c>
      <c r="D3">
        <f>B3/VLOOKUP("sum",$A$1:$B$97,2,FALSE)</f>
        <v>8.7209302325581394E-3</v>
      </c>
      <c r="E3">
        <f t="shared" ref="E3:E5" si="0">D3*C3</f>
        <v>1.1535825454449999E-6</v>
      </c>
    </row>
    <row r="4" spans="1:5" x14ac:dyDescent="0.25">
      <c r="A4" s="7" t="s">
        <v>8</v>
      </c>
      <c r="B4" s="7">
        <v>0.5</v>
      </c>
      <c r="C4">
        <f>VLOOKUP(A4,Ingredients!$A$3:$D$81,4,FALSE)</f>
        <v>6.5220655103424329E-3</v>
      </c>
      <c r="D4">
        <f>B4/VLOOKUP("sum",$A$1:$B$97,2,FALSE)</f>
        <v>2.9069767441860465E-3</v>
      </c>
      <c r="E4">
        <f t="shared" si="0"/>
        <v>1.8959492762623351E-5</v>
      </c>
    </row>
    <row r="5" spans="1:5" x14ac:dyDescent="0.25">
      <c r="A5" s="7" t="s">
        <v>10</v>
      </c>
      <c r="B5" s="7">
        <v>70</v>
      </c>
      <c r="C5">
        <f>VLOOKUP(A5,Ingredients!$A$3:$D$81,4,FALSE)</f>
        <v>0</v>
      </c>
      <c r="D5">
        <f>B5/VLOOKUP("sum",$A$1:$B$97,2,FALSE)</f>
        <v>0.40697674418604651</v>
      </c>
      <c r="E5">
        <f t="shared" si="0"/>
        <v>0</v>
      </c>
    </row>
    <row r="6" spans="1:5" x14ac:dyDescent="0.25">
      <c r="A6" s="4" t="s">
        <v>12</v>
      </c>
      <c r="B6" s="4">
        <f>SUM(B2:B5)</f>
        <v>172</v>
      </c>
      <c r="C6" s="4">
        <f>SUM(C2:C5)</f>
        <v>8.0336441977972382E-3</v>
      </c>
      <c r="D6" s="4">
        <f>SUM(D2:D5)</f>
        <v>1</v>
      </c>
      <c r="E6" s="4">
        <f>SUM(E2:E5)</f>
        <v>8.2203239056607925E-4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C3" sqref="C3"/>
    </sheetView>
  </sheetViews>
  <sheetFormatPr defaultRowHeight="15" x14ac:dyDescent="0.25"/>
  <cols>
    <col min="1" max="1" width="20.140625" customWidth="1"/>
    <col min="4" max="4" width="13.7109375" customWidth="1"/>
    <col min="5" max="5" width="17" customWidth="1"/>
  </cols>
  <sheetData>
    <row r="1" spans="1:5" x14ac:dyDescent="0.25">
      <c r="A1" s="1" t="s">
        <v>13</v>
      </c>
      <c r="B1" s="1" t="s">
        <v>15</v>
      </c>
      <c r="C1" s="1" t="s">
        <v>16</v>
      </c>
      <c r="D1" s="1" t="s">
        <v>17</v>
      </c>
      <c r="E1" s="1" t="s">
        <v>22</v>
      </c>
    </row>
    <row r="2" spans="1:5" x14ac:dyDescent="0.25">
      <c r="A2" s="7" t="s">
        <v>56</v>
      </c>
      <c r="B2" s="7">
        <v>100</v>
      </c>
      <c r="C2">
        <f>VLOOKUP(A2,Ingredients!$A$3:$D$81,4,FALSE)</f>
        <v>1.3337007707366975E-3</v>
      </c>
      <c r="D2">
        <f>B2/VLOOKUP("sum",$A$1:$B$100,2,FALSE)</f>
        <v>0.51813471502590669</v>
      </c>
      <c r="E2">
        <f>D2*C2</f>
        <v>6.9103666877549084E-4</v>
      </c>
    </row>
    <row r="3" spans="1:5" x14ac:dyDescent="0.25">
      <c r="A3" s="7" t="s">
        <v>23</v>
      </c>
      <c r="B3" s="7">
        <v>2</v>
      </c>
      <c r="C3">
        <f>VLOOKUP(A3,Ingredients!$A$3:$D$81,4,FALSE)</f>
        <v>3.7456568898922384E-3</v>
      </c>
      <c r="D3">
        <f t="shared" ref="D3:D6" si="0">B3/VLOOKUP("sum",$A$1:$B$100,2,FALSE)</f>
        <v>1.0362694300518135E-2</v>
      </c>
      <c r="E3">
        <f t="shared" ref="E3:E8" si="1">D3*C3</f>
        <v>3.8815097304582781E-5</v>
      </c>
    </row>
    <row r="4" spans="1:5" x14ac:dyDescent="0.25">
      <c r="A4" s="7" t="s">
        <v>7</v>
      </c>
      <c r="B4" s="7">
        <v>1.5</v>
      </c>
      <c r="C4">
        <f>VLOOKUP(A4,Ingredients!$A$3:$D$81,4,FALSE)</f>
        <v>1.3227746521102666E-4</v>
      </c>
      <c r="D4">
        <f t="shared" si="0"/>
        <v>7.7720207253886009E-3</v>
      </c>
      <c r="E4">
        <f t="shared" si="1"/>
        <v>1.0280632011219689E-6</v>
      </c>
    </row>
    <row r="5" spans="1:5" x14ac:dyDescent="0.25">
      <c r="A5" s="7" t="s">
        <v>25</v>
      </c>
      <c r="B5" s="7">
        <v>15</v>
      </c>
      <c r="C5">
        <f>VLOOKUP(A5,Ingredients!$A$3:$D$81,4,FALSE)</f>
        <v>8.8183421516754845E-3</v>
      </c>
      <c r="D5">
        <f t="shared" si="0"/>
        <v>7.7720207253886009E-2</v>
      </c>
      <c r="E5">
        <f t="shared" si="1"/>
        <v>6.8536337966389779E-4</v>
      </c>
    </row>
    <row r="6" spans="1:5" x14ac:dyDescent="0.25">
      <c r="A6" s="7" t="s">
        <v>57</v>
      </c>
      <c r="B6" s="7">
        <v>4</v>
      </c>
      <c r="C6">
        <f>VLOOKUP(A6,Ingredients!$A$3:$D$81,4,FALSE)</f>
        <v>1.9663133388595918E-3</v>
      </c>
      <c r="D6">
        <f t="shared" si="0"/>
        <v>2.072538860103627E-2</v>
      </c>
      <c r="E6">
        <f t="shared" si="1"/>
        <v>4.0752608059266152E-5</v>
      </c>
    </row>
    <row r="7" spans="1:5" x14ac:dyDescent="0.25">
      <c r="A7" s="7" t="s">
        <v>8</v>
      </c>
      <c r="B7" s="7">
        <v>0.5</v>
      </c>
      <c r="C7">
        <f>VLOOKUP(A7,Ingredients!$A$3:$D$81,4,FALSE)</f>
        <v>6.5220655103424329E-3</v>
      </c>
      <c r="D7">
        <f>B7/VLOOKUP("sum",$A$1:$B$100,2,FALSE)</f>
        <v>2.5906735751295338E-3</v>
      </c>
      <c r="E7">
        <f t="shared" si="1"/>
        <v>1.6896542772907859E-5</v>
      </c>
    </row>
    <row r="8" spans="1:5" x14ac:dyDescent="0.25">
      <c r="A8" s="7" t="s">
        <v>10</v>
      </c>
      <c r="B8" s="7">
        <v>70</v>
      </c>
      <c r="C8">
        <f>VLOOKUP(A8,Ingredients!$A$3:$D$81,4,FALSE)</f>
        <v>0</v>
      </c>
      <c r="D8">
        <f>B8/VLOOKUP("sum",$A$1:$B$100,2,FALSE)</f>
        <v>0.36269430051813473</v>
      </c>
      <c r="E8">
        <f t="shared" si="1"/>
        <v>0</v>
      </c>
    </row>
    <row r="9" spans="1:5" x14ac:dyDescent="0.25">
      <c r="A9" s="4" t="s">
        <v>12</v>
      </c>
      <c r="B9" s="4">
        <f>SUM(B2:B8)</f>
        <v>193</v>
      </c>
      <c r="C9" s="4">
        <f>SUM(C2:C8)</f>
        <v>2.251835612671747E-2</v>
      </c>
      <c r="D9" s="4">
        <f>SUM(D2:D8)</f>
        <v>1</v>
      </c>
      <c r="E9" s="4">
        <f>SUM(E2:E8)</f>
        <v>1.4738923597772675E-3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A2" sqref="A2"/>
    </sheetView>
  </sheetViews>
  <sheetFormatPr defaultRowHeight="15" x14ac:dyDescent="0.25"/>
  <cols>
    <col min="1" max="1" width="20.140625" customWidth="1"/>
    <col min="4" max="4" width="13.7109375" customWidth="1"/>
    <col min="5" max="5" width="17" customWidth="1"/>
  </cols>
  <sheetData>
    <row r="1" spans="1:5" x14ac:dyDescent="0.25">
      <c r="A1" s="1" t="s">
        <v>13</v>
      </c>
      <c r="B1" s="1" t="s">
        <v>15</v>
      </c>
      <c r="C1" s="1" t="s">
        <v>16</v>
      </c>
      <c r="D1" s="1" t="s">
        <v>17</v>
      </c>
      <c r="E1" s="1" t="s">
        <v>22</v>
      </c>
    </row>
    <row r="2" spans="1:5" x14ac:dyDescent="0.25">
      <c r="A2" s="7" t="s">
        <v>56</v>
      </c>
      <c r="B2" s="7">
        <v>100</v>
      </c>
      <c r="C2">
        <f>VLOOKUP(A2,Ingredients!$A$3:$D$81,4,FALSE)</f>
        <v>1.3337007707366975E-3</v>
      </c>
      <c r="D2">
        <f>B2/VLOOKUP("sum",$A$1:$B$100,2,FALSE)</f>
        <v>0.3436426116838488</v>
      </c>
      <c r="E2">
        <f>D2*C2</f>
        <v>4.5831641606072077E-4</v>
      </c>
    </row>
    <row r="3" spans="1:5" x14ac:dyDescent="0.25">
      <c r="A3" s="7" t="s">
        <v>88</v>
      </c>
      <c r="B3" s="7">
        <v>100</v>
      </c>
      <c r="C3">
        <f>VLOOKUP(A3,Ingredients!$A$3:$D$81,4,FALSE)</f>
        <v>1.3337007707366975E-3</v>
      </c>
      <c r="D3">
        <f t="shared" ref="D3:D6" si="0">B3/VLOOKUP("sum",$A$1:$B$100,2,FALSE)</f>
        <v>0.3436426116838488</v>
      </c>
      <c r="E3">
        <f t="shared" ref="E3:E8" si="1">D3*C3</f>
        <v>4.5831641606072077E-4</v>
      </c>
    </row>
    <row r="4" spans="1:5" x14ac:dyDescent="0.25">
      <c r="A4" s="7" t="s">
        <v>7</v>
      </c>
      <c r="B4" s="7">
        <v>1.5</v>
      </c>
      <c r="C4">
        <f>VLOOKUP(A4,Ingredients!$A$3:$D$81,4,FALSE)</f>
        <v>1.3227746521102666E-4</v>
      </c>
      <c r="D4">
        <f t="shared" si="0"/>
        <v>5.1546391752577319E-3</v>
      </c>
      <c r="E4">
        <f t="shared" si="1"/>
        <v>6.8184260418054978E-7</v>
      </c>
    </row>
    <row r="5" spans="1:5" x14ac:dyDescent="0.25">
      <c r="A5" s="7" t="s">
        <v>25</v>
      </c>
      <c r="B5" s="7">
        <v>15</v>
      </c>
      <c r="C5">
        <f>VLOOKUP(A5,Ingredients!$A$3:$D$81,4,FALSE)</f>
        <v>8.8183421516754845E-3</v>
      </c>
      <c r="D5">
        <f t="shared" si="0"/>
        <v>5.1546391752577317E-2</v>
      </c>
      <c r="E5">
        <f t="shared" si="1"/>
        <v>4.545537191585301E-4</v>
      </c>
    </row>
    <row r="6" spans="1:5" x14ac:dyDescent="0.25">
      <c r="A6" s="7" t="s">
        <v>57</v>
      </c>
      <c r="B6" s="7">
        <v>4</v>
      </c>
      <c r="C6">
        <f>VLOOKUP(A6,Ingredients!$A$3:$D$81,4,FALSE)</f>
        <v>1.9663133388595918E-3</v>
      </c>
      <c r="D6">
        <f t="shared" si="0"/>
        <v>1.3745704467353952E-2</v>
      </c>
      <c r="E6">
        <f t="shared" si="1"/>
        <v>2.7028362046179955E-5</v>
      </c>
    </row>
    <row r="7" spans="1:5" x14ac:dyDescent="0.25">
      <c r="A7" s="7" t="s">
        <v>8</v>
      </c>
      <c r="B7" s="7">
        <v>0.5</v>
      </c>
      <c r="C7">
        <f>VLOOKUP(A7,Ingredients!$A$3:$D$81,4,FALSE)</f>
        <v>6.5220655103424329E-3</v>
      </c>
      <c r="D7">
        <f>B7/VLOOKUP("sum",$A$1:$B$100,2,FALSE)</f>
        <v>1.718213058419244E-3</v>
      </c>
      <c r="E7">
        <f t="shared" si="1"/>
        <v>1.1206298127736139E-5</v>
      </c>
    </row>
    <row r="8" spans="1:5" x14ac:dyDescent="0.25">
      <c r="A8" s="7" t="s">
        <v>10</v>
      </c>
      <c r="B8" s="7">
        <v>70</v>
      </c>
      <c r="C8">
        <f>VLOOKUP(A8,Ingredients!$A$3:$D$81,4,FALSE)</f>
        <v>0</v>
      </c>
      <c r="D8">
        <f>B8/VLOOKUP("sum",$A$1:$B$100,2,FALSE)</f>
        <v>0.24054982817869416</v>
      </c>
      <c r="E8">
        <f t="shared" si="1"/>
        <v>0</v>
      </c>
    </row>
    <row r="9" spans="1:5" x14ac:dyDescent="0.25">
      <c r="A9" s="4" t="s">
        <v>12</v>
      </c>
      <c r="B9" s="4">
        <f>SUM(B2:B8)</f>
        <v>291</v>
      </c>
      <c r="C9" s="4">
        <f>SUM(C2:C8)</f>
        <v>2.010640000756193E-2</v>
      </c>
      <c r="D9" s="4">
        <f>SUM(D2:D8)</f>
        <v>1</v>
      </c>
      <c r="E9" s="4">
        <f>SUM(E2:E8)</f>
        <v>1.4101030540580684E-3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C2" sqref="C2:E6"/>
    </sheetView>
  </sheetViews>
  <sheetFormatPr defaultRowHeight="15" x14ac:dyDescent="0.25"/>
  <cols>
    <col min="1" max="1" width="20.140625" customWidth="1"/>
    <col min="4" max="4" width="13.7109375" customWidth="1"/>
    <col min="5" max="5" width="17" customWidth="1"/>
  </cols>
  <sheetData>
    <row r="1" spans="1:5" x14ac:dyDescent="0.25">
      <c r="A1" s="1" t="s">
        <v>13</v>
      </c>
      <c r="B1" s="1" t="s">
        <v>15</v>
      </c>
      <c r="C1" s="1" t="s">
        <v>16</v>
      </c>
      <c r="D1" s="1" t="s">
        <v>17</v>
      </c>
      <c r="E1" s="1" t="s">
        <v>22</v>
      </c>
    </row>
    <row r="2" spans="1:5" x14ac:dyDescent="0.25">
      <c r="A2" s="7" t="s">
        <v>56</v>
      </c>
      <c r="B2" s="7">
        <v>100</v>
      </c>
      <c r="C2">
        <f>VLOOKUP(A2,Ingredients!$A$3:$D$81,4,FALSE)</f>
        <v>1.3337007707366975E-3</v>
      </c>
      <c r="D2">
        <f>B2/VLOOKUP("sum",$A$1:$B$100,2,FALSE)</f>
        <v>0.3436426116838488</v>
      </c>
      <c r="E2">
        <f>D2*C2</f>
        <v>4.5831641606072077E-4</v>
      </c>
    </row>
    <row r="3" spans="1:5" x14ac:dyDescent="0.25">
      <c r="A3" s="7" t="s">
        <v>88</v>
      </c>
      <c r="B3" s="7">
        <v>100</v>
      </c>
      <c r="C3">
        <f>VLOOKUP(A3,Ingredients!$A$3:$D$81,4,FALSE)</f>
        <v>1.3337007707366975E-3</v>
      </c>
      <c r="D3">
        <f t="shared" ref="D3:D6" si="0">B3/VLOOKUP("sum",$A$1:$B$100,2,FALSE)</f>
        <v>0.3436426116838488</v>
      </c>
      <c r="E3">
        <f t="shared" ref="E3:E6" si="1">D3*C3</f>
        <v>4.5831641606072077E-4</v>
      </c>
    </row>
    <row r="4" spans="1:5" x14ac:dyDescent="0.25">
      <c r="A4" s="7" t="s">
        <v>7</v>
      </c>
      <c r="B4" s="7">
        <v>1.5</v>
      </c>
      <c r="C4">
        <f>VLOOKUP(A4,Ingredients!$A$3:$D$81,4,FALSE)</f>
        <v>1.3227746521102666E-4</v>
      </c>
      <c r="D4">
        <f t="shared" si="0"/>
        <v>5.1546391752577319E-3</v>
      </c>
      <c r="E4">
        <f t="shared" si="1"/>
        <v>6.8184260418054978E-7</v>
      </c>
    </row>
    <row r="5" spans="1:5" x14ac:dyDescent="0.25">
      <c r="A5" s="7" t="s">
        <v>25</v>
      </c>
      <c r="B5" s="7">
        <v>15</v>
      </c>
      <c r="C5">
        <f>VLOOKUP(A5,Ingredients!$A$3:$D$81,4,FALSE)</f>
        <v>8.8183421516754845E-3</v>
      </c>
      <c r="D5">
        <f t="shared" si="0"/>
        <v>5.1546391752577317E-2</v>
      </c>
      <c r="E5">
        <f t="shared" si="1"/>
        <v>4.545537191585301E-4</v>
      </c>
    </row>
    <row r="6" spans="1:5" x14ac:dyDescent="0.25">
      <c r="A6" s="7" t="s">
        <v>57</v>
      </c>
      <c r="B6" s="7">
        <v>4</v>
      </c>
      <c r="C6">
        <f>VLOOKUP(A6,Ingredients!$A$3:$D$81,4,FALSE)</f>
        <v>1.9663133388595918E-3</v>
      </c>
      <c r="D6">
        <f t="shared" si="0"/>
        <v>1.3745704467353952E-2</v>
      </c>
      <c r="E6">
        <f t="shared" si="1"/>
        <v>2.7028362046179955E-5</v>
      </c>
    </row>
    <row r="7" spans="1:5" x14ac:dyDescent="0.25">
      <c r="A7" s="7" t="s">
        <v>8</v>
      </c>
      <c r="B7" s="7">
        <v>0.5</v>
      </c>
      <c r="C7">
        <f>VLOOKUP(A7,Ingredients!$A$3:$D$81,4,FALSE)</f>
        <v>6.5220655103424329E-3</v>
      </c>
      <c r="D7">
        <f>B7/VLOOKUP("sum",$A$1:$B$100,2,FALSE)</f>
        <v>1.718213058419244E-3</v>
      </c>
      <c r="E7">
        <f t="shared" ref="E7:E8" si="2">D7*C7</f>
        <v>1.1206298127736139E-5</v>
      </c>
    </row>
    <row r="8" spans="1:5" x14ac:dyDescent="0.25">
      <c r="A8" s="7" t="s">
        <v>10</v>
      </c>
      <c r="B8" s="7">
        <v>70</v>
      </c>
      <c r="C8">
        <f>VLOOKUP(A8,Ingredients!$A$3:$D$81,4,FALSE)</f>
        <v>0</v>
      </c>
      <c r="D8">
        <f>B8/VLOOKUP("sum",$A$1:$B$100,2,FALSE)</f>
        <v>0.24054982817869416</v>
      </c>
      <c r="E8">
        <f t="shared" si="2"/>
        <v>0</v>
      </c>
    </row>
    <row r="9" spans="1:5" x14ac:dyDescent="0.25">
      <c r="A9" s="4" t="s">
        <v>12</v>
      </c>
      <c r="B9" s="4">
        <f>SUM(B2:B8)</f>
        <v>291</v>
      </c>
      <c r="C9" s="4">
        <f>SUM(C2:C8)</f>
        <v>2.010640000756193E-2</v>
      </c>
      <c r="D9" s="4">
        <f>SUM(D2:D8)</f>
        <v>1</v>
      </c>
      <c r="E9" s="4">
        <f>SUM(E2:E8)</f>
        <v>1.4101030540580684E-3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A5" sqref="A5:A6"/>
    </sheetView>
  </sheetViews>
  <sheetFormatPr defaultRowHeight="15" x14ac:dyDescent="0.25"/>
  <cols>
    <col min="1" max="1" width="20.140625" customWidth="1"/>
    <col min="4" max="4" width="13.7109375" customWidth="1"/>
    <col min="5" max="5" width="17" customWidth="1"/>
  </cols>
  <sheetData>
    <row r="1" spans="1:5" x14ac:dyDescent="0.25">
      <c r="A1" s="1" t="s">
        <v>13</v>
      </c>
      <c r="B1" s="1" t="s">
        <v>15</v>
      </c>
      <c r="C1" s="1" t="s">
        <v>16</v>
      </c>
      <c r="D1" s="1" t="s">
        <v>17</v>
      </c>
      <c r="E1" s="1" t="s">
        <v>22</v>
      </c>
    </row>
    <row r="2" spans="1:5" x14ac:dyDescent="0.25">
      <c r="A2" s="7" t="s">
        <v>6</v>
      </c>
      <c r="B2" s="7">
        <v>100</v>
      </c>
      <c r="C2">
        <f>VLOOKUP(A2,Ingredients!$A$3:$D$81,4,FALSE)</f>
        <v>1.3793012222437786E-3</v>
      </c>
      <c r="D2">
        <f>B2/VLOOKUP("sum",$A$1:$B$99,2,FALSE)</f>
        <v>0.54054054054054057</v>
      </c>
      <c r="E2">
        <f>D2*C2</f>
        <v>7.4556822823988039E-4</v>
      </c>
    </row>
    <row r="3" spans="1:5" x14ac:dyDescent="0.25">
      <c r="A3" s="7" t="s">
        <v>7</v>
      </c>
      <c r="B3" s="7">
        <v>1.5</v>
      </c>
      <c r="C3">
        <f>VLOOKUP(A3,Ingredients!$A$3:$D$81,4,FALSE)</f>
        <v>1.3227746521102666E-4</v>
      </c>
      <c r="D3">
        <f>B3/VLOOKUP("sum",$A$1:$B$99,2,FALSE)</f>
        <v>8.1081081081081086E-3</v>
      </c>
      <c r="E3">
        <f t="shared" ref="E3:E7" si="0">D3*C3</f>
        <v>1.0725199881975135E-6</v>
      </c>
    </row>
    <row r="4" spans="1:5" x14ac:dyDescent="0.25">
      <c r="A4" s="7" t="s">
        <v>8</v>
      </c>
      <c r="B4" s="7">
        <v>0.5</v>
      </c>
      <c r="C4">
        <f>VLOOKUP(A4,Ingredients!$A$3:$D$81,4,FALSE)</f>
        <v>6.5220655103424329E-3</v>
      </c>
      <c r="D4">
        <f>B4/VLOOKUP("sum",$A$1:$B$99,2,FALSE)</f>
        <v>2.7027027027027029E-3</v>
      </c>
      <c r="E4">
        <f t="shared" si="0"/>
        <v>1.7627204082006576E-5</v>
      </c>
    </row>
    <row r="5" spans="1:5" x14ac:dyDescent="0.25">
      <c r="A5" s="7" t="s">
        <v>25</v>
      </c>
      <c r="B5" s="7">
        <v>10</v>
      </c>
      <c r="C5">
        <f>VLOOKUP(A5,Ingredients!$A$3:$D$81,4,FALSE)</f>
        <v>8.8183421516754845E-3</v>
      </c>
      <c r="D5">
        <f t="shared" ref="D5:D6" si="1">B5/VLOOKUP("sum",$A$1:$B$99,2,FALSE)</f>
        <v>5.4054054054054057E-2</v>
      </c>
      <c r="E5">
        <f t="shared" ref="E5:E6" si="2">D5*C5</f>
        <v>4.7666714333381E-4</v>
      </c>
    </row>
    <row r="6" spans="1:5" x14ac:dyDescent="0.25">
      <c r="A6" s="7" t="s">
        <v>57</v>
      </c>
      <c r="B6" s="7">
        <v>3</v>
      </c>
      <c r="C6">
        <f>VLOOKUP(A6,Ingredients!$A$3:$D$81,4,FALSE)</f>
        <v>1.9663133388595918E-3</v>
      </c>
      <c r="D6">
        <f t="shared" si="1"/>
        <v>1.6216216216216217E-2</v>
      </c>
      <c r="E6">
        <f t="shared" si="2"/>
        <v>3.1886162251777165E-5</v>
      </c>
    </row>
    <row r="7" spans="1:5" x14ac:dyDescent="0.25">
      <c r="A7" s="7" t="s">
        <v>10</v>
      </c>
      <c r="B7" s="7">
        <v>70</v>
      </c>
      <c r="C7">
        <f>VLOOKUP(A7,Ingredients!$A$3:$D$81,4,FALSE)</f>
        <v>0</v>
      </c>
      <c r="D7">
        <f>B7/VLOOKUP("sum",$A$1:$B$99,2,FALSE)</f>
        <v>0.3783783783783784</v>
      </c>
      <c r="E7">
        <f t="shared" si="0"/>
        <v>0</v>
      </c>
    </row>
    <row r="8" spans="1:5" x14ac:dyDescent="0.25">
      <c r="A8" s="4" t="s">
        <v>12</v>
      </c>
      <c r="B8" s="4">
        <f>SUM(B2:B7)</f>
        <v>185</v>
      </c>
      <c r="C8" s="4">
        <f>SUM(C2:C7)</f>
        <v>1.8818299688332311E-2</v>
      </c>
      <c r="D8" s="4">
        <f>SUM(D2:D7)</f>
        <v>1</v>
      </c>
      <c r="E8" s="4">
        <f>SUM(E2:E7)</f>
        <v>1.2728212578956718E-3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README</vt:lpstr>
      <vt:lpstr>Margin Analysis</vt:lpstr>
      <vt:lpstr>Resources</vt:lpstr>
      <vt:lpstr>Ingredients</vt:lpstr>
      <vt:lpstr>Basic loaf</vt:lpstr>
      <vt:lpstr>multigrain sandwich</vt:lpstr>
      <vt:lpstr>wheat roll</vt:lpstr>
      <vt:lpstr>wheat sandwich</vt:lpstr>
      <vt:lpstr>Hoagie</vt:lpstr>
      <vt:lpstr>NYR</vt:lpstr>
      <vt:lpstr>Fillone</vt:lpstr>
      <vt:lpstr>Fougasse</vt:lpstr>
      <vt:lpstr>Olive roll</vt:lpstr>
      <vt:lpstr>Dealers Choice</vt:lpstr>
      <vt:lpstr>Rocco Focaccia</vt:lpstr>
      <vt:lpstr>Potato Focaccia</vt:lpstr>
      <vt:lpstr>Focaccia</vt:lpstr>
      <vt:lpstr>Ciabatta roll</vt:lpstr>
      <vt:lpstr>Ciabatta</vt:lpstr>
      <vt:lpstr>Batard</vt:lpstr>
      <vt:lpstr>Toasted Sesame</vt:lpstr>
      <vt:lpstr>Sunny Six</vt:lpstr>
      <vt:lpstr>Pain levain</vt:lpstr>
      <vt:lpstr>Fennel raisin</vt:lpstr>
      <vt:lpstr>Demi</vt:lpstr>
      <vt:lpstr>Baguette</vt:lpstr>
      <vt:lpstr>Croissant</vt:lpstr>
      <vt:lpstr>Burger bun</vt:lpstr>
      <vt:lpstr>Marble rye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Sherrill</dc:creator>
  <cp:lastModifiedBy>Justin</cp:lastModifiedBy>
  <cp:lastPrinted>2016-07-29T12:56:27Z</cp:lastPrinted>
  <dcterms:created xsi:type="dcterms:W3CDTF">2016-06-29T15:11:48Z</dcterms:created>
  <dcterms:modified xsi:type="dcterms:W3CDTF">2016-08-22T23:24:09Z</dcterms:modified>
</cp:coreProperties>
</file>