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345" windowWidth="16470" windowHeight="6450" firstSheet="1" activeTab="5"/>
  </bookViews>
  <sheets>
    <sheet name="README" sheetId="8" r:id="rId1"/>
    <sheet name="Margin Analysis" sheetId="2" r:id="rId2"/>
    <sheet name="Resources" sheetId="10" r:id="rId3"/>
    <sheet name="Ingredients" sheetId="1" r:id="rId4"/>
    <sheet name="Basic loaf" sheetId="9" r:id="rId5"/>
    <sheet name="Fennel raisin" sheetId="3" r:id="rId6"/>
    <sheet name="Baguette" sheetId="4" r:id="rId7"/>
    <sheet name="Croissant" sheetId="6" r:id="rId8"/>
    <sheet name="Burger bun" sheetId="7" r:id="rId9"/>
  </sheets>
  <calcPr calcId="145621"/>
</workbook>
</file>

<file path=xl/calcChain.xml><?xml version="1.0" encoding="utf-8"?>
<calcChain xmlns="http://schemas.openxmlformats.org/spreadsheetml/2006/main">
  <c r="C2" i="3" l="1"/>
  <c r="D2" i="1"/>
  <c r="C2" i="9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" i="10"/>
  <c r="D2" i="10"/>
  <c r="H2" i="10"/>
  <c r="H8" i="10"/>
  <c r="E15" i="10"/>
  <c r="G21" i="10"/>
  <c r="D9" i="10"/>
  <c r="F15" i="10"/>
  <c r="F4" i="10"/>
  <c r="D14" i="10"/>
  <c r="F9" i="10"/>
  <c r="H4" i="10"/>
  <c r="G17" i="10"/>
  <c r="D13" i="10"/>
  <c r="D10" i="10"/>
  <c r="G8" i="10"/>
  <c r="G7" i="10"/>
  <c r="G4" i="10"/>
  <c r="F17" i="10"/>
  <c r="H12" i="10"/>
  <c r="E8" i="10"/>
  <c r="D21" i="10"/>
  <c r="G19" i="10"/>
  <c r="D18" i="10"/>
  <c r="E10" i="10"/>
  <c r="D4" i="10"/>
  <c r="H16" i="10"/>
  <c r="G10" i="10"/>
  <c r="D6" i="10"/>
  <c r="G12" i="10"/>
  <c r="H20" i="10"/>
  <c r="E13" i="10"/>
  <c r="H10" i="10"/>
  <c r="G20" i="10"/>
  <c r="D7" i="10"/>
  <c r="D15" i="10"/>
  <c r="G5" i="10"/>
  <c r="F18" i="10"/>
  <c r="E12" i="10"/>
  <c r="E9" i="10"/>
  <c r="H15" i="10"/>
  <c r="G6" i="10"/>
  <c r="F16" i="10"/>
  <c r="G15" i="10"/>
  <c r="G14" i="10"/>
  <c r="H11" i="10"/>
  <c r="F21" i="10"/>
  <c r="E2" i="10"/>
  <c r="F2" i="10"/>
  <c r="G2" i="10"/>
  <c r="E7" i="10"/>
  <c r="G13" i="10"/>
  <c r="D20" i="10"/>
  <c r="H13" i="10"/>
  <c r="H21" i="10"/>
  <c r="F12" i="10"/>
  <c r="E6" i="10"/>
  <c r="D19" i="10"/>
  <c r="F14" i="10"/>
  <c r="H9" i="10"/>
  <c r="E5" i="10"/>
  <c r="E21" i="10"/>
  <c r="G18" i="10"/>
  <c r="H18" i="10"/>
  <c r="E14" i="10"/>
  <c r="G9" i="10"/>
  <c r="D5" i="10"/>
  <c r="H17" i="10"/>
  <c r="H14" i="10"/>
  <c r="G16" i="10"/>
  <c r="F5" i="10"/>
  <c r="E3" i="10"/>
  <c r="D3" i="10"/>
  <c r="E4" i="10"/>
  <c r="D17" i="10"/>
  <c r="E17" i="10"/>
  <c r="D8" i="10"/>
  <c r="E16" i="10"/>
  <c r="F13" i="10"/>
  <c r="H7" i="10"/>
  <c r="D16" i="10"/>
  <c r="F8" i="10"/>
  <c r="H19" i="10"/>
  <c r="G3" i="10"/>
  <c r="D12" i="10"/>
  <c r="H5" i="10"/>
  <c r="E20" i="10"/>
  <c r="F20" i="10"/>
  <c r="E11" i="10"/>
  <c r="F19" i="10"/>
  <c r="E18" i="10"/>
  <c r="D11" i="10"/>
  <c r="E19" i="10"/>
  <c r="G11" i="10"/>
  <c r="H6" i="10"/>
  <c r="H3" i="10"/>
  <c r="B12" i="10" l="1"/>
  <c r="C12" i="10" s="1"/>
  <c r="B16" i="10"/>
  <c r="C16" i="10" s="1"/>
  <c r="B8" i="10"/>
  <c r="C8" i="10" s="1"/>
  <c r="B17" i="10"/>
  <c r="C17" i="10" s="1"/>
  <c r="B5" i="10"/>
  <c r="C5" i="10" s="1"/>
  <c r="B19" i="10"/>
  <c r="C19" i="10" s="1"/>
  <c r="B20" i="10"/>
  <c r="C20" i="10" s="1"/>
  <c r="B15" i="10"/>
  <c r="C15" i="10" s="1"/>
  <c r="B4" i="10"/>
  <c r="C4" i="10" s="1"/>
  <c r="B18" i="10"/>
  <c r="C18" i="10" s="1"/>
  <c r="B21" i="10"/>
  <c r="C21" i="10" s="1"/>
  <c r="B13" i="10"/>
  <c r="C13" i="10" s="1"/>
  <c r="B14" i="10"/>
  <c r="C14" i="10" s="1"/>
  <c r="B9" i="10"/>
  <c r="C9" i="10" s="1"/>
  <c r="B2" i="10"/>
  <c r="C2" i="10" s="1"/>
  <c r="D4" i="1"/>
  <c r="C3" i="7" l="1"/>
  <c r="C4" i="7"/>
  <c r="C5" i="7"/>
  <c r="C6" i="7"/>
  <c r="C2" i="7"/>
  <c r="C3" i="6"/>
  <c r="C4" i="6"/>
  <c r="C5" i="6"/>
  <c r="C6" i="6"/>
  <c r="C2" i="6"/>
  <c r="C3" i="4"/>
  <c r="C4" i="4"/>
  <c r="C6" i="4"/>
  <c r="C2" i="4"/>
  <c r="B6" i="9"/>
  <c r="D5" i="9"/>
  <c r="D4" i="9"/>
  <c r="D2" i="9"/>
  <c r="D3" i="9" l="1"/>
  <c r="J5" i="2"/>
  <c r="J6" i="2"/>
  <c r="J7" i="2"/>
  <c r="J4" i="2"/>
  <c r="D6" i="9" l="1"/>
  <c r="D21" i="1"/>
  <c r="D13" i="1"/>
  <c r="D14" i="1"/>
  <c r="D15" i="1"/>
  <c r="D16" i="1"/>
  <c r="D17" i="1"/>
  <c r="D18" i="1"/>
  <c r="D19" i="1"/>
  <c r="D20" i="1"/>
  <c r="B8" i="7" l="1"/>
  <c r="D3" i="7"/>
  <c r="D4" i="7"/>
  <c r="D5" i="7"/>
  <c r="D6" i="7"/>
  <c r="D7" i="7"/>
  <c r="D2" i="7"/>
  <c r="D8" i="7" s="1"/>
  <c r="D3" i="6"/>
  <c r="D4" i="6"/>
  <c r="D5" i="6"/>
  <c r="D6" i="6"/>
  <c r="D2" i="6"/>
  <c r="B7" i="6"/>
  <c r="B7" i="4"/>
  <c r="D3" i="4" s="1"/>
  <c r="F6" i="10"/>
  <c r="B6" i="10" l="1"/>
  <c r="C6" i="10" s="1"/>
  <c r="D6" i="4"/>
  <c r="D5" i="4"/>
  <c r="D4" i="4"/>
  <c r="D2" i="4"/>
  <c r="D11" i="1"/>
  <c r="C5" i="4" s="1"/>
  <c r="B5" i="3"/>
  <c r="D2" i="3" s="1"/>
  <c r="D5" i="1"/>
  <c r="D6" i="1"/>
  <c r="C3" i="9" s="1"/>
  <c r="E3" i="9" s="1"/>
  <c r="D7" i="1"/>
  <c r="C4" i="9" s="1"/>
  <c r="E4" i="9" s="1"/>
  <c r="D8" i="1"/>
  <c r="D9" i="1"/>
  <c r="C4" i="3" s="1"/>
  <c r="D10" i="1"/>
  <c r="C5" i="9" s="1"/>
  <c r="E5" i="9" s="1"/>
  <c r="D12" i="1"/>
  <c r="D3" i="1"/>
  <c r="F7" i="10"/>
  <c r="F3" i="10"/>
  <c r="F10" i="10"/>
  <c r="F11" i="10"/>
  <c r="B11" i="10" l="1"/>
  <c r="C11" i="10" s="1"/>
  <c r="B10" i="10"/>
  <c r="C10" i="10" s="1"/>
  <c r="B7" i="10"/>
  <c r="C7" i="10" s="1"/>
  <c r="D7" i="4"/>
  <c r="E2" i="3"/>
  <c r="D3" i="3"/>
  <c r="C7" i="7"/>
  <c r="E7" i="7" s="1"/>
  <c r="C3" i="3"/>
  <c r="C6" i="9"/>
  <c r="E2" i="9"/>
  <c r="E6" i="9" s="1"/>
  <c r="C2" i="1" s="1"/>
  <c r="D4" i="3"/>
  <c r="E6" i="6"/>
  <c r="E6" i="7"/>
  <c r="E6" i="4"/>
  <c r="E5" i="4"/>
  <c r="E4" i="6"/>
  <c r="E4" i="7"/>
  <c r="E4" i="4"/>
  <c r="E3" i="7"/>
  <c r="E3" i="4"/>
  <c r="E3" i="6"/>
  <c r="E5" i="7"/>
  <c r="E5" i="6"/>
  <c r="E2" i="6"/>
  <c r="E2" i="4"/>
  <c r="D7" i="6"/>
  <c r="E3" i="3" l="1"/>
  <c r="E4" i="3"/>
  <c r="D5" i="3"/>
  <c r="E7" i="6"/>
  <c r="C8" i="7"/>
  <c r="E2" i="7"/>
  <c r="E8" i="7" s="1"/>
  <c r="E7" i="4"/>
  <c r="C7" i="4"/>
  <c r="C5" i="3"/>
  <c r="E5" i="2"/>
  <c r="E7" i="2"/>
  <c r="E6" i="2"/>
  <c r="E5" i="3" l="1"/>
  <c r="F6" i="2"/>
  <c r="F7" i="2"/>
  <c r="G7" i="2" s="1"/>
  <c r="F5" i="2"/>
  <c r="G5" i="2" s="1"/>
  <c r="E4" i="2"/>
  <c r="B3" i="10" l="1"/>
  <c r="C3" i="10" s="1"/>
  <c r="F4" i="2"/>
  <c r="G4" i="2" s="1"/>
  <c r="K4" i="2" s="1"/>
  <c r="M4" i="2" s="1"/>
  <c r="I6" i="2"/>
  <c r="G6" i="2"/>
  <c r="K6" i="2" s="1"/>
  <c r="M6" i="2" s="1"/>
  <c r="I7" i="2"/>
  <c r="K7" i="2"/>
  <c r="M7" i="2" s="1"/>
  <c r="K5" i="2"/>
  <c r="M5" i="2" s="1"/>
  <c r="I5" i="2"/>
  <c r="I4" i="2" l="1"/>
  <c r="L5" i="2"/>
  <c r="L7" i="2"/>
  <c r="L6" i="2"/>
  <c r="L4" i="2"/>
</calcChain>
</file>

<file path=xl/sharedStrings.xml><?xml version="1.0" encoding="utf-8"?>
<sst xmlns="http://schemas.openxmlformats.org/spreadsheetml/2006/main" count="134" uniqueCount="83">
  <si>
    <t>Name</t>
  </si>
  <si>
    <t>Cost per unit</t>
  </si>
  <si>
    <t>Cost / gram</t>
  </si>
  <si>
    <t>Butter</t>
  </si>
  <si>
    <t>Product</t>
  </si>
  <si>
    <t>Size</t>
  </si>
  <si>
    <t>Victoria flour</t>
  </si>
  <si>
    <t>salt</t>
  </si>
  <si>
    <t>yeast</t>
  </si>
  <si>
    <t>raisins</t>
  </si>
  <si>
    <t>water</t>
  </si>
  <si>
    <t>fennel seeds</t>
  </si>
  <si>
    <t>Cost total</t>
  </si>
  <si>
    <t>sum</t>
  </si>
  <si>
    <t>Ingredient</t>
  </si>
  <si>
    <t>Unit size in g</t>
  </si>
  <si>
    <t>Baker's %</t>
  </si>
  <si>
    <t>Cost per g</t>
  </si>
  <si>
    <t>Weight %</t>
  </si>
  <si>
    <t>Fennel Raisin</t>
  </si>
  <si>
    <t>Cost Per Unit</t>
  </si>
  <si>
    <t>Gross Revenue</t>
  </si>
  <si>
    <t>Net Revenue</t>
  </si>
  <si>
    <t>Margin</t>
  </si>
  <si>
    <t>Profit per Unit</t>
  </si>
  <si>
    <t>Price per Unit</t>
  </si>
  <si>
    <t>Cost by weight in g</t>
  </si>
  <si>
    <t>sesame seeds</t>
  </si>
  <si>
    <t>Baguette</t>
  </si>
  <si>
    <t>butter</t>
  </si>
  <si>
    <t>eggs</t>
  </si>
  <si>
    <t>Croissant</t>
  </si>
  <si>
    <t>Burger bun</t>
  </si>
  <si>
    <t>Unit cost spreadsheet</t>
  </si>
  <si>
    <t>Version</t>
  </si>
  <si>
    <t>Usage:</t>
  </si>
  <si>
    <t xml:space="preserve">Ingredients are added on the "Ingredients" worksheet.  </t>
  </si>
  <si>
    <t>Cost per gram is automatically calculated.</t>
  </si>
  <si>
    <t>Each individual worksheet goes with one recipe.</t>
  </si>
  <si>
    <t>Ingredient names used should match what's on the Ingredient worksheet, exactly.</t>
  </si>
  <si>
    <t>All other cells calculate automatically.</t>
  </si>
  <si>
    <t>Data entry is only needed in green fields.</t>
  </si>
  <si>
    <t>Baker's percentage is the only other input needed for a recipe page.</t>
  </si>
  <si>
    <t>To add a recipe, duplicate a recipe worksheet and add/remove ingredient lines.</t>
  </si>
  <si>
    <t>The line with the total cost should always have a name of 'sum'.</t>
  </si>
  <si>
    <t>Enter the size of the loaf in grams under 'size'.</t>
  </si>
  <si>
    <t>Enter the number produced under 'count'.</t>
  </si>
  <si>
    <t>Unit size is the purchased size by weight in grams.</t>
  </si>
  <si>
    <t>Unit cost is the cost of that purchased size</t>
  </si>
  <si>
    <t>To do:</t>
  </si>
  <si>
    <t>Handle over- and under-production</t>
  </si>
  <si>
    <t>Missed sales from underproduction</t>
  </si>
  <si>
    <t>Wasted material costs from overproduction</t>
  </si>
  <si>
    <t>●</t>
  </si>
  <si>
    <t>Details for each worksheet:</t>
  </si>
  <si>
    <t>Enter retail price of one unit under 'price per unit'</t>
  </si>
  <si>
    <t>Labor costs</t>
  </si>
  <si>
    <t>Margin Analysis page uses each recipe to calculate expenditure</t>
  </si>
  <si>
    <t>KA Galahad flour</t>
  </si>
  <si>
    <t>Transitional flour</t>
  </si>
  <si>
    <t>Bread flour 13%</t>
  </si>
  <si>
    <t>sugar</t>
  </si>
  <si>
    <t>sunflower seed oil</t>
  </si>
  <si>
    <t>cocoa powder</t>
  </si>
  <si>
    <t>pistachios</t>
  </si>
  <si>
    <t>coconut oil</t>
  </si>
  <si>
    <t>almonds</t>
  </si>
  <si>
    <t>Batch Count</t>
  </si>
  <si>
    <t>Batch size</t>
  </si>
  <si>
    <t>basic loaf</t>
  </si>
  <si>
    <t>Chocolate chips 2m</t>
  </si>
  <si>
    <t>Max overproduction</t>
  </si>
  <si>
    <t>Basic loaf</t>
  </si>
  <si>
    <t>Fennel raisin</t>
  </si>
  <si>
    <t>grams</t>
  </si>
  <si>
    <t>Units needed</t>
  </si>
  <si>
    <t>Weight percentage should always equal 1; this is a safety check</t>
  </si>
  <si>
    <t>If weight percentage isn't 1, it means lines are missing - check formulas.</t>
  </si>
  <si>
    <t>Adjust counts on the Margin Analysis worksheet to see costs and profits change.</t>
  </si>
  <si>
    <t>Add products on the Margin Analysis worksheet to see the effect of changes in production.</t>
  </si>
  <si>
    <t>Adjust prices on the Ingredient worksheet to see the effects on profit, in Margin Analysis.</t>
  </si>
  <si>
    <t xml:space="preserve">Add recipe name in column 1.  </t>
  </si>
  <si>
    <t>It must match the name of the worksheet holding the recipe.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</si>
</sst>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64" fontId="0" fillId="0" borderId="0" xfId="0" applyNumberFormat="1"/>
    <xf numFmtId="9" fontId="0" fillId="0" borderId="0" xfId="0" applyNumberFormat="1"/>
    <xf numFmtId="0" fontId="0" fillId="0" borderId="2" xfId="0" applyBorder="1"/>
    <xf numFmtId="0" fontId="0" fillId="0" borderId="0" xfId="0" applyBorder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2" fillId="0" borderId="0" xfId="0" applyFont="1"/>
    <xf numFmtId="0" fontId="3" fillId="0" borderId="0" xfId="0" applyFont="1" applyAlignment="1">
      <alignment horizontal="right"/>
    </xf>
    <xf numFmtId="0" fontId="1" fillId="0" borderId="0" xfId="0" applyFont="1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22" workbookViewId="0">
      <selection activeCell="H24" sqref="H24"/>
    </sheetView>
  </sheetViews>
  <sheetFormatPr defaultRowHeight="15" x14ac:dyDescent="0.25"/>
  <sheetData>
    <row r="1" spans="1:2" s="11" customFormat="1" x14ac:dyDescent="0.25">
      <c r="A1" s="11" t="s">
        <v>33</v>
      </c>
    </row>
    <row r="2" spans="1:2" x14ac:dyDescent="0.25">
      <c r="A2" s="11" t="s">
        <v>34</v>
      </c>
      <c r="B2" s="6">
        <v>1</v>
      </c>
    </row>
    <row r="4" spans="1:2" x14ac:dyDescent="0.25">
      <c r="A4" s="11" t="s">
        <v>35</v>
      </c>
    </row>
    <row r="5" spans="1:2" x14ac:dyDescent="0.25">
      <c r="A5" t="s">
        <v>41</v>
      </c>
    </row>
    <row r="6" spans="1:2" x14ac:dyDescent="0.25">
      <c r="A6" t="s">
        <v>78</v>
      </c>
    </row>
    <row r="7" spans="1:2" x14ac:dyDescent="0.25">
      <c r="A7" t="s">
        <v>79</v>
      </c>
    </row>
    <row r="8" spans="1:2" x14ac:dyDescent="0.25">
      <c r="A8" t="s">
        <v>80</v>
      </c>
    </row>
    <row r="10" spans="1:2" x14ac:dyDescent="0.25">
      <c r="A10" s="11" t="s">
        <v>54</v>
      </c>
    </row>
    <row r="11" spans="1:2" x14ac:dyDescent="0.25">
      <c r="A11" t="s">
        <v>36</v>
      </c>
    </row>
    <row r="12" spans="1:2" x14ac:dyDescent="0.25">
      <c r="A12" s="9">
        <v>1</v>
      </c>
      <c r="B12" t="s">
        <v>47</v>
      </c>
    </row>
    <row r="13" spans="1:2" x14ac:dyDescent="0.25">
      <c r="A13" s="9">
        <v>2</v>
      </c>
      <c r="B13" t="s">
        <v>48</v>
      </c>
    </row>
    <row r="14" spans="1:2" x14ac:dyDescent="0.25">
      <c r="A14" s="9">
        <v>3</v>
      </c>
      <c r="B14" t="s">
        <v>37</v>
      </c>
    </row>
    <row r="16" spans="1:2" x14ac:dyDescent="0.25">
      <c r="A16" t="s">
        <v>38</v>
      </c>
    </row>
    <row r="17" spans="1:3" x14ac:dyDescent="0.25">
      <c r="A17" s="9">
        <v>1</v>
      </c>
      <c r="B17" t="s">
        <v>39</v>
      </c>
    </row>
    <row r="18" spans="1:3" x14ac:dyDescent="0.25">
      <c r="A18" s="9">
        <v>2</v>
      </c>
      <c r="B18" t="s">
        <v>42</v>
      </c>
    </row>
    <row r="19" spans="1:3" x14ac:dyDescent="0.25">
      <c r="A19" s="9">
        <v>3</v>
      </c>
      <c r="B19" t="s">
        <v>43</v>
      </c>
    </row>
    <row r="20" spans="1:3" x14ac:dyDescent="0.25">
      <c r="A20" s="9">
        <v>4</v>
      </c>
      <c r="B20" t="s">
        <v>76</v>
      </c>
    </row>
    <row r="21" spans="1:3" x14ac:dyDescent="0.25">
      <c r="A21" s="9">
        <v>5</v>
      </c>
      <c r="B21" t="s">
        <v>77</v>
      </c>
    </row>
    <row r="22" spans="1:3" x14ac:dyDescent="0.25">
      <c r="A22" s="9">
        <v>6</v>
      </c>
      <c r="B22" t="s">
        <v>44</v>
      </c>
    </row>
    <row r="24" spans="1:3" x14ac:dyDescent="0.25">
      <c r="A24" t="s">
        <v>57</v>
      </c>
    </row>
    <row r="25" spans="1:3" x14ac:dyDescent="0.25">
      <c r="A25" s="9">
        <v>1</v>
      </c>
      <c r="B25" t="s">
        <v>81</v>
      </c>
    </row>
    <row r="26" spans="1:3" x14ac:dyDescent="0.25">
      <c r="A26" s="9"/>
      <c r="C26" s="9" t="s">
        <v>82</v>
      </c>
    </row>
    <row r="27" spans="1:3" x14ac:dyDescent="0.25">
      <c r="A27" s="9">
        <v>2</v>
      </c>
      <c r="B27" t="s">
        <v>45</v>
      </c>
    </row>
    <row r="28" spans="1:3" x14ac:dyDescent="0.25">
      <c r="A28" s="9">
        <v>3</v>
      </c>
      <c r="B28" t="s">
        <v>46</v>
      </c>
    </row>
    <row r="29" spans="1:3" x14ac:dyDescent="0.25">
      <c r="A29" s="9">
        <v>4</v>
      </c>
      <c r="B29" t="s">
        <v>55</v>
      </c>
    </row>
    <row r="30" spans="1:3" x14ac:dyDescent="0.25">
      <c r="A30" s="9">
        <v>5</v>
      </c>
      <c r="B30" t="s">
        <v>40</v>
      </c>
    </row>
    <row r="32" spans="1:3" x14ac:dyDescent="0.25">
      <c r="A32" s="11" t="s">
        <v>49</v>
      </c>
    </row>
    <row r="33" spans="1:3" x14ac:dyDescent="0.25">
      <c r="A33" s="9">
        <v>1</v>
      </c>
      <c r="B33" t="s">
        <v>50</v>
      </c>
    </row>
    <row r="34" spans="1:3" x14ac:dyDescent="0.25">
      <c r="B34" s="10" t="s">
        <v>53</v>
      </c>
      <c r="C34" t="s">
        <v>51</v>
      </c>
    </row>
    <row r="35" spans="1:3" x14ac:dyDescent="0.25">
      <c r="B35" s="10" t="s">
        <v>53</v>
      </c>
      <c r="C35" t="s">
        <v>52</v>
      </c>
    </row>
    <row r="36" spans="1:3" x14ac:dyDescent="0.25">
      <c r="A36" s="9">
        <v>2</v>
      </c>
      <c r="B36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7"/>
  <sheetViews>
    <sheetView topLeftCell="A2" workbookViewId="0">
      <selection activeCell="E4" sqref="E4"/>
    </sheetView>
  </sheetViews>
  <sheetFormatPr defaultRowHeight="15" x14ac:dyDescent="0.25"/>
  <cols>
    <col min="1" max="1" width="18.140625" customWidth="1"/>
    <col min="2" max="3" width="5.7109375" customWidth="1"/>
    <col min="4" max="4" width="6.85546875" customWidth="1"/>
    <col min="5" max="5" width="10.140625" customWidth="1"/>
    <col min="6" max="6" width="7.28515625" customWidth="1"/>
    <col min="7" max="7" width="10" customWidth="1"/>
    <col min="8" max="8" width="5.7109375" customWidth="1"/>
    <col min="9" max="9" width="7" customWidth="1"/>
    <col min="10" max="10" width="9.140625" customWidth="1"/>
    <col min="11" max="11" width="9.85546875" customWidth="1"/>
    <col min="12" max="12" width="7.42578125" customWidth="1"/>
  </cols>
  <sheetData>
    <row r="3" spans="1:13" s="15" customFormat="1" ht="59.25" customHeight="1" x14ac:dyDescent="0.25">
      <c r="A3" s="13" t="s">
        <v>4</v>
      </c>
      <c r="B3" s="13" t="s">
        <v>5</v>
      </c>
      <c r="C3" s="13" t="s">
        <v>68</v>
      </c>
      <c r="D3" s="13" t="s">
        <v>67</v>
      </c>
      <c r="E3" s="13" t="s">
        <v>17</v>
      </c>
      <c r="F3" s="12" t="s">
        <v>20</v>
      </c>
      <c r="G3" s="13" t="s">
        <v>12</v>
      </c>
      <c r="H3" s="13" t="s">
        <v>25</v>
      </c>
      <c r="I3" s="13" t="s">
        <v>24</v>
      </c>
      <c r="J3" s="13" t="s">
        <v>21</v>
      </c>
      <c r="K3" s="13" t="s">
        <v>22</v>
      </c>
      <c r="L3" s="14" t="s">
        <v>23</v>
      </c>
      <c r="M3" s="13" t="s">
        <v>71</v>
      </c>
    </row>
    <row r="4" spans="1:13" x14ac:dyDescent="0.25">
      <c r="A4" s="7" t="s">
        <v>19</v>
      </c>
      <c r="B4" s="7">
        <v>700</v>
      </c>
      <c r="C4" s="7">
        <v>24</v>
      </c>
      <c r="D4" s="7">
        <v>1</v>
      </c>
      <c r="E4">
        <f ca="1">VLOOKUP("sum", INDIRECT(CONCATENATE("'",A4,"'!$A2:E26")),5,FALSE)</f>
        <v>1.9297551872136693E-3</v>
      </c>
      <c r="F4" s="2">
        <f ca="1">E4*B4</f>
        <v>1.3508286310495685</v>
      </c>
      <c r="G4" s="2">
        <f ca="1">F4*(D4*C4)</f>
        <v>32.419887145189648</v>
      </c>
      <c r="H4" s="8">
        <v>5</v>
      </c>
      <c r="I4" s="2">
        <f ca="1">H4-F4</f>
        <v>3.6491713689504315</v>
      </c>
      <c r="J4" s="2">
        <f>H4*(D4*C4)</f>
        <v>120</v>
      </c>
      <c r="K4" s="2">
        <f ca="1">J4-G4</f>
        <v>87.580112854810352</v>
      </c>
      <c r="L4" s="3">
        <f ca="1">IF(J4&gt;0,K4/J4,0)</f>
        <v>0.72983427379008625</v>
      </c>
      <c r="M4" s="16">
        <f ca="1">INT(K4/(F4*C4))</f>
        <v>2</v>
      </c>
    </row>
    <row r="5" spans="1:13" x14ac:dyDescent="0.25">
      <c r="A5" s="7" t="s">
        <v>28</v>
      </c>
      <c r="B5" s="7">
        <v>550</v>
      </c>
      <c r="C5" s="7">
        <v>24</v>
      </c>
      <c r="D5" s="7">
        <v>2</v>
      </c>
      <c r="E5">
        <f ca="1">VLOOKUP("sum", INDIRECT(CONCATENATE("'",A5,"'!$A2:E26")),5,FALSE)</f>
        <v>8.5563726986867864E-4</v>
      </c>
      <c r="F5" s="2">
        <f ca="1">E5*B5</f>
        <v>0.47060049842777324</v>
      </c>
      <c r="G5" s="2">
        <f t="shared" ref="G5:G7" ca="1" si="0">F5*(D5*C5)</f>
        <v>22.588823924533116</v>
      </c>
      <c r="H5" s="8">
        <v>3</v>
      </c>
      <c r="I5" s="2">
        <f t="shared" ref="I5:I7" ca="1" si="1">H5-F5</f>
        <v>2.5293995015722266</v>
      </c>
      <c r="J5" s="2">
        <f t="shared" ref="J5:J7" si="2">H5*(D5*C5)</f>
        <v>144</v>
      </c>
      <c r="K5" s="2">
        <f t="shared" ref="K5:K7" ca="1" si="3">J5-G5</f>
        <v>121.41117607546688</v>
      </c>
      <c r="L5" s="3">
        <f t="shared" ref="L5:L7" ca="1" si="4">IF(J5&gt;0,K5/J5,0)</f>
        <v>0.84313316719074227</v>
      </c>
      <c r="M5" s="16">
        <f t="shared" ref="M5:M7" ca="1" si="5">INT(K5/(F5*C5))</f>
        <v>10</v>
      </c>
    </row>
    <row r="6" spans="1:13" x14ac:dyDescent="0.25">
      <c r="A6" s="7" t="s">
        <v>31</v>
      </c>
      <c r="B6" s="7">
        <v>85</v>
      </c>
      <c r="C6" s="7">
        <v>20</v>
      </c>
      <c r="D6" s="7">
        <v>8</v>
      </c>
      <c r="E6">
        <f t="shared" ref="E6:E7" ca="1" si="6">VLOOKUP("sum", INDIRECT(CONCATENATE("'",A6,"'!$A2:E26")),5,FALSE)</f>
        <v>2.1142699777480737E-3</v>
      </c>
      <c r="F6" s="2">
        <f ca="1">E6*B6</f>
        <v>0.17971294810858626</v>
      </c>
      <c r="G6" s="2">
        <f t="shared" ca="1" si="0"/>
        <v>28.754071697373803</v>
      </c>
      <c r="H6" s="8">
        <v>3.5</v>
      </c>
      <c r="I6" s="2">
        <f t="shared" ca="1" si="1"/>
        <v>3.3202870518914138</v>
      </c>
      <c r="J6" s="2">
        <f t="shared" si="2"/>
        <v>560</v>
      </c>
      <c r="K6" s="2">
        <f t="shared" ca="1" si="3"/>
        <v>531.24592830262623</v>
      </c>
      <c r="L6" s="3">
        <f t="shared" ca="1" si="4"/>
        <v>0.94865344339754687</v>
      </c>
      <c r="M6" s="16">
        <f t="shared" ca="1" si="5"/>
        <v>147</v>
      </c>
    </row>
    <row r="7" spans="1:13" x14ac:dyDescent="0.25">
      <c r="A7" s="7" t="s">
        <v>32</v>
      </c>
      <c r="B7" s="7">
        <v>60</v>
      </c>
      <c r="C7" s="7">
        <v>24</v>
      </c>
      <c r="D7" s="7">
        <v>12</v>
      </c>
      <c r="E7">
        <f t="shared" ca="1" si="6"/>
        <v>1.5246128981242241E-3</v>
      </c>
      <c r="F7" s="2">
        <f t="shared" ref="F7" ca="1" si="7">E7*B7</f>
        <v>9.1476773887453455E-2</v>
      </c>
      <c r="G7" s="2">
        <f t="shared" ca="1" si="0"/>
        <v>26.345310879586595</v>
      </c>
      <c r="H7" s="8">
        <v>0.5</v>
      </c>
      <c r="I7" s="2">
        <f t="shared" ca="1" si="1"/>
        <v>0.40852322611254654</v>
      </c>
      <c r="J7" s="2">
        <f t="shared" si="2"/>
        <v>144</v>
      </c>
      <c r="K7" s="2">
        <f t="shared" ca="1" si="3"/>
        <v>117.65468912041341</v>
      </c>
      <c r="L7" s="3">
        <f t="shared" ca="1" si="4"/>
        <v>0.81704645222509309</v>
      </c>
      <c r="M7" s="16">
        <f t="shared" ca="1" si="5"/>
        <v>53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0" workbookViewId="0">
      <selection activeCell="D20" sqref="D20"/>
    </sheetView>
  </sheetViews>
  <sheetFormatPr defaultRowHeight="15" x14ac:dyDescent="0.25"/>
  <cols>
    <col min="1" max="1" width="18.140625" customWidth="1"/>
    <col min="2" max="2" width="9.7109375" style="16" customWidth="1"/>
    <col min="3" max="3" width="13.140625" customWidth="1"/>
  </cols>
  <sheetData>
    <row r="1" spans="1:8" x14ac:dyDescent="0.25">
      <c r="B1" s="16" t="s">
        <v>74</v>
      </c>
      <c r="C1" t="s">
        <v>75</v>
      </c>
      <c r="D1" t="s">
        <v>72</v>
      </c>
      <c r="E1" t="s">
        <v>73</v>
      </c>
      <c r="F1" t="s">
        <v>28</v>
      </c>
      <c r="G1" t="s">
        <v>31</v>
      </c>
      <c r="H1" t="s">
        <v>32</v>
      </c>
    </row>
    <row r="2" spans="1:8" x14ac:dyDescent="0.25">
      <c r="A2" t="str">
        <f>Ingredients!A2</f>
        <v>basic loaf</v>
      </c>
      <c r="B2" s="16">
        <f ca="1">SUMIF(D2:AB2,"&lt;&gt;#N/A")</f>
        <v>0</v>
      </c>
      <c r="C2" s="6">
        <f ca="1">IFERROR(B2/VLOOKUP(A2,Ingredients!A:B,2),"Ingredient unlisted")</f>
        <v>0</v>
      </c>
      <c r="D2">
        <f ca="1">IFERROR((VLOOKUP($A2,INDIRECT("'"&amp;D$1&amp;"'"&amp;"!A:E"),4,FALSE))*VLOOKUP(D$1,'Margin Analysis'!$A:$E,2,FALSE)*VLOOKUP(D$1,'Margin Analysis'!$A:$E,3,FALSE)*VLOOKUP(D$1,'Margin Analysis'!$A:$E,4,FALSE),0)</f>
        <v>0</v>
      </c>
      <c r="E2">
        <f ca="1">IFERROR((VLOOKUP($A2,INDIRECT("'"&amp;E$1&amp;"'"&amp;"!A:E"),4,FALSE))*VLOOKUP(E$1,'Margin Analysis'!$A:$E,2,FALSE)*VLOOKUP(E$1,'Margin Analysis'!$A:$E,3,FALSE)*VLOOKUP(E$1,'Margin Analysis'!$A:$E,4,FALSE),0)</f>
        <v>0</v>
      </c>
      <c r="F2">
        <f ca="1">IFERROR((VLOOKUP($A2,INDIRECT("'"&amp;F$1&amp;"'"&amp;"!A:E"),4,FALSE))*VLOOKUP(F$1,'Margin Analysis'!$A:$E,2,FALSE)*VLOOKUP(F$1,'Margin Analysis'!$A:$E,3,FALSE)*VLOOKUP(F$1,'Margin Analysis'!$A:$E,4,FALSE),0)</f>
        <v>0</v>
      </c>
      <c r="G2">
        <f ca="1">IFERROR((VLOOKUP($A2,INDIRECT("'"&amp;G$1&amp;"'"&amp;"!A:E"),4,FALSE))*VLOOKUP(G$1,'Margin Analysis'!$A:$E,2,FALSE)*VLOOKUP(G$1,'Margin Analysis'!$A:$E,3,FALSE)*VLOOKUP(G$1,'Margin Analysis'!$A:$E,4,FALSE),0)</f>
        <v>0</v>
      </c>
      <c r="H2">
        <f ca="1">IFERROR((VLOOKUP($A2,INDIRECT("'"&amp;H$1&amp;"'"&amp;"!A:E"),4,FALSE))*VLOOKUP(H$1,'Margin Analysis'!$A:$E,2,FALSE)*VLOOKUP(H$1,'Margin Analysis'!$A:$E,3,FALSE)*VLOOKUP(H$1,'Margin Analysis'!$A:$E,4,FALSE),0)</f>
        <v>0</v>
      </c>
    </row>
    <row r="3" spans="1:8" x14ac:dyDescent="0.25">
      <c r="A3" t="str">
        <f>Ingredients!A3</f>
        <v>Victoria flour</v>
      </c>
      <c r="B3" s="16">
        <f ca="1">SUMIF(D3:AB3,"&lt;&gt;#N/A")</f>
        <v>44724.735294359642</v>
      </c>
      <c r="C3" s="6">
        <f ca="1">IFERROR(B3/VLOOKUP(A3,Ingredients!A:B,2),"Ingredient unlisted")</f>
        <v>3.9440497446480225</v>
      </c>
      <c r="D3">
        <f ca="1">IFERROR((VLOOKUP($A3,INDIRECT("'"&amp;D$1&amp;"'"&amp;"!A:E"),4,FALSE))*VLOOKUP(D$1,'Margin Analysis'!$A:$E,2,FALSE)*VLOOKUP(D$1,'Margin Analysis'!$A:$E,3,FALSE)*VLOOKUP(D$1,'Margin Analysis'!$A:$E,4,FALSE),0)</f>
        <v>0</v>
      </c>
      <c r="E3">
        <f ca="1">IFERROR((VLOOKUP($A3,INDIRECT("'"&amp;E$1&amp;"'"&amp;"!A:E"),4,FALSE))*VLOOKUP(E$1,'Margin Analysis'!$A:$E,2,FALSE)*VLOOKUP(E$1,'Margin Analysis'!$A:$E,3,FALSE)*VLOOKUP(E$1,'Margin Analysis'!$A:$E,4,FALSE),0)</f>
        <v>13228.346456692914</v>
      </c>
      <c r="F3">
        <f ca="1">IFERROR((VLOOKUP($A3,INDIRECT("'"&amp;F$1&amp;"'"&amp;"!A:E"),4,FALSE))*VLOOKUP(F$1,'Margin Analysis'!$A:$E,2,FALSE)*VLOOKUP(F$1,'Margin Analysis'!$A:$E,3,FALSE)*VLOOKUP(F$1,'Margin Analysis'!$A:$E,4,FALSE),0)</f>
        <v>15172.413793103447</v>
      </c>
      <c r="G3">
        <f ca="1">IFERROR((VLOOKUP($A3,INDIRECT("'"&amp;G$1&amp;"'"&amp;"!A:E"),4,FALSE))*VLOOKUP(G$1,'Margin Analysis'!$A:$E,2,FALSE)*VLOOKUP(G$1,'Margin Analysis'!$A:$E,3,FALSE)*VLOOKUP(G$1,'Margin Analysis'!$A:$E,4,FALSE),0)</f>
        <v>7083.3333333333339</v>
      </c>
      <c r="H3">
        <f ca="1">IFERROR((VLOOKUP($A3,INDIRECT("'"&amp;H$1&amp;"'"&amp;"!A:E"),4,FALSE))*VLOOKUP(H$1,'Margin Analysis'!$A:$E,2,FALSE)*VLOOKUP(H$1,'Margin Analysis'!$A:$E,3,FALSE)*VLOOKUP(H$1,'Margin Analysis'!$A:$E,4,FALSE),0)</f>
        <v>9240.6417112299459</v>
      </c>
    </row>
    <row r="4" spans="1:8" x14ac:dyDescent="0.25">
      <c r="A4" t="str">
        <f>Ingredients!A4</f>
        <v>Chocolate chips 2m</v>
      </c>
      <c r="B4" s="16">
        <f t="shared" ref="B4:B21" ca="1" si="0">SUMIF(D4:AB4,"&lt;&gt;#N/A")</f>
        <v>0</v>
      </c>
      <c r="C4" s="6">
        <f ca="1">IFERROR(B4/VLOOKUP(A4,Ingredients!A:B,2),"Ingredient unlisted")</f>
        <v>0</v>
      </c>
      <c r="D4">
        <f ca="1">IFERROR((VLOOKUP($A4,INDIRECT("'"&amp;D$1&amp;"'"&amp;"!A:E"),4,FALSE))*VLOOKUP(D$1,'Margin Analysis'!$A:$E,2,FALSE)*VLOOKUP(D$1,'Margin Analysis'!$A:$E,3,FALSE)*VLOOKUP(D$1,'Margin Analysis'!$A:$E,4,FALSE),0)</f>
        <v>0</v>
      </c>
      <c r="E4">
        <f ca="1">IFERROR((VLOOKUP($A4,INDIRECT("'"&amp;E$1&amp;"'"&amp;"!A:E"),4,FALSE))*VLOOKUP(E$1,'Margin Analysis'!$A:$E,2,FALSE)*VLOOKUP(E$1,'Margin Analysis'!$A:$E,3,FALSE)*VLOOKUP(E$1,'Margin Analysis'!$A:$E,4,FALSE),0)</f>
        <v>0</v>
      </c>
      <c r="F4">
        <f ca="1">IFERROR((VLOOKUP($A4,INDIRECT("'"&amp;F$1&amp;"'"&amp;"!A:E"),4,FALSE))*VLOOKUP(F$1,'Margin Analysis'!$A:$E,2,FALSE)*VLOOKUP(F$1,'Margin Analysis'!$A:$E,3,FALSE)*VLOOKUP(F$1,'Margin Analysis'!$A:$E,4,FALSE),0)</f>
        <v>0</v>
      </c>
      <c r="G4">
        <f ca="1">IFERROR((VLOOKUP($A4,INDIRECT("'"&amp;G$1&amp;"'"&amp;"!A:E"),4,FALSE))*VLOOKUP(G$1,'Margin Analysis'!$A:$E,2,FALSE)*VLOOKUP(G$1,'Margin Analysis'!$A:$E,3,FALSE)*VLOOKUP(G$1,'Margin Analysis'!$A:$E,4,FALSE),0)</f>
        <v>0</v>
      </c>
      <c r="H4">
        <f ca="1">IFERROR((VLOOKUP($A4,INDIRECT("'"&amp;H$1&amp;"'"&amp;"!A:E"),4,FALSE))*VLOOKUP(H$1,'Margin Analysis'!$A:$E,2,FALSE)*VLOOKUP(H$1,'Margin Analysis'!$A:$E,3,FALSE)*VLOOKUP(H$1,'Margin Analysis'!$A:$E,4,FALSE),0)</f>
        <v>0</v>
      </c>
    </row>
    <row r="5" spans="1:8" x14ac:dyDescent="0.25">
      <c r="A5" t="str">
        <f>Ingredients!A5</f>
        <v>Butter</v>
      </c>
      <c r="B5" s="16">
        <f t="shared" ca="1" si="0"/>
        <v>3511.0962566844919</v>
      </c>
      <c r="C5" s="6">
        <f ca="1">IFERROR(B5/VLOOKUP(A5,Ingredients!A:B,2),"Ingredient unlisted")</f>
        <v>3511.0962566844919</v>
      </c>
      <c r="D5">
        <f ca="1">IFERROR((VLOOKUP($A5,INDIRECT("'"&amp;D$1&amp;"'"&amp;"!A:E"),4,FALSE))*VLOOKUP(D$1,'Margin Analysis'!$A:$E,2,FALSE)*VLOOKUP(D$1,'Margin Analysis'!$A:$E,3,FALSE)*VLOOKUP(D$1,'Margin Analysis'!$A:$E,4,FALSE),0)</f>
        <v>0</v>
      </c>
      <c r="E5">
        <f ca="1">IFERROR((VLOOKUP($A5,INDIRECT("'"&amp;E$1&amp;"'"&amp;"!A:E"),4,FALSE))*VLOOKUP(E$1,'Margin Analysis'!$A:$E,2,FALSE)*VLOOKUP(E$1,'Margin Analysis'!$A:$E,3,FALSE)*VLOOKUP(E$1,'Margin Analysis'!$A:$E,4,FALSE),0)</f>
        <v>0</v>
      </c>
      <c r="F5">
        <f ca="1">IFERROR((VLOOKUP($A5,INDIRECT("'"&amp;F$1&amp;"'"&amp;"!A:E"),4,FALSE))*VLOOKUP(F$1,'Margin Analysis'!$A:$E,2,FALSE)*VLOOKUP(F$1,'Margin Analysis'!$A:$E,3,FALSE)*VLOOKUP(F$1,'Margin Analysis'!$A:$E,4,FALSE),0)</f>
        <v>0</v>
      </c>
      <c r="G5">
        <f ca="1">IFERROR((VLOOKUP($A5,INDIRECT("'"&amp;G$1&amp;"'"&amp;"!A:E"),4,FALSE))*VLOOKUP(G$1,'Margin Analysis'!$A:$E,2,FALSE)*VLOOKUP(G$1,'Margin Analysis'!$A:$E,3,FALSE)*VLOOKUP(G$1,'Margin Analysis'!$A:$E,4,FALSE),0)</f>
        <v>2125</v>
      </c>
      <c r="H5">
        <f ca="1">IFERROR((VLOOKUP($A5,INDIRECT("'"&amp;H$1&amp;"'"&amp;"!A:E"),4,FALSE))*VLOOKUP(H$1,'Margin Analysis'!$A:$E,2,FALSE)*VLOOKUP(H$1,'Margin Analysis'!$A:$E,3,FALSE)*VLOOKUP(H$1,'Margin Analysis'!$A:$E,4,FALSE),0)</f>
        <v>1386.0962566844919</v>
      </c>
    </row>
    <row r="6" spans="1:8" x14ac:dyDescent="0.25">
      <c r="A6" t="str">
        <f>Ingredients!A6</f>
        <v>salt</v>
      </c>
      <c r="B6" s="16">
        <f t="shared" ca="1" si="0"/>
        <v>472.44583256500096</v>
      </c>
      <c r="C6" s="6">
        <f ca="1">IFERROR(B6/VLOOKUP(A6,Ingredients!A:B,2),"Ingredient unlisted")</f>
        <v>2.0831312393737145E-2</v>
      </c>
      <c r="D6">
        <f ca="1">IFERROR((VLOOKUP($A6,INDIRECT("'"&amp;D$1&amp;"'"&amp;"!A:E"),4,FALSE))*VLOOKUP(D$1,'Margin Analysis'!$A:$E,2,FALSE)*VLOOKUP(D$1,'Margin Analysis'!$A:$E,3,FALSE)*VLOOKUP(D$1,'Margin Analysis'!$A:$E,4,FALSE),0)</f>
        <v>0</v>
      </c>
      <c r="E6">
        <f ca="1">IFERROR((VLOOKUP($A6,INDIRECT("'"&amp;E$1&amp;"'"&amp;"!A:E"),4,FALSE))*VLOOKUP(E$1,'Margin Analysis'!$A:$E,2,FALSE)*VLOOKUP(E$1,'Margin Analysis'!$A:$E,3,FALSE)*VLOOKUP(E$1,'Margin Analysis'!$A:$E,4,FALSE),0)</f>
        <v>0</v>
      </c>
      <c r="F6">
        <f ca="1">IFERROR((VLOOKUP($A6,INDIRECT("'"&amp;F$1&amp;"'"&amp;"!A:E"),4,FALSE))*VLOOKUP(F$1,'Margin Analysis'!$A:$E,2,FALSE)*VLOOKUP(F$1,'Margin Analysis'!$A:$E,3,FALSE)*VLOOKUP(F$1,'Margin Analysis'!$A:$E,4,FALSE),0)</f>
        <v>227.58620689655172</v>
      </c>
      <c r="G6">
        <f ca="1">IFERROR((VLOOKUP($A6,INDIRECT("'"&amp;G$1&amp;"'"&amp;"!A:E"),4,FALSE))*VLOOKUP(G$1,'Margin Analysis'!$A:$E,2,FALSE)*VLOOKUP(G$1,'Margin Analysis'!$A:$E,3,FALSE)*VLOOKUP(G$1,'Margin Analysis'!$A:$E,4,FALSE),0)</f>
        <v>106.25</v>
      </c>
      <c r="H6">
        <f ca="1">IFERROR((VLOOKUP($A6,INDIRECT("'"&amp;H$1&amp;"'"&amp;"!A:E"),4,FALSE))*VLOOKUP(H$1,'Margin Analysis'!$A:$E,2,FALSE)*VLOOKUP(H$1,'Margin Analysis'!$A:$E,3,FALSE)*VLOOKUP(H$1,'Margin Analysis'!$A:$E,4,FALSE),0)</f>
        <v>138.60962566844921</v>
      </c>
    </row>
    <row r="7" spans="1:8" x14ac:dyDescent="0.25">
      <c r="A7" t="str">
        <f>Ingredients!A7</f>
        <v>yeast</v>
      </c>
      <c r="B7" s="16">
        <f t="shared" ca="1" si="0"/>
        <v>157.48194418833361</v>
      </c>
      <c r="C7" s="6">
        <f ca="1">IFERROR(B7/VLOOKUP(A7,Ingredients!A:B,2),"Ingredient unlisted")</f>
        <v>1.3887541595824761E-2</v>
      </c>
      <c r="D7">
        <f ca="1">IFERROR((VLOOKUP($A7,INDIRECT("'"&amp;D$1&amp;"'"&amp;"!A:E"),4,FALSE))*VLOOKUP(D$1,'Margin Analysis'!$A:$E,2,FALSE)*VLOOKUP(D$1,'Margin Analysis'!$A:$E,3,FALSE)*VLOOKUP(D$1,'Margin Analysis'!$A:$E,4,FALSE),0)</f>
        <v>0</v>
      </c>
      <c r="E7">
        <f ca="1">IFERROR((VLOOKUP($A7,INDIRECT("'"&amp;E$1&amp;"'"&amp;"!A:E"),4,FALSE))*VLOOKUP(E$1,'Margin Analysis'!$A:$E,2,FALSE)*VLOOKUP(E$1,'Margin Analysis'!$A:$E,3,FALSE)*VLOOKUP(E$1,'Margin Analysis'!$A:$E,4,FALSE),0)</f>
        <v>0</v>
      </c>
      <c r="F7">
        <f ca="1">IFERROR((VLOOKUP($A7,INDIRECT("'"&amp;F$1&amp;"'"&amp;"!A:E"),4,FALSE))*VLOOKUP(F$1,'Margin Analysis'!$A:$E,2,FALSE)*VLOOKUP(F$1,'Margin Analysis'!$A:$E,3,FALSE)*VLOOKUP(F$1,'Margin Analysis'!$A:$E,4,FALSE),0)</f>
        <v>75.862068965517238</v>
      </c>
      <c r="G7">
        <f ca="1">IFERROR((VLOOKUP($A7,INDIRECT("'"&amp;G$1&amp;"'"&amp;"!A:E"),4,FALSE))*VLOOKUP(G$1,'Margin Analysis'!$A:$E,2,FALSE)*VLOOKUP(G$1,'Margin Analysis'!$A:$E,3,FALSE)*VLOOKUP(G$1,'Margin Analysis'!$A:$E,4,FALSE),0)</f>
        <v>35.416666666666664</v>
      </c>
      <c r="H7">
        <f ca="1">IFERROR((VLOOKUP($A7,INDIRECT("'"&amp;H$1&amp;"'"&amp;"!A:E"),4,FALSE))*VLOOKUP(H$1,'Margin Analysis'!$A:$E,2,FALSE)*VLOOKUP(H$1,'Margin Analysis'!$A:$E,3,FALSE)*VLOOKUP(H$1,'Margin Analysis'!$A:$E,4,FALSE),0)</f>
        <v>46.203208556149733</v>
      </c>
    </row>
    <row r="8" spans="1:8" x14ac:dyDescent="0.25">
      <c r="A8" t="str">
        <f>Ingredients!A8</f>
        <v>fennel seeds</v>
      </c>
      <c r="B8" s="16">
        <f t="shared" ca="1" si="0"/>
        <v>264.56692913385825</v>
      </c>
      <c r="C8" s="6">
        <f ca="1">IFERROR(B8/VLOOKUP(A8,Ingredients!A:B,2),"Ingredient unlisted")</f>
        <v>2.2873333598509696E-2</v>
      </c>
      <c r="D8">
        <f ca="1">IFERROR((VLOOKUP($A8,INDIRECT("'"&amp;D$1&amp;"'"&amp;"!A:E"),4,FALSE))*VLOOKUP(D$1,'Margin Analysis'!$A:$E,2,FALSE)*VLOOKUP(D$1,'Margin Analysis'!$A:$E,3,FALSE)*VLOOKUP(D$1,'Margin Analysis'!$A:$E,4,FALSE),0)</f>
        <v>0</v>
      </c>
      <c r="E8">
        <f ca="1">IFERROR((VLOOKUP($A8,INDIRECT("'"&amp;E$1&amp;"'"&amp;"!A:E"),4,FALSE))*VLOOKUP(E$1,'Margin Analysis'!$A:$E,2,FALSE)*VLOOKUP(E$1,'Margin Analysis'!$A:$E,3,FALSE)*VLOOKUP(E$1,'Margin Analysis'!$A:$E,4,FALSE),0)</f>
        <v>264.56692913385825</v>
      </c>
      <c r="F8">
        <f ca="1">IFERROR((VLOOKUP($A8,INDIRECT("'"&amp;F$1&amp;"'"&amp;"!A:E"),4,FALSE))*VLOOKUP(F$1,'Margin Analysis'!$A:$E,2,FALSE)*VLOOKUP(F$1,'Margin Analysis'!$A:$E,3,FALSE)*VLOOKUP(F$1,'Margin Analysis'!$A:$E,4,FALSE),0)</f>
        <v>0</v>
      </c>
      <c r="G8">
        <f ca="1">IFERROR((VLOOKUP($A8,INDIRECT("'"&amp;G$1&amp;"'"&amp;"!A:E"),4,FALSE))*VLOOKUP(G$1,'Margin Analysis'!$A:$E,2,FALSE)*VLOOKUP(G$1,'Margin Analysis'!$A:$E,3,FALSE)*VLOOKUP(G$1,'Margin Analysis'!$A:$E,4,FALSE),0)</f>
        <v>0</v>
      </c>
      <c r="H8">
        <f ca="1">IFERROR((VLOOKUP($A8,INDIRECT("'"&amp;H$1&amp;"'"&amp;"!A:E"),4,FALSE))*VLOOKUP(H$1,'Margin Analysis'!$A:$E,2,FALSE)*VLOOKUP(H$1,'Margin Analysis'!$A:$E,3,FALSE)*VLOOKUP(H$1,'Margin Analysis'!$A:$E,4,FALSE),0)</f>
        <v>0</v>
      </c>
    </row>
    <row r="9" spans="1:8" x14ac:dyDescent="0.25">
      <c r="A9" t="str">
        <f>Ingredients!A9</f>
        <v>raisins</v>
      </c>
      <c r="B9" s="16">
        <f t="shared" ca="1" si="0"/>
        <v>3307.0866141732286</v>
      </c>
      <c r="C9" s="6">
        <f ca="1">IFERROR(B9/VLOOKUP(A9,Ingredients!A:B,2),"Ingredient unlisted")</f>
        <v>0.14581767818538371</v>
      </c>
      <c r="D9">
        <f ca="1">IFERROR((VLOOKUP($A9,INDIRECT("'"&amp;D$1&amp;"'"&amp;"!A:E"),4,FALSE))*VLOOKUP(D$1,'Margin Analysis'!$A:$E,2,FALSE)*VLOOKUP(D$1,'Margin Analysis'!$A:$E,3,FALSE)*VLOOKUP(D$1,'Margin Analysis'!$A:$E,4,FALSE),0)</f>
        <v>0</v>
      </c>
      <c r="E9">
        <f ca="1">IFERROR((VLOOKUP($A9,INDIRECT("'"&amp;E$1&amp;"'"&amp;"!A:E"),4,FALSE))*VLOOKUP(E$1,'Margin Analysis'!$A:$E,2,FALSE)*VLOOKUP(E$1,'Margin Analysis'!$A:$E,3,FALSE)*VLOOKUP(E$1,'Margin Analysis'!$A:$E,4,FALSE),0)</f>
        <v>3307.0866141732286</v>
      </c>
      <c r="F9">
        <f ca="1">IFERROR((VLOOKUP($A9,INDIRECT("'"&amp;F$1&amp;"'"&amp;"!A:E"),4,FALSE))*VLOOKUP(F$1,'Margin Analysis'!$A:$E,2,FALSE)*VLOOKUP(F$1,'Margin Analysis'!$A:$E,3,FALSE)*VLOOKUP(F$1,'Margin Analysis'!$A:$E,4,FALSE),0)</f>
        <v>0</v>
      </c>
      <c r="G9">
        <f ca="1">IFERROR((VLOOKUP($A9,INDIRECT("'"&amp;G$1&amp;"'"&amp;"!A:E"),4,FALSE))*VLOOKUP(G$1,'Margin Analysis'!$A:$E,2,FALSE)*VLOOKUP(G$1,'Margin Analysis'!$A:$E,3,FALSE)*VLOOKUP(G$1,'Margin Analysis'!$A:$E,4,FALSE),0)</f>
        <v>0</v>
      </c>
      <c r="H9">
        <f ca="1">IFERROR((VLOOKUP($A9,INDIRECT("'"&amp;H$1&amp;"'"&amp;"!A:E"),4,FALSE))*VLOOKUP(H$1,'Margin Analysis'!$A:$E,2,FALSE)*VLOOKUP(H$1,'Margin Analysis'!$A:$E,3,FALSE)*VLOOKUP(H$1,'Margin Analysis'!$A:$E,4,FALSE),0)</f>
        <v>0</v>
      </c>
    </row>
    <row r="10" spans="1:8" x14ac:dyDescent="0.25">
      <c r="A10" t="str">
        <f>Ingredients!A10</f>
        <v>water</v>
      </c>
      <c r="B10" s="16">
        <f t="shared" ca="1" si="0"/>
        <v>20415.074681910381</v>
      </c>
      <c r="C10" s="6">
        <f ca="1">IFERROR(B10/VLOOKUP(A10,Ingredients!A:B,2),"Ingredient unlisted")</f>
        <v>1.8003028873446076</v>
      </c>
      <c r="D10">
        <f ca="1">IFERROR((VLOOKUP($A10,INDIRECT("'"&amp;D$1&amp;"'"&amp;"!A:E"),4,FALSE))*VLOOKUP(D$1,'Margin Analysis'!$A:$E,2,FALSE)*VLOOKUP(D$1,'Margin Analysis'!$A:$E,3,FALSE)*VLOOKUP(D$1,'Margin Analysis'!$A:$E,4,FALSE),0)</f>
        <v>0</v>
      </c>
      <c r="E10">
        <f ca="1">IFERROR((VLOOKUP($A10,INDIRECT("'"&amp;E$1&amp;"'"&amp;"!A:E"),4,FALSE))*VLOOKUP(E$1,'Margin Analysis'!$A:$E,2,FALSE)*VLOOKUP(E$1,'Margin Analysis'!$A:$E,3,FALSE)*VLOOKUP(E$1,'Margin Analysis'!$A:$E,4,FALSE),0)</f>
        <v>0</v>
      </c>
      <c r="F10">
        <f ca="1">IFERROR((VLOOKUP($A10,INDIRECT("'"&amp;F$1&amp;"'"&amp;"!A:E"),4,FALSE))*VLOOKUP(F$1,'Margin Analysis'!$A:$E,2,FALSE)*VLOOKUP(F$1,'Margin Analysis'!$A:$E,3,FALSE)*VLOOKUP(F$1,'Margin Analysis'!$A:$E,4,FALSE),0)</f>
        <v>10620.689655172413</v>
      </c>
      <c r="G10">
        <f ca="1">IFERROR((VLOOKUP($A10,INDIRECT("'"&amp;G$1&amp;"'"&amp;"!A:E"),4,FALSE))*VLOOKUP(G$1,'Margin Analysis'!$A:$E,2,FALSE)*VLOOKUP(G$1,'Margin Analysis'!$A:$E,3,FALSE)*VLOOKUP(G$1,'Margin Analysis'!$A:$E,4,FALSE),0)</f>
        <v>4250</v>
      </c>
      <c r="H10">
        <f ca="1">IFERROR((VLOOKUP($A10,INDIRECT("'"&amp;H$1&amp;"'"&amp;"!A:E"),4,FALSE))*VLOOKUP(H$1,'Margin Analysis'!$A:$E,2,FALSE)*VLOOKUP(H$1,'Margin Analysis'!$A:$E,3,FALSE)*VLOOKUP(H$1,'Margin Analysis'!$A:$E,4,FALSE),0)</f>
        <v>5544.3850267379676</v>
      </c>
    </row>
    <row r="11" spans="1:8" x14ac:dyDescent="0.25">
      <c r="A11" t="str">
        <f>Ingredients!A11</f>
        <v>sesame seeds</v>
      </c>
      <c r="B11" s="16">
        <f t="shared" ca="1" si="0"/>
        <v>303.44827586206895</v>
      </c>
      <c r="C11" s="6">
        <f ca="1">IFERROR(B11/VLOOKUP(A11,Ingredients!A:B,2),"Ingredient unlisted")</f>
        <v>1.3379789584563616E-2</v>
      </c>
      <c r="D11">
        <f ca="1">IFERROR((VLOOKUP($A11,INDIRECT("'"&amp;D$1&amp;"'"&amp;"!A:E"),4,FALSE))*VLOOKUP(D$1,'Margin Analysis'!$A:$E,2,FALSE)*VLOOKUP(D$1,'Margin Analysis'!$A:$E,3,FALSE)*VLOOKUP(D$1,'Margin Analysis'!$A:$E,4,FALSE),0)</f>
        <v>0</v>
      </c>
      <c r="E11">
        <f ca="1">IFERROR((VLOOKUP($A11,INDIRECT("'"&amp;E$1&amp;"'"&amp;"!A:E"),4,FALSE))*VLOOKUP(E$1,'Margin Analysis'!$A:$E,2,FALSE)*VLOOKUP(E$1,'Margin Analysis'!$A:$E,3,FALSE)*VLOOKUP(E$1,'Margin Analysis'!$A:$E,4,FALSE),0)</f>
        <v>0</v>
      </c>
      <c r="F11">
        <f ca="1">IFERROR((VLOOKUP($A11,INDIRECT("'"&amp;F$1&amp;"'"&amp;"!A:E"),4,FALSE))*VLOOKUP(F$1,'Margin Analysis'!$A:$E,2,FALSE)*VLOOKUP(F$1,'Margin Analysis'!$A:$E,3,FALSE)*VLOOKUP(F$1,'Margin Analysis'!$A:$E,4,FALSE),0)</f>
        <v>303.44827586206895</v>
      </c>
      <c r="G11">
        <f ca="1">IFERROR((VLOOKUP($A11,INDIRECT("'"&amp;G$1&amp;"'"&amp;"!A:E"),4,FALSE))*VLOOKUP(G$1,'Margin Analysis'!$A:$E,2,FALSE)*VLOOKUP(G$1,'Margin Analysis'!$A:$E,3,FALSE)*VLOOKUP(G$1,'Margin Analysis'!$A:$E,4,FALSE),0)</f>
        <v>0</v>
      </c>
      <c r="H11">
        <f ca="1">IFERROR((VLOOKUP($A11,INDIRECT("'"&amp;H$1&amp;"'"&amp;"!A:E"),4,FALSE))*VLOOKUP(H$1,'Margin Analysis'!$A:$E,2,FALSE)*VLOOKUP(H$1,'Margin Analysis'!$A:$E,3,FALSE)*VLOOKUP(H$1,'Margin Analysis'!$A:$E,4,FALSE),0)</f>
        <v>0</v>
      </c>
    </row>
    <row r="12" spans="1:8" x14ac:dyDescent="0.25">
      <c r="A12" t="str">
        <f>Ingredients!A12</f>
        <v>eggs</v>
      </c>
      <c r="B12" s="16">
        <f t="shared" ca="1" si="0"/>
        <v>924.06417112299459</v>
      </c>
      <c r="C12" s="6">
        <f ca="1">IFERROR(B12/VLOOKUP(A12,Ingredients!A:B,2),"Ingredient unlisted")</f>
        <v>2.0371785077667428</v>
      </c>
      <c r="D12">
        <f ca="1">IFERROR((VLOOKUP($A12,INDIRECT("'"&amp;D$1&amp;"'"&amp;"!A:E"),4,FALSE))*VLOOKUP(D$1,'Margin Analysis'!$A:$E,2,FALSE)*VLOOKUP(D$1,'Margin Analysis'!$A:$E,3,FALSE)*VLOOKUP(D$1,'Margin Analysis'!$A:$E,4,FALSE),0)</f>
        <v>0</v>
      </c>
      <c r="E12">
        <f ca="1">IFERROR((VLOOKUP($A12,INDIRECT("'"&amp;E$1&amp;"'"&amp;"!A:E"),4,FALSE))*VLOOKUP(E$1,'Margin Analysis'!$A:$E,2,FALSE)*VLOOKUP(E$1,'Margin Analysis'!$A:$E,3,FALSE)*VLOOKUP(E$1,'Margin Analysis'!$A:$E,4,FALSE),0)</f>
        <v>0</v>
      </c>
      <c r="F12">
        <f ca="1">IFERROR((VLOOKUP($A12,INDIRECT("'"&amp;F$1&amp;"'"&amp;"!A:E"),4,FALSE))*VLOOKUP(F$1,'Margin Analysis'!$A:$E,2,FALSE)*VLOOKUP(F$1,'Margin Analysis'!$A:$E,3,FALSE)*VLOOKUP(F$1,'Margin Analysis'!$A:$E,4,FALSE),0)</f>
        <v>0</v>
      </c>
      <c r="G12">
        <f ca="1">IFERROR((VLOOKUP($A12,INDIRECT("'"&amp;G$1&amp;"'"&amp;"!A:E"),4,FALSE))*VLOOKUP(G$1,'Margin Analysis'!$A:$E,2,FALSE)*VLOOKUP(G$1,'Margin Analysis'!$A:$E,3,FALSE)*VLOOKUP(G$1,'Margin Analysis'!$A:$E,4,FALSE),0)</f>
        <v>0</v>
      </c>
      <c r="H12">
        <f ca="1">IFERROR((VLOOKUP($A12,INDIRECT("'"&amp;H$1&amp;"'"&amp;"!A:E"),4,FALSE))*VLOOKUP(H$1,'Margin Analysis'!$A:$E,2,FALSE)*VLOOKUP(H$1,'Margin Analysis'!$A:$E,3,FALSE)*VLOOKUP(H$1,'Margin Analysis'!$A:$E,4,FALSE),0)</f>
        <v>924.06417112299459</v>
      </c>
    </row>
    <row r="13" spans="1:8" x14ac:dyDescent="0.25">
      <c r="A13" t="str">
        <f>Ingredients!A13</f>
        <v>KA Galahad flour</v>
      </c>
      <c r="B13" s="16">
        <f t="shared" ca="1" si="0"/>
        <v>0</v>
      </c>
      <c r="C13" s="6">
        <f ca="1">IFERROR(B13/VLOOKUP(A13,Ingredients!A:B,2),"Ingredient unlisted")</f>
        <v>0</v>
      </c>
      <c r="D13">
        <f ca="1">IFERROR((VLOOKUP($A13,INDIRECT("'"&amp;D$1&amp;"'"&amp;"!A:E"),4,FALSE))*VLOOKUP(D$1,'Margin Analysis'!$A:$E,2,FALSE)*VLOOKUP(D$1,'Margin Analysis'!$A:$E,3,FALSE)*VLOOKUP(D$1,'Margin Analysis'!$A:$E,4,FALSE),0)</f>
        <v>0</v>
      </c>
      <c r="E13">
        <f ca="1">IFERROR((VLOOKUP($A13,INDIRECT("'"&amp;E$1&amp;"'"&amp;"!A:E"),4,FALSE))*VLOOKUP(E$1,'Margin Analysis'!$A:$E,2,FALSE)*VLOOKUP(E$1,'Margin Analysis'!$A:$E,3,FALSE)*VLOOKUP(E$1,'Margin Analysis'!$A:$E,4,FALSE),0)</f>
        <v>0</v>
      </c>
      <c r="F13">
        <f ca="1">IFERROR((VLOOKUP($A13,INDIRECT("'"&amp;F$1&amp;"'"&amp;"!A:E"),4,FALSE))*VLOOKUP(F$1,'Margin Analysis'!$A:$E,2,FALSE)*VLOOKUP(F$1,'Margin Analysis'!$A:$E,3,FALSE)*VLOOKUP(F$1,'Margin Analysis'!$A:$E,4,FALSE),0)</f>
        <v>0</v>
      </c>
      <c r="G13">
        <f ca="1">IFERROR((VLOOKUP($A13,INDIRECT("'"&amp;G$1&amp;"'"&amp;"!A:E"),4,FALSE))*VLOOKUP(G$1,'Margin Analysis'!$A:$E,2,FALSE)*VLOOKUP(G$1,'Margin Analysis'!$A:$E,3,FALSE)*VLOOKUP(G$1,'Margin Analysis'!$A:$E,4,FALSE),0)</f>
        <v>0</v>
      </c>
      <c r="H13">
        <f ca="1">IFERROR((VLOOKUP($A13,INDIRECT("'"&amp;H$1&amp;"'"&amp;"!A:E"),4,FALSE))*VLOOKUP(H$1,'Margin Analysis'!$A:$E,2,FALSE)*VLOOKUP(H$1,'Margin Analysis'!$A:$E,3,FALSE)*VLOOKUP(H$1,'Margin Analysis'!$A:$E,4,FALSE),0)</f>
        <v>0</v>
      </c>
    </row>
    <row r="14" spans="1:8" x14ac:dyDescent="0.25">
      <c r="A14" t="str">
        <f>Ingredients!A14</f>
        <v>Transitional flour</v>
      </c>
      <c r="B14" s="16">
        <f t="shared" ca="1" si="0"/>
        <v>0</v>
      </c>
      <c r="C14" s="6">
        <f ca="1">IFERROR(B14/VLOOKUP(A14,Ingredients!A:B,2),"Ingredient unlisted")</f>
        <v>0</v>
      </c>
      <c r="D14">
        <f ca="1">IFERROR((VLOOKUP($A14,INDIRECT("'"&amp;D$1&amp;"'"&amp;"!A:E"),4,FALSE))*VLOOKUP(D$1,'Margin Analysis'!$A:$E,2,FALSE)*VLOOKUP(D$1,'Margin Analysis'!$A:$E,3,FALSE)*VLOOKUP(D$1,'Margin Analysis'!$A:$E,4,FALSE),0)</f>
        <v>0</v>
      </c>
      <c r="E14">
        <f ca="1">IFERROR((VLOOKUP($A14,INDIRECT("'"&amp;E$1&amp;"'"&amp;"!A:E"),4,FALSE))*VLOOKUP(E$1,'Margin Analysis'!$A:$E,2,FALSE)*VLOOKUP(E$1,'Margin Analysis'!$A:$E,3,FALSE)*VLOOKUP(E$1,'Margin Analysis'!$A:$E,4,FALSE),0)</f>
        <v>0</v>
      </c>
      <c r="F14">
        <f ca="1">IFERROR((VLOOKUP($A14,INDIRECT("'"&amp;F$1&amp;"'"&amp;"!A:E"),4,FALSE))*VLOOKUP(F$1,'Margin Analysis'!$A:$E,2,FALSE)*VLOOKUP(F$1,'Margin Analysis'!$A:$E,3,FALSE)*VLOOKUP(F$1,'Margin Analysis'!$A:$E,4,FALSE),0)</f>
        <v>0</v>
      </c>
      <c r="G14">
        <f ca="1">IFERROR((VLOOKUP($A14,INDIRECT("'"&amp;G$1&amp;"'"&amp;"!A:E"),4,FALSE))*VLOOKUP(G$1,'Margin Analysis'!$A:$E,2,FALSE)*VLOOKUP(G$1,'Margin Analysis'!$A:$E,3,FALSE)*VLOOKUP(G$1,'Margin Analysis'!$A:$E,4,FALSE),0)</f>
        <v>0</v>
      </c>
      <c r="H14">
        <f ca="1">IFERROR((VLOOKUP($A14,INDIRECT("'"&amp;H$1&amp;"'"&amp;"!A:E"),4,FALSE))*VLOOKUP(H$1,'Margin Analysis'!$A:$E,2,FALSE)*VLOOKUP(H$1,'Margin Analysis'!$A:$E,3,FALSE)*VLOOKUP(H$1,'Margin Analysis'!$A:$E,4,FALSE),0)</f>
        <v>0</v>
      </c>
    </row>
    <row r="15" spans="1:8" x14ac:dyDescent="0.25">
      <c r="A15" t="str">
        <f>Ingredients!A15</f>
        <v>Bread flour 13%</v>
      </c>
      <c r="B15" s="16">
        <f t="shared" ca="1" si="0"/>
        <v>0</v>
      </c>
      <c r="C15" s="6">
        <f ca="1">IFERROR(B15/VLOOKUP(A15,Ingredients!A:B,2),"Ingredient unlisted")</f>
        <v>0</v>
      </c>
      <c r="D15">
        <f ca="1">IFERROR((VLOOKUP($A15,INDIRECT("'"&amp;D$1&amp;"'"&amp;"!A:E"),4,FALSE))*VLOOKUP(D$1,'Margin Analysis'!$A:$E,2,FALSE)*VLOOKUP(D$1,'Margin Analysis'!$A:$E,3,FALSE)*VLOOKUP(D$1,'Margin Analysis'!$A:$E,4,FALSE),0)</f>
        <v>0</v>
      </c>
      <c r="E15">
        <f ca="1">IFERROR((VLOOKUP($A15,INDIRECT("'"&amp;E$1&amp;"'"&amp;"!A:E"),4,FALSE))*VLOOKUP(E$1,'Margin Analysis'!$A:$E,2,FALSE)*VLOOKUP(E$1,'Margin Analysis'!$A:$E,3,FALSE)*VLOOKUP(E$1,'Margin Analysis'!$A:$E,4,FALSE),0)</f>
        <v>0</v>
      </c>
      <c r="F15">
        <f ca="1">IFERROR((VLOOKUP($A15,INDIRECT("'"&amp;F$1&amp;"'"&amp;"!A:E"),4,FALSE))*VLOOKUP(F$1,'Margin Analysis'!$A:$E,2,FALSE)*VLOOKUP(F$1,'Margin Analysis'!$A:$E,3,FALSE)*VLOOKUP(F$1,'Margin Analysis'!$A:$E,4,FALSE),0)</f>
        <v>0</v>
      </c>
      <c r="G15">
        <f ca="1">IFERROR((VLOOKUP($A15,INDIRECT("'"&amp;G$1&amp;"'"&amp;"!A:E"),4,FALSE))*VLOOKUP(G$1,'Margin Analysis'!$A:$E,2,FALSE)*VLOOKUP(G$1,'Margin Analysis'!$A:$E,3,FALSE)*VLOOKUP(G$1,'Margin Analysis'!$A:$E,4,FALSE),0)</f>
        <v>0</v>
      </c>
      <c r="H15">
        <f ca="1">IFERROR((VLOOKUP($A15,INDIRECT("'"&amp;H$1&amp;"'"&amp;"!A:E"),4,FALSE))*VLOOKUP(H$1,'Margin Analysis'!$A:$E,2,FALSE)*VLOOKUP(H$1,'Margin Analysis'!$A:$E,3,FALSE)*VLOOKUP(H$1,'Margin Analysis'!$A:$E,4,FALSE),0)</f>
        <v>0</v>
      </c>
    </row>
    <row r="16" spans="1:8" x14ac:dyDescent="0.25">
      <c r="A16" t="str">
        <f>Ingredients!A16</f>
        <v>sugar</v>
      </c>
      <c r="B16" s="16">
        <f t="shared" ca="1" si="0"/>
        <v>0</v>
      </c>
      <c r="C16" s="6">
        <f ca="1">IFERROR(B16/VLOOKUP(A16,Ingredients!A:B,2),"Ingredient unlisted")</f>
        <v>0</v>
      </c>
      <c r="D16">
        <f ca="1">IFERROR((VLOOKUP($A16,INDIRECT("'"&amp;D$1&amp;"'"&amp;"!A:E"),4,FALSE))*VLOOKUP(D$1,'Margin Analysis'!$A:$E,2,FALSE)*VLOOKUP(D$1,'Margin Analysis'!$A:$E,3,FALSE)*VLOOKUP(D$1,'Margin Analysis'!$A:$E,4,FALSE),0)</f>
        <v>0</v>
      </c>
      <c r="E16">
        <f ca="1">IFERROR((VLOOKUP($A16,INDIRECT("'"&amp;E$1&amp;"'"&amp;"!A:E"),4,FALSE))*VLOOKUP(E$1,'Margin Analysis'!$A:$E,2,FALSE)*VLOOKUP(E$1,'Margin Analysis'!$A:$E,3,FALSE)*VLOOKUP(E$1,'Margin Analysis'!$A:$E,4,FALSE),0)</f>
        <v>0</v>
      </c>
      <c r="F16">
        <f ca="1">IFERROR((VLOOKUP($A16,INDIRECT("'"&amp;F$1&amp;"'"&amp;"!A:E"),4,FALSE))*VLOOKUP(F$1,'Margin Analysis'!$A:$E,2,FALSE)*VLOOKUP(F$1,'Margin Analysis'!$A:$E,3,FALSE)*VLOOKUP(F$1,'Margin Analysis'!$A:$E,4,FALSE),0)</f>
        <v>0</v>
      </c>
      <c r="G16">
        <f ca="1">IFERROR((VLOOKUP($A16,INDIRECT("'"&amp;G$1&amp;"'"&amp;"!A:E"),4,FALSE))*VLOOKUP(G$1,'Margin Analysis'!$A:$E,2,FALSE)*VLOOKUP(G$1,'Margin Analysis'!$A:$E,3,FALSE)*VLOOKUP(G$1,'Margin Analysis'!$A:$E,4,FALSE),0)</f>
        <v>0</v>
      </c>
      <c r="H16">
        <f ca="1">IFERROR((VLOOKUP($A16,INDIRECT("'"&amp;H$1&amp;"'"&amp;"!A:E"),4,FALSE))*VLOOKUP(H$1,'Margin Analysis'!$A:$E,2,FALSE)*VLOOKUP(H$1,'Margin Analysis'!$A:$E,3,FALSE)*VLOOKUP(H$1,'Margin Analysis'!$A:$E,4,FALSE),0)</f>
        <v>0</v>
      </c>
    </row>
    <row r="17" spans="1:8" x14ac:dyDescent="0.25">
      <c r="A17" t="str">
        <f>Ingredients!A17</f>
        <v>sunflower seed oil</v>
      </c>
      <c r="B17" s="16">
        <f t="shared" ca="1" si="0"/>
        <v>0</v>
      </c>
      <c r="C17" s="6">
        <f ca="1">IFERROR(B17/VLOOKUP(A17,Ingredients!A:B,2),"Ingredient unlisted")</f>
        <v>0</v>
      </c>
      <c r="D17">
        <f ca="1">IFERROR((VLOOKUP($A17,INDIRECT("'"&amp;D$1&amp;"'"&amp;"!A:E"),4,FALSE))*VLOOKUP(D$1,'Margin Analysis'!$A:$E,2,FALSE)*VLOOKUP(D$1,'Margin Analysis'!$A:$E,3,FALSE)*VLOOKUP(D$1,'Margin Analysis'!$A:$E,4,FALSE),0)</f>
        <v>0</v>
      </c>
      <c r="E17">
        <f ca="1">IFERROR((VLOOKUP($A17,INDIRECT("'"&amp;E$1&amp;"'"&amp;"!A:E"),4,FALSE))*VLOOKUP(E$1,'Margin Analysis'!$A:$E,2,FALSE)*VLOOKUP(E$1,'Margin Analysis'!$A:$E,3,FALSE)*VLOOKUP(E$1,'Margin Analysis'!$A:$E,4,FALSE),0)</f>
        <v>0</v>
      </c>
      <c r="F17">
        <f ca="1">IFERROR((VLOOKUP($A17,INDIRECT("'"&amp;F$1&amp;"'"&amp;"!A:E"),4,FALSE))*VLOOKUP(F$1,'Margin Analysis'!$A:$E,2,FALSE)*VLOOKUP(F$1,'Margin Analysis'!$A:$E,3,FALSE)*VLOOKUP(F$1,'Margin Analysis'!$A:$E,4,FALSE),0)</f>
        <v>0</v>
      </c>
      <c r="G17">
        <f ca="1">IFERROR((VLOOKUP($A17,INDIRECT("'"&amp;G$1&amp;"'"&amp;"!A:E"),4,FALSE))*VLOOKUP(G$1,'Margin Analysis'!$A:$E,2,FALSE)*VLOOKUP(G$1,'Margin Analysis'!$A:$E,3,FALSE)*VLOOKUP(G$1,'Margin Analysis'!$A:$E,4,FALSE),0)</f>
        <v>0</v>
      </c>
      <c r="H17">
        <f ca="1">IFERROR((VLOOKUP($A17,INDIRECT("'"&amp;H$1&amp;"'"&amp;"!A:E"),4,FALSE))*VLOOKUP(H$1,'Margin Analysis'!$A:$E,2,FALSE)*VLOOKUP(H$1,'Margin Analysis'!$A:$E,3,FALSE)*VLOOKUP(H$1,'Margin Analysis'!$A:$E,4,FALSE),0)</f>
        <v>0</v>
      </c>
    </row>
    <row r="18" spans="1:8" x14ac:dyDescent="0.25">
      <c r="A18" t="str">
        <f>Ingredients!A18</f>
        <v>cocoa powder</v>
      </c>
      <c r="B18" s="16">
        <f t="shared" ca="1" si="0"/>
        <v>0</v>
      </c>
      <c r="C18" s="6">
        <f ca="1">IFERROR(B18/VLOOKUP(A18,Ingredients!A:B,2),"Ingredient unlisted")</f>
        <v>0</v>
      </c>
      <c r="D18">
        <f ca="1">IFERROR((VLOOKUP($A18,INDIRECT("'"&amp;D$1&amp;"'"&amp;"!A:E"),4,FALSE))*VLOOKUP(D$1,'Margin Analysis'!$A:$E,2,FALSE)*VLOOKUP(D$1,'Margin Analysis'!$A:$E,3,FALSE)*VLOOKUP(D$1,'Margin Analysis'!$A:$E,4,FALSE),0)</f>
        <v>0</v>
      </c>
      <c r="E18">
        <f ca="1">IFERROR((VLOOKUP($A18,INDIRECT("'"&amp;E$1&amp;"'"&amp;"!A:E"),4,FALSE))*VLOOKUP(E$1,'Margin Analysis'!$A:$E,2,FALSE)*VLOOKUP(E$1,'Margin Analysis'!$A:$E,3,FALSE)*VLOOKUP(E$1,'Margin Analysis'!$A:$E,4,FALSE),0)</f>
        <v>0</v>
      </c>
      <c r="F18">
        <f ca="1">IFERROR((VLOOKUP($A18,INDIRECT("'"&amp;F$1&amp;"'"&amp;"!A:E"),4,FALSE))*VLOOKUP(F$1,'Margin Analysis'!$A:$E,2,FALSE)*VLOOKUP(F$1,'Margin Analysis'!$A:$E,3,FALSE)*VLOOKUP(F$1,'Margin Analysis'!$A:$E,4,FALSE),0)</f>
        <v>0</v>
      </c>
      <c r="G18">
        <f ca="1">IFERROR((VLOOKUP($A18,INDIRECT("'"&amp;G$1&amp;"'"&amp;"!A:E"),4,FALSE))*VLOOKUP(G$1,'Margin Analysis'!$A:$E,2,FALSE)*VLOOKUP(G$1,'Margin Analysis'!$A:$E,3,FALSE)*VLOOKUP(G$1,'Margin Analysis'!$A:$E,4,FALSE),0)</f>
        <v>0</v>
      </c>
      <c r="H18">
        <f ca="1">IFERROR((VLOOKUP($A18,INDIRECT("'"&amp;H$1&amp;"'"&amp;"!A:E"),4,FALSE))*VLOOKUP(H$1,'Margin Analysis'!$A:$E,2,FALSE)*VLOOKUP(H$1,'Margin Analysis'!$A:$E,3,FALSE)*VLOOKUP(H$1,'Margin Analysis'!$A:$E,4,FALSE),0)</f>
        <v>0</v>
      </c>
    </row>
    <row r="19" spans="1:8" x14ac:dyDescent="0.25">
      <c r="A19" t="str">
        <f>Ingredients!A19</f>
        <v>pistachios</v>
      </c>
      <c r="B19" s="16">
        <f t="shared" ca="1" si="0"/>
        <v>0</v>
      </c>
      <c r="C19" s="6">
        <f ca="1">IFERROR(B19/VLOOKUP(A19,Ingredients!A:B,2),"Ingredient unlisted")</f>
        <v>0</v>
      </c>
      <c r="D19">
        <f ca="1">IFERROR((VLOOKUP($A19,INDIRECT("'"&amp;D$1&amp;"'"&amp;"!A:E"),4,FALSE))*VLOOKUP(D$1,'Margin Analysis'!$A:$E,2,FALSE)*VLOOKUP(D$1,'Margin Analysis'!$A:$E,3,FALSE)*VLOOKUP(D$1,'Margin Analysis'!$A:$E,4,FALSE),0)</f>
        <v>0</v>
      </c>
      <c r="E19">
        <f ca="1">IFERROR((VLOOKUP($A19,INDIRECT("'"&amp;E$1&amp;"'"&amp;"!A:E"),4,FALSE))*VLOOKUP(E$1,'Margin Analysis'!$A:$E,2,FALSE)*VLOOKUP(E$1,'Margin Analysis'!$A:$E,3,FALSE)*VLOOKUP(E$1,'Margin Analysis'!$A:$E,4,FALSE),0)</f>
        <v>0</v>
      </c>
      <c r="F19">
        <f ca="1">IFERROR((VLOOKUP($A19,INDIRECT("'"&amp;F$1&amp;"'"&amp;"!A:E"),4,FALSE))*VLOOKUP(F$1,'Margin Analysis'!$A:$E,2,FALSE)*VLOOKUP(F$1,'Margin Analysis'!$A:$E,3,FALSE)*VLOOKUP(F$1,'Margin Analysis'!$A:$E,4,FALSE),0)</f>
        <v>0</v>
      </c>
      <c r="G19">
        <f ca="1">IFERROR((VLOOKUP($A19,INDIRECT("'"&amp;G$1&amp;"'"&amp;"!A:E"),4,FALSE))*VLOOKUP(G$1,'Margin Analysis'!$A:$E,2,FALSE)*VLOOKUP(G$1,'Margin Analysis'!$A:$E,3,FALSE)*VLOOKUP(G$1,'Margin Analysis'!$A:$E,4,FALSE),0)</f>
        <v>0</v>
      </c>
      <c r="H19">
        <f ca="1">IFERROR((VLOOKUP($A19,INDIRECT("'"&amp;H$1&amp;"'"&amp;"!A:E"),4,FALSE))*VLOOKUP(H$1,'Margin Analysis'!$A:$E,2,FALSE)*VLOOKUP(H$1,'Margin Analysis'!$A:$E,3,FALSE)*VLOOKUP(H$1,'Margin Analysis'!$A:$E,4,FALSE),0)</f>
        <v>0</v>
      </c>
    </row>
    <row r="20" spans="1:8" x14ac:dyDescent="0.25">
      <c r="A20" t="str">
        <f>Ingredients!A20</f>
        <v>coconut oil</v>
      </c>
      <c r="B20" s="16">
        <f t="shared" ca="1" si="0"/>
        <v>0</v>
      </c>
      <c r="C20" s="6">
        <f ca="1">IFERROR(B20/VLOOKUP(A20,Ingredients!A:B,2),"Ingredient unlisted")</f>
        <v>0</v>
      </c>
      <c r="D20">
        <f ca="1">IFERROR((VLOOKUP($A20,INDIRECT("'"&amp;D$1&amp;"'"&amp;"!A:E"),4,FALSE))*VLOOKUP(D$1,'Margin Analysis'!$A:$E,2,FALSE)*VLOOKUP(D$1,'Margin Analysis'!$A:$E,3,FALSE)*VLOOKUP(D$1,'Margin Analysis'!$A:$E,4,FALSE),0)</f>
        <v>0</v>
      </c>
      <c r="E20">
        <f ca="1">IFERROR((VLOOKUP($A20,INDIRECT("'"&amp;E$1&amp;"'"&amp;"!A:E"),4,FALSE))*VLOOKUP(E$1,'Margin Analysis'!$A:$E,2,FALSE)*VLOOKUP(E$1,'Margin Analysis'!$A:$E,3,FALSE)*VLOOKUP(E$1,'Margin Analysis'!$A:$E,4,FALSE),0)</f>
        <v>0</v>
      </c>
      <c r="F20">
        <f ca="1">IFERROR((VLOOKUP($A20,INDIRECT("'"&amp;F$1&amp;"'"&amp;"!A:E"),4,FALSE))*VLOOKUP(F$1,'Margin Analysis'!$A:$E,2,FALSE)*VLOOKUP(F$1,'Margin Analysis'!$A:$E,3,FALSE)*VLOOKUP(F$1,'Margin Analysis'!$A:$E,4,FALSE),0)</f>
        <v>0</v>
      </c>
      <c r="G20">
        <f ca="1">IFERROR((VLOOKUP($A20,INDIRECT("'"&amp;G$1&amp;"'"&amp;"!A:E"),4,FALSE))*VLOOKUP(G$1,'Margin Analysis'!$A:$E,2,FALSE)*VLOOKUP(G$1,'Margin Analysis'!$A:$E,3,FALSE)*VLOOKUP(G$1,'Margin Analysis'!$A:$E,4,FALSE),0)</f>
        <v>0</v>
      </c>
      <c r="H20">
        <f ca="1">IFERROR((VLOOKUP($A20,INDIRECT("'"&amp;H$1&amp;"'"&amp;"!A:E"),4,FALSE))*VLOOKUP(H$1,'Margin Analysis'!$A:$E,2,FALSE)*VLOOKUP(H$1,'Margin Analysis'!$A:$E,3,FALSE)*VLOOKUP(H$1,'Margin Analysis'!$A:$E,4,FALSE),0)</f>
        <v>0</v>
      </c>
    </row>
    <row r="21" spans="1:8" x14ac:dyDescent="0.25">
      <c r="A21" t="str">
        <f>Ingredients!A21</f>
        <v>almonds</v>
      </c>
      <c r="B21" s="16">
        <f t="shared" ca="1" si="0"/>
        <v>0</v>
      </c>
      <c r="C21" s="6" t="str">
        <f ca="1">IFERROR(B21/VLOOKUP(A21,Ingredients!A:B,2),"Ingredient unlisted")</f>
        <v>Ingredient unlisted</v>
      </c>
      <c r="D21">
        <f ca="1">IFERROR((VLOOKUP($A21,INDIRECT("'"&amp;D$1&amp;"'"&amp;"!A:E"),4,FALSE))*VLOOKUP(D$1,'Margin Analysis'!$A:$E,2,FALSE)*VLOOKUP(D$1,'Margin Analysis'!$A:$E,3,FALSE)*VLOOKUP(D$1,'Margin Analysis'!$A:$E,4,FALSE),0)</f>
        <v>0</v>
      </c>
      <c r="E21">
        <f ca="1">IFERROR((VLOOKUP($A21,INDIRECT("'"&amp;E$1&amp;"'"&amp;"!A:E"),4,FALSE))*VLOOKUP(E$1,'Margin Analysis'!$A:$E,2,FALSE)*VLOOKUP(E$1,'Margin Analysis'!$A:$E,3,FALSE)*VLOOKUP(E$1,'Margin Analysis'!$A:$E,4,FALSE),0)</f>
        <v>0</v>
      </c>
      <c r="F21">
        <f ca="1">IFERROR((VLOOKUP($A21,INDIRECT("'"&amp;F$1&amp;"'"&amp;"!A:E"),4,FALSE))*VLOOKUP(F$1,'Margin Analysis'!$A:$E,2,FALSE)*VLOOKUP(F$1,'Margin Analysis'!$A:$E,3,FALSE)*VLOOKUP(F$1,'Margin Analysis'!$A:$E,4,FALSE),0)</f>
        <v>0</v>
      </c>
      <c r="G21">
        <f ca="1">IFERROR((VLOOKUP($A21,INDIRECT("'"&amp;G$1&amp;"'"&amp;"!A:E"),4,FALSE))*VLOOKUP(G$1,'Margin Analysis'!$A:$E,2,FALSE)*VLOOKUP(G$1,'Margin Analysis'!$A:$E,3,FALSE)*VLOOKUP(G$1,'Margin Analysis'!$A:$E,4,FALSE),0)</f>
        <v>0</v>
      </c>
      <c r="H21">
        <f ca="1">IFERROR((VLOOKUP($A21,INDIRECT("'"&amp;H$1&amp;"'"&amp;"!A:E"),4,FALSE))*VLOOKUP(H$1,'Margin Analysis'!$A:$E,2,FALSE)*VLOOKUP(H$1,'Margin Analysis'!$A:$E,3,FALSE)*VLOOKUP(H$1,'Margin Analysis'!$A:$E,4,FALSE),0)</f>
        <v>0</v>
      </c>
    </row>
    <row r="22" spans="1:8" x14ac:dyDescent="0.25">
      <c r="B22"/>
    </row>
    <row r="23" spans="1:8" x14ac:dyDescent="0.25">
      <c r="B23"/>
    </row>
    <row r="24" spans="1:8" x14ac:dyDescent="0.25">
      <c r="B24"/>
    </row>
    <row r="25" spans="1:8" x14ac:dyDescent="0.25">
      <c r="B25"/>
    </row>
    <row r="26" spans="1:8" x14ac:dyDescent="0.25">
      <c r="B26"/>
    </row>
    <row r="27" spans="1:8" x14ac:dyDescent="0.25">
      <c r="B27"/>
    </row>
    <row r="28" spans="1:8" x14ac:dyDescent="0.25">
      <c r="B28"/>
    </row>
    <row r="29" spans="1:8" x14ac:dyDescent="0.25">
      <c r="B29"/>
    </row>
    <row r="30" spans="1:8" x14ac:dyDescent="0.25">
      <c r="B30"/>
    </row>
    <row r="31" spans="1:8" x14ac:dyDescent="0.25">
      <c r="B31"/>
    </row>
    <row r="32" spans="1:8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>
      <selection activeCell="D4" sqref="D4"/>
    </sheetView>
  </sheetViews>
  <sheetFormatPr defaultRowHeight="15" x14ac:dyDescent="0.25"/>
  <cols>
    <col min="1" max="1" width="33.85546875" customWidth="1"/>
    <col min="2" max="2" width="12.5703125" customWidth="1"/>
    <col min="3" max="3" width="15.7109375" customWidth="1"/>
    <col min="4" max="4" width="11" customWidth="1"/>
  </cols>
  <sheetData>
    <row r="1" spans="1:5" x14ac:dyDescent="0.25">
      <c r="A1" s="1" t="s">
        <v>0</v>
      </c>
      <c r="B1" s="1" t="s">
        <v>15</v>
      </c>
      <c r="C1" s="1" t="s">
        <v>1</v>
      </c>
      <c r="D1" s="1" t="s">
        <v>2</v>
      </c>
      <c r="E1" s="5"/>
    </row>
    <row r="2" spans="1:5" x14ac:dyDescent="0.25">
      <c r="A2" s="5" t="s">
        <v>69</v>
      </c>
      <c r="B2" s="5">
        <v>1</v>
      </c>
      <c r="C2" s="5">
        <f>'Basic loaf'!E6</f>
        <v>8.2203239056607925E-4</v>
      </c>
      <c r="D2" s="5">
        <f>IF(B2&gt;0,C2/B2,0)</f>
        <v>8.2203239056607925E-4</v>
      </c>
      <c r="E2" s="5"/>
    </row>
    <row r="3" spans="1:5" x14ac:dyDescent="0.25">
      <c r="A3" s="7" t="s">
        <v>6</v>
      </c>
      <c r="B3" s="7">
        <v>22679.599999999999</v>
      </c>
      <c r="C3" s="8">
        <v>31.282</v>
      </c>
      <c r="D3">
        <f>IF(B3&gt;0,C3/B3,0)</f>
        <v>1.3793012222437786E-3</v>
      </c>
    </row>
    <row r="4" spans="1:5" x14ac:dyDescent="0.25">
      <c r="A4" s="17" t="s">
        <v>70</v>
      </c>
      <c r="B4" s="7">
        <v>13607.8</v>
      </c>
      <c r="C4" s="8">
        <v>76.66</v>
      </c>
      <c r="D4">
        <f>IF(B4&gt;0,C4/B4,0)</f>
        <v>5.6335337086082984E-3</v>
      </c>
    </row>
    <row r="5" spans="1:5" x14ac:dyDescent="0.25">
      <c r="A5" s="17" t="s">
        <v>3</v>
      </c>
      <c r="B5" s="7">
        <v>453.6</v>
      </c>
      <c r="C5" s="8">
        <v>4</v>
      </c>
      <c r="D5">
        <f t="shared" ref="D5:D21" si="0">IF(B5&gt;0,C5/B5,0)</f>
        <v>8.8183421516754845E-3</v>
      </c>
    </row>
    <row r="6" spans="1:5" x14ac:dyDescent="0.25">
      <c r="A6" s="7" t="s">
        <v>7</v>
      </c>
      <c r="B6" s="7">
        <v>11339.8</v>
      </c>
      <c r="C6" s="8">
        <v>1.5</v>
      </c>
      <c r="D6">
        <f t="shared" si="0"/>
        <v>1.3227746521102666E-4</v>
      </c>
    </row>
    <row r="7" spans="1:5" x14ac:dyDescent="0.25">
      <c r="A7" s="7" t="s">
        <v>8</v>
      </c>
      <c r="B7" s="7">
        <v>9071.85</v>
      </c>
      <c r="C7" s="8">
        <v>59.167200000000001</v>
      </c>
      <c r="D7">
        <f t="shared" si="0"/>
        <v>6.5220655103424329E-3</v>
      </c>
    </row>
    <row r="8" spans="1:5" x14ac:dyDescent="0.25">
      <c r="A8" s="17" t="s">
        <v>11</v>
      </c>
      <c r="B8" s="7">
        <v>11566.61</v>
      </c>
      <c r="C8" s="8">
        <v>106.7</v>
      </c>
      <c r="D8">
        <f t="shared" si="0"/>
        <v>9.2248290553584838E-3</v>
      </c>
    </row>
    <row r="9" spans="1:5" x14ac:dyDescent="0.25">
      <c r="A9" s="17" t="s">
        <v>9</v>
      </c>
      <c r="B9" s="7">
        <v>13607.8</v>
      </c>
      <c r="C9" s="8">
        <v>48.28</v>
      </c>
      <c r="D9">
        <f t="shared" si="0"/>
        <v>3.5479651376416469E-3</v>
      </c>
    </row>
    <row r="10" spans="1:5" x14ac:dyDescent="0.25">
      <c r="A10" s="7" t="s">
        <v>10</v>
      </c>
      <c r="B10" s="7">
        <v>100</v>
      </c>
      <c r="C10" s="8">
        <v>0</v>
      </c>
      <c r="D10">
        <f t="shared" si="0"/>
        <v>0</v>
      </c>
    </row>
    <row r="11" spans="1:5" x14ac:dyDescent="0.25">
      <c r="A11" s="17" t="s">
        <v>27</v>
      </c>
      <c r="B11" s="7">
        <v>22679.599999999999</v>
      </c>
      <c r="C11" s="8">
        <v>84.95</v>
      </c>
      <c r="D11">
        <f>IF(B11&gt;0,C11/B11,0)</f>
        <v>3.7456568898922384E-3</v>
      </c>
    </row>
    <row r="12" spans="1:5" x14ac:dyDescent="0.25">
      <c r="A12" s="17" t="s">
        <v>30</v>
      </c>
      <c r="B12" s="7">
        <v>12240</v>
      </c>
      <c r="C12" s="8">
        <v>14</v>
      </c>
      <c r="D12">
        <f t="shared" si="0"/>
        <v>1.1437908496732027E-3</v>
      </c>
    </row>
    <row r="13" spans="1:5" x14ac:dyDescent="0.25">
      <c r="A13" s="7" t="s">
        <v>58</v>
      </c>
      <c r="B13" s="7">
        <v>22679.599999999999</v>
      </c>
      <c r="C13" s="8">
        <v>16.091999999999999</v>
      </c>
      <c r="D13">
        <f t="shared" si="0"/>
        <v>7.0953632339194699E-4</v>
      </c>
    </row>
    <row r="14" spans="1:5" x14ac:dyDescent="0.25">
      <c r="A14" s="7" t="s">
        <v>59</v>
      </c>
      <c r="B14" s="7">
        <v>22679.599999999999</v>
      </c>
      <c r="C14" s="8">
        <v>21.152699999999999</v>
      </c>
      <c r="D14">
        <f t="shared" si="0"/>
        <v>9.326751794564278E-4</v>
      </c>
    </row>
    <row r="15" spans="1:5" x14ac:dyDescent="0.25">
      <c r="A15" s="7" t="s">
        <v>60</v>
      </c>
      <c r="B15" s="7">
        <v>22679.599999999999</v>
      </c>
      <c r="C15" s="8">
        <v>30.247800000000002</v>
      </c>
      <c r="D15">
        <f t="shared" si="0"/>
        <v>1.3337007707366975E-3</v>
      </c>
    </row>
    <row r="16" spans="1:5" x14ac:dyDescent="0.25">
      <c r="A16" s="7" t="s">
        <v>61</v>
      </c>
      <c r="B16" s="7">
        <v>22679.599999999999</v>
      </c>
      <c r="C16" s="8">
        <v>44.595199999999998</v>
      </c>
      <c r="D16">
        <f t="shared" si="0"/>
        <v>1.9663133388595918E-3</v>
      </c>
    </row>
    <row r="17" spans="1:4" x14ac:dyDescent="0.25">
      <c r="A17" s="7" t="s">
        <v>62</v>
      </c>
      <c r="B17" s="7">
        <v>11339.8</v>
      </c>
      <c r="C17" s="8">
        <v>63.722799999999999</v>
      </c>
      <c r="D17">
        <f t="shared" si="0"/>
        <v>5.6193936400994729E-3</v>
      </c>
    </row>
    <row r="18" spans="1:4" x14ac:dyDescent="0.25">
      <c r="A18" s="7" t="s">
        <v>63</v>
      </c>
      <c r="B18" s="7">
        <v>3000</v>
      </c>
      <c r="C18" s="8">
        <v>61.834600000000002</v>
      </c>
      <c r="D18">
        <f t="shared" si="0"/>
        <v>2.0611533333333334E-2</v>
      </c>
    </row>
    <row r="19" spans="1:4" x14ac:dyDescent="0.25">
      <c r="A19" s="7" t="s">
        <v>64</v>
      </c>
      <c r="B19" s="7">
        <v>2721.55</v>
      </c>
      <c r="C19" s="8">
        <v>96.000100000000003</v>
      </c>
      <c r="D19">
        <f t="shared" si="0"/>
        <v>3.5274053388693945E-2</v>
      </c>
    </row>
    <row r="20" spans="1:4" x14ac:dyDescent="0.25">
      <c r="A20" s="7" t="s">
        <v>65</v>
      </c>
      <c r="B20" s="7">
        <v>17236.5</v>
      </c>
      <c r="C20" s="8">
        <v>55.694899999999997</v>
      </c>
      <c r="D20">
        <f t="shared" si="0"/>
        <v>3.2312186348736689E-3</v>
      </c>
    </row>
    <row r="21" spans="1:4" x14ac:dyDescent="0.25">
      <c r="A21" s="7" t="s">
        <v>66</v>
      </c>
      <c r="B21" s="7">
        <v>11339.8</v>
      </c>
      <c r="C21" s="8">
        <v>124.4567</v>
      </c>
      <c r="D21">
        <f t="shared" si="0"/>
        <v>1.0975211203019454E-2</v>
      </c>
    </row>
    <row r="30" spans="1:4" x14ac:dyDescent="0.25">
      <c r="C30" s="2"/>
    </row>
    <row r="31" spans="1:4" x14ac:dyDescent="0.25">
      <c r="C31" s="2"/>
    </row>
    <row r="32" spans="1:4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2" sqref="C2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</v>
      </c>
      <c r="B2" s="7">
        <v>100</v>
      </c>
      <c r="C2">
        <f>VLOOKUP(A2,Ingredients!$A$3:$D$80,4,FALSE)</f>
        <v>1.3793012222437786E-3</v>
      </c>
      <c r="D2">
        <f>B2/VLOOKUP("sum",$A$1:$B$97,2,FALSE)</f>
        <v>0.58139534883720934</v>
      </c>
      <c r="E2">
        <f>D2*C2</f>
        <v>8.0191931525801089E-4</v>
      </c>
    </row>
    <row r="3" spans="1:5" x14ac:dyDescent="0.25">
      <c r="A3" s="7" t="s">
        <v>7</v>
      </c>
      <c r="B3" s="7">
        <v>1.5</v>
      </c>
      <c r="C3">
        <f>VLOOKUP(A3,Ingredients!$A$3:$D$80,4,FALSE)</f>
        <v>1.3227746521102666E-4</v>
      </c>
      <c r="D3">
        <f>B3/VLOOKUP("sum",$A$1:$B$97,2,FALSE)</f>
        <v>8.7209302325581394E-3</v>
      </c>
      <c r="E3">
        <f t="shared" ref="E3:E5" si="0">D3*C3</f>
        <v>1.1535825454449999E-6</v>
      </c>
    </row>
    <row r="4" spans="1:5" x14ac:dyDescent="0.25">
      <c r="A4" s="7" t="s">
        <v>8</v>
      </c>
      <c r="B4" s="7">
        <v>0.5</v>
      </c>
      <c r="C4">
        <f>VLOOKUP(A4,Ingredients!$A$3:$D$80,4,FALSE)</f>
        <v>6.5220655103424329E-3</v>
      </c>
      <c r="D4">
        <f>B4/VLOOKUP("sum",$A$1:$B$97,2,FALSE)</f>
        <v>2.9069767441860465E-3</v>
      </c>
      <c r="E4">
        <f t="shared" si="0"/>
        <v>1.8959492762623351E-5</v>
      </c>
    </row>
    <row r="5" spans="1:5" x14ac:dyDescent="0.25">
      <c r="A5" s="7" t="s">
        <v>10</v>
      </c>
      <c r="B5" s="7">
        <v>70</v>
      </c>
      <c r="C5">
        <f>VLOOKUP(A5,Ingredients!$A$3:$D$80,4,FALSE)</f>
        <v>0</v>
      </c>
      <c r="D5">
        <f>B5/VLOOKUP("sum",$A$1:$B$97,2,FALSE)</f>
        <v>0.40697674418604651</v>
      </c>
      <c r="E5">
        <f t="shared" si="0"/>
        <v>0</v>
      </c>
    </row>
    <row r="6" spans="1:5" x14ac:dyDescent="0.25">
      <c r="A6" s="4" t="s">
        <v>13</v>
      </c>
      <c r="B6" s="4">
        <f>SUM(B2:B5)</f>
        <v>172</v>
      </c>
      <c r="C6" s="4">
        <f>SUM(C2:C5)</f>
        <v>8.0336441977972382E-3</v>
      </c>
      <c r="D6" s="4">
        <f>SUM(D2:D5)</f>
        <v>1</v>
      </c>
      <c r="E6" s="4">
        <f>SUM(E2:E5)</f>
        <v>8.2203239056607925E-4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A2" sqref="A2:XFD2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</v>
      </c>
      <c r="B2" s="7">
        <v>100</v>
      </c>
      <c r="C2">
        <f>VLOOKUP(A2,Ingredients!$A$2:$D$80,4,FALSE)</f>
        <v>1.3793012222437786E-3</v>
      </c>
      <c r="D2">
        <f>B2/VLOOKUP("sum",$A$1:$B$96,2,FALSE)</f>
        <v>0.78740157480314965</v>
      </c>
      <c r="E2">
        <f t="shared" ref="E2" si="0">D2*C2</f>
        <v>1.0860639545226603E-3</v>
      </c>
    </row>
    <row r="3" spans="1:5" x14ac:dyDescent="0.25">
      <c r="A3" s="7" t="s">
        <v>11</v>
      </c>
      <c r="B3" s="7">
        <v>2</v>
      </c>
      <c r="C3">
        <f>VLOOKUP(A3,Ingredients!$A$2:$D$80,4,FALSE)</f>
        <v>9.2248290553584838E-3</v>
      </c>
      <c r="D3">
        <f>B3/VLOOKUP("sum",$A$1:$B$96,2,FALSE)</f>
        <v>1.5748031496062992E-2</v>
      </c>
      <c r="E3">
        <f t="shared" ref="E3:E4" si="1">D3*C3</f>
        <v>1.4527289850958241E-4</v>
      </c>
    </row>
    <row r="4" spans="1:5" x14ac:dyDescent="0.25">
      <c r="A4" s="7" t="s">
        <v>9</v>
      </c>
      <c r="B4" s="7">
        <v>25</v>
      </c>
      <c r="C4">
        <f>VLOOKUP(A4,Ingredients!$A$2:$D$80,4,FALSE)</f>
        <v>3.5479651376416469E-3</v>
      </c>
      <c r="D4">
        <f>B4/VLOOKUP("sum",$A$1:$B$96,2,FALSE)</f>
        <v>0.19685039370078741</v>
      </c>
      <c r="E4">
        <f t="shared" si="1"/>
        <v>6.9841833418142658E-4</v>
      </c>
    </row>
    <row r="5" spans="1:5" x14ac:dyDescent="0.25">
      <c r="A5" s="4" t="s">
        <v>13</v>
      </c>
      <c r="B5" s="4">
        <f>SUM(B2:B4)</f>
        <v>127</v>
      </c>
      <c r="C5" s="4">
        <f>SUM(C2:C4)</f>
        <v>1.4152095415243909E-2</v>
      </c>
      <c r="D5" s="4">
        <f>SUM(D2:D4)</f>
        <v>1</v>
      </c>
      <c r="E5" s="4">
        <f>SUM(E2:E4)</f>
        <v>1.9297551872136693E-3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6" sqref="C6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</v>
      </c>
      <c r="B2" s="7">
        <v>100</v>
      </c>
      <c r="C2">
        <f>VLOOKUP(A2,Ingredients!$A$2:$D$80,4,FALSE)</f>
        <v>1.3793012222437786E-3</v>
      </c>
      <c r="D2">
        <f>B2/VLOOKUP("sum",$A$1:$B$98,2,FALSE)</f>
        <v>0.57471264367816088</v>
      </c>
      <c r="E2">
        <f>D2*C2</f>
        <v>7.9270185186424054E-4</v>
      </c>
    </row>
    <row r="3" spans="1:5" x14ac:dyDescent="0.25">
      <c r="A3" s="7" t="s">
        <v>7</v>
      </c>
      <c r="B3" s="7">
        <v>1.5</v>
      </c>
      <c r="C3">
        <f>VLOOKUP(A3,Ingredients!$A$2:$D$80,4,FALSE)</f>
        <v>1.3227746521102666E-4</v>
      </c>
      <c r="D3">
        <f t="shared" ref="D3:D6" si="0">B3/VLOOKUP("sum",$A$1:$B$98,2,FALSE)</f>
        <v>8.6206896551724137E-3</v>
      </c>
      <c r="E3">
        <f t="shared" ref="E3:E6" si="1">D3*C3</f>
        <v>1.1403229759571264E-6</v>
      </c>
    </row>
    <row r="4" spans="1:5" x14ac:dyDescent="0.25">
      <c r="A4" s="7" t="s">
        <v>8</v>
      </c>
      <c r="B4" s="7">
        <v>0.5</v>
      </c>
      <c r="C4">
        <f>VLOOKUP(A4,Ingredients!$A$2:$D$80,4,FALSE)</f>
        <v>6.5220655103424329E-3</v>
      </c>
      <c r="D4">
        <f t="shared" si="0"/>
        <v>2.8735632183908046E-3</v>
      </c>
      <c r="E4">
        <f t="shared" si="1"/>
        <v>1.8741567558455266E-5</v>
      </c>
    </row>
    <row r="5" spans="1:5" x14ac:dyDescent="0.25">
      <c r="A5" s="7" t="s">
        <v>27</v>
      </c>
      <c r="B5" s="7">
        <v>2</v>
      </c>
      <c r="C5">
        <f>VLOOKUP(A5,Ingredients!$A$2:$D$80,4,FALSE)</f>
        <v>3.7456568898922384E-3</v>
      </c>
      <c r="D5">
        <f t="shared" si="0"/>
        <v>1.1494252873563218E-2</v>
      </c>
      <c r="E5">
        <f t="shared" si="1"/>
        <v>4.3053527470025729E-5</v>
      </c>
    </row>
    <row r="6" spans="1:5" x14ac:dyDescent="0.25">
      <c r="A6" s="7" t="s">
        <v>10</v>
      </c>
      <c r="B6" s="7">
        <v>70</v>
      </c>
      <c r="C6">
        <f>VLOOKUP(A6,Ingredients!$A$2:$D$80,4,FALSE)</f>
        <v>0</v>
      </c>
      <c r="D6">
        <f t="shared" si="0"/>
        <v>0.40229885057471265</v>
      </c>
      <c r="E6">
        <f t="shared" si="1"/>
        <v>0</v>
      </c>
    </row>
    <row r="7" spans="1:5" x14ac:dyDescent="0.25">
      <c r="A7" s="4" t="s">
        <v>13</v>
      </c>
      <c r="B7" s="4">
        <f>SUM(B2:B6)</f>
        <v>174</v>
      </c>
      <c r="C7" s="4">
        <f>SUM(C2:C6)</f>
        <v>1.1779301087689476E-2</v>
      </c>
      <c r="D7" s="4">
        <f>SUM(D2:D6)</f>
        <v>1</v>
      </c>
      <c r="E7" s="4">
        <f>SUM(E2:E6)</f>
        <v>8.5563726986867864E-4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2" sqref="C2:C6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</v>
      </c>
      <c r="B2" s="7">
        <v>100</v>
      </c>
      <c r="C2">
        <f>VLOOKUP(A2,Ingredients!$A$2:$D$80,4,FALSE)</f>
        <v>1.3793012222437786E-3</v>
      </c>
      <c r="D2">
        <f>B2/VLOOKUP("sum",$A$1:$B$98,2,FALSE)</f>
        <v>0.52083333333333337</v>
      </c>
      <c r="E2">
        <f>D2*C2</f>
        <v>7.1838605325196805E-4</v>
      </c>
    </row>
    <row r="3" spans="1:5" x14ac:dyDescent="0.25">
      <c r="A3" s="7" t="s">
        <v>7</v>
      </c>
      <c r="B3" s="7">
        <v>1.5</v>
      </c>
      <c r="C3">
        <f>VLOOKUP(A3,Ingredients!$A$2:$D$80,4,FALSE)</f>
        <v>1.3227746521102666E-4</v>
      </c>
      <c r="D3">
        <f t="shared" ref="D3:D6" si="0">B3/VLOOKUP("sum",$A$1:$B$98,2,FALSE)</f>
        <v>7.8125E-3</v>
      </c>
      <c r="E3">
        <f t="shared" ref="E3:E6" si="1">D3*C3</f>
        <v>1.0334176969611458E-6</v>
      </c>
    </row>
    <row r="4" spans="1:5" x14ac:dyDescent="0.25">
      <c r="A4" s="7" t="s">
        <v>8</v>
      </c>
      <c r="B4" s="7">
        <v>0.5</v>
      </c>
      <c r="C4">
        <f>VLOOKUP(A4,Ingredients!$A$2:$D$80,4,FALSE)</f>
        <v>6.5220655103424329E-3</v>
      </c>
      <c r="D4">
        <f t="shared" si="0"/>
        <v>2.6041666666666665E-3</v>
      </c>
      <c r="E4">
        <f t="shared" si="1"/>
        <v>1.6984545599850084E-5</v>
      </c>
    </row>
    <row r="5" spans="1:5" x14ac:dyDescent="0.25">
      <c r="A5" s="7" t="s">
        <v>29</v>
      </c>
      <c r="B5" s="7">
        <v>30</v>
      </c>
      <c r="C5">
        <f>VLOOKUP(A5,Ingredients!$A$2:$D$80,4,FALSE)</f>
        <v>8.8183421516754845E-3</v>
      </c>
      <c r="D5">
        <f t="shared" si="0"/>
        <v>0.15625</v>
      </c>
      <c r="E5">
        <f t="shared" si="1"/>
        <v>1.3778659611992945E-3</v>
      </c>
    </row>
    <row r="6" spans="1:5" x14ac:dyDescent="0.25">
      <c r="A6" s="7" t="s">
        <v>10</v>
      </c>
      <c r="B6" s="7">
        <v>60</v>
      </c>
      <c r="C6">
        <f>VLOOKUP(A6,Ingredients!$A$2:$D$80,4,FALSE)</f>
        <v>0</v>
      </c>
      <c r="D6">
        <f t="shared" si="0"/>
        <v>0.3125</v>
      </c>
      <c r="E6">
        <f t="shared" si="1"/>
        <v>0</v>
      </c>
    </row>
    <row r="7" spans="1:5" x14ac:dyDescent="0.25">
      <c r="A7" s="4" t="s">
        <v>13</v>
      </c>
      <c r="B7" s="4">
        <f>SUM(B2:B6)</f>
        <v>192</v>
      </c>
      <c r="C7" s="4"/>
      <c r="D7" s="4">
        <f>SUM(D2:D6)</f>
        <v>1</v>
      </c>
      <c r="E7" s="4">
        <f>SUM(E2:E6)</f>
        <v>2.1142699777480737E-3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6" sqref="B6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14</v>
      </c>
      <c r="B1" s="1" t="s">
        <v>16</v>
      </c>
      <c r="C1" s="1" t="s">
        <v>17</v>
      </c>
      <c r="D1" s="1" t="s">
        <v>18</v>
      </c>
      <c r="E1" s="1" t="s">
        <v>26</v>
      </c>
    </row>
    <row r="2" spans="1:5" x14ac:dyDescent="0.25">
      <c r="A2" s="7" t="s">
        <v>6</v>
      </c>
      <c r="B2" s="7">
        <v>100</v>
      </c>
      <c r="C2">
        <f>VLOOKUP(A2,Ingredients!$A$2:$D$80,4,FALSE)</f>
        <v>1.3793012222437786E-3</v>
      </c>
      <c r="D2">
        <f>B2/VLOOKUP("sum",$A$1:$B$99,2,FALSE)</f>
        <v>0.53475935828877008</v>
      </c>
      <c r="E2">
        <f>D2*C2</f>
        <v>7.3759423649399924E-4</v>
      </c>
    </row>
    <row r="3" spans="1:5" x14ac:dyDescent="0.25">
      <c r="A3" s="7" t="s">
        <v>7</v>
      </c>
      <c r="B3" s="7">
        <v>1.5</v>
      </c>
      <c r="C3">
        <f>VLOOKUP(A3,Ingredients!$A$2:$D$80,4,FALSE)</f>
        <v>1.3227746521102666E-4</v>
      </c>
      <c r="D3">
        <f t="shared" ref="D3:D7" si="0">B3/VLOOKUP("sum",$A$1:$B$99,2,FALSE)</f>
        <v>8.0213903743315516E-3</v>
      </c>
      <c r="E3">
        <f t="shared" ref="E3:E7" si="1">D3*C3</f>
        <v>1.0610491861847059E-6</v>
      </c>
    </row>
    <row r="4" spans="1:5" x14ac:dyDescent="0.25">
      <c r="A4" s="7" t="s">
        <v>8</v>
      </c>
      <c r="B4" s="7">
        <v>0.5</v>
      </c>
      <c r="C4">
        <f>VLOOKUP(A4,Ingredients!$A$2:$D$80,4,FALSE)</f>
        <v>6.5220655103424329E-3</v>
      </c>
      <c r="D4">
        <f t="shared" si="0"/>
        <v>2.6737967914438501E-3</v>
      </c>
      <c r="E4">
        <f t="shared" si="1"/>
        <v>1.7438677835140195E-5</v>
      </c>
    </row>
    <row r="5" spans="1:5" x14ac:dyDescent="0.25">
      <c r="A5" s="7" t="s">
        <v>29</v>
      </c>
      <c r="B5" s="7">
        <v>15</v>
      </c>
      <c r="C5">
        <f>VLOOKUP(A5,Ingredients!$A$2:$D$80,4,FALSE)</f>
        <v>8.8183421516754845E-3</v>
      </c>
      <c r="D5">
        <f t="shared" si="0"/>
        <v>8.0213903743315509E-2</v>
      </c>
      <c r="E5">
        <f t="shared" si="1"/>
        <v>7.0735364853011912E-4</v>
      </c>
    </row>
    <row r="6" spans="1:5" x14ac:dyDescent="0.25">
      <c r="A6" s="7" t="s">
        <v>10</v>
      </c>
      <c r="B6" s="7">
        <v>60</v>
      </c>
      <c r="C6">
        <f>VLOOKUP(A6,Ingredients!$A$2:$D$80,4,FALSE)</f>
        <v>0</v>
      </c>
      <c r="D6">
        <f t="shared" si="0"/>
        <v>0.32085561497326204</v>
      </c>
      <c r="E6">
        <f t="shared" si="1"/>
        <v>0</v>
      </c>
    </row>
    <row r="7" spans="1:5" x14ac:dyDescent="0.25">
      <c r="A7" s="7" t="s">
        <v>30</v>
      </c>
      <c r="B7" s="7">
        <v>10</v>
      </c>
      <c r="C7">
        <f>VLOOKUP(A7,Ingredients!$A$2:$D$80,4,FALSE)</f>
        <v>1.1437908496732027E-3</v>
      </c>
      <c r="D7">
        <f t="shared" si="0"/>
        <v>5.3475935828877004E-2</v>
      </c>
      <c r="E7">
        <f t="shared" si="1"/>
        <v>6.1165286078780892E-5</v>
      </c>
    </row>
    <row r="8" spans="1:5" x14ac:dyDescent="0.25">
      <c r="A8" s="4" t="s">
        <v>13</v>
      </c>
      <c r="B8" s="4">
        <f>SUM(B2:B7)</f>
        <v>187</v>
      </c>
      <c r="C8" s="4">
        <f>SUM(C2:C7)</f>
        <v>1.7995777199145923E-2</v>
      </c>
      <c r="D8" s="4">
        <f>SUM(D2:D7)</f>
        <v>1</v>
      </c>
      <c r="E8" s="4">
        <f>SUM(E2:E7)</f>
        <v>1.5246128981242241E-3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Margin Analysis</vt:lpstr>
      <vt:lpstr>Resources</vt:lpstr>
      <vt:lpstr>Ingredients</vt:lpstr>
      <vt:lpstr>Basic loaf</vt:lpstr>
      <vt:lpstr>Fennel raisin</vt:lpstr>
      <vt:lpstr>Baguette</vt:lpstr>
      <vt:lpstr>Croissant</vt:lpstr>
      <vt:lpstr>Burger bun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Sherrill</dc:creator>
  <cp:lastModifiedBy>Justin Sherrill</cp:lastModifiedBy>
  <cp:lastPrinted>2016-07-29T12:56:27Z</cp:lastPrinted>
  <dcterms:created xsi:type="dcterms:W3CDTF">2016-06-29T15:11:48Z</dcterms:created>
  <dcterms:modified xsi:type="dcterms:W3CDTF">2016-07-29T12:57:13Z</dcterms:modified>
</cp:coreProperties>
</file>