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grx\Documents\Bootcamp\Homework-01\"/>
    </mc:Choice>
  </mc:AlternateContent>
  <xr:revisionPtr revIDLastSave="0" documentId="13_ncr:1_{147FE886-3106-4F84-A239-F6AE5C7858E0}" xr6:coauthVersionLast="43" xr6:coauthVersionMax="43" xr10:uidLastSave="{00000000-0000-0000-0000-000000000000}"/>
  <bookViews>
    <workbookView xWindow="-98" yWindow="-98" windowWidth="28996" windowHeight="15796" activeTab="4" xr2:uid="{00000000-000D-0000-FFFF-FFFF00000000}"/>
  </bookViews>
  <sheets>
    <sheet name="State" sheetId="4" r:id="rId1"/>
    <sheet name="Subcategory Pivot" sheetId="3" r:id="rId2"/>
    <sheet name="Category Pivot" sheetId="2" r:id="rId3"/>
    <sheet name="Sheet1" sheetId="1" r:id="rId4"/>
    <sheet name="Bonus" sheetId="7" r:id="rId5"/>
    <sheet name="Staff PIcks" sheetId="5" r:id="rId6"/>
    <sheet name="Spotlight" sheetId="6" r:id="rId7"/>
  </sheets>
  <definedNames>
    <definedName name="_xlnm._FilterDatabase" localSheetId="3" hidden="1">Sheet1!$A$1:$R$4115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G2" i="7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E13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4" i="7"/>
  <c r="B3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<sst xmlns="http://schemas.openxmlformats.org/spreadsheetml/2006/main" count="24923" uniqueCount="8403">
  <si>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</si>
  <si>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</si>
  <si>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</si>
  <si>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</si>
  <si>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</si>
  <si>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</si>
  <si>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</si>
  <si>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</si>
  <si>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</si>
  <si>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</si>
  <si>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</si>
  <si>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</si>
  <si>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</si>
  <si>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</si>
  <si>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</si>
  <si>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</si>
  <si>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</si>
  <si>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</si>
  <si>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</si>
  <si>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</si>
  <si>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</si>
  <si>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</si>
  <si>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</si>
  <si>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</si>
  <si>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</si>
  <si>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</si>
  <si>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</si>
  <si>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</si>
  <si>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</si>
  <si>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</si>
  <si>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</si>
  <si>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</si>
  <si>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</si>
  <si>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</si>
  <si>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</si>
  <si>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</si>
  <si>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</si>
  <si>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</si>
  <si>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</si>
  <si>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</si>
  <si>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</si>
  <si>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</si>
  <si>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</si>
  <si>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</si>
  <si>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</si>
  <si>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</si>
  <si>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</si>
  <si>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</si>
  <si>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</si>
  <si>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</si>
  <si>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</si>
  <si>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</si>
  <si>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</si>
  <si>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</si>
  <si>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</si>
  <si>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</si>
  <si>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</si>
  <si>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</si>
  <si>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</si>
  <si>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</si>
  <si>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</si>
  <si>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</si>
  <si>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</si>
  <si>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</si>
  <si>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</si>
  <si>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</si>
  <si>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</si>
  <si>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</si>
  <si>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</si>
  <si>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</si>
  <si>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</si>
  <si>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</si>
  <si>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</si>
  <si>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</si>
  <si>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</si>
  <si>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</si>
  <si>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</si>
  <si>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</si>
  <si>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</si>
  <si>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</si>
  <si>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</si>
  <si>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</si>
  <si>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</si>
  <si>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</si>
  <si>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</si>
  <si>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</si>
  <si>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</si>
  <si>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</si>
  <si>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</si>
  <si>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</si>
  <si>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</si>
  <si>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</si>
  <si>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</si>
  <si>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</si>
  <si>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</si>
  <si>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</si>
  <si>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</si>
  <si>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</si>
  <si>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</si>
  <si>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</si>
  <si>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</si>
  <si>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</si>
  <si>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</si>
  <si>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</si>
  <si>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</si>
  <si>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</si>
  <si>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</si>
  <si>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</si>
  <si>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</si>
  <si>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</si>
  <si>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</si>
  <si>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</si>
  <si>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</si>
  <si>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</si>
  <si>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</si>
  <si>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</si>
  <si>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</si>
  <si>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</si>
  <si>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</si>
  <si>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</si>
  <si>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</si>
  <si>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</si>
  <si>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</si>
  <si>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</si>
  <si>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</si>
  <si>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</si>
  <si>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</si>
  <si>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</si>
  <si>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</si>
  <si>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</si>
  <si>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</si>
  <si>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</si>
  <si>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</si>
  <si>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</si>
  <si>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</si>
  <si>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</si>
  <si>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</si>
  <si>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</si>
  <si>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</si>
  <si>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</si>
  <si>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</si>
  <si>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</si>
  <si>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</si>
  <si>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</si>
  <si>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</si>
  <si>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</si>
  <si>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</si>
  <si>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</si>
  <si>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</si>
  <si>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</si>
  <si>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</si>
  <si>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</si>
  <si>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</si>
  <si>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</si>
  <si>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</si>
  <si>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</si>
  <si>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</si>
  <si>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</si>
  <si>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</si>
  <si>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</si>
  <si>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</si>
  <si>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</si>
  <si>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</si>
  <si>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</si>
  <si>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</si>
  <si>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</si>
  <si>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</si>
  <si>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</si>
  <si>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</si>
  <si>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</si>
  <si>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</si>
  <si>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</si>
  <si>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</si>
  <si>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</si>
  <si>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</si>
  <si>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</si>
  <si>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</si>
  <si>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</si>
  <si>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</si>
  <si>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</si>
  <si>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</si>
  <si>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</si>
  <si>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</si>
  <si>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</si>
  <si>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</si>
  <si>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</si>
  <si>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</si>
  <si>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</si>
  <si>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</si>
  <si>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</si>
  <si>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</si>
  <si>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</si>
  <si>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</si>
  <si>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</si>
  <si>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</si>
  <si>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</si>
  <si>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</si>
  <si>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</si>
  <si>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</si>
  <si>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</si>
  <si>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</si>
  <si>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</si>
  <si>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</si>
  <si>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</si>
  <si>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</si>
  <si>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</si>
  <si>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</si>
  <si>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</si>
  <si>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</si>
  <si>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</si>
  <si>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</si>
  <si>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</si>
  <si>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</si>
  <si>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</si>
  <si>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</si>
  <si>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</si>
  <si>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</si>
  <si>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</si>
  <si>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</si>
  <si>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</si>
  <si>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</si>
  <si>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</si>
  <si>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</si>
  <si>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</si>
  <si>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</si>
  <si>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</si>
  <si>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</si>
  <si>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</si>
  <si>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</si>
  <si>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</si>
  <si>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</si>
  <si>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</si>
  <si>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</si>
  <si>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</si>
  <si>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</si>
  <si>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</si>
  <si>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</si>
  <si>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</si>
  <si>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</si>
  <si>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</si>
  <si>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</si>
  <si>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</si>
  <si>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</si>
  <si>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</si>
  <si>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</si>
  <si>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</si>
  <si>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</si>
  <si>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</si>
  <si>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</si>
  <si>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</si>
  <si>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</si>
  <si>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</si>
  <si>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</si>
  <si>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</si>
  <si>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</si>
  <si>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</si>
  <si>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</si>
  <si>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</si>
  <si>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</si>
  <si>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</si>
  <si>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</si>
  <si>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</si>
  <si>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</si>
  <si>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</si>
  <si>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</si>
  <si>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</si>
  <si>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</si>
  <si>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</si>
  <si>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</si>
  <si>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</si>
  <si>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</si>
  <si>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</si>
  <si>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</si>
  <si>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</si>
  <si>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</si>
  <si>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</si>
  <si>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</si>
  <si>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</si>
  <si>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</si>
  <si>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</si>
  <si>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</si>
  <si>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</si>
  <si>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</si>
  <si>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</si>
  <si>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</si>
  <si>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</si>
  <si>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</si>
  <si>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</si>
  <si>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</si>
  <si>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</si>
  <si>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</si>
  <si>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</si>
  <si>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</si>
  <si>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</si>
  <si>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</si>
  <si>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</si>
  <si>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</si>
  <si>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</si>
  <si>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</si>
  <si>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</si>
  <si>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</si>
  <si>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</si>
  <si>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</si>
  <si>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</si>
  <si>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</si>
  <si>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</si>
  <si>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</si>
  <si>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</si>
  <si>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</si>
  <si>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</si>
  <si>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</si>
  <si>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</si>
  <si>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</si>
  <si>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</si>
  <si>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</si>
  <si>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</si>
  <si>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</si>
  <si>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</si>
  <si>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</si>
  <si>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</si>
  <si>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</si>
  <si>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</si>
  <si>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</si>
  <si>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</si>
  <si>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</si>
  <si>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</si>
  <si>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</si>
  <si>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</si>
  <si>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</si>
  <si>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</si>
  <si>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</si>
  <si>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</si>
  <si>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</si>
  <si>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</si>
  <si>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</si>
  <si>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</si>
  <si>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</si>
  <si>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</si>
  <si>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</si>
  <si>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</si>
  <si>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</si>
  <si>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</si>
  <si>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</si>
  <si>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</si>
  <si>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</si>
  <si>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</si>
  <si>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</si>
  <si>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</si>
  <si>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</si>
  <si>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</si>
  <si>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</si>
  <si>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</si>
  <si>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</si>
  <si>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</si>
  <si>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</si>
  <si>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</si>
  <si>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</si>
  <si>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</si>
  <si>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</si>
  <si>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</si>
  <si>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</si>
  <si>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</si>
  <si>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</si>
  <si>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</si>
  <si>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</si>
  <si>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</si>
  <si>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</si>
  <si>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</si>
  <si>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</si>
  <si>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</si>
  <si>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</si>
  <si>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</si>
  <si>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</si>
  <si>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</si>
  <si>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</si>
  <si>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</si>
  <si>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</si>
  <si>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</si>
  <si>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</si>
  <si>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</si>
  <si>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</si>
  <si>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</si>
  <si>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</si>
  <si>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</si>
  <si>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</si>
  <si>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</si>
  <si>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</si>
  <si>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</si>
  <si>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</si>
  <si>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</si>
  <si>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</si>
  <si>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</si>
  <si>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</si>
  <si>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</si>
  <si>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</si>
  <si>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</si>
  <si>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</si>
  <si>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</si>
  <si>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</si>
  <si>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</si>
  <si>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</si>
  <si>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</si>
  <si>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</si>
  <si>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</si>
  <si>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</si>
  <si>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</si>
  <si>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</si>
  <si>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</si>
  <si>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</si>
  <si>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</si>
  <si>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</si>
  <si>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</si>
  <si>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</si>
  <si>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</si>
  <si>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</si>
  <si>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</si>
  <si>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</si>
  <si>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</si>
  <si>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</si>
  <si>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</si>
  <si>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</si>
  <si>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</si>
  <si>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</si>
  <si>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</si>
  <si>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</si>
  <si>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</si>
  <si>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</si>
  <si>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</si>
  <si>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</si>
  <si>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</si>
  <si>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</si>
  <si>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</si>
  <si>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</si>
  <si>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</si>
  <si>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</si>
  <si>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</si>
  <si>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</si>
  <si>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</si>
  <si>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</si>
  <si>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</si>
  <si>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</si>
  <si>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</si>
  <si>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</si>
  <si>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</si>
  <si>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</si>
  <si>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</si>
  <si>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</si>
  <si>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</si>
  <si>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</si>
  <si>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</si>
  <si>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</si>
  <si>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</si>
  <si>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</si>
  <si>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</si>
  <si>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</si>
  <si>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</si>
  <si>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</si>
  <si>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</si>
  <si>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</si>
  <si>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</si>
  <si>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</si>
  <si>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</si>
  <si>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</si>
  <si>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</si>
  <si>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</si>
  <si>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</si>
  <si>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</si>
  <si>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</si>
  <si>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</si>
  <si>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</si>
  <si>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</si>
  <si>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</si>
  <si>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</si>
  <si>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</si>
  <si>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</si>
  <si>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</si>
  <si>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</si>
  <si>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</si>
  <si>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</si>
  <si>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</si>
  <si>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</si>
  <si>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</si>
  <si>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</si>
  <si>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</si>
  <si>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</si>
  <si>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</si>
  <si>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</si>
  <si>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</si>
  <si>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</si>
  <si>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</si>
  <si>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</si>
  <si>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</si>
  <si>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</si>
  <si>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</si>
  <si>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</si>
  <si>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</si>
  <si>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</si>
  <si>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</si>
  <si>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</si>
  <si>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</si>
  <si>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</si>
  <si>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</si>
  <si>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</si>
  <si>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</si>
  <si>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</si>
  <si>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</si>
  <si>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</si>
  <si>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</si>
  <si>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</si>
  <si>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</si>
  <si>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</si>
  <si>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</si>
  <si>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</si>
  <si>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</si>
  <si>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</si>
  <si>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</si>
  <si>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</si>
  <si>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</si>
  <si>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</si>
  <si>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</si>
  <si>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</si>
  <si>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</si>
  <si>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</si>
  <si>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</si>
  <si>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</si>
  <si>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</si>
  <si>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</si>
  <si>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</si>
  <si>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</si>
  <si>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</si>
  <si>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</si>
  <si>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</si>
  <si>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</si>
  <si>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</si>
  <si>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</si>
  <si>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</si>
  <si>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</si>
  <si>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</si>
  <si>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</si>
  <si>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</si>
  <si>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</si>
  <si>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</si>
  <si>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</si>
  <si>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</si>
  <si>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</si>
  <si>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</si>
  <si>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</si>
  <si>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</si>
  <si>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</si>
  <si>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</si>
  <si>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</si>
  <si>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</si>
  <si>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</si>
  <si>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</si>
  <si>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</si>
  <si>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</si>
  <si>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</si>
  <si>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</si>
  <si>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</si>
  <si>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</si>
  <si>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</si>
  <si>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</si>
  <si>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</si>
  <si>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</si>
  <si>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</si>
  <si>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</si>
  <si>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</si>
  <si>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</si>
  <si>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</si>
  <si>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</si>
  <si>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</si>
  <si>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</si>
  <si>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</si>
  <si>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</si>
  <si>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</si>
  <si>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</si>
  <si>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</si>
  <si>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</si>
  <si>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</si>
  <si>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</si>
  <si>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</si>
  <si>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</si>
  <si>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</si>
  <si>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</si>
  <si>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</si>
  <si>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</si>
  <si>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</si>
  <si>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</si>
  <si>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</si>
  <si>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</si>
  <si>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</si>
  <si>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</si>
  <si>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</si>
  <si>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</si>
  <si>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</si>
  <si>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</si>
  <si>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</si>
  <si>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</si>
  <si>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</si>
  <si>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</si>
  <si>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</si>
  <si>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</si>
  <si>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</si>
  <si>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</si>
  <si>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</si>
  <si>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</si>
  <si>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</si>
  <si>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</si>
  <si>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</si>
  <si>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</si>
  <si>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</si>
  <si>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</si>
  <si>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</si>
  <si>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</si>
  <si>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</si>
  <si>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</si>
  <si>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</si>
  <si>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</si>
  <si>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</si>
  <si>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</si>
  <si>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</si>
  <si>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</si>
  <si>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</si>
  <si>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</si>
  <si>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</si>
  <si>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</si>
  <si>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</si>
  <si>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</si>
  <si>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</si>
  <si>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</si>
  <si>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</si>
  <si>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</si>
  <si>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</si>
  <si>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</si>
  <si>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</si>
  <si>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</si>
  <si>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</si>
  <si>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</si>
  <si>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</si>
  <si>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</si>
  <si>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</si>
  <si>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</si>
  <si>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</si>
  <si>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</si>
  <si>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</si>
  <si>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</si>
  <si>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</si>
  <si>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</si>
  <si>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</si>
  <si>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</si>
  <si>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</si>
  <si>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</si>
  <si>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</si>
  <si>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</si>
  <si>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</si>
  <si>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</si>
  <si>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</si>
  <si>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</si>
  <si>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</si>
  <si>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</si>
  <si>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</si>
  <si>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</si>
  <si>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</si>
  <si>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</si>
  <si>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</si>
  <si>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</si>
  <si>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</si>
  <si>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</si>
  <si>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</si>
  <si>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</si>
  <si>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</si>
  <si>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</si>
  <si>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</si>
  <si>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</si>
  <si>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</si>
  <si>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</si>
  <si>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</si>
  <si>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</si>
  <si>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</si>
  <si>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</si>
  <si>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</si>
  <si>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</si>
  <si>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</si>
  <si>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</si>
  <si>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</si>
  <si>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</si>
  <si>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</si>
  <si>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</si>
  <si>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</si>
  <si>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</si>
  <si>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</si>
  <si>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</si>
  <si>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</si>
  <si>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</si>
  <si>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</si>
  <si>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</si>
  <si>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</si>
  <si>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</si>
  <si>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</si>
  <si>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</si>
  <si>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</si>
  <si>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</si>
  <si>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</si>
  <si>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</si>
  <si>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</si>
  <si>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</si>
  <si>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</si>
  <si>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</si>
  <si>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</si>
  <si>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</si>
  <si>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</si>
  <si>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</si>
  <si>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</si>
  <si>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</si>
  <si>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</si>
  <si>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</si>
  <si>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</si>
  <si>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</si>
  <si>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</si>
  <si>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</si>
  <si>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</si>
  <si>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</si>
  <si>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</si>
  <si>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</si>
  <si>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</si>
  <si>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</si>
  <si>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</si>
  <si>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</si>
  <si>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</si>
  <si>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</si>
  <si>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</si>
  <si>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</si>
  <si>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</si>
  <si>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</si>
  <si>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</si>
  <si>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</si>
  <si>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</si>
  <si>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</si>
  <si>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</si>
  <si>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</si>
  <si>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</si>
  <si>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</si>
  <si>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</si>
  <si>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</si>
  <si>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</si>
  <si>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</si>
  <si>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</si>
  <si>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</si>
  <si>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</si>
  <si>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</si>
  <si>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</si>
  <si>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</si>
  <si>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</si>
  <si>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</si>
  <si>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</si>
  <si>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</si>
  <si>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</si>
  <si>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</si>
  <si>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</si>
  <si>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</si>
  <si>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</si>
  <si>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</si>
  <si>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</si>
  <si>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</si>
  <si>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</si>
  <si>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</si>
  <si>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</si>
  <si>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</si>
  <si>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</si>
  <si>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</si>
  <si>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</si>
  <si>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</si>
  <si>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</si>
  <si>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</si>
  <si>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</si>
  <si>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</si>
  <si>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</si>
  <si>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</si>
  <si>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</si>
  <si>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</si>
  <si>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</si>
  <si>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</si>
  <si>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</si>
  <si>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</si>
  <si>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</si>
  <si>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</si>
  <si>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</si>
  <si>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</si>
  <si>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</si>
  <si>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</si>
  <si>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</si>
  <si>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</si>
  <si>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</si>
  <si>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</si>
  <si>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</si>
  <si>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</si>
  <si>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</si>
  <si>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</si>
  <si>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</si>
  <si>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</si>
  <si>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</si>
  <si>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</si>
  <si>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</si>
  <si>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</si>
  <si>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</si>
  <si>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</si>
  <si>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</si>
  <si>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</si>
  <si>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</si>
  <si>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</si>
  <si>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</si>
  <si>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</si>
  <si>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</si>
  <si>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</si>
  <si>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</si>
  <si>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</si>
  <si>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</si>
  <si>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</si>
  <si>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</si>
  <si>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</si>
  <si>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</si>
  <si>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</si>
  <si>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</si>
  <si>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</si>
  <si>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</si>
  <si>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</si>
  <si>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</si>
  <si>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</si>
  <si>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</si>
  <si>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</si>
  <si>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</si>
  <si>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</si>
  <si>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</si>
  <si>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</si>
  <si>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</si>
  <si>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</si>
  <si>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</si>
  <si>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</si>
  <si>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</si>
  <si>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</si>
  <si>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</si>
  <si>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</si>
  <si>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</si>
  <si>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</si>
  <si>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</si>
  <si>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</si>
  <si>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</si>
  <si>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</si>
  <si>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</si>
  <si>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</si>
  <si>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</si>
  <si>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</si>
  <si>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</si>
  <si>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</si>
  <si>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</si>
  <si>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</si>
  <si>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</si>
  <si>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</si>
  <si>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</si>
  <si>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</si>
  <si>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</si>
  <si>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</si>
  <si>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</si>
  <si>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</si>
  <si>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</si>
  <si>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</si>
  <si>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</si>
  <si>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</si>
  <si>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</si>
  <si>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</si>
  <si>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</si>
  <si>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</si>
  <si>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</si>
  <si>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</si>
  <si>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</si>
  <si>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</si>
  <si>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</si>
  <si>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</si>
  <si>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</si>
  <si>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</si>
  <si>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</si>
  <si>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</si>
  <si>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</si>
  <si>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</si>
  <si>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</si>
  <si>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</si>
  <si>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</si>
  <si>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</si>
  <si>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</si>
  <si>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</si>
  <si>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</si>
  <si>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</si>
  <si>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</si>
  <si>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</si>
  <si>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</si>
  <si>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</si>
  <si>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</si>
  <si>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</si>
  <si>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</si>
  <si>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</si>
  <si>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</si>
  <si>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</si>
  <si>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</si>
  <si>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</si>
  <si>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</si>
  <si>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</si>
  <si>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</si>
  <si>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</si>
  <si>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</si>
  <si>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</si>
  <si>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</si>
  <si>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</si>
  <si>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</si>
  <si>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</si>
  <si>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</si>
  <si>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</si>
  <si>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</si>
  <si>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</si>
  <si>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</si>
  <si>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</si>
  <si>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</si>
  <si>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</si>
  <si>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</si>
  <si>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</si>
  <si>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</si>
  <si>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</si>
  <si>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</si>
  <si>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</si>
  <si>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</si>
  <si>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</si>
  <si>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</si>
  <si>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</si>
  <si>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</si>
  <si>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</si>
  <si>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</si>
  <si>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</si>
  <si>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</si>
  <si>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</si>
  <si>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</si>
  <si>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</si>
  <si>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</si>
  <si>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</si>
  <si>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</si>
  <si>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</si>
  <si>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</si>
  <si>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</si>
  <si>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</si>
  <si>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</si>
  <si>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</si>
  <si>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</si>
  <si>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</si>
  <si>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</si>
  <si>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</si>
  <si>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</si>
  <si>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</si>
  <si>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</si>
  <si>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</si>
  <si>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</si>
  <si>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</si>
  <si>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</si>
  <si>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</si>
  <si>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</si>
  <si>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</si>
  <si>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</si>
  <si>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</si>
  <si>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</si>
  <si>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</si>
  <si>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</si>
  <si>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</si>
  <si>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</si>
  <si>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</si>
  <si>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</si>
  <si>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</si>
  <si>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</si>
  <si>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</si>
  <si>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</si>
  <si>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</si>
  <si>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</si>
  <si>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</si>
  <si>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</si>
  <si>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</si>
  <si>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</si>
  <si>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</si>
  <si>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</si>
  <si>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</si>
  <si>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</si>
  <si>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</si>
  <si>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</si>
  <si>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</si>
  <si>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</si>
  <si>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</si>
  <si>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</si>
  <si>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</si>
  <si>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</si>
  <si>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</si>
  <si>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</si>
  <si>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</si>
  <si>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</si>
  <si>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</si>
  <si>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</si>
  <si>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</si>
  <si>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</si>
  <si>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</si>
  <si>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</si>
  <si>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</si>
  <si>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</si>
  <si>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</si>
  <si>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</si>
  <si>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</si>
  <si>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</si>
  <si>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</si>
  <si>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</si>
  <si>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</si>
  <si>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</si>
  <si>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</si>
  <si>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</si>
  <si>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</si>
  <si>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</si>
  <si>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</si>
  <si>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</si>
  <si>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</si>
  <si>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</si>
  <si>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</si>
  <si>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</si>
  <si>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</si>
  <si>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</si>
  <si>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</si>
  <si>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</si>
  <si>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</si>
  <si>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</si>
  <si>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</si>
  <si>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</si>
  <si>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</si>
  <si>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</si>
  <si>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</si>
  <si>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</si>
  <si>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</si>
  <si>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</si>
  <si>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</si>
  <si>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</si>
  <si>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</si>
  <si>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</si>
  <si>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</si>
  <si>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</si>
  <si>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</si>
  <si>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</si>
  <si>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</si>
  <si>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</si>
  <si>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</si>
  <si>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</si>
  <si>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</si>
  <si>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</si>
  <si>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</si>
  <si>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</si>
  <si>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</si>
  <si>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</si>
  <si>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</si>
  <si>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</si>
  <si>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</si>
  <si>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</si>
  <si>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</si>
  <si>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</si>
  <si>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</si>
  <si>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</si>
  <si>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</si>
  <si>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</si>
  <si>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</si>
  <si>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</si>
  <si>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</si>
  <si>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</si>
  <si>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</si>
  <si>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</si>
  <si>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</si>
  <si>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</si>
  <si>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</si>
  <si>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</si>
  <si>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</si>
  <si>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</si>
  <si>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</si>
  <si>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</si>
  <si>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</si>
  <si>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</si>
  <si>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</si>
  <si>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</si>
  <si>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</si>
  <si>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</si>
  <si>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</si>
  <si>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</si>
  <si>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</si>
  <si>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</si>
  <si>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</si>
  <si>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</si>
  <si>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</si>
  <si>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</si>
  <si>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</si>
  <si>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</si>
  <si>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</si>
  <si>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</si>
  <si>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</si>
  <si>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</si>
  <si>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</si>
  <si>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</si>
  <si>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</si>
  <si>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</si>
  <si>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</si>
  <si>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</si>
  <si>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</si>
  <si>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</si>
  <si>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</si>
  <si>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</si>
  <si>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</si>
  <si>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</si>
  <si>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</si>
  <si>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</si>
  <si>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</si>
  <si>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</si>
  <si>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</si>
  <si>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</si>
  <si>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</si>
  <si>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</si>
  <si>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</si>
  <si>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</si>
  <si>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</si>
  <si>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</si>
  <si>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</si>
  <si>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</si>
  <si>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</si>
  <si>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</si>
  <si>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</si>
  <si>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</si>
  <si>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</si>
  <si>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</si>
  <si>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</si>
  <si>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</si>
  <si>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</si>
  <si>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</si>
  <si>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</si>
  <si>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</si>
  <si>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</si>
  <si>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</si>
  <si>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</si>
  <si>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</si>
  <si>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</si>
  <si>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</si>
  <si>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</si>
  <si>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</si>
  <si>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</si>
  <si>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</si>
  <si>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</si>
  <si>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</si>
  <si>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</si>
  <si>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</si>
  <si>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</si>
  <si>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</si>
  <si>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</si>
  <si>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</si>
  <si>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</si>
  <si>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</si>
  <si>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</si>
  <si>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</si>
  <si>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</si>
  <si>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</si>
  <si>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</si>
  <si>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</si>
  <si>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</si>
  <si>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</si>
  <si>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</si>
  <si>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</si>
  <si>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</si>
  <si>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</si>
  <si>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</si>
  <si>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</si>
  <si>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</si>
  <si>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</si>
  <si>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</si>
  <si>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</si>
  <si>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</si>
  <si>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</si>
  <si>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</si>
  <si>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</si>
  <si>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</si>
  <si>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</si>
  <si>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</si>
  <si>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</si>
  <si>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</si>
  <si>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</si>
  <si>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</si>
  <si>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</si>
  <si>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</si>
  <si>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</si>
  <si>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</si>
  <si>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</si>
  <si>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</si>
  <si>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</si>
  <si>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</si>
  <si>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</si>
  <si>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</si>
  <si>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</si>
  <si>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</si>
  <si>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</si>
  <si>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</si>
  <si>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</si>
  <si>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</si>
  <si>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</si>
  <si>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</si>
  <si>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</si>
  <si>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</si>
  <si>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</si>
  <si>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</si>
  <si>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</si>
  <si>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</si>
  <si>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</si>
  <si>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</si>
  <si>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</si>
  <si>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</si>
  <si>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</si>
  <si>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</si>
  <si>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</si>
  <si>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</si>
  <si>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</si>
  <si>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</si>
  <si>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</si>
  <si>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</si>
  <si>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</si>
  <si>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</si>
  <si>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</si>
  <si>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</si>
  <si>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</si>
  <si>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</si>
  <si>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</si>
  <si>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</si>
  <si>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</si>
  <si>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</si>
  <si>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</si>
  <si>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</si>
  <si>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</si>
  <si>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</si>
  <si>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</si>
  <si>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</si>
  <si>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</si>
  <si>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</si>
  <si>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</si>
  <si>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</si>
  <si>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</si>
  <si>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</si>
  <si>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</si>
  <si>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</si>
  <si>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</si>
  <si>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</si>
  <si>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</si>
  <si>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</si>
  <si>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</si>
  <si>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</si>
  <si>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</si>
  <si>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</si>
  <si>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</si>
  <si>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</si>
  <si>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</si>
  <si>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</si>
  <si>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</si>
  <si>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</si>
  <si>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</si>
  <si>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</si>
  <si>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</si>
  <si>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</si>
  <si>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</si>
  <si>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</si>
  <si>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</si>
  <si>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</si>
  <si>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</si>
  <si>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</si>
  <si>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</si>
  <si>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</si>
  <si>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</si>
  <si>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</si>
  <si>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</si>
  <si>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</si>
  <si>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</si>
  <si>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</si>
  <si>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</si>
  <si>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</si>
  <si>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</si>
  <si>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</si>
  <si>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</si>
  <si>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</si>
  <si>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</si>
  <si>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</si>
  <si>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</si>
  <si>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</si>
  <si>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</si>
  <si>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</si>
  <si>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</si>
  <si>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</si>
  <si>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</si>
  <si>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</si>
  <si>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</si>
  <si>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</si>
  <si>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</si>
  <si>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</si>
  <si>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</si>
  <si>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</si>
  <si>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</si>
  <si>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</si>
  <si>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</si>
  <si>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</si>
  <si>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</si>
  <si>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</si>
  <si>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</si>
  <si>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</si>
  <si>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</si>
  <si>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</si>
  <si>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</si>
  <si>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</si>
  <si>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</si>
  <si>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</si>
  <si>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</si>
  <si>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</si>
  <si>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</si>
  <si>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</si>
  <si>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</si>
  <si>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</si>
  <si>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</si>
  <si>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</si>
  <si>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</si>
  <si>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</si>
  <si>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</si>
  <si>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</si>
  <si>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</si>
  <si>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</si>
  <si>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</si>
  <si>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</si>
  <si>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</si>
  <si>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</si>
  <si>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</si>
  <si>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</si>
  <si>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</si>
  <si>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</si>
  <si>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</si>
  <si>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</si>
  <si>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</si>
  <si>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</si>
  <si>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</si>
  <si>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</si>
  <si>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</si>
  <si>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</si>
  <si>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</si>
  <si>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</si>
  <si>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</si>
  <si>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</si>
  <si>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</si>
  <si>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</si>
  <si>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</si>
  <si>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</si>
  <si>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</si>
  <si>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</si>
  <si>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</si>
  <si>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</si>
  <si>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</si>
  <si>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</si>
  <si>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</si>
  <si>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</si>
  <si>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</si>
  <si>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</si>
  <si>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</si>
  <si>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</si>
  <si>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</si>
  <si>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</si>
  <si>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</si>
  <si>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</si>
  <si>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</si>
  <si>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</si>
  <si>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</si>
  <si>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</si>
  <si>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</si>
  <si>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</si>
  <si>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</si>
  <si>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</si>
  <si>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</si>
  <si>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</si>
  <si>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</si>
  <si>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</si>
  <si>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</si>
  <si>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</si>
  <si>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</si>
  <si>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</si>
  <si>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</si>
  <si>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</si>
  <si>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</si>
  <si>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</si>
  <si>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</si>
  <si>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</si>
  <si>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</si>
  <si>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</si>
  <si>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</si>
  <si>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</si>
  <si>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</si>
  <si>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</si>
  <si>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</si>
  <si>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</si>
  <si>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</si>
  <si>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</si>
  <si>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</si>
  <si>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</si>
  <si>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</si>
  <si>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</si>
  <si>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</si>
  <si>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</si>
  <si>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</si>
  <si>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</si>
  <si>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</si>
  <si>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</si>
  <si>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</si>
  <si>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</si>
  <si>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</si>
  <si>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</si>
  <si>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</si>
  <si>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</si>
  <si>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</si>
  <si>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</si>
  <si>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</si>
  <si>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</si>
  <si>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</si>
  <si>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</si>
  <si>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</si>
  <si>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</si>
  <si>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</si>
  <si>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</si>
  <si>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</si>
  <si>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</si>
  <si>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</si>
  <si>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</si>
  <si>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</si>
  <si>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</si>
  <si>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</si>
  <si>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</si>
  <si>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</si>
  <si>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</si>
  <si>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</si>
  <si>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</si>
  <si>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</si>
  <si>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</si>
  <si>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</si>
  <si>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</si>
  <si>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</si>
  <si>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</si>
  <si>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</si>
  <si>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</si>
  <si>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</si>
  <si>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</si>
  <si>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</si>
  <si>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</si>
  <si>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</si>
  <si>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</si>
  <si>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</si>
  <si>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</si>
  <si>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</si>
  <si>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</si>
  <si>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</si>
  <si>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</si>
  <si>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</si>
  <si>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</si>
  <si>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</si>
  <si>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</si>
  <si>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</si>
  <si>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</si>
  <si>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</si>
  <si>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</si>
  <si>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</si>
  <si>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</si>
  <si>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</si>
  <si>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</si>
  <si>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</si>
  <si>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</si>
  <si>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</si>
  <si>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</si>
  <si>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</si>
  <si>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</si>
  <si>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</si>
  <si>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</si>
  <si>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</si>
  <si>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</si>
  <si>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</si>
  <si>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</si>
  <si>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</si>
  <si>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</si>
  <si>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</si>
  <si>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</si>
  <si>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</si>
  <si>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</si>
  <si>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</si>
  <si>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</si>
  <si>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</si>
  <si>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</si>
  <si>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</si>
  <si>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</si>
  <si>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</si>
  <si>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</si>
  <si>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</si>
  <si>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</si>
  <si>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</si>
  <si>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</si>
  <si>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</si>
  <si>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</si>
  <si>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</si>
  <si>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</si>
  <si>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</si>
  <si>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</si>
  <si>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</si>
  <si>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</si>
  <si>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</si>
  <si>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</si>
  <si>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</si>
  <si>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</si>
  <si>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</si>
  <si>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</si>
  <si>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</si>
  <si>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</si>
  <si>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</si>
  <si>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</si>
  <si>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</si>
  <si>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</si>
  <si>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</si>
  <si>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</si>
  <si>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</si>
  <si>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</si>
  <si>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</si>
  <si>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</si>
  <si>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</si>
  <si>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</si>
  <si>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</si>
  <si>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</si>
  <si>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</si>
  <si>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</si>
  <si>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</si>
  <si>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</si>
  <si>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</si>
  <si>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</si>
  <si>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</si>
  <si>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</si>
  <si>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</si>
  <si>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</si>
  <si>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</si>
  <si>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</si>
  <si>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</si>
  <si>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</si>
  <si>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</si>
  <si>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</si>
  <si>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</si>
  <si>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</si>
  <si>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</si>
  <si>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</si>
  <si>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</si>
  <si>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</si>
  <si>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</si>
  <si>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</si>
  <si>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</si>
  <si>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</si>
  <si>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</si>
  <si>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</si>
  <si>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</si>
  <si>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</si>
  <si>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</si>
  <si>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</si>
  <si>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</si>
  <si>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</si>
  <si>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</si>
  <si>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</si>
  <si>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</si>
  <si>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</si>
  <si>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</si>
  <si>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</si>
  <si>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</si>
  <si>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</si>
  <si>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</si>
  <si>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</si>
  <si>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</si>
  <si>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</si>
  <si>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</si>
  <si>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</si>
  <si>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</si>
  <si>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</si>
  <si>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</si>
  <si>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</si>
  <si>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</si>
  <si>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</si>
  <si>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</si>
  <si>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</si>
  <si>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</si>
  <si>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</si>
  <si>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</si>
  <si>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</si>
  <si>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</si>
  <si>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</si>
  <si>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</si>
  <si>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</si>
  <si>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</si>
  <si>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</si>
  <si>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</si>
  <si>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</si>
  <si>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</si>
  <si>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</si>
  <si>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</si>
  <si>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</si>
  <si>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</si>
  <si>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</si>
  <si>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</si>
  <si>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</si>
  <si>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</si>
  <si>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</si>
  <si>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</si>
  <si>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</si>
  <si>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</si>
  <si>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</si>
  <si>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</si>
  <si>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</si>
  <si>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</si>
  <si>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</si>
  <si>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</si>
  <si>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</si>
  <si>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</si>
  <si>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</si>
  <si>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</si>
  <si>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</si>
  <si>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</si>
  <si>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</si>
  <si>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</si>
  <si>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</si>
  <si>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</si>
  <si>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</si>
  <si>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</si>
  <si>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</si>
  <si>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</si>
  <si>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</si>
  <si>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</si>
  <si>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</si>
  <si>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</si>
  <si>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</si>
  <si>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</si>
  <si>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</si>
  <si>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</si>
  <si>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</si>
  <si>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</si>
  <si>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</si>
  <si>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</si>
  <si>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</si>
  <si>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</si>
  <si>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</si>
  <si>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</si>
  <si>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</si>
  <si>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</si>
  <si>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</si>
  <si>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</si>
  <si>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</si>
  <si>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</si>
  <si>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</si>
  <si>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</si>
  <si>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</si>
  <si>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</si>
  <si>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</si>
  <si>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</si>
  <si>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</si>
  <si>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</si>
  <si>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</si>
  <si>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</si>
  <si>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</si>
  <si>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</si>
  <si>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</si>
  <si>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</si>
  <si>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</si>
  <si>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</si>
  <si>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</si>
  <si>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</si>
  <si>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</si>
  <si>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</si>
  <si>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</si>
  <si>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</si>
  <si>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</si>
  <si>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</si>
  <si>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</si>
  <si>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</si>
  <si>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</si>
  <si>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</si>
  <si>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</si>
  <si>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</si>
  <si>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</si>
  <si>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</si>
  <si>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</si>
  <si>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</si>
  <si>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</si>
  <si>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</si>
  <si>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</si>
  <si>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</si>
  <si>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</si>
  <si>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</si>
  <si>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</si>
  <si>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</si>
  <si>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</si>
  <si>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</si>
  <si>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</si>
  <si>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</si>
  <si>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</si>
  <si>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</si>
  <si>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</si>
  <si>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</si>
  <si>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</si>
  <si>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</si>
  <si>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</si>
  <si>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</si>
  <si>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</si>
  <si>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</si>
  <si>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</si>
  <si>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</si>
  <si>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</si>
  <si>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</si>
  <si>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</si>
  <si>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</si>
  <si>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</si>
  <si>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</si>
  <si>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</si>
  <si>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</si>
  <si>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</si>
  <si>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</si>
  <si>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</si>
  <si>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</si>
  <si>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</si>
  <si>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</si>
  <si>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</si>
  <si>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</si>
  <si>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</si>
  <si>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</si>
  <si>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</si>
  <si>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</si>
  <si>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</si>
  <si>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</si>
  <si>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</si>
  <si>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</si>
  <si>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</si>
  <si>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</si>
  <si>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</si>
  <si>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</si>
  <si>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</si>
  <si>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</si>
  <si>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</si>
  <si>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</si>
  <si>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</si>
  <si>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</si>
  <si>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</si>
  <si>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</si>
  <si>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</si>
  <si>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</si>
  <si>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</si>
  <si>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</si>
  <si>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</si>
  <si>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</si>
  <si>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</si>
  <si>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</si>
  <si>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</si>
  <si>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</si>
  <si>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</si>
  <si>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</si>
  <si>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</si>
  <si>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</si>
  <si>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</si>
  <si>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</si>
  <si>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</si>
  <si>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</si>
  <si>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</si>
  <si>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</si>
  <si>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</si>
  <si>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</si>
  <si>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</si>
  <si>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</si>
  <si>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</si>
  <si>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</si>
  <si>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</si>
  <si>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</si>
  <si>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</si>
  <si>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</si>
  <si>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</si>
  <si>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</si>
  <si>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</si>
  <si>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</si>
  <si>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</si>
  <si>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</si>
  <si>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</si>
  <si>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</si>
  <si>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</si>
  <si>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</si>
  <si>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</si>
  <si>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</si>
  <si>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</si>
  <si>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</si>
  <si>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</si>
  <si>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</si>
  <si>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</si>
  <si>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</si>
  <si>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</si>
  <si>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</si>
  <si>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</si>
  <si>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</si>
  <si>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</si>
  <si>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</si>
  <si>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</si>
  <si>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</si>
  <si>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</si>
  <si>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</si>
  <si>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</si>
  <si>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</si>
  <si>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</si>
  <si>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</si>
  <si>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</si>
  <si>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</si>
  <si>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</si>
  <si>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</si>
  <si>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</si>
  <si>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</si>
  <si>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</si>
  <si>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</si>
  <si>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</si>
  <si>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</si>
  <si>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</si>
  <si>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</si>
  <si>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</si>
  <si>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</si>
  <si>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</si>
  <si>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</si>
  <si>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</si>
  <si>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</si>
  <si>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</si>
  <si>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</si>
  <si>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</si>
  <si>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</si>
  <si>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</si>
  <si>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</si>
  <si>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</si>
  <si>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</si>
  <si>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</si>
  <si>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</si>
  <si>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</si>
  <si>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</si>
  <si>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</si>
  <si>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</si>
  <si>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</si>
  <si>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</si>
  <si>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</si>
  <si>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</si>
  <si>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</si>
  <si>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</si>
  <si>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</si>
  <si>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</si>
  <si>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</si>
  <si>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</si>
  <si>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</si>
  <si>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</si>
  <si>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</si>
  <si>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</si>
  <si>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</si>
  <si>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</si>
  <si>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</si>
  <si>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</si>
  <si>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</si>
  <si>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</si>
  <si>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</si>
  <si>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</si>
  <si>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</si>
  <si>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</si>
  <si>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</si>
  <si>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</si>
  <si>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</si>
  <si>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</si>
  <si>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</si>
  <si>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</si>
  <si>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</si>
  <si>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</si>
  <si>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</si>
  <si>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</si>
  <si>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</si>
  <si>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</si>
  <si>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</si>
  <si>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</si>
  <si>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</si>
  <si>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</si>
  <si>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</si>
  <si>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</si>
  <si>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</si>
  <si>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</si>
  <si>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</si>
  <si>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</si>
  <si>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</si>
  <si>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</si>
  <si>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</si>
  <si>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</si>
  <si>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</si>
  <si>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</si>
  <si>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</si>
  <si>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</si>
  <si>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</si>
  <si>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</si>
  <si>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</si>
  <si>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</si>
  <si>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</si>
  <si>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</si>
  <si>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</si>
  <si>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</si>
  <si>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</si>
  <si>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</si>
  <si>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</si>
  <si>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</si>
  <si>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</si>
  <si>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</si>
  <si>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</si>
  <si>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</si>
  <si>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</si>
  <si>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</si>
  <si>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</si>
  <si>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</si>
  <si>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</si>
  <si>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</si>
  <si>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</si>
  <si>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</si>
  <si>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</si>
  <si>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</si>
  <si>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</si>
  <si>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</si>
  <si>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</si>
  <si>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</si>
  <si>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</si>
  <si>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</si>
  <si>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</si>
  <si>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</si>
  <si>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</si>
  <si>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</si>
  <si>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</si>
  <si>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</si>
  <si>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</si>
  <si>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</si>
  <si>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</si>
  <si>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</si>
  <si>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</si>
  <si>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</si>
  <si>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</si>
  <si>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</si>
  <si>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</si>
  <si>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</si>
  <si>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</si>
  <si>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</si>
  <si>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</si>
  <si>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</si>
  <si>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</si>
  <si>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</si>
  <si>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</si>
  <si>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</si>
  <si>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</si>
  <si>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</si>
  <si>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</si>
  <si>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</si>
  <si>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</si>
  <si>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</si>
  <si>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</si>
  <si>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</si>
  <si>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</si>
  <si>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</si>
  <si>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</si>
  <si>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</si>
  <si>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</si>
  <si>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</si>
  <si>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</si>
  <si>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</si>
  <si>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</si>
  <si>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</si>
  <si>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</si>
  <si>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</si>
  <si>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</si>
  <si>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</si>
  <si>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</si>
  <si>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</si>
  <si>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</si>
  <si>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</si>
  <si>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</si>
  <si>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</si>
  <si>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</si>
  <si>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</si>
  <si>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</si>
  <si>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</si>
  <si>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</si>
  <si>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</si>
  <si>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</si>
  <si>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</si>
  <si>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</si>
  <si>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</si>
  <si>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</si>
  <si>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</si>
  <si>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</si>
  <si>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</si>
  <si>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</si>
  <si>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</si>
  <si>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</si>
  <si>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</si>
  <si>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</si>
  <si>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</si>
  <si>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</si>
  <si>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</si>
  <si>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</si>
  <si>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</si>
  <si>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</si>
  <si>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</si>
  <si>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</si>
  <si>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</si>
  <si>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</si>
  <si>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</si>
  <si>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</si>
  <si>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</si>
  <si>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</si>
  <si>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</si>
  <si>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</si>
  <si>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</si>
  <si>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</si>
  <si>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</si>
  <si>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</si>
  <si>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</si>
  <si>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</si>
  <si>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</si>
  <si>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</si>
  <si>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</si>
  <si>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</si>
  <si>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</si>
  <si>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</si>
  <si>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</si>
  <si>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</si>
  <si>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</si>
  <si>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</si>
  <si>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</si>
  <si>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</si>
  <si>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</si>
  <si>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</si>
  <si>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</si>
  <si>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</si>
  <si>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</si>
  <si>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</si>
  <si>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</si>
  <si>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</si>
  <si>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</si>
  <si>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</si>
  <si>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</si>
  <si>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</si>
  <si>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</si>
  <si>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</si>
  <si>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</si>
  <si>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</si>
  <si>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</si>
  <si>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</si>
  <si>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</si>
  <si>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</si>
  <si>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</si>
  <si>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</si>
  <si>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</si>
  <si>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</si>
  <si>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</si>
  <si>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</si>
  <si>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</si>
  <si>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</si>
  <si>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</si>
  <si>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</si>
  <si>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</si>
  <si>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</si>
  <si>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</si>
  <si>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</si>
  <si>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</si>
  <si>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</si>
  <si>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</si>
  <si>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</si>
  <si>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</si>
  <si>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</si>
  <si>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</si>
  <si>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</si>
  <si>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</si>
  <si>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</si>
  <si>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</si>
  <si>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</si>
  <si>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</si>
  <si>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</si>
  <si>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</si>
  <si>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</si>
  <si>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</si>
  <si>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</si>
  <si>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</si>
  <si>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</si>
  <si>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</si>
  <si>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</si>
  <si>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</si>
  <si>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</si>
  <si>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</si>
  <si>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</si>
  <si>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</si>
  <si>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</si>
  <si>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</si>
  <si>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</si>
  <si>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</si>
  <si>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</si>
  <si>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</si>
  <si>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</si>
  <si>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</si>
  <si>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</si>
  <si>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</si>
  <si>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</si>
  <si>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</si>
  <si>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</si>
  <si>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</si>
  <si>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</si>
  <si>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</si>
  <si>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</si>
  <si>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</si>
  <si>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</si>
  <si>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</si>
  <si>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</si>
  <si>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</si>
  <si>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</si>
  <si>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</si>
  <si>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</si>
  <si>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</si>
  <si>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</si>
  <si>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</si>
  <si>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</si>
  <si>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</si>
  <si>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</si>
  <si>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</si>
  <si>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</si>
  <si>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</si>
  <si>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</si>
  <si>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</si>
  <si>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</si>
  <si>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</si>
  <si>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</si>
  <si>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</si>
  <si>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</si>
  <si>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</si>
  <si>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</si>
  <si>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</si>
  <si>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</si>
  <si>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</si>
  <si>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</si>
  <si>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</si>
  <si>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</si>
  <si>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</si>
  <si>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</si>
  <si>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</si>
  <si>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</si>
  <si>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</si>
  <si>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</si>
  <si>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</si>
  <si>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</si>
  <si>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</si>
  <si>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</si>
  <si>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</si>
  <si>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</si>
  <si>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</si>
  <si>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</si>
  <si>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</si>
  <si>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</si>
  <si>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</si>
  <si>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</si>
  <si>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</si>
  <si>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</si>
  <si>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</si>
  <si>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</si>
  <si>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</si>
  <si>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</si>
  <si>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</si>
  <si>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</si>
  <si>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</si>
  <si>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</si>
  <si>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</si>
  <si>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</si>
  <si>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</si>
  <si>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</si>
  <si>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</si>
  <si>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</si>
  <si>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</si>
  <si>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</si>
  <si>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</si>
  <si>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</si>
  <si>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</si>
  <si>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</si>
  <si>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</si>
  <si>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</si>
  <si>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</si>
  <si>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</si>
  <si>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</si>
  <si>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</si>
  <si>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</si>
  <si>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</si>
  <si>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</si>
  <si>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</si>
  <si>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</si>
  <si>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</si>
  <si>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</si>
  <si>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</si>
  <si>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</si>
  <si>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</si>
  <si>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</si>
  <si>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</si>
  <si>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</si>
  <si>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</si>
  <si>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</si>
  <si>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</si>
  <si>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</si>
  <si>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</si>
  <si>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</si>
  <si>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</si>
  <si>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</si>
  <si>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</si>
  <si>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</si>
  <si>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</si>
  <si>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</si>
  <si>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</si>
  <si>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</si>
  <si>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</si>
  <si>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</si>
  <si>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</si>
  <si>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</si>
  <si>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</si>
  <si>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</si>
  <si>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</si>
  <si>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</si>
  <si>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</si>
  <si>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</si>
  <si>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</si>
  <si>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</si>
  <si>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</si>
  <si>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</si>
  <si>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</si>
  <si>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</si>
  <si>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</si>
  <si>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</si>
  <si>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</si>
  <si>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</si>
  <si>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</si>
  <si>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</si>
  <si>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</si>
  <si>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</si>
  <si>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</si>
  <si>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</si>
  <si>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</si>
  <si>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</si>
  <si>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</si>
  <si>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</si>
  <si>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</si>
  <si>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</si>
  <si>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</si>
  <si>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</si>
  <si>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</si>
  <si>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</si>
  <si>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</si>
  <si>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</si>
  <si>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</si>
  <si>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</si>
  <si>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</si>
  <si>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</si>
  <si>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</si>
  <si>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</si>
  <si>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</si>
  <si>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</si>
  <si>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</si>
  <si>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</si>
  <si>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</si>
  <si>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</si>
  <si>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</si>
  <si>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</si>
  <si>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</si>
  <si>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</si>
  <si>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</si>
  <si>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</si>
  <si>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</si>
  <si>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</si>
  <si>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</si>
  <si>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</si>
  <si>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</si>
  <si>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</si>
  <si>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</si>
  <si>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</si>
  <si>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</si>
  <si>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</si>
  <si>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</si>
  <si>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</si>
  <si>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</si>
  <si>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</si>
  <si>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</si>
  <si>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</si>
  <si>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</si>
  <si>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</si>
  <si>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</si>
  <si>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</si>
  <si>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</si>
  <si>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</si>
  <si>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</si>
  <si>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</si>
  <si>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</si>
  <si>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</si>
  <si>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</si>
  <si>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</si>
  <si>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</si>
  <si>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</si>
  <si>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</si>
  <si>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</si>
  <si>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</si>
  <si>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</si>
  <si>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</si>
  <si>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</si>
  <si>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</si>
  <si>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</si>
  <si>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</si>
  <si>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</si>
  <si>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</si>
  <si>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</si>
  <si>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</si>
  <si>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</si>
  <si>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</si>
  <si>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</si>
  <si>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</si>
  <si>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</si>
  <si>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</si>
  <si>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</si>
  <si>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</si>
  <si>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</si>
  <si>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</si>
  <si>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</si>
  <si>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</si>
  <si>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</si>
  <si>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</si>
  <si>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</si>
  <si>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</si>
  <si>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</si>
  <si>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</si>
  <si>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</si>
  <si>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</si>
  <si>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</si>
  <si>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</si>
  <si>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</si>
  <si>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</si>
  <si>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</si>
  <si>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</si>
  <si>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</si>
  <si>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</si>
  <si>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</si>
  <si>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</si>
  <si>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</si>
  <si>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</si>
  <si>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</si>
  <si>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</si>
  <si>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</si>
  <si>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</si>
  <si>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</si>
  <si>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</si>
  <si>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</si>
  <si>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</si>
  <si>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</si>
  <si>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</si>
  <si>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</si>
  <si>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</si>
  <si>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</si>
  <si>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</si>
  <si>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</si>
  <si>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</si>
  <si>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</si>
  <si>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</si>
  <si>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</si>
  <si>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</si>
  <si>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</si>
  <si>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</si>
  <si>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</si>
  <si>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</si>
  <si>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</si>
  <si>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</si>
  <si>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</si>
  <si>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</si>
  <si>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</si>
  <si>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</si>
  <si>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</si>
  <si>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</si>
  <si>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</si>
  <si>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</si>
  <si>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</si>
  <si>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</si>
  <si>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</si>
  <si>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</si>
  <si>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</si>
  <si>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</si>
  <si>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</si>
  <si>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</si>
  <si>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</si>
  <si>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</si>
  <si>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</si>
  <si>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</si>
  <si>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</si>
  <si>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</si>
  <si>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</si>
  <si>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</si>
  <si>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</si>
  <si>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</si>
  <si>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</si>
  <si>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</si>
  <si>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</si>
  <si>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</si>
  <si>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</si>
  <si>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</si>
  <si>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</si>
  <si>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</si>
  <si>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</si>
  <si>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</si>
  <si>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</si>
  <si>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</si>
  <si>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</si>
  <si>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</si>
  <si>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</si>
  <si>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</si>
  <si>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</si>
  <si>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</si>
  <si>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</si>
  <si>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</si>
  <si>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</si>
  <si>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</si>
  <si>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</si>
  <si>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</si>
  <si>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</si>
  <si>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</si>
  <si>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</si>
  <si>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</si>
  <si>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</si>
  <si>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</si>
  <si>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</si>
  <si>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</si>
  <si>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</si>
  <si>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</si>
  <si>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</si>
  <si>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</si>
  <si>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</si>
  <si>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</si>
  <si>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</si>
  <si>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</si>
  <si>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</si>
  <si>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</si>
  <si>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</si>
  <si>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</si>
  <si>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</si>
  <si>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</si>
  <si>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</si>
  <si>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</si>
  <si>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</si>
  <si>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</si>
  <si>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</si>
  <si>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</si>
  <si>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</si>
  <si>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</si>
  <si>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</si>
  <si>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</si>
  <si>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</si>
  <si>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</si>
  <si>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</si>
  <si>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</si>
  <si>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</si>
  <si>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</si>
  <si>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</si>
  <si>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</si>
  <si>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</si>
  <si>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</si>
  <si>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</si>
  <si>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</si>
  <si>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</si>
  <si>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</si>
  <si>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</si>
  <si>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</si>
  <si>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</si>
  <si>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</si>
  <si>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</si>
  <si>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</si>
  <si>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</si>
  <si>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</si>
  <si>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</si>
  <si>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</si>
  <si>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</si>
  <si>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</si>
  <si>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</si>
  <si>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</si>
  <si>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</si>
  <si>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</si>
  <si>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</si>
  <si>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</si>
  <si>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</si>
  <si>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</si>
  <si>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</si>
  <si>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</si>
  <si>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</si>
  <si>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</si>
  <si>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</si>
  <si>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</si>
  <si>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</si>
  <si>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</si>
  <si>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</si>
  <si>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</si>
  <si>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</si>
  <si>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</si>
  <si>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</si>
  <si>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</si>
  <si>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</si>
  <si>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</si>
  <si>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</si>
  <si>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</si>
  <si>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</si>
  <si>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</si>
  <si>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</si>
  <si>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</si>
  <si>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</si>
  <si>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</si>
  <si>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</si>
  <si>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</si>
  <si>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</si>
  <si>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</si>
  <si>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</si>
  <si>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</si>
  <si>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</si>
  <si>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</si>
  <si>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</si>
  <si>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</si>
  <si>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</si>
  <si>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</si>
  <si>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</si>
  <si>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</si>
  <si>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</si>
  <si>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</si>
  <si>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</si>
  <si>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</si>
  <si>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</si>
  <si>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</si>
  <si>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</si>
  <si>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</si>
  <si>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</si>
  <si>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</si>
  <si>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</si>
  <si>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</si>
  <si>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</si>
  <si>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</si>
  <si>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</si>
  <si>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</si>
  <si>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</si>
  <si>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</si>
  <si>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</si>
  <si>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</si>
  <si>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</si>
  <si>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</si>
  <si>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</si>
  <si>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</si>
  <si>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</si>
  <si>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</si>
  <si>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</si>
  <si>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</si>
  <si>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</si>
  <si>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</si>
  <si>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</si>
  <si>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</si>
  <si>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</si>
  <si>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</si>
  <si>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</si>
  <si>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</si>
  <si>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</si>
  <si>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</si>
  <si>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</si>
  <si>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</si>
  <si>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</si>
  <si>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</si>
  <si>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</si>
  <si>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</si>
  <si>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</si>
  <si>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</si>
  <si>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</si>
  <si>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</si>
  <si>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</si>
  <si>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</si>
  <si>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</si>
  <si>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</si>
  <si>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</si>
  <si>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</si>
  <si>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</si>
  <si>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</si>
  <si>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</si>
  <si>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</si>
  <si>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</si>
  <si>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</si>
  <si>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</si>
  <si>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</si>
  <si>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</si>
  <si>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</si>
  <si>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</si>
  <si>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</si>
  <si>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</si>
  <si>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</si>
  <si>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</si>
  <si>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</si>
  <si>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</si>
  <si>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</si>
  <si>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</si>
  <si>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</si>
  <si>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</si>
  <si>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</si>
  <si>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</si>
  <si>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</si>
  <si>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</si>
  <si>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</si>
  <si>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</si>
  <si>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</si>
  <si>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</si>
  <si>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</si>
  <si>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</si>
  <si>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</si>
  <si>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</si>
  <si>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</si>
  <si>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</si>
  <si>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</si>
  <si>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</si>
  <si>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</si>
  <si>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</si>
  <si>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</si>
  <si>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</si>
  <si>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</si>
  <si>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</si>
  <si>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</si>
  <si>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</si>
  <si>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</si>
  <si>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</si>
  <si>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</si>
  <si>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</si>
  <si>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</si>
  <si>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</si>
  <si>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</si>
  <si>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</si>
  <si>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</si>
  <si>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</si>
  <si>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</si>
  <si>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</si>
  <si>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</si>
  <si>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</si>
  <si>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</si>
  <si>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</si>
  <si>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</si>
  <si>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</si>
  <si>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</si>
  <si>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</si>
  <si>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</si>
  <si>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</si>
  <si>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</si>
  <si>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</si>
  <si>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</si>
  <si>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</si>
  <si>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</si>
  <si>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</si>
  <si>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</si>
  <si>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</si>
  <si>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</si>
  <si>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</si>
  <si>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</si>
  <si>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</si>
  <si>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</si>
  <si>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</si>
  <si>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</si>
  <si>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</si>
  <si>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</si>
  <si>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</si>
  <si>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</si>
  <si>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</si>
  <si>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</si>
  <si>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</si>
  <si>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</si>
  <si>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</si>
  <si>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</si>
  <si>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</si>
  <si>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</si>
  <si>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</si>
  <si>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</si>
  <si>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</si>
  <si>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</si>
  <si>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</si>
  <si>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</si>
  <si>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</si>
  <si>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</si>
  <si>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</si>
  <si>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</si>
  <si>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</si>
  <si>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</si>
  <si>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</si>
  <si>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</si>
  <si>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</si>
  <si>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</si>
  <si>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</si>
  <si>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</si>
  <si>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</si>
  <si>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</si>
  <si>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</si>
  <si>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</si>
  <si>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</si>
  <si>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</si>
  <si>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</si>
  <si>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</si>
  <si>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</si>
  <si>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</si>
  <si>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</si>
  <si>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</si>
  <si>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</si>
  <si>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</si>
  <si>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</si>
  <si>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</si>
  <si>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</si>
  <si>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</si>
  <si>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</si>
  <si>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</si>
  <si>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</si>
  <si>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</si>
  <si>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</si>
  <si>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</si>
  <si>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</si>
  <si>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</si>
  <si>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</si>
  <si>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</si>
  <si>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</si>
  <si>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</si>
  <si>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</si>
  <si>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</si>
  <si>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</si>
  <si>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</si>
  <si>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</si>
  <si>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</si>
  <si>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</si>
  <si>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</si>
  <si>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</si>
  <si>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</si>
  <si>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</si>
  <si>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</si>
  <si>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</si>
  <si>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</si>
  <si>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</si>
  <si>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</si>
  <si>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</si>
  <si>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</si>
  <si>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</si>
  <si>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</si>
  <si>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</si>
  <si>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</si>
  <si>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</si>
  <si>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</si>
  <si>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</si>
  <si>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</si>
  <si>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</si>
  <si>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</si>
  <si>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</si>
  <si>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</si>
  <si>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</si>
  <si>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</si>
  <si>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</si>
  <si>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</si>
  <si>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</si>
  <si>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</si>
  <si>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</si>
  <si>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</si>
  <si>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</si>
  <si>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</si>
  <si>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</si>
  <si>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</si>
  <si>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</si>
  <si>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</si>
  <si>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</si>
  <si>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</si>
  <si>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</si>
  <si>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</si>
  <si>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</si>
  <si>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</si>
  <si>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</si>
  <si>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</si>
  <si>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</si>
  <si>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</si>
  <si>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</si>
  <si>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</si>
  <si>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</si>
  <si>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</si>
  <si>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</si>
  <si>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</si>
  <si>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</si>
  <si>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</si>
  <si>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</si>
  <si>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</si>
  <si>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</si>
  <si>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</si>
  <si>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</si>
  <si>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</si>
  <si>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</si>
  <si>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</si>
  <si>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</si>
  <si>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</si>
  <si>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</si>
  <si>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</si>
  <si>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</si>
  <si>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</si>
  <si>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</si>
  <si>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</si>
  <si>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</si>
  <si>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</si>
  <si>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</si>
  <si>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</si>
  <si>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</si>
  <si>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</si>
  <si>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</si>
  <si>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</si>
  <si>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</si>
  <si>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</si>
  <si>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</si>
  <si>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</si>
  <si>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</si>
  <si>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</si>
  <si>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</si>
  <si>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</si>
  <si>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</si>
  <si>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</si>
  <si>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</si>
  <si>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</si>
  <si>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</si>
  <si>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</si>
  <si>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</si>
  <si>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</si>
  <si>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</si>
  <si>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</si>
  <si>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</si>
  <si>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</si>
  <si>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</si>
  <si>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</si>
  <si>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</si>
  <si>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</si>
  <si>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</si>
  <si>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</si>
  <si>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</si>
  <si>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</si>
  <si>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</si>
  <si>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</si>
  <si>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</si>
  <si>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</si>
  <si>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</si>
  <si>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</si>
  <si>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</si>
  <si>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</si>
  <si>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</si>
  <si>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</si>
  <si>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</si>
  <si>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</si>
  <si>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</si>
  <si>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</si>
  <si>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</si>
  <si>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</si>
  <si>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</si>
  <si>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</si>
  <si>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</si>
  <si>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</si>
  <si>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</si>
  <si>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</si>
  <si>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</si>
  <si>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</si>
  <si>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</si>
  <si>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</si>
  <si>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</si>
  <si>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</si>
  <si>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</si>
  <si>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</si>
  <si>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</si>
  <si>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</si>
  <si>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</si>
  <si>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</si>
  <si>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</si>
  <si>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</si>
  <si>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</si>
  <si>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</si>
  <si>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</si>
  <si>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</si>
  <si>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</si>
  <si>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</si>
  <si>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</si>
  <si>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</si>
  <si>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</si>
  <si>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</si>
  <si>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</si>
  <si>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</si>
  <si>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</si>
  <si>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</si>
  <si>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</si>
  <si>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</si>
  <si>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</si>
  <si>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</si>
  <si>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</si>
  <si>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</si>
  <si>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</si>
  <si>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</si>
  <si>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</si>
  <si>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</si>
  <si>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</si>
  <si>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</si>
  <si>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</si>
  <si>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</si>
  <si>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</si>
  <si>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</si>
  <si>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</si>
  <si>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</si>
  <si>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</si>
  <si>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</si>
  <si>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</si>
  <si>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</si>
  <si>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</si>
  <si>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</si>
  <si>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</si>
  <si>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</si>
  <si>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</si>
  <si>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</si>
  <si>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</si>
  <si>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</si>
  <si>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</si>
  <si>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</si>
  <si>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</si>
  <si>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</si>
  <si>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</si>
  <si>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</si>
  <si>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</si>
  <si>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</si>
  <si>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</si>
  <si>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</si>
  <si>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</si>
  <si>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</si>
  <si>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</si>
  <si>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</si>
  <si>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</si>
  <si>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</si>
  <si>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</si>
  <si>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</si>
  <si>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</si>
  <si>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</si>
  <si>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</si>
  <si>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</si>
  <si>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</si>
  <si>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</si>
  <si>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</si>
  <si>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</si>
  <si>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</si>
  <si>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</si>
  <si>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</si>
  <si>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</si>
  <si>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</si>
  <si>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</si>
  <si>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</si>
  <si>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</si>
  <si>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</si>
  <si>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</si>
  <si>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</si>
  <si>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</si>
  <si>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</si>
  <si>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</si>
  <si>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</si>
  <si>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</si>
  <si>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</si>
  <si>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</si>
  <si>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</si>
  <si>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</si>
  <si>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</si>
  <si>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</si>
  <si>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</si>
  <si>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</si>
  <si>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</si>
  <si>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</si>
  <si>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</si>
  <si>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</si>
  <si>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</si>
  <si>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</si>
  <si>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</si>
  <si>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</si>
  <si>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</si>
  <si>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</si>
  <si>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</si>
  <si>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</si>
  <si>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</si>
  <si>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</si>
  <si>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</si>
  <si>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</si>
  <si>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</si>
  <si>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</si>
  <si>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</si>
  <si>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</si>
  <si>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</si>
  <si>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</si>
  <si>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</si>
  <si>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</si>
  <si>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</si>
  <si>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</si>
  <si>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</si>
  <si>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</si>
  <si>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</si>
  <si>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</si>
  <si>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</si>
  <si>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</si>
  <si>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</si>
  <si>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</si>
  <si>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</si>
  <si>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</si>
  <si>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</si>
  <si>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</si>
  <si>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</si>
  <si>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</si>
  <si>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</si>
  <si>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</si>
  <si>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</si>
  <si>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</si>
  <si>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</si>
  <si>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</si>
  <si>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</si>
  <si>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</si>
  <si>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</si>
  <si>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</si>
  <si>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</si>
  <si>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</si>
  <si>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</si>
  <si>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</si>
  <si>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</si>
  <si>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</si>
  <si>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</si>
  <si>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</si>
  <si>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</si>
  <si>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</si>
  <si>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</si>
  <si>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</si>
  <si>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</si>
  <si>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</si>
  <si>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</si>
  <si>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</si>
  <si>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</si>
  <si>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</si>
  <si>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</si>
  <si>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</si>
  <si>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</si>
  <si>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</si>
  <si>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</si>
  <si>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</si>
  <si>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</si>
  <si>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</si>
  <si>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</si>
  <si>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</si>
  <si>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</si>
  <si>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</si>
  <si>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</si>
  <si>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</si>
  <si>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</si>
  <si>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</si>
  <si>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</si>
  <si>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</si>
  <si>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</si>
  <si>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</si>
  <si>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</si>
  <si>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</si>
  <si>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</si>
  <si>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</si>
  <si>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</si>
  <si>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</si>
  <si>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</si>
  <si>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</si>
  <si>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</si>
  <si>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</si>
  <si>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</si>
  <si>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</si>
  <si>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</si>
  <si>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</si>
  <si>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</si>
  <si>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</si>
  <si>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</si>
  <si>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</si>
  <si>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</si>
  <si>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</si>
  <si>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</si>
  <si>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</si>
  <si>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</si>
  <si>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</si>
  <si>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</si>
  <si>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</si>
  <si>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</si>
  <si>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</si>
  <si>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</si>
  <si>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</si>
  <si>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</si>
  <si>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</si>
  <si>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</si>
  <si>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</si>
  <si>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</si>
  <si>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</si>
  <si>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</si>
  <si>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</si>
  <si>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</si>
  <si>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</si>
  <si>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</si>
  <si>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</si>
  <si>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</si>
  <si>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</si>
  <si>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</si>
  <si>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</si>
  <si>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</si>
  <si>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</si>
  <si>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</si>
  <si>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</si>
  <si>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</si>
  <si>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</si>
  <si>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</si>
  <si>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</si>
  <si>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</si>
  <si>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</si>
  <si>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</si>
  <si>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</si>
  <si>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</si>
  <si>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</si>
  <si>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</si>
  <si>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</si>
  <si>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</si>
  <si>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</si>
  <si>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</si>
  <si>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</si>
  <si>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</si>
  <si>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</si>
  <si>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</si>
  <si>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</si>
  <si>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</si>
  <si>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</si>
  <si>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</si>
  <si>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</si>
  <si>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</si>
  <si>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</si>
  <si>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</si>
  <si>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</si>
  <si>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</si>
  <si>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</si>
  <si>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</si>
  <si>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</si>
  <si>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</si>
  <si>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</si>
  <si>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</si>
  <si>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</si>
  <si>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</si>
  <si>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</si>
  <si>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</si>
  <si>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</si>
  <si>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</si>
  <si>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</si>
  <si>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</si>
  <si>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</si>
  <si>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</si>
  <si>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</si>
  <si>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</si>
  <si>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</si>
  <si>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</si>
  <si>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</si>
  <si>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</si>
  <si>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</si>
  <si>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</si>
  <si>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</si>
  <si>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</si>
  <si>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</si>
  <si>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</si>
  <si>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</si>
  <si>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</si>
  <si>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</si>
  <si>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</si>
  <si>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</si>
  <si>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</si>
  <si>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</si>
  <si>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</si>
  <si>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</si>
  <si>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</si>
  <si>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</si>
  <si>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</si>
  <si>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</si>
  <si>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</si>
  <si>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</si>
  <si>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</si>
  <si>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</si>
  <si>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</si>
  <si>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</si>
  <si>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</si>
  <si>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</si>
  <si>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</si>
  <si>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</si>
  <si>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</si>
  <si>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</si>
  <si>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</si>
  <si>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</si>
  <si>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</si>
  <si>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</si>
  <si>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</si>
  <si>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</si>
  <si>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</si>
  <si>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</si>
  <si>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</si>
  <si>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</si>
  <si>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</si>
  <si>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</si>
  <si>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</si>
  <si>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</si>
  <si>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</si>
  <si>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</si>
  <si>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</si>
  <si>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</si>
  <si>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</si>
  <si>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</si>
  <si>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</si>
  <si>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</si>
  <si>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</si>
  <si>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</si>
  <si>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</si>
  <si>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</si>
  <si>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</si>
  <si>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</si>
  <si>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</si>
  <si>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</si>
  <si>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</si>
  <si>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</si>
  <si>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</si>
  <si>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</si>
  <si>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</si>
  <si>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</si>
  <si>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</si>
  <si>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</si>
  <si>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</si>
  <si>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</si>
  <si>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</si>
  <si>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</si>
  <si>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</si>
  <si>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</si>
  <si>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</si>
  <si>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</si>
  <si>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</si>
  <si>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</si>
  <si>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</si>
  <si>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</si>
  <si>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</si>
  <si>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</si>
  <si>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</si>
  <si>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</si>
  <si>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</si>
  <si>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</si>
  <si>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</si>
  <si>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</si>
  <si>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</si>
  <si>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</si>
  <si>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</si>
  <si>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</si>
  <si>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</si>
  <si>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</si>
  <si>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</si>
  <si>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</si>
  <si>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</si>
  <si>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</si>
  <si>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</si>
  <si>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</si>
  <si>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</si>
  <si>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</si>
  <si>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</si>
  <si>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</si>
  <si>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</si>
  <si>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</si>
  <si>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</si>
  <si>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</si>
  <si>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</si>
  <si>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</si>
  <si>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</si>
  <si>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</si>
  <si>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</si>
  <si>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</si>
  <si>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</si>
  <si>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</si>
  <si>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</si>
  <si>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</si>
  <si>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</si>
  <si>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</si>
  <si>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</si>
  <si>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</si>
  <si>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</si>
  <si>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</si>
  <si>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</si>
  <si>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</si>
  <si>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</si>
  <si>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</si>
  <si>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</si>
  <si>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</si>
  <si>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</si>
  <si>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</si>
  <si>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</si>
  <si>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</si>
  <si>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</si>
  <si>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</si>
  <si>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</si>
  <si>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</si>
  <si>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</si>
  <si>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</si>
  <si>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</si>
  <si>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</si>
  <si>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</si>
  <si>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</si>
  <si>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</si>
  <si>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</si>
  <si>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</si>
  <si>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</si>
  <si>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</si>
  <si>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</si>
  <si>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</si>
  <si>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</si>
  <si>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</si>
  <si>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</si>
  <si>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</si>
  <si>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</si>
  <si>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</si>
  <si>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</si>
  <si>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</si>
  <si>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</si>
  <si>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</si>
  <si>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</si>
  <si>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</si>
  <si>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</si>
  <si>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</si>
  <si>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</si>
  <si>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</si>
  <si>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</si>
  <si>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</si>
  <si>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</si>
  <si>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</si>
  <si>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</si>
  <si>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</si>
  <si>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</si>
  <si>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</si>
  <si>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</si>
  <si>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</si>
  <si>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</si>
  <si>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</si>
  <si>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</si>
  <si>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</si>
  <si>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</si>
  <si>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</si>
  <si>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</si>
  <si>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</si>
  <si>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</si>
  <si>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</si>
  <si>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</si>
  <si>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</si>
  <si>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</si>
  <si>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</si>
  <si>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</si>
  <si>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</si>
  <si>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</si>
  <si>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</si>
  <si>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</si>
  <si>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</si>
  <si>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</si>
  <si>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</si>
  <si>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</si>
  <si>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</si>
  <si>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</si>
  <si>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</si>
  <si>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</si>
  <si>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</si>
  <si>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</si>
  <si>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</si>
  <si>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</si>
  <si>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</si>
  <si>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</si>
  <si>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</si>
  <si>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</si>
  <si>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</si>
  <si>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</si>
  <si>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</si>
  <si>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</si>
  <si>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</si>
  <si>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</si>
  <si>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</si>
  <si>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</si>
  <si>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</si>
  <si>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</si>
  <si>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</si>
  <si>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</si>
  <si>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</si>
  <si>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</si>
  <si>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</si>
  <si>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</si>
  <si>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</si>
  <si>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</si>
  <si>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</si>
  <si>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</si>
  <si>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</si>
  <si>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</si>
  <si>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</si>
  <si>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</si>
  <si>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</si>
  <si>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</si>
  <si>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</si>
  <si>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</si>
  <si>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</si>
  <si>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</si>
  <si>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</si>
  <si>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</si>
  <si>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</si>
  <si>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</si>
  <si>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</si>
  <si>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</si>
  <si>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</si>
  <si>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</si>
  <si>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</si>
  <si>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</si>
  <si>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</si>
  <si>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</si>
  <si>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</si>
  <si>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</si>
  <si>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</si>
  <si>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</si>
  <si>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</si>
  <si>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</si>
  <si>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</si>
  <si>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</si>
  <si>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</si>
  <si>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</si>
  <si>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</si>
  <si>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</si>
  <si>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</si>
  <si>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</si>
  <si>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</si>
  <si>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</si>
  <si>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</si>
  <si>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</si>
  <si>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</si>
  <si>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</si>
  <si>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</si>
  <si>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</si>
  <si>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</si>
  <si>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</si>
  <si>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</si>
  <si>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</si>
  <si>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</si>
  <si>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</si>
  <si>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</si>
  <si>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</si>
  <si>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</si>
  <si>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</si>
  <si>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</si>
  <si>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</si>
  <si>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</si>
  <si>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</si>
  <si>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</si>
  <si>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</si>
  <si>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</si>
  <si>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</si>
  <si>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</si>
  <si>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</si>
  <si>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</si>
  <si>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</si>
  <si>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</si>
  <si>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</si>
  <si>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</si>
  <si>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</si>
  <si>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</si>
  <si>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</si>
  <si>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</si>
  <si>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</si>
  <si>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</si>
  <si>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</si>
  <si>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</si>
  <si>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</si>
  <si>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</si>
  <si>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</si>
  <si>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</si>
  <si>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</si>
  <si>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</si>
  <si>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</si>
  <si>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</si>
  <si>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</si>
  <si>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</si>
  <si>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</si>
  <si>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</si>
  <si>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</si>
  <si>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</si>
  <si>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</si>
  <si>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</si>
  <si>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</si>
  <si>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</si>
  <si>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</si>
  <si>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</si>
  <si>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</si>
  <si>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</si>
  <si>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</si>
  <si>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</si>
  <si>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</si>
  <si>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</si>
  <si>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</si>
  <si>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</si>
  <si>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</si>
  <si>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</si>
  <si>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</si>
  <si>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</si>
  <si>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</si>
  <si>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</si>
  <si>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</si>
  <si>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</si>
  <si>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</si>
  <si>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</si>
  <si>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</si>
  <si>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</si>
  <si>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</si>
  <si>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</si>
  <si>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</si>
  <si>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</si>
  <si>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</si>
  <si>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</si>
  <si>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</si>
  <si>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</si>
  <si>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</si>
  <si>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</si>
  <si>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</si>
  <si>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</si>
  <si>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</si>
  <si>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</si>
  <si>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</si>
  <si>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</si>
  <si>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</si>
  <si>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</si>
  <si>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</si>
  <si>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</si>
  <si>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</si>
  <si>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</si>
  <si>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</si>
  <si>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</si>
  <si>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</si>
  <si>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</si>
  <si>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</si>
  <si>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</si>
  <si>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</si>
  <si>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</si>
  <si>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</si>
  <si>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</si>
  <si>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</si>
  <si>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</si>
  <si>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</si>
  <si>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</si>
  <si>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</si>
  <si>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</si>
  <si>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</si>
  <si>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</si>
  <si>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</si>
  <si>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</si>
  <si>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</si>
  <si>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</si>
  <si>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</si>
  <si>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</si>
  <si>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</si>
  <si>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</si>
  <si>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</si>
  <si>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</si>
  <si>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</si>
  <si>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</si>
  <si>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</si>
  <si>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</si>
  <si>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</si>
  <si>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</si>
  <si>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</si>
  <si>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</si>
  <si>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</si>
  <si>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</si>
  <si>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</si>
  <si>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</si>
  <si>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</si>
  <si>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</si>
  <si>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</si>
  <si>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</si>
  <si>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</si>
  <si>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</si>
  <si>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</si>
  <si>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</si>
  <si>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</si>
  <si>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</si>
  <si>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</si>
  <si>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</si>
  <si>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</si>
  <si>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</si>
  <si>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</si>
  <si>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</si>
  <si>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</si>
  <si>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</si>
  <si>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</si>
  <si>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</si>
  <si>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</si>
  <si>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</si>
  <si>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</si>
  <si>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</si>
  <si>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</si>
  <si>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</si>
  <si>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</si>
  <si>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</si>
  <si>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</si>
  <si>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</si>
  <si>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</si>
  <si>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</si>
  <si>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</si>
  <si>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</si>
  <si>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</si>
  <si>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</si>
  <si>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</si>
  <si>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</si>
  <si>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</si>
  <si>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</si>
  <si>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</si>
  <si>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</si>
  <si>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</si>
  <si>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</si>
  <si>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</si>
  <si>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</si>
  <si>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</si>
  <si>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</si>
  <si>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</si>
  <si>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</si>
  <si>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</si>
  <si>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</si>
  <si>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</si>
  <si>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</si>
  <si>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</si>
  <si>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</si>
  <si>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</si>
  <si>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</si>
  <si>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</si>
  <si>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</si>
  <si>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</si>
  <si>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</si>
  <si>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</si>
  <si>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</si>
  <si>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</si>
  <si>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</si>
  <si>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</si>
  <si>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</si>
  <si>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</si>
  <si>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</si>
  <si>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</si>
  <si>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</si>
  <si>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</si>
  <si>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</si>
  <si>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</si>
  <si>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</si>
  <si>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</si>
  <si>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</si>
  <si>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</si>
  <si>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</si>
  <si>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</si>
  <si>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</si>
  <si>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</si>
  <si>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</si>
  <si>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</si>
  <si>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</si>
  <si>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</si>
  <si>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</si>
  <si>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</si>
  <si>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</si>
  <si>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</si>
  <si>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</si>
  <si>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</si>
  <si>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</si>
  <si>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</si>
  <si>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</si>
  <si>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</si>
  <si>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</si>
  <si>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</si>
  <si>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</si>
  <si>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</si>
  <si>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</si>
  <si>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</si>
  <si>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</si>
  <si>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</si>
  <si>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</si>
  <si>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</si>
  <si>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</si>
  <si>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</si>
  <si>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</si>
  <si>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</si>
  <si>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</si>
  <si>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</si>
  <si>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</si>
  <si>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</si>
  <si>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</si>
  <si>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</si>
  <si>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</si>
  <si>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</si>
  <si>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</si>
  <si>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</si>
  <si>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</si>
  <si>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</si>
  <si>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</si>
  <si>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</si>
  <si>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</si>
  <si>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</si>
  <si>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</si>
  <si>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</si>
  <si>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</si>
  <si>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</si>
  <si>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</si>
  <si>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</si>
  <si>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</si>
  <si>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</si>
  <si>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</si>
  <si>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</si>
  <si>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</si>
  <si>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</si>
  <si>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</si>
  <si>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</si>
  <si>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</si>
  <si>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</si>
  <si>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</si>
  <si>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</si>
  <si>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</si>
  <si>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</si>
  <si>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</si>
  <si>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</si>
  <si>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</si>
  <si>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</si>
  <si>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</si>
  <si>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</si>
  <si>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</si>
  <si>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</si>
  <si>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</si>
  <si>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</si>
  <si>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</si>
  <si>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</si>
  <si>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</si>
  <si>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</si>
  <si>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</si>
  <si>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</si>
  <si>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</si>
  <si>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</si>
  <si>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</si>
  <si>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</si>
  <si>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</si>
  <si>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</si>
  <si>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</si>
  <si>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</si>
  <si>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</si>
  <si>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</si>
  <si>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</si>
  <si>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</si>
  <si>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</si>
  <si>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</si>
  <si>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</si>
  <si>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</si>
  <si>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</si>
  <si>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</si>
  <si>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</si>
  <si>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</si>
  <si>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</si>
  <si>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</si>
  <si>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</si>
  <si>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</si>
  <si>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</si>
  <si>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</si>
  <si>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</si>
  <si>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</si>
  <si>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</si>
  <si>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</si>
  <si>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</si>
  <si>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</si>
  <si>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</si>
  <si>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</si>
  <si>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</si>
  <si>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</si>
  <si>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</si>
  <si>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</si>
  <si>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</si>
  <si>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</si>
  <si>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</si>
  <si>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</si>
  <si>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</si>
  <si>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</si>
  <si>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</si>
  <si>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</si>
  <si>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</si>
  <si>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</si>
  <si>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</si>
  <si>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</si>
  <si>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</si>
  <si>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</si>
  <si>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</si>
  <si>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</si>
  <si>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</si>
  <si>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</si>
  <si>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</si>
  <si>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</si>
  <si>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</si>
  <si>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</si>
  <si>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</si>
  <si>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</si>
  <si>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</si>
  <si>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</si>
  <si>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</si>
  <si>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</si>
  <si>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</si>
  <si>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</si>
  <si>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</si>
  <si>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</si>
  <si>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</si>
  <si>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</si>
  <si>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</si>
  <si>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</si>
  <si>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</si>
  <si>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</si>
  <si>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</si>
  <si>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</si>
  <si>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</si>
  <si>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</si>
  <si>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</si>
  <si>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</si>
  <si>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</si>
  <si>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</si>
  <si>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</si>
  <si>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</si>
  <si>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</si>
  <si>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</si>
  <si>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</si>
  <si>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</si>
  <si>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</si>
  <si>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</si>
  <si>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</si>
  <si>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</si>
  <si>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</si>
  <si>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</si>
  <si>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</si>
  <si>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</si>
  <si>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</si>
  <si>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</si>
  <si>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</si>
  <si>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</si>
  <si>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</si>
  <si>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</si>
  <si>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</si>
  <si>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</si>
  <si>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</si>
  <si>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</si>
  <si>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</si>
  <si>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</si>
  <si>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</si>
  <si>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</si>
  <si>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</si>
  <si>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</si>
  <si>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</si>
  <si>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</si>
  <si>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</si>
  <si>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</si>
  <si>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</si>
  <si>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</si>
  <si>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</si>
  <si>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</si>
  <si>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</si>
  <si>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</si>
  <si>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</si>
  <si>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</si>
  <si>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</si>
  <si>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</si>
  <si>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</si>
  <si>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</si>
  <si>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</si>
  <si>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</si>
  <si>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</si>
  <si>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</si>
  <si>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</si>
  <si>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</si>
  <si>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</si>
  <si>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</si>
  <si>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</si>
  <si>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</si>
  <si>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</si>
  <si>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</si>
  <si>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</si>
  <si>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</si>
  <si>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</si>
  <si>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</si>
  <si>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</si>
  <si>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</si>
  <si>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</si>
  <si>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</si>
  <si>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</si>
  <si>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</si>
  <si>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</si>
  <si>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</si>
  <si>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</si>
  <si>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</si>
  <si>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</si>
  <si>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</si>
  <si>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</si>
  <si>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</si>
  <si>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</si>
  <si>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</si>
  <si>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</si>
  <si>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</si>
  <si>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</si>
  <si>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</si>
  <si>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</si>
  <si>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</si>
  <si>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</si>
  <si>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</si>
  <si>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</si>
  <si>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</si>
  <si>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</si>
  <si>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</si>
  <si>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</si>
  <si>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</si>
  <si>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</si>
  <si>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</si>
  <si>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</si>
  <si>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</si>
  <si>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</si>
  <si>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</si>
  <si>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</si>
  <si>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</si>
  <si>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</si>
  <si>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</si>
  <si>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</si>
  <si>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</si>
  <si>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</si>
  <si>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</si>
  <si>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</si>
  <si>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</si>
  <si>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</si>
  <si>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</si>
  <si>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</si>
  <si>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</si>
  <si>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</si>
  <si>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</si>
  <si>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</si>
  <si>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</si>
  <si>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</si>
  <si>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</si>
  <si>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</si>
  <si>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</si>
  <si>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</si>
  <si>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</si>
  <si>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</si>
  <si>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</si>
  <si>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</si>
  <si>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</si>
  <si>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</si>
  <si>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</si>
  <si>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</si>
  <si>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</si>
  <si>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</si>
  <si>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</si>
  <si>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</si>
  <si>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</si>
  <si>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</si>
  <si>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</si>
  <si>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</si>
  <si>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</si>
  <si>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</si>
  <si>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</si>
  <si>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</si>
  <si>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</si>
  <si>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</si>
  <si>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</si>
  <si>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</si>
  <si>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</si>
  <si>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</si>
  <si>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</si>
  <si>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</si>
  <si>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</si>
  <si>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</si>
  <si>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</si>
  <si>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</si>
  <si>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</si>
  <si>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</si>
  <si>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</si>
  <si>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</si>
  <si>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</si>
  <si>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</si>
  <si>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</si>
  <si>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</si>
  <si>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</si>
  <si>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</si>
  <si>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</si>
  <si>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</si>
  <si>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</si>
  <si>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</si>
  <si>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</si>
  <si>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</si>
  <si>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</si>
  <si>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</si>
  <si>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</si>
  <si>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</si>
  <si>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</si>
  <si>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</si>
  <si>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</si>
  <si>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</si>
  <si>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</si>
  <si>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</si>
  <si>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</si>
  <si>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</si>
  <si>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</si>
  <si>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</si>
  <si>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</si>
  <si>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</si>
  <si>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</si>
  <si>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</si>
  <si>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</si>
  <si>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</si>
  <si>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</si>
  <si>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</si>
  <si>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</si>
  <si>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</si>
  <si>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</si>
  <si>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</si>
  <si>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</si>
  <si>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</si>
  <si>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</si>
  <si>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</si>
  <si>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</si>
  <si>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</si>
  <si>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</si>
  <si>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</si>
  <si>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</si>
  <si>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</si>
  <si>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</si>
  <si>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</si>
  <si>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</si>
  <si>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</si>
  <si>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</si>
  <si>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</si>
  <si>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</si>
  <si>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</si>
  <si>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</si>
  <si>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</si>
  <si>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</si>
  <si>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</si>
  <si>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</si>
  <si>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</si>
  <si>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</si>
  <si>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</si>
  <si>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</si>
  <si>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</si>
  <si>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</si>
  <si>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</si>
  <si>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</si>
  <si>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</si>
  <si>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</si>
  <si>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</si>
  <si>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</si>
  <si>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</si>
  <si>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</si>
  <si>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</si>
  <si>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</si>
  <si>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</si>
  <si>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</si>
  <si>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</si>
  <si>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</si>
  <si>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</si>
  <si>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</si>
  <si>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</si>
  <si>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</si>
  <si>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</si>
  <si>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</si>
  <si>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</si>
  <si>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</si>
  <si>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</si>
  <si>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</si>
  <si>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</si>
  <si>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</si>
  <si>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</si>
  <si>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</si>
  <si>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</si>
  <si>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</si>
  <si>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</si>
  <si>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</si>
  <si>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</si>
  <si>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</si>
  <si>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</si>
  <si>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</si>
  <si>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</si>
  <si>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</si>
  <si>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</si>
  <si>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</si>
  <si>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</si>
  <si>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</si>
  <si>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</si>
  <si>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</si>
  <si>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</si>
  <si>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</si>
  <si>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</si>
  <si>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</si>
  <si>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</si>
  <si>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</si>
  <si>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</si>
  <si>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</si>
  <si>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</si>
  <si>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</si>
  <si>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</si>
  <si>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</si>
  <si>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</si>
  <si>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</si>
  <si>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</si>
  <si>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</si>
  <si>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</si>
  <si>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</si>
  <si>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</si>
  <si>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</si>
  <si>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</si>
  <si>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</si>
  <si>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</si>
  <si>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</si>
  <si>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</si>
  <si>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</si>
  <si>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</si>
  <si>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</si>
  <si>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</si>
  <si>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</si>
  <si>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</si>
  <si>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</si>
  <si>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</si>
  <si>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</si>
  <si>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</si>
  <si>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</si>
  <si>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</si>
  <si>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</si>
  <si>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</si>
  <si>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</si>
  <si>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</si>
  <si>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</si>
  <si>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</si>
  <si>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</si>
  <si>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</si>
  <si>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</si>
  <si>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</si>
  <si>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</si>
  <si>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</si>
  <si>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</si>
  <si>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</si>
  <si>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</si>
  <si>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</si>
  <si>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</si>
  <si>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</si>
  <si>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</si>
  <si>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</si>
  <si>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</si>
  <si>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</si>
  <si>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</si>
  <si>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</si>
  <si>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</si>
  <si>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</si>
  <si>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</si>
  <si>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</si>
  <si>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</si>
  <si>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</si>
  <si>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</si>
  <si>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</si>
  <si>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</si>
  <si>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</si>
  <si>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</si>
  <si>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</si>
  <si>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</si>
  <si>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</si>
  <si>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</si>
  <si>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</si>
  <si>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</si>
  <si>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</si>
  <si>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</si>
  <si>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</si>
  <si>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</si>
  <si>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</si>
  <si>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</si>
  <si>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</si>
  <si>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</si>
  <si>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</si>
  <si>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</si>
  <si>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</si>
  <si>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</si>
  <si>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</si>
  <si>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</si>
  <si>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</si>
  <si>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</si>
  <si>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</si>
  <si>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</si>
  <si>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</si>
  <si>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</si>
  <si>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</si>
  <si>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</si>
  <si>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</si>
  <si>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</si>
  <si>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</si>
  <si>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</si>
  <si>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</si>
  <si>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</si>
  <si>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</si>
  <si>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</si>
  <si>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</si>
  <si>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</si>
  <si>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</si>
  <si>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</si>
  <si>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</si>
  <si>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</si>
  <si>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</si>
  <si>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</si>
  <si>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</si>
  <si>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</si>
  <si>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</si>
  <si>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</si>
  <si>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</si>
  <si>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</si>
  <si>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</si>
  <si>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</si>
  <si>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</si>
  <si>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</si>
  <si>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</si>
  <si>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</si>
  <si>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</si>
  <si>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</si>
  <si>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</si>
  <si>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</si>
  <si>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</si>
  <si>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</si>
  <si>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</si>
  <si>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</si>
  <si>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</si>
  <si>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</si>
  <si>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</si>
  <si>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</si>
  <si>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</si>
  <si>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</si>
  <si>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</si>
  <si>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</si>
  <si>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</si>
  <si>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</si>
  <si>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</si>
  <si>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</si>
  <si>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</si>
  <si>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</si>
  <si>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</si>
  <si>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</si>
  <si>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</si>
  <si>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</si>
  <si>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</si>
  <si>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</si>
  <si>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</si>
  <si>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</si>
  <si>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</si>
  <si>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</si>
  <si>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</si>
  <si>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</si>
  <si>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</si>
  <si>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</si>
  <si>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</si>
  <si>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</si>
  <si>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</si>
  <si>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</si>
  <si>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</si>
  <si>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</si>
  <si>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</si>
  <si>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</si>
  <si>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</si>
  <si>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</si>
  <si>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</si>
  <si>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</si>
  <si>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</si>
  <si>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</si>
  <si>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</si>
  <si>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</si>
  <si>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</si>
  <si>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</si>
  <si>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</si>
  <si>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</si>
  <si>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</si>
  <si>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</si>
  <si>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</si>
  <si>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</si>
  <si>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</si>
  <si>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</si>
  <si>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</si>
  <si>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</si>
  <si>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</si>
  <si>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</si>
  <si>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</si>
  <si>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</si>
  <si>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</si>
  <si>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</si>
  <si>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</si>
  <si>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</si>
  <si>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</si>
  <si>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</si>
  <si>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</si>
  <si>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</si>
  <si>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</si>
  <si>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</si>
  <si>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</si>
  <si>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</si>
  <si>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</si>
  <si>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</si>
  <si>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</si>
  <si>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</si>
  <si>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</si>
  <si>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</si>
  <si>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</si>
  <si>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</si>
  <si>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</si>
  <si>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</si>
  <si>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</si>
  <si>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</si>
  <si>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</si>
  <si>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</si>
  <si>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</si>
  <si>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</si>
  <si>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</si>
  <si>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</si>
  <si>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</si>
  <si>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</si>
  <si>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</si>
  <si>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</si>
  <si>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</si>
  <si>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</si>
  <si>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</si>
  <si>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</si>
  <si>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</si>
  <si>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</si>
  <si>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</si>
  <si>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</si>
  <si>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</si>
  <si>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</si>
  <si>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</si>
  <si>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</si>
  <si>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</si>
  <si>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</si>
  <si>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</si>
  <si>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</si>
  <si>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</si>
  <si>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</si>
  <si>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</si>
  <si>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</si>
  <si>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</si>
  <si>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</si>
  <si>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</si>
  <si>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</si>
  <si>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</si>
  <si>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</si>
  <si>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</si>
  <si>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</si>
  <si>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</si>
  <si>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</si>
  <si>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</si>
  <si>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</si>
  <si>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</si>
  <si>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</si>
  <si>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</si>
  <si>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</si>
  <si>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</si>
  <si>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</si>
  <si>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</si>
  <si>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</si>
  <si>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</si>
  <si>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</si>
  <si>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</si>
  <si>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</si>
  <si>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</si>
  <si>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</si>
  <si>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</si>
  <si>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</si>
  <si>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</si>
  <si>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</si>
  <si>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</si>
  <si>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</si>
  <si>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</si>
  <si>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</si>
  <si>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</si>
  <si>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</si>
  <si>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</si>
  <si>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</si>
  <si>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</si>
  <si>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</si>
  <si>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</si>
  <si>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</si>
  <si>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</si>
  <si>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</si>
  <si>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</si>
  <si>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</si>
  <si>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</si>
  <si>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</si>
  <si>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</si>
  <si>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</si>
  <si>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</si>
  <si>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</si>
  <si>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</si>
  <si>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</si>
  <si>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</si>
  <si>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</si>
  <si>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</si>
  <si>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</si>
  <si>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</si>
  <si>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</si>
  <si>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</si>
  <si>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</si>
  <si>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</si>
  <si>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</si>
  <si>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</si>
  <si>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</si>
  <si>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</si>
  <si>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</si>
  <si>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</si>
  <si>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</si>
  <si>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</si>
  <si>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</si>
  <si>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</si>
  <si>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</si>
  <si>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</si>
  <si>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</si>
  <si>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</si>
  <si>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</si>
  <si>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</si>
  <si>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</si>
  <si>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</si>
  <si>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</si>
  <si>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</si>
  <si>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</si>
  <si>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</si>
  <si>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</si>
  <si>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</si>
  <si>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</si>
  <si>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</si>
  <si>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</si>
  <si>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</si>
  <si>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</si>
  <si>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</si>
  <si>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</si>
  <si>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</si>
  <si>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</si>
  <si>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</si>
  <si>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</si>
  <si>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</si>
  <si>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</si>
  <si>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</si>
  <si>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</si>
  <si>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</si>
  <si>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</si>
  <si>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</si>
  <si>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</si>
  <si>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</si>
  <si>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</si>
  <si>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</si>
  <si>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</si>
  <si>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</si>
  <si>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</si>
  <si>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</si>
  <si>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</si>
  <si>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</si>
  <si>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</si>
  <si>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</si>
  <si>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</si>
  <si>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</si>
  <si>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</si>
  <si>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</si>
  <si>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</si>
  <si>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</si>
  <si>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</si>
  <si>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</si>
  <si>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</si>
  <si>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</si>
  <si>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</si>
  <si>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</si>
  <si>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</si>
  <si>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</si>
  <si>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</si>
  <si>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</si>
  <si>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</si>
  <si>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</si>
  <si>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</si>
  <si>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</si>
  <si>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</si>
  <si>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</si>
  <si>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</si>
  <si>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</si>
  <si>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</si>
  <si>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</si>
  <si>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</si>
  <si>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</si>
  <si>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</si>
  <si>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</si>
  <si>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</si>
  <si>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</si>
  <si>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</si>
  <si>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</si>
  <si>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</si>
  <si>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</si>
  <si>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</si>
  <si>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</si>
  <si>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</si>
  <si>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</si>
  <si>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</si>
  <si>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</si>
  <si>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</si>
  <si>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</si>
  <si>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</si>
  <si>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</si>
  <si>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</si>
  <si>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</si>
  <si>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</si>
  <si>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</si>
  <si>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</si>
  <si>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</si>
  <si>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</si>
  <si>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</si>
  <si>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</si>
  <si>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</si>
  <si>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</si>
  <si>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</si>
  <si>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</si>
  <si>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</si>
  <si>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</si>
  <si>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</si>
  <si>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</si>
  <si>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</si>
  <si>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</si>
  <si>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</si>
  <si>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</si>
  <si>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</si>
  <si>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</si>
  <si>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</si>
  <si>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</si>
  <si>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</si>
  <si>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</si>
  <si>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</si>
  <si>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</si>
  <si>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</si>
  <si>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</si>
  <si>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</si>
  <si>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</si>
  <si>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</si>
  <si>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</si>
  <si>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</si>
  <si>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</si>
  <si>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</si>
  <si>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</si>
  <si>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</si>
  <si>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</si>
  <si>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</si>
  <si>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</si>
  <si>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</si>
  <si>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</si>
  <si>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</si>
  <si>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</si>
  <si>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</si>
  <si>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</si>
  <si>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</si>
  <si>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</si>
  <si>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</si>
  <si>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</si>
  <si>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</si>
  <si>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</si>
  <si>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</si>
  <si>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</si>
  <si>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</si>
  <si>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</si>
  <si>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</si>
  <si>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</si>
  <si>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</si>
  <si>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</si>
  <si>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</si>
  <si>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</si>
  <si>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</si>
  <si>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</si>
  <si>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</si>
  <si>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</si>
  <si>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</si>
  <si>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</si>
  <si>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</si>
  <si>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</si>
  <si>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</si>
  <si>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</si>
  <si>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</si>
  <si>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</si>
  <si>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</si>
  <si>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</si>
  <si>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</si>
  <si>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</si>
  <si>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</si>
  <si>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</si>
  <si>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</si>
  <si>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</si>
  <si>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</si>
  <si>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</si>
  <si>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</si>
  <si>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</si>
  <si>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</si>
  <si>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</si>
  <si>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</si>
  <si>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</si>
  <si>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</si>
  <si>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</si>
  <si>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</si>
  <si>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</si>
  <si>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</si>
  <si>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</si>
  <si>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</si>
  <si>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</si>
  <si>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</si>
  <si>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</si>
  <si>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</si>
  <si>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</si>
  <si>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</si>
  <si>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</si>
  <si>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</si>
  <si>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</si>
  <si>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</si>
  <si>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</si>
  <si>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</si>
  <si>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</si>
  <si>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</si>
  <si>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</si>
  <si>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</si>
  <si>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</si>
  <si>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</si>
  <si>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</si>
  <si>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</si>
  <si>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</si>
  <si>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</si>
  <si>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</si>
  <si>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</si>
  <si>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</si>
  <si>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</si>
  <si>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</si>
  <si>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</si>
  <si>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</si>
  <si>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</si>
  <si>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</si>
  <si>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</si>
  <si>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</si>
  <si>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</si>
  <si>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</si>
  <si>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</si>
  <si>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</si>
  <si>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</si>
  <si>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</si>
  <si>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</si>
  <si>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</si>
  <si>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</si>
  <si>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</si>
  <si>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</si>
  <si>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</si>
  <si>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</si>
  <si>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</si>
  <si>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</si>
  <si>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</si>
  <si>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</si>
  <si>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</si>
  <si>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</si>
  <si>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</si>
  <si>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</si>
  <si>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</si>
  <si>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</si>
  <si>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</si>
  <si>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</si>
  <si>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</si>
  <si>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</si>
  <si>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</si>
  <si>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</si>
  <si>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</si>
  <si>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</si>
  <si>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</si>
  <si>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</si>
  <si>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</si>
  <si>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</si>
  <si>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</si>
  <si>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</si>
  <si>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</si>
  <si>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</si>
  <si>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</si>
  <si>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</si>
  <si>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</si>
  <si>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</si>
  <si>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</si>
  <si>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</si>
  <si>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</si>
  <si>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</si>
  <si>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</si>
  <si>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</si>
  <si>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</si>
  <si>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</si>
  <si>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</si>
  <si>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</si>
  <si>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</si>
  <si>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</si>
  <si>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</si>
  <si>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</si>
  <si>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</si>
  <si>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</si>
  <si>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</si>
  <si>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</si>
  <si>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</si>
  <si>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</si>
  <si>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</si>
  <si>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</si>
  <si>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</si>
  <si>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</si>
  <si>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</si>
  <si>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</si>
  <si>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</si>
  <si>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</si>
  <si>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</si>
  <si>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</si>
  <si>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</si>
  <si>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</si>
  <si>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</si>
  <si>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</si>
  <si>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</si>
  <si>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</si>
  <si>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</si>
  <si>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</si>
  <si>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</si>
  <si>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</si>
  <si>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</si>
  <si>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</si>
  <si>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</si>
  <si>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</si>
  <si>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</si>
  <si>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</si>
  <si>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</si>
  <si>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</si>
  <si>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</si>
  <si>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</si>
  <si>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</si>
  <si>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</si>
  <si>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</si>
  <si>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</si>
  <si>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</si>
  <si>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</si>
  <si>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</si>
  <si>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</si>
  <si>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</si>
  <si>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</si>
  <si>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</si>
  <si>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</si>
  <si>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</si>
  <si>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</si>
  <si>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</si>
  <si>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</si>
  <si>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</si>
  <si>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</si>
  <si>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</si>
  <si>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</si>
  <si>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</si>
  <si>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</si>
  <si>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</si>
  <si>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</si>
  <si>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</si>
  <si>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</si>
  <si>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</si>
  <si>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</si>
  <si>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</si>
  <si>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</si>
  <si>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</si>
  <si>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</si>
  <si>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</si>
  <si>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</si>
  <si>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</si>
  <si>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</si>
  <si>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</si>
  <si>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</si>
  <si>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</si>
  <si>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</si>
  <si>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</si>
  <si>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</si>
  <si>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</si>
  <si>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</si>
  <si>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</si>
  <si>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</si>
  <si>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</si>
  <si>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</si>
  <si>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</si>
  <si>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</si>
  <si>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</si>
  <si>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</si>
  <si>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</si>
  <si>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</si>
  <si>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</si>
  <si>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</si>
  <si>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</si>
  <si>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</si>
  <si>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</si>
  <si>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</si>
  <si>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</si>
  <si>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</si>
  <si>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</si>
  <si>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</si>
  <si>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</si>
  <si>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</si>
  <si>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</si>
  <si>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</si>
  <si>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</si>
  <si>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</si>
  <si>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</si>
  <si>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</si>
  <si>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</si>
  <si>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</si>
  <si>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</si>
  <si>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</si>
  <si>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</si>
  <si>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</si>
  <si>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</si>
  <si>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</si>
  <si>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</si>
  <si>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</si>
  <si>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</si>
  <si>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</si>
  <si>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</si>
  <si>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</si>
  <si>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</si>
  <si>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</si>
  <si>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</si>
  <si>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</si>
  <si>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</si>
  <si>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</si>
  <si>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</si>
  <si>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</si>
  <si>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</si>
  <si>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</si>
  <si>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</si>
  <si>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</si>
  <si>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</si>
  <si>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</si>
  <si>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</si>
  <si>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</si>
  <si>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</si>
  <si>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</si>
  <si>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</si>
  <si>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</si>
  <si>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</si>
  <si>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</si>
  <si>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</si>
  <si>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</si>
  <si>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</si>
  <si>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</si>
  <si>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</si>
  <si>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</si>
  <si>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</si>
  <si>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</si>
  <si>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</si>
  <si>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</si>
  <si>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</si>
  <si>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</si>
  <si>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</si>
  <si>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</si>
  <si>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</si>
  <si>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</si>
  <si>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</si>
  <si>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</si>
  <si>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</si>
  <si>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</si>
  <si>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</si>
  <si>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</si>
  <si>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</si>
  <si>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</si>
  <si>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</si>
  <si>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</si>
  <si>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</si>
  <si>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</si>
  <si>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</si>
  <si>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</si>
  <si>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</si>
  <si>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</si>
  <si>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</si>
  <si>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</si>
  <si>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</si>
  <si>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</si>
  <si>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</si>
  <si>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</si>
  <si>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</si>
  <si>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</si>
  <si>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</si>
  <si>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</si>
  <si>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</si>
  <si>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</si>
  <si>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</si>
  <si>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</si>
  <si>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</si>
  <si>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</si>
  <si>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</si>
  <si>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</si>
  <si>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</si>
  <si>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</si>
  <si>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</si>
  <si>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</si>
  <si>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</si>
  <si>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</si>
  <si>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</si>
  <si>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</si>
  <si>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</si>
  <si>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</si>
  <si>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</si>
  <si>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</si>
  <si>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</si>
  <si>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</si>
  <si>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</si>
  <si>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</si>
  <si>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</si>
  <si>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</si>
  <si>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</si>
  <si>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</si>
  <si>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</si>
  <si>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</si>
  <si>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</si>
  <si>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</si>
  <si>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</si>
  <si>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</si>
  <si>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</si>
  <si>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</si>
  <si>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</si>
  <si>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</si>
  <si>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</si>
  <si>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</si>
  <si>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</si>
  <si>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</si>
  <si>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</si>
  <si>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</si>
  <si>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</si>
  <si>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</si>
  <si>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</si>
  <si>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</si>
  <si>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</si>
  <si>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</si>
  <si>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</si>
  <si>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</si>
  <si>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</si>
  <si>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</si>
  <si>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</si>
  <si>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</si>
  <si>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</si>
  <si>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</si>
  <si>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</si>
  <si>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</si>
  <si>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</si>
  <si>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</si>
  <si>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</si>
  <si>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</si>
  <si>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</si>
  <si>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</si>
  <si>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</si>
  <si>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</si>
  <si>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</si>
  <si>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</si>
  <si>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</si>
  <si>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</si>
  <si>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</si>
  <si>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</si>
  <si>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</si>
  <si>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</si>
  <si>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</si>
  <si>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</si>
  <si>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</si>
  <si>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</si>
  <si>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</si>
  <si>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</si>
  <si>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</si>
  <si>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</si>
  <si>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</si>
  <si>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</si>
  <si>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</si>
  <si>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</si>
  <si>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</si>
  <si>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</si>
  <si>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</si>
  <si>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</si>
  <si>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</si>
  <si>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</si>
  <si>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</si>
  <si>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</si>
  <si>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</si>
  <si>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</si>
  <si>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</si>
  <si>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</si>
  <si>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</si>
  <si>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</si>
  <si>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</si>
  <si>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</si>
  <si>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</si>
  <si>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</si>
  <si>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</si>
  <si>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</si>
  <si>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</si>
  <si>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</si>
  <si>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</si>
  <si>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</si>
  <si>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</si>
  <si>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</si>
  <si>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</si>
  <si>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</si>
  <si>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</si>
  <si>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</si>
  <si>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</si>
  <si>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</si>
  <si>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</si>
  <si>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</si>
  <si>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</si>
  <si>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</si>
  <si>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</si>
  <si>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</si>
  <si>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</si>
  <si>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</si>
  <si>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</si>
  <si>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</si>
  <si>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</si>
  <si>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</si>
  <si>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</si>
  <si>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</si>
  <si>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</si>
  <si>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</si>
  <si>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</si>
  <si>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</si>
  <si>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</si>
  <si>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</si>
  <si>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</si>
  <si>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</si>
  <si>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</si>
  <si>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</si>
  <si>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</si>
  <si>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</si>
  <si>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</si>
  <si>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</si>
  <si>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</si>
  <si>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</si>
  <si>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</si>
  <si>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</si>
  <si>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</si>
  <si>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</si>
  <si>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</si>
  <si>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</si>
  <si>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</si>
  <si>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</si>
  <si>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</si>
  <si>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</si>
  <si>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</si>
  <si>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</si>
  <si>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</si>
  <si>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</si>
  <si>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</si>
  <si>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</si>
  <si>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</si>
  <si>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</si>
  <si>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</si>
  <si>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</si>
  <si>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</si>
  <si>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</si>
  <si>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</si>
  <si>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</si>
  <si>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</si>
  <si>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</si>
  <si>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</si>
  <si>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</si>
  <si>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</si>
  <si>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</si>
  <si>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</si>
  <si>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</si>
  <si>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</si>
  <si>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</si>
  <si>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</si>
  <si>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</si>
  <si>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</si>
  <si>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</si>
  <si>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</si>
  <si>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</si>
  <si>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</si>
  <si>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</si>
  <si>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</si>
  <si>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</si>
  <si>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</si>
  <si>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</si>
  <si>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</si>
  <si>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</si>
  <si>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</si>
  <si>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</si>
  <si>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</si>
  <si>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</si>
  <si>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</si>
  <si>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</si>
  <si>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</si>
  <si>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</si>
  <si>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</si>
  <si>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</si>
  <si>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</si>
  <si>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</si>
  <si>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</si>
  <si>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</si>
  <si>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</si>
  <si>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</si>
  <si>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</si>
  <si>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</si>
  <si>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</si>
  <si>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</si>
  <si>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</si>
  <si>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</si>
  <si>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</si>
  <si>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</si>
  <si>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</si>
  <si>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</si>
  <si>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</si>
  <si>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</si>
  <si>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</si>
  <si>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</si>
  <si>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</si>
  <si>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</si>
  <si>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</si>
  <si>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</si>
  <si>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</si>
  <si>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</si>
  <si>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</si>
  <si>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</si>
  <si>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</si>
  <si>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</si>
  <si>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</si>
  <si>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</si>
  <si>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</si>
  <si>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</si>
  <si>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</si>
  <si>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</si>
  <si>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</si>
  <si>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</si>
  <si>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</si>
  <si>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</si>
  <si>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</si>
  <si>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</si>
  <si>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</si>
  <si>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</si>
  <si>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</si>
  <si>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</si>
  <si>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</si>
  <si>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</si>
  <si>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</si>
  <si>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</si>
  <si>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</si>
  <si>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</si>
  <si>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</si>
  <si>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</si>
  <si>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</si>
  <si>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</si>
  <si>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</si>
  <si>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</si>
  <si>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</si>
  <si>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</si>
  <si>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</si>
  <si>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</si>
  <si>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</si>
  <si>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</si>
  <si>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</si>
  <si>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</si>
  <si>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</si>
  <si>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</si>
  <si>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</si>
  <si>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</si>
  <si>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</si>
  <si>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</si>
  <si>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</si>
  <si>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</si>
  <si>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</si>
  <si>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</si>
  <si>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</si>
  <si>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</si>
  <si>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</si>
  <si>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</si>
  <si>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</si>
  <si>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</si>
  <si>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</si>
  <si>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</si>
  <si>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</si>
  <si>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</si>
  <si>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</si>
  <si>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</si>
  <si>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</si>
  <si>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</si>
  <si>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</si>
  <si>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</si>
  <si>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</si>
  <si>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</si>
  <si>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</si>
  <si>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</si>
  <si>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</si>
  <si>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</si>
  <si>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</si>
  <si>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</si>
  <si>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</si>
  <si>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</si>
  <si>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</si>
  <si>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</si>
  <si>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</si>
  <si>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</si>
  <si>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</si>
  <si>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</si>
  <si>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</si>
  <si>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</si>
  <si>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</si>
  <si>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</si>
  <si>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</si>
  <si>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</si>
  <si>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</si>
  <si>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</si>
  <si>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</si>
  <si>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</si>
  <si>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</si>
  <si>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</si>
  <si>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</si>
  <si>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</si>
  <si>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</si>
  <si>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</si>
  <si>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</si>
  <si>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</si>
  <si>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</si>
  <si>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</si>
  <si>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</si>
  <si>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</si>
  <si>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</si>
  <si>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</si>
  <si>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</si>
  <si>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</si>
  <si>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</si>
  <si>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</si>
  <si>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</si>
  <si>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</si>
  <si>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</si>
  <si>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</si>
  <si>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</si>
  <si>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</si>
  <si>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</si>
  <si>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</si>
  <si>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</si>
  <si>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</si>
  <si>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</si>
  <si>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</si>
  <si>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</si>
  <si>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</si>
  <si>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</si>
  <si>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</si>
  <si>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</si>
  <si>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</si>
  <si>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</si>
  <si>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</si>
  <si>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</si>
  <si>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</si>
  <si>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</si>
  <si>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</si>
  <si>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</si>
  <si>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</si>
  <si>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</si>
  <si>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</si>
  <si>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</si>
  <si>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</si>
  <si>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</si>
  <si>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</si>
  <si>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</si>
  <si>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</si>
  <si>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</si>
  <si>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</si>
  <si>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</si>
  <si>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</si>
  <si>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</si>
  <si>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</si>
  <si>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</si>
  <si>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</si>
  <si>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</si>
  <si>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</si>
  <si>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</si>
  <si>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</si>
  <si>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</si>
  <si>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</si>
  <si>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</si>
  <si>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</si>
  <si>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</si>
  <si>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</si>
  <si>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</si>
  <si>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</si>
  <si>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</si>
  <si>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</si>
  <si>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</si>
  <si>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</si>
  <si>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</si>
  <si>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</si>
  <si>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</si>
  <si>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</si>
  <si>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</si>
  <si>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</si>
  <si>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</si>
  <si>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</si>
  <si>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</si>
  <si>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</si>
  <si>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</si>
  <si>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</si>
  <si>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</si>
  <si>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</si>
  <si>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</si>
  <si>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</si>
  <si>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</si>
  <si>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</si>
  <si>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</si>
  <si>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</si>
  <si>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</si>
  <si>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</si>
  <si>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</si>
  <si>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</si>
  <si>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</si>
  <si>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</si>
  <si>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</si>
  <si>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</si>
  <si>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</si>
  <si>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</si>
  <si>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</si>
  <si>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</si>
  <si>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</si>
  <si>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</si>
  <si>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</si>
  <si>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</si>
  <si>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</si>
  <si>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</si>
  <si>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</si>
  <si>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</si>
  <si>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</si>
  <si>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</si>
  <si>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</si>
  <si>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</si>
  <si>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</si>
  <si>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</si>
  <si>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</si>
  <si>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</si>
  <si>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</si>
  <si>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</si>
  <si>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</si>
  <si>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</si>
  <si>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</si>
  <si>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</si>
  <si>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</si>
  <si>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</si>
  <si>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</si>
  <si>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</si>
  <si>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</si>
  <si>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</si>
  <si>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</si>
  <si>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</si>
  <si>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</si>
  <si>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</si>
  <si>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</si>
  <si>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</si>
  <si>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</si>
  <si>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</si>
  <si>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</si>
  <si>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</si>
  <si>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</si>
  <si>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</si>
  <si>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</si>
  <si>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</si>
  <si>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</si>
  <si>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</si>
  <si>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</si>
  <si>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</si>
  <si>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</si>
  <si>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</si>
  <si>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</si>
  <si>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</si>
  <si>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</si>
  <si>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</si>
  <si>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</si>
  <si>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</si>
  <si>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</si>
  <si>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</si>
  <si>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</si>
  <si>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</si>
  <si>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</si>
  <si>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</si>
  <si>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</si>
  <si>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</si>
  <si>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</si>
  <si>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</si>
  <si>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</si>
  <si>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</si>
  <si>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</si>
  <si>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</si>
  <si>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</si>
  <si>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</si>
  <si>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</si>
  <si>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</si>
  <si>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</si>
  <si>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</si>
  <si>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</si>
  <si>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</si>
  <si>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</si>
  <si>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</si>
  <si>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</si>
  <si>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</si>
  <si>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</si>
  <si>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</si>
  <si>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</si>
  <si>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</si>
  <si>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</si>
  <si>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</si>
  <si>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</si>
  <si>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</si>
  <si>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</si>
  <si>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</si>
  <si>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</si>
  <si>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</si>
  <si>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</si>
  <si>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</si>
  <si>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</si>
  <si>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</si>
  <si>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</si>
  <si>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</si>
  <si>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</si>
  <si>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</si>
  <si>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</si>
  <si>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</si>
  <si>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</si>
  <si>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</si>
  <si>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</si>
  <si>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</si>
  <si>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</si>
  <si>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</si>
  <si>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</si>
  <si>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</si>
  <si>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</si>
  <si>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</si>
  <si>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</si>
  <si>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</si>
  <si>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</si>
  <si>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</si>
  <si>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</si>
  <si>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</si>
  <si>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</si>
  <si>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</si>
  <si>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</si>
  <si>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</si>
  <si>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</si>
  <si>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</si>
  <si>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</si>
  <si>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</si>
  <si>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</si>
  <si>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</si>
  <si>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</si>
  <si>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</si>
  <si>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</si>
  <si>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</si>
  <si>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</si>
  <si>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</si>
  <si>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</si>
  <si>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</si>
  <si>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</si>
  <si>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</si>
  <si>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</si>
  <si>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</si>
  <si>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</si>
  <si>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</si>
  <si>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</si>
  <si>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</si>
  <si>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</si>
  <si>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</si>
  <si>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</si>
  <si>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</si>
  <si>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</si>
  <si>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</si>
  <si>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</si>
  <si>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</si>
  <si>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</si>
  <si>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</si>
  <si>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</si>
  <si>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</si>
  <si>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</si>
  <si>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</si>
  <si>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</si>
  <si>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</si>
  <si>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</si>
  <si>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</si>
  <si>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</si>
  <si>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</si>
  <si>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</si>
  <si>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</si>
  <si>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</si>
  <si>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</si>
  <si>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</si>
  <si>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</si>
  <si>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</si>
  <si>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</si>
  <si>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</si>
  <si>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</si>
  <si>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</si>
  <si>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</si>
  <si>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</si>
  <si>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</si>
  <si>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</si>
  <si>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</si>
  <si>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</si>
  <si>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</si>
  <si>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</si>
  <si>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</si>
  <si>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</si>
  <si>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</si>
  <si>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</si>
  <si>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</si>
  <si>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</si>
  <si>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</si>
  <si>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</si>
  <si>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</si>
  <si>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</si>
  <si>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</si>
  <si>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</si>
  <si>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</si>
  <si>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</si>
  <si>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</si>
  <si>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</si>
  <si>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</si>
  <si>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</si>
  <si>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</si>
  <si>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</si>
  <si>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</si>
  <si>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</si>
  <si>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</si>
  <si>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</si>
  <si>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</si>
  <si>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</si>
  <si>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</si>
  <si>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</si>
  <si>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</si>
  <si>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</si>
  <si>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</si>
  <si>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</si>
  <si>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</si>
  <si>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</si>
  <si>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</si>
  <si>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</si>
  <si>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</si>
  <si>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</si>
  <si>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</si>
  <si>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</si>
  <si>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</si>
  <si>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</si>
  <si>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</si>
  <si>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</si>
  <si>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</si>
  <si>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</si>
  <si>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</si>
  <si>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</si>
  <si>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</si>
  <si>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</si>
  <si>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</si>
  <si>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</si>
  <si>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</si>
  <si>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</si>
  <si>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</si>
  <si>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</si>
  <si>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</si>
  <si>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</si>
  <si>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</si>
  <si>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</si>
  <si>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</si>
  <si>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</si>
  <si>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</si>
  <si>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</si>
  <si>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</si>
  <si>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</si>
  <si>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</si>
  <si>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</si>
  <si>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</si>
  <si>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</si>
  <si>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</si>
  <si>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</si>
  <si>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</si>
  <si>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</si>
  <si>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</si>
  <si>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</si>
  <si>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</si>
  <si>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</si>
  <si>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</si>
  <si>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</si>
  <si>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</si>
  <si>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</si>
  <si>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</si>
  <si>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</si>
  <si>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</si>
  <si>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</si>
  <si>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</si>
  <si>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</si>
  <si>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</si>
  <si>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</si>
  <si>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</si>
  <si>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</si>
  <si>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</si>
  <si>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</si>
  <si>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</si>
  <si>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</si>
  <si>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</si>
  <si>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</si>
  <si>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</si>
  <si>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</si>
  <si>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</si>
  <si>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</si>
  <si>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</si>
  <si>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</si>
  <si>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</si>
  <si>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</si>
  <si>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</si>
  <si>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</si>
  <si>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</si>
  <si>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</si>
  <si>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</si>
  <si>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</si>
  <si>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</si>
  <si>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</si>
  <si>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</si>
  <si>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</si>
  <si>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</si>
  <si>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</si>
  <si>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</si>
  <si>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</si>
  <si>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</si>
  <si>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</si>
  <si>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</si>
  <si>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</si>
  <si>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</si>
  <si>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</si>
  <si>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</si>
  <si>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</si>
  <si>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</si>
  <si>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</si>
  <si>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</si>
  <si>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</si>
  <si>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</si>
  <si>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</si>
  <si>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</si>
  <si>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</si>
  <si>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</si>
  <si>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</si>
  <si>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</si>
  <si>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</si>
  <si>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</si>
  <si>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</si>
  <si>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</si>
  <si>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</si>
  <si>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</si>
  <si>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</si>
  <si>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</si>
  <si>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</si>
  <si>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</si>
  <si>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</si>
  <si>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</si>
  <si>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</si>
  <si>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</si>
  <si>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</si>
  <si>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</si>
  <si>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</si>
  <si>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</si>
  <si>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</si>
  <si>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</si>
  <si>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</si>
  <si>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</si>
  <si>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</si>
  <si>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</si>
  <si>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</si>
  <si>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</si>
  <si>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</si>
  <si>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</si>
  <si>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</si>
  <si>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</si>
  <si>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</si>
  <si>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</si>
  <si>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</si>
  <si>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</si>
  <si>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</si>
  <si>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</si>
  <si>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</si>
  <si>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</si>
  <si>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</si>
  <si>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</si>
  <si>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</si>
  <si>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</si>
  <si>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</si>
  <si>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</si>
  <si>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</si>
  <si>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</si>
  <si>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</si>
  <si>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</si>
  <si>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</si>
  <si>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</si>
  <si>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</si>
  <si>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</si>
  <si>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</si>
  <si>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</si>
  <si>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</si>
  <si>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</si>
  <si>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</si>
  <si>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</si>
  <si>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</si>
  <si>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</si>
  <si>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</si>
  <si>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</si>
  <si>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</si>
  <si>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</si>
  <si>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</si>
  <si>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</si>
  <si>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</si>
  <si>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</si>
  <si>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</si>
  <si>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</si>
  <si>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</si>
  <si>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</si>
  <si>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</si>
  <si>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</si>
  <si>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</si>
  <si>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</si>
  <si>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</si>
  <si>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</si>
  <si>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</si>
  <si>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</si>
  <si>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</si>
  <si>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</si>
  <si>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</si>
  <si>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</si>
  <si>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</si>
  <si>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</si>
  <si>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</si>
  <si>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</si>
  <si>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</si>
  <si>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</si>
  <si>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</si>
  <si>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</si>
  <si>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</si>
  <si>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</si>
  <si>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</si>
  <si>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</si>
  <si>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</si>
  <si>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</si>
  <si>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</si>
  <si>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</si>
  <si>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</si>
  <si>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</si>
  <si>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</si>
  <si>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</si>
  <si>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</si>
  <si>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</si>
  <si>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</si>
  <si>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</si>
  <si>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</si>
  <si>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</si>
  <si>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</si>
  <si>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</si>
  <si>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</si>
  <si>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</si>
  <si>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</si>
  <si>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</si>
  <si>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</si>
  <si>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</si>
  <si>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</si>
  <si>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</si>
  <si>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</si>
  <si>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</si>
  <si>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</si>
  <si>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</si>
  <si>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</si>
  <si>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</si>
  <si>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</si>
  <si>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</si>
  <si>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</si>
  <si>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</si>
  <si>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</si>
  <si>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</si>
  <si>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</si>
  <si>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</si>
  <si>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</si>
  <si>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</si>
  <si>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</si>
  <si>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</si>
  <si>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</si>
  <si>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</si>
  <si>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</si>
  <si>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</si>
  <si>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</si>
  <si>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</si>
  <si>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</si>
  <si>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</si>
  <si>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</si>
  <si>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</si>
  <si>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</si>
  <si>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</si>
  <si>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</si>
  <si>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</si>
  <si>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</si>
  <si>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</si>
  <si>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</si>
  <si>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</si>
  <si>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</si>
  <si>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</si>
  <si>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</si>
  <si>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</si>
  <si>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</si>
  <si>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</si>
  <si>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</si>
  <si>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</si>
  <si>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</si>
  <si>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</si>
  <si>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</si>
  <si>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</si>
  <si>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</si>
  <si>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</si>
  <si>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</si>
  <si>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</si>
  <si>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</si>
  <si>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</si>
  <si>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</si>
  <si>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</si>
  <si>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</si>
  <si>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</si>
  <si>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</si>
  <si>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</si>
  <si>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</si>
  <si>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</si>
  <si>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</si>
  <si>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</si>
  <si>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</si>
  <si>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</si>
  <si>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</si>
  <si>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</si>
  <si>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</si>
  <si>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</si>
  <si>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</si>
  <si>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</si>
  <si>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</si>
  <si>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</si>
  <si>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</si>
  <si>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</si>
  <si>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</si>
  <si>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</si>
  <si>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</si>
  <si>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</si>
  <si>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</si>
  <si>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</si>
  <si>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</si>
  <si>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</si>
  <si>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</si>
  <si>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</si>
  <si>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</si>
  <si>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</si>
  <si>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</si>
  <si>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</si>
  <si>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</si>
  <si>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</si>
  <si>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</si>
  <si>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</si>
  <si>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</si>
  <si>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</si>
  <si>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</si>
  <si>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</si>
  <si>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</si>
  <si>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</si>
  <si>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</si>
  <si>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</si>
  <si>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</si>
  <si>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</si>
  <si>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</si>
  <si>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</si>
  <si>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</si>
  <si>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</si>
  <si>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</si>
  <si>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</si>
  <si>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</si>
  <si>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</si>
  <si>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</si>
  <si>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</si>
  <si>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</si>
  <si>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</si>
  <si>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</si>
  <si>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</si>
  <si>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</si>
  <si>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</si>
  <si>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</si>
  <si>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</si>
  <si>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</si>
  <si>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</si>
  <si>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</si>
  <si>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</si>
  <si>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</si>
  <si>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</si>
  <si>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</si>
  <si>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</si>
  <si>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</si>
  <si>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</si>
  <si>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</si>
  <si>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</si>
  <si>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</si>
  <si>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</si>
  <si>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</si>
  <si>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</si>
  <si>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</si>
  <si>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</si>
  <si>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</si>
  <si>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</si>
  <si>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</si>
  <si>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</si>
  <si>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</si>
  <si>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</si>
  <si>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</si>
  <si>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</si>
  <si>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</si>
  <si>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</si>
  <si>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</si>
  <si>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</si>
  <si>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</si>
  <si>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</si>
  <si>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</si>
  <si>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</si>
  <si>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</si>
  <si>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</si>
  <si>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</si>
  <si>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</si>
  <si>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</si>
  <si>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</si>
  <si>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</si>
  <si>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</si>
  <si>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</si>
  <si>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</si>
  <si>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</si>
  <si>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</si>
  <si>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</si>
  <si>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</si>
  <si>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</si>
  <si>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</si>
  <si>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</si>
  <si>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</si>
  <si>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</si>
  <si>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</si>
  <si>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</si>
  <si>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</si>
  <si>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</si>
  <si>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</si>
  <si>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</si>
  <si>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</si>
  <si>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</si>
  <si>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</si>
  <si>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</si>
  <si>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</si>
  <si>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</si>
  <si>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</si>
  <si>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</si>
  <si>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</si>
  <si>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</si>
  <si>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</si>
  <si>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</si>
  <si>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</si>
  <si>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</si>
  <si>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</si>
  <si>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</si>
  <si>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</si>
  <si>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</si>
  <si>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</si>
  <si>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</si>
  <si>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</si>
  <si>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</si>
  <si>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</si>
  <si>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</si>
  <si>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</si>
  <si>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</si>
  <si>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</si>
  <si>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</si>
  <si>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</si>
  <si>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</si>
  <si>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</si>
  <si>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</si>
  <si>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</si>
  <si>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</si>
  <si>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</si>
  <si>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</si>
  <si>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</si>
  <si>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</si>
  <si>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</si>
  <si>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</si>
  <si>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</si>
  <si>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</si>
  <si>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</si>
  <si>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</si>
  <si>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</si>
  <si>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</si>
  <si>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</si>
  <si>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</si>
  <si>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</si>
  <si>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</si>
  <si>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</si>
  <si>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</si>
  <si>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</si>
  <si>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</si>
  <si>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</si>
  <si>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</si>
  <si>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</si>
  <si>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</si>
  <si>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</si>
  <si>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</si>
  <si>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</si>
  <si>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</si>
  <si>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</si>
  <si>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</si>
  <si>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</si>
  <si>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</si>
  <si>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</si>
  <si>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</si>
  <si>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</si>
  <si>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</si>
  <si>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</si>
  <si>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</si>
  <si>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</si>
  <si>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</si>
  <si>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</si>
  <si>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</si>
  <si>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</si>
  <si>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</si>
  <si>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</si>
  <si>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</si>
  <si>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</si>
  <si>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</si>
  <si>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</si>
  <si>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</si>
  <si>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</si>
  <si>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</si>
  <si>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</si>
  <si>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</si>
  <si>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</si>
  <si>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</si>
  <si>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</si>
  <si>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</si>
  <si>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</si>
  <si>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</si>
  <si>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</si>
  <si>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</si>
  <si>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</si>
  <si>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</si>
  <si>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</si>
  <si>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</si>
  <si>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</si>
  <si>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</si>
  <si>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</si>
  <si>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</si>
  <si>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</si>
  <si>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</si>
  <si>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</si>
  <si>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</si>
  <si>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</si>
  <si>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</si>
  <si>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</si>
  <si>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</si>
  <si>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</si>
  <si>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</si>
  <si>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</si>
  <si>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</si>
  <si>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</si>
  <si>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</si>
  <si>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</si>
  <si>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</si>
  <si>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</si>
  <si>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</si>
  <si>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</si>
  <si>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</si>
  <si>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</si>
  <si>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</si>
  <si>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</si>
  <si>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</si>
  <si>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</si>
  <si>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</si>
  <si>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</si>
  <si>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</si>
  <si>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</si>
  <si>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</si>
  <si>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</si>
  <si>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</si>
  <si>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</si>
  <si>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</si>
  <si>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</si>
  <si>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</si>
  <si>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</si>
  <si>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</si>
  <si>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</si>
  <si>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</si>
  <si>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</si>
  <si>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</si>
  <si>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</si>
  <si>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</si>
  <si>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</si>
  <si>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</si>
  <si>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</si>
  <si>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</si>
  <si>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</si>
  <si>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</si>
  <si>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</si>
  <si>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</si>
  <si>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</si>
  <si>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</si>
  <si>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</si>
  <si>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</si>
  <si>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</si>
  <si>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</si>
  <si>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</si>
  <si>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</si>
  <si>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</si>
  <si>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</si>
  <si>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</si>
  <si>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</si>
  <si>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</si>
  <si>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</si>
  <si>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</si>
  <si>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</si>
  <si>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</si>
  <si>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</si>
  <si>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</si>
  <si>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</si>
  <si>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</si>
  <si>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</si>
  <si>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</si>
  <si>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</si>
  <si>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</si>
  <si>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</si>
  <si>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</si>
  <si>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</si>
  <si>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</si>
  <si>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</si>
  <si>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</si>
  <si>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</si>
  <si>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</si>
  <si>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</si>
  <si>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</si>
  <si>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</si>
  <si>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</si>
  <si>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</si>
  <si>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</si>
  <si>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</si>
  <si>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</si>
  <si>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</si>
  <si>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</si>
  <si>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</si>
  <si>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</si>
  <si>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</si>
  <si>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</si>
  <si>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</si>
  <si>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</si>
  <si>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</si>
  <si>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</si>
  <si>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</si>
  <si>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</si>
  <si>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</si>
  <si>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</si>
  <si>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</si>
  <si>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</si>
  <si>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</si>
  <si>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</si>
  <si>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</si>
  <si>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</si>
  <si>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</si>
  <si>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</si>
  <si>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</si>
  <si>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</si>
  <si>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</si>
  <si>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</si>
  <si>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</si>
  <si>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</si>
  <si>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</si>
  <si>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</si>
  <si>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</si>
  <si>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</si>
  <si>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</si>
  <si>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</si>
  <si>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</si>
  <si>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</si>
  <si>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</si>
  <si>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</si>
  <si>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</si>
  <si>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</si>
  <si>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</si>
  <si>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</si>
  <si>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</si>
  <si>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</si>
  <si>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</si>
  <si>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</si>
  <si>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</si>
  <si>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</si>
  <si>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</si>
  <si>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</si>
  <si>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</si>
  <si>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</si>
  <si>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</si>
  <si>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</si>
  <si>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</si>
  <si>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</si>
  <si>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</si>
  <si>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</si>
  <si>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</si>
  <si>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</si>
  <si>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</si>
  <si>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</si>
  <si>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</si>
  <si>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</si>
  <si>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</si>
  <si>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</si>
  <si>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</si>
  <si>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</si>
  <si>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</si>
  <si>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</si>
  <si>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</si>
  <si>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</si>
  <si>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</si>
  <si>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</si>
  <si>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</si>
  <si>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</si>
  <si>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</si>
  <si>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</si>
  <si>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</si>
  <si>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</si>
  <si>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</si>
  <si>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</si>
  <si>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</si>
  <si>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</si>
  <si>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</si>
  <si>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</si>
  <si>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</si>
  <si>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</si>
  <si>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</si>
  <si>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</si>
  <si>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</si>
  <si>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</si>
  <si>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</si>
  <si>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</si>
  <si>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</si>
  <si>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</si>
  <si>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</si>
  <si>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</si>
  <si>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</si>
  <si>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</si>
  <si>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</si>
  <si>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</si>
  <si>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</si>
  <si>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</si>
  <si>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</si>
  <si>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</si>
  <si>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</si>
  <si>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</si>
  <si>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</si>
  <si>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</si>
  <si>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</si>
  <si>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</si>
  <si>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</si>
  <si>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</si>
  <si>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</si>
  <si>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</si>
  <si>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</si>
  <si>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</si>
  <si>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</si>
  <si>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</si>
  <si>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</si>
  <si>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</si>
  <si>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</si>
  <si>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</si>
  <si>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</si>
  <si>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</si>
  <si>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</si>
  <si>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</si>
  <si>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</si>
  <si>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</si>
  <si>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</si>
  <si>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</si>
  <si>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</si>
  <si>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</si>
  <si>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</si>
  <si>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</si>
  <si>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</si>
  <si>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</si>
  <si>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</si>
  <si>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</si>
  <si>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</si>
  <si>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</si>
  <si>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</si>
  <si>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</si>
  <si>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</si>
  <si>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</si>
  <si>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</si>
  <si>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</si>
  <si>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</si>
  <si>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</si>
  <si>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</si>
  <si>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</si>
  <si>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</si>
  <si>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</si>
  <si>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</si>
  <si>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</si>
  <si>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</si>
  <si>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</si>
  <si>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</si>
  <si>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</si>
  <si>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</si>
  <si>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</si>
  <si>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</si>
  <si>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</si>
  <si>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</si>
  <si>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</si>
  <si>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</si>
  <si>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</si>
  <si>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</si>
  <si>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</si>
  <si>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</si>
  <si>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</si>
  <si>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</si>
  <si>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</si>
  <si>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</si>
  <si>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</si>
  <si>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</si>
  <si>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</si>
  <si>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</si>
  <si>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</si>
  <si>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</si>
  <si>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</si>
  <si>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</si>
  <si>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</si>
  <si>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</si>
  <si>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</si>
  <si>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</si>
  <si>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</si>
  <si>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</si>
  <si>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</si>
  <si>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</si>
  <si>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</si>
  <si>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</si>
  <si>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</si>
  <si>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</si>
  <si>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</si>
  <si>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</si>
  <si>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</si>
  <si>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</si>
  <si>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</si>
  <si>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</si>
  <si>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</si>
  <si>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</si>
  <si>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</si>
  <si>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</si>
  <si>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</si>
  <si>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</si>
  <si>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</si>
  <si>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</si>
  <si>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</si>
  <si>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</si>
  <si>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</si>
  <si>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</si>
  <si>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</si>
  <si>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</si>
  <si>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</si>
  <si>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</si>
  <si>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</si>
  <si>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</si>
  <si>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</si>
  <si>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</si>
  <si>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</si>
  <si>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</si>
  <si>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</si>
  <si>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</si>
  <si>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</si>
  <si>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</si>
  <si>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</si>
  <si>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</si>
  <si>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</si>
  <si>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</si>
  <si>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</si>
  <si>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</si>
  <si>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</si>
  <si>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</si>
  <si>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</si>
  <si>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</si>
  <si>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</si>
  <si>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</si>
  <si>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</si>
  <si>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</si>
  <si>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</si>
  <si>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</si>
  <si>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</si>
  <si>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</si>
  <si>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</si>
  <si>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</si>
  <si>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</si>
  <si>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</si>
  <si>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</si>
  <si>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</si>
  <si>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</si>
  <si>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</si>
  <si>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</si>
  <si>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</si>
  <si>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</si>
  <si>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</si>
  <si>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</si>
  <si>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</si>
  <si>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</si>
  <si>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</si>
  <si>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</si>
  <si>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</si>
  <si>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</si>
  <si>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</si>
  <si>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</si>
  <si>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</si>
  <si>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</si>
  <si>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</si>
  <si>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</si>
  <si>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</si>
  <si>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</si>
  <si>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</si>
  <si>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</si>
  <si>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</si>
  <si>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</si>
  <si>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</si>
  <si>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</si>
  <si>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</si>
  <si>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</si>
  <si>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</si>
  <si>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</si>
  <si>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</si>
  <si>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</si>
  <si>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</si>
  <si>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</si>
  <si>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</si>
  <si>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</si>
  <si>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</si>
  <si>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</si>
  <si>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</si>
  <si>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</si>
  <si>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</si>
  <si>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</si>
  <si>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</si>
  <si>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</si>
  <si>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</si>
  <si>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</si>
  <si>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</si>
  <si>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</si>
  <si>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</si>
  <si>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</si>
  <si>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</si>
  <si>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</si>
  <si>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</si>
  <si>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</si>
  <si>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</si>
  <si>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</si>
  <si>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</si>
  <si>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</si>
  <si>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</si>
  <si>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</si>
  <si>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</si>
  <si>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</si>
  <si>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</si>
  <si>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</si>
  <si>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</si>
  <si>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</si>
  <si>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</si>
  <si>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</si>
  <si>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</si>
  <si>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</si>
  <si>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</si>
  <si>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</si>
  <si>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</si>
  <si>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</si>
  <si>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</si>
  <si>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</si>
  <si>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</si>
  <si>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</si>
  <si>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</si>
  <si>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</si>
  <si>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</si>
  <si>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</si>
  <si>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</si>
  <si>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</si>
  <si>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</si>
  <si>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</si>
  <si>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</si>
  <si>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</si>
  <si>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</si>
  <si>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</si>
  <si>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</si>
  <si>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</si>
  <si>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</si>
  <si>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</si>
  <si>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</si>
  <si>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</si>
  <si>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</si>
  <si>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</si>
  <si>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</si>
  <si>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</si>
  <si>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</si>
  <si>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</si>
  <si>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</si>
  <si>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</si>
  <si>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</si>
  <si>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</si>
  <si>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</si>
  <si>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</si>
  <si>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</si>
  <si>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</si>
  <si>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</si>
  <si>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</si>
  <si>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</si>
  <si>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</si>
  <si>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</si>
  <si>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</si>
  <si>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</si>
  <si>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</si>
  <si>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</si>
  <si>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</si>
  <si>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</si>
  <si>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</si>
  <si>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</si>
  <si>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</si>
  <si>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</si>
  <si>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</si>
  <si>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</si>
  <si>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</si>
  <si>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</si>
  <si>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</si>
  <si>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</si>
  <si>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</si>
  <si>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</si>
  <si>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</si>
  <si>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</si>
  <si>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</si>
  <si>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</si>
  <si>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</si>
  <si>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</si>
  <si>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</si>
  <si>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</si>
  <si>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</si>
  <si>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</si>
  <si>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</si>
  <si>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</si>
  <si>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</si>
  <si>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</si>
  <si>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</si>
  <si>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</si>
  <si>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</si>
  <si>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</si>
  <si>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</si>
  <si>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</si>
  <si>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</si>
  <si>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</si>
  <si>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</si>
  <si>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</si>
  <si>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</si>
  <si>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</si>
  <si>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</si>
  <si>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</si>
  <si>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</si>
  <si>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</si>
  <si>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</si>
  <si>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</si>
  <si>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</si>
  <si>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</si>
  <si>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</si>
  <si>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</si>
  <si>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</si>
  <si>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</si>
  <si>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</si>
  <si>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</si>
  <si>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</si>
  <si>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</si>
  <si>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</si>
  <si>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</si>
  <si>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</si>
  <si>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</si>
  <si>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</si>
  <si>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</si>
  <si>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</si>
  <si>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</si>
  <si>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</si>
  <si>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</si>
  <si>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</si>
  <si>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</si>
  <si>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</si>
  <si>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</si>
  <si>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</si>
  <si>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</si>
  <si>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</si>
  <si>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</si>
  <si>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</si>
  <si>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</si>
  <si>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</si>
  <si>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</si>
  <si>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</si>
  <si>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</si>
  <si>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</si>
  <si>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</si>
  <si>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</si>
  <si>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</si>
  <si>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</si>
  <si>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</si>
  <si>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</si>
  <si>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</si>
  <si>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</si>
  <si>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</si>
  <si>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</si>
  <si>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</si>
  <si>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</si>
  <si>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</si>
  <si>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</si>
  <si>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</si>
  <si>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</si>
  <si>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</si>
  <si>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</si>
  <si>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</si>
  <si>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</si>
  <si>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</si>
  <si>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</si>
  <si>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</si>
  <si>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</si>
  <si>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</si>
  <si>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</si>
  <si>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</si>
  <si>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</si>
  <si>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</si>
  <si>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</si>
  <si>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</si>
  <si>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</si>
  <si>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</si>
  <si>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</si>
  <si>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</si>
  <si>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</si>
  <si>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</si>
  <si>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</si>
  <si>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</si>
  <si>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</si>
  <si>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</si>
  <si>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</si>
  <si>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</si>
  <si>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</si>
  <si>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</si>
  <si>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</si>
  <si>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</si>
  <si>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</si>
  <si>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</si>
  <si>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</si>
  <si>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</si>
  <si>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</si>
  <si>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</si>
  <si>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</si>
  <si>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</si>
  <si>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</si>
  <si>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</si>
  <si>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</si>
  <si>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</si>
  <si>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</si>
  <si>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</si>
  <si>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</si>
  <si>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</si>
  <si>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</si>
  <si>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</si>
  <si>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</si>
  <si>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</si>
  <si>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</si>
  <si>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</si>
  <si>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</si>
  <si>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</si>
  <si>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</si>
  <si>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</si>
  <si>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</si>
  <si>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</si>
  <si>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</si>
  <si>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</si>
  <si>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</si>
  <si>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</si>
  <si>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</si>
  <si>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</si>
  <si>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</si>
  <si>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</si>
  <si>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</si>
  <si>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</si>
  <si>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</si>
  <si>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</si>
  <si>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</si>
  <si>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</si>
  <si>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</si>
  <si>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</si>
  <si>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</si>
  <si>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</si>
  <si>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</si>
  <si>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</si>
  <si>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</si>
  <si>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</si>
  <si>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</si>
  <si>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</si>
  <si>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</si>
  <si>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</si>
  <si>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</si>
  <si>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</si>
  <si>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</si>
  <si>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</si>
  <si>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</si>
  <si>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</si>
  <si>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</si>
  <si>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</si>
  <si>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</si>
  <si>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</si>
  <si>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</si>
  <si>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</si>
  <si>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</si>
  <si>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</si>
  <si>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</si>
  <si>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</si>
  <si>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</si>
  <si>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</si>
  <si>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</si>
  <si>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</si>
  <si>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</si>
  <si>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</si>
  <si>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</si>
  <si>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</si>
  <si>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</si>
  <si>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</si>
  <si>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</si>
  <si>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</si>
  <si>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</si>
  <si>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</si>
  <si>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</si>
  <si>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</si>
  <si>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</si>
  <si>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</si>
  <si>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</si>
  <si>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</si>
  <si>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</si>
  <si>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</si>
  <si>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</si>
  <si>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</si>
  <si>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</si>
  <si>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</si>
  <si>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</si>
  <si>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</si>
  <si>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</si>
  <si>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</si>
  <si>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</si>
  <si>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</si>
  <si>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</si>
  <si>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</si>
  <si>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</si>
  <si>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</si>
  <si>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</si>
  <si>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</si>
  <si>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</si>
  <si>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</si>
  <si>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</si>
  <si>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</si>
  <si>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</si>
  <si>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</si>
  <si>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</si>
  <si>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</si>
  <si>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</si>
  <si>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</si>
  <si>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</si>
  <si>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</si>
  <si>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</si>
  <si>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</si>
  <si>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</si>
  <si>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</si>
  <si>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</si>
  <si>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</si>
  <si>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</si>
  <si>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</si>
  <si>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</si>
  <si>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</si>
  <si>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</si>
  <si>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</si>
  <si>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</si>
  <si>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</si>
  <si>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</si>
  <si>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</si>
  <si>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</si>
  <si>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</si>
  <si>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</si>
  <si>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</si>
  <si>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</si>
  <si>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</si>
  <si>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</si>
  <si>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</si>
  <si>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</si>
  <si>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</si>
  <si>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</si>
  <si>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</si>
  <si>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</si>
  <si>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</si>
  <si>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</si>
  <si>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</si>
  <si>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</si>
  <si>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</si>
  <si>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</si>
  <si>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</si>
  <si>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</si>
  <si>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</si>
  <si>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</si>
  <si>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</si>
  <si>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</si>
  <si>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</si>
  <si>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</si>
  <si>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</si>
  <si>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</si>
  <si>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</si>
  <si>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</si>
  <si>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</si>
  <si>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</si>
  <si>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</si>
  <si>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</si>
  <si>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</si>
  <si>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</si>
  <si>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</si>
  <si>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</si>
  <si>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</si>
  <si>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</si>
  <si>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</si>
  <si>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</si>
  <si>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</si>
  <si>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</si>
  <si>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</si>
  <si>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</si>
  <si>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</si>
  <si>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</si>
  <si>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</si>
  <si>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</si>
  <si>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</si>
  <si>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</si>
  <si>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</si>
  <si>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</si>
  <si>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</si>
  <si>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</si>
  <si>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</si>
  <si>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</si>
  <si>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</si>
  <si>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</si>
  <si>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</si>
  <si>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</si>
  <si>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</si>
  <si>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</si>
  <si>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</si>
  <si>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</si>
  <si>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</si>
  <si>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</si>
  <si>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</si>
  <si>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</si>
  <si>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</si>
  <si>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</si>
  <si>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</si>
  <si>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</si>
  <si>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</si>
  <si>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</si>
  <si>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</si>
  <si>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</si>
  <si>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</si>
  <si>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</si>
  <si>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</si>
  <si>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</si>
  <si>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</si>
  <si>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</si>
  <si>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</si>
  <si>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</si>
  <si>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</si>
  <si>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</si>
  <si>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</si>
  <si>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</si>
  <si>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</si>
  <si>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</si>
  <si>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</si>
  <si>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</si>
  <si>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</si>
  <si>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</si>
  <si>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</si>
  <si>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</si>
  <si>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</si>
  <si>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</si>
  <si>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</si>
  <si>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</si>
  <si>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</si>
  <si>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</si>
  <si>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</si>
  <si>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</si>
  <si>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</si>
  <si>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</si>
  <si>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</si>
  <si>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</si>
  <si>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</si>
  <si>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</si>
  <si>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</si>
  <si>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</si>
  <si>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</si>
  <si>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</si>
  <si>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</si>
  <si>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</si>
  <si>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</si>
  <si>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</si>
  <si>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</si>
  <si>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</si>
  <si>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</si>
  <si>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</si>
  <si>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</si>
  <si>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</si>
  <si>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</si>
  <si>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</si>
  <si>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</si>
  <si>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</si>
  <si>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</si>
  <si>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</si>
  <si>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</si>
  <si>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</si>
  <si>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</si>
  <si>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</si>
  <si>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</si>
  <si>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</si>
  <si>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</si>
  <si>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</si>
  <si>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</si>
  <si>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</si>
  <si>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</si>
  <si>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</si>
  <si>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</si>
  <si>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</si>
  <si>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</si>
  <si>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</si>
  <si>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</si>
  <si>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</si>
  <si>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</si>
  <si>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</si>
  <si>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</si>
  <si>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</si>
  <si>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</si>
  <si>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</si>
  <si>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</si>
  <si>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</si>
  <si>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</si>
  <si>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</si>
  <si>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</si>
  <si>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</si>
  <si>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</si>
  <si>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</si>
  <si>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</si>
  <si>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</si>
  <si>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</si>
  <si>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</si>
  <si>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</si>
  <si>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</si>
  <si>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</si>
  <si>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</si>
  <si>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</si>
  <si>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</si>
  <si>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</si>
  <si>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</si>
  <si>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</si>
  <si>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</si>
  <si>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</si>
  <si>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</si>
  <si>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</si>
  <si>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</si>
  <si>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</si>
  <si>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</si>
  <si>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</si>
  <si>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</si>
  <si>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</si>
  <si>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</si>
  <si>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</si>
  <si>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</si>
  <si>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</si>
  <si>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</si>
  <si>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</si>
  <si>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</si>
  <si>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</si>
  <si>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</si>
  <si>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</si>
  <si>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</si>
  <si>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</si>
  <si>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</si>
  <si>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</si>
  <si>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</si>
  <si>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</si>
  <si>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</si>
  <si>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</si>
  <si>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</si>
  <si>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</si>
  <si>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</si>
  <si>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</si>
  <si>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</si>
  <si>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</si>
  <si>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</si>
  <si>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</si>
  <si>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</si>
  <si>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</si>
  <si>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</si>
  <si>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</si>
  <si>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</si>
  <si>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</si>
  <si>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</si>
  <si>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</si>
  <si>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</si>
  <si>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</si>
  <si>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</si>
  <si>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</si>
  <si>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</si>
  <si>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</si>
  <si>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</si>
  <si>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</si>
  <si>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</si>
  <si>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</si>
  <si>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</si>
  <si>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</si>
  <si>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</si>
  <si>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</si>
  <si>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</si>
  <si>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</si>
  <si>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</si>
  <si>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</si>
  <si>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</si>
  <si>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</si>
  <si>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</si>
  <si>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</si>
  <si>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</si>
  <si>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</si>
  <si>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</si>
  <si>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</si>
  <si>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</si>
  <si>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</si>
  <si>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</si>
  <si>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</si>
  <si>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</si>
  <si>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</si>
  <si>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</si>
  <si>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</si>
  <si>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</si>
  <si>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</si>
  <si>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</si>
  <si>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</si>
  <si>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</si>
  <si>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</si>
  <si>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</si>
  <si>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</si>
  <si>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</si>
  <si>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</si>
  <si>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</si>
  <si>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</si>
  <si>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</si>
  <si>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</si>
  <si>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</si>
  <si>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</si>
  <si>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</si>
  <si>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</si>
  <si>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</si>
  <si>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</si>
  <si>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</si>
  <si>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</si>
  <si>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</si>
  <si>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</si>
  <si>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</si>
  <si>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</si>
  <si>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</si>
  <si>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</si>
  <si>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</si>
  <si>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</si>
  <si>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</si>
  <si>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</si>
  <si>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</si>
  <si>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</si>
  <si>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</si>
  <si>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</si>
  <si>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</si>
  <si>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</si>
  <si>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</si>
  <si>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</si>
  <si>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</si>
  <si>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</si>
  <si>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</si>
  <si>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</si>
  <si>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</si>
  <si>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</si>
  <si>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</si>
  <si>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</si>
  <si>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</si>
  <si>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</si>
  <si>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</si>
  <si>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</si>
  <si>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</si>
  <si>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</si>
  <si>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</si>
  <si>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</si>
  <si>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</si>
  <si>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</si>
  <si>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</si>
  <si>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</si>
  <si>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</si>
  <si>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</si>
  <si>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</si>
  <si>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</si>
  <si>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</si>
  <si>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</si>
  <si>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</si>
  <si>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</si>
  <si>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</si>
  <si>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</si>
  <si>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</si>
  <si>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</si>
  <si>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</si>
  <si>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</si>
  <si>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</si>
  <si>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</si>
  <si>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</si>
  <si>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</si>
  <si>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</si>
  <si>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</si>
  <si>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</si>
  <si>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</si>
  <si>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</si>
  <si>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</si>
  <si>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</si>
  <si>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</si>
  <si>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</si>
  <si>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</si>
  <si>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</si>
  <si>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</si>
  <si>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</si>
  <si>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</si>
  <si>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</si>
  <si>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</si>
  <si>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</si>
  <si>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</si>
  <si>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</si>
  <si>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</si>
  <si>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</si>
  <si>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</si>
  <si>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</si>
  <si>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</si>
  <si>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</si>
  <si>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</si>
  <si>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</si>
  <si>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</si>
  <si>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</si>
  <si>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</si>
  <si>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</si>
  <si>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</si>
  <si>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</si>
  <si>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</si>
  <si>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</si>
  <si>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</si>
  <si>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</si>
  <si>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</si>
  <si>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</si>
  <si>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</si>
  <si>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</si>
  <si>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</si>
  <si>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</si>
  <si>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</si>
  <si>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</si>
  <si>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</si>
  <si>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</si>
  <si>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</si>
  <si>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</si>
  <si>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</si>
  <si>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</si>
  <si>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</si>
  <si>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</si>
  <si>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</si>
  <si>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</si>
  <si>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</si>
  <si>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</si>
  <si>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</si>
  <si>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</si>
  <si>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</si>
  <si>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</si>
  <si>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</si>
  <si>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</si>
  <si>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</si>
  <si>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</si>
  <si>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</si>
  <si>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</si>
  <si>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</si>
  <si>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</si>
  <si>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</si>
  <si>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</si>
  <si>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</si>
  <si>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</si>
  <si>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</si>
  <si>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</si>
  <si>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</si>
  <si>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</si>
  <si>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</si>
  <si>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</si>
  <si>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</si>
  <si>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</si>
  <si>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</si>
  <si>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</si>
  <si>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</si>
  <si>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</si>
  <si>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</si>
  <si>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</si>
  <si>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</si>
  <si>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</si>
  <si>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</si>
  <si>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</si>
  <si>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</si>
  <si>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</si>
  <si>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</si>
  <si>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</si>
  <si>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</si>
  <si>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</si>
  <si>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</si>
  <si>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</si>
  <si>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</si>
  <si>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</si>
  <si>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</si>
  <si>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</si>
  <si>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</si>
  <si>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</si>
  <si>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</si>
  <si>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</si>
  <si>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</si>
  <si>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</si>
  <si>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</si>
  <si>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</si>
  <si>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</si>
  <si>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</si>
  <si>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</si>
  <si>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</si>
  <si>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</si>
  <si>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</si>
  <si>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</si>
  <si>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</si>
  <si>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</si>
  <si>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</si>
  <si>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</si>
  <si>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</si>
  <si>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</si>
  <si>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</si>
  <si>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</si>
  <si>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</si>
  <si>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</si>
  <si>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</si>
  <si>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</si>
  <si>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</si>
  <si>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</si>
  <si>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</si>
  <si>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</si>
  <si>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</si>
  <si>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</si>
  <si>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</si>
  <si>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</si>
  <si>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</si>
  <si>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</si>
  <si>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</si>
  <si>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</si>
  <si>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</si>
  <si>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</si>
  <si>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</si>
  <si>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</si>
  <si>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</si>
  <si>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</si>
  <si>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</si>
  <si>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</si>
  <si>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</si>
  <si>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</si>
  <si>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</si>
  <si>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</si>
  <si>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</si>
  <si>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</si>
  <si>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</si>
  <si>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</si>
  <si>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</si>
  <si>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</si>
  <si>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</si>
  <si>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</si>
  <si>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</si>
  <si>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</si>
  <si>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</si>
  <si>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</si>
  <si>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</si>
  <si>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</si>
  <si>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</si>
  <si>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</si>
  <si>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</si>
  <si>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</si>
  <si>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</si>
  <si>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</si>
  <si>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</si>
  <si>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</si>
  <si>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</si>
  <si>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</si>
  <si>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</si>
  <si>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</si>
  <si>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</si>
  <si>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</si>
  <si>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</si>
  <si>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</si>
  <si>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</si>
  <si>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</si>
  <si>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</si>
  <si>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</si>
  <si>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</si>
  <si>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</si>
  <si>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</si>
  <si>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</si>
  <si>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</si>
  <si>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</si>
  <si>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</si>
  <si>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</si>
  <si>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</si>
  <si>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</si>
  <si>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</si>
  <si>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</si>
  <si>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</si>
  <si>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</si>
  <si>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</si>
  <si>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</si>
  <si>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</si>
  <si>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</si>
  <si>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</si>
  <si>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</si>
  <si>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</si>
  <si>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</si>
  <si>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</si>
  <si>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</si>
  <si>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</si>
  <si>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</si>
  <si>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</si>
  <si>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</si>
  <si>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</si>
  <si>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</si>
  <si>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</si>
  <si>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</si>
  <si>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</si>
  <si>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</si>
  <si>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</si>
  <si>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</si>
  <si>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</si>
  <si>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</si>
  <si>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</si>
  <si>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</si>
  <si>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</si>
  <si>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</si>
  <si>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</si>
  <si>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</si>
  <si>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</si>
  <si>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</si>
  <si>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</si>
  <si>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</si>
  <si>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</si>
  <si>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</si>
  <si>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</si>
  <si>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</si>
  <si>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</si>
  <si>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</si>
  <si>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</si>
  <si>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</si>
  <si>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</si>
  <si>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</si>
  <si>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</si>
  <si>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</si>
  <si>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</si>
  <si>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</si>
  <si>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</si>
  <si>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</si>
  <si>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</si>
  <si>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</si>
  <si>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</si>
  <si>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</si>
  <si>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</si>
  <si>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</si>
  <si>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</si>
  <si>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</si>
  <si>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</si>
  <si>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</si>
  <si>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</si>
  <si>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</si>
  <si>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</si>
  <si>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</si>
  <si>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</si>
  <si>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</si>
  <si>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</si>
  <si>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</si>
  <si>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</si>
  <si>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</si>
  <si>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</si>
  <si>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</si>
  <si>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</si>
  <si>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</si>
  <si>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</si>
  <si>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</si>
  <si>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</si>
  <si>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</si>
  <si>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</si>
  <si>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</si>
  <si>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</si>
  <si>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</si>
  <si>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</si>
  <si>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</si>
  <si>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</si>
  <si>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</si>
  <si>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</si>
  <si>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</si>
  <si>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</si>
  <si>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</si>
  <si>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</si>
  <si>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</si>
  <si>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</si>
  <si>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</si>
  <si>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</si>
  <si>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</si>
  <si>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</si>
  <si>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</si>
  <si>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</si>
  <si>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</si>
  <si>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</si>
  <si>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</si>
  <si>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</si>
  <si>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</si>
  <si>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</si>
  <si>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</si>
  <si>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</si>
  <si>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</si>
  <si>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</si>
  <si>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</si>
  <si>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</si>
  <si>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</si>
  <si>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</si>
  <si>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</si>
  <si>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</si>
  <si>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</si>
  <si>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</si>
  <si>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</si>
  <si>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</si>
  <si>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</si>
  <si>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</si>
  <si>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</si>
  <si>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</si>
  <si>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</si>
  <si>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</si>
  <si>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</si>
  <si>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</si>
  <si>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</si>
  <si>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</si>
  <si>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</si>
  <si>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</si>
  <si>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</si>
  <si>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</si>
  <si>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</si>
  <si>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</si>
  <si>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</si>
  <si>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</si>
  <si>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</si>
  <si>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</si>
  <si>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</si>
  <si>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</si>
  <si>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</si>
  <si>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</si>
  <si>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</si>
  <si>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</si>
  <si>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</si>
  <si>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</si>
  <si>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</si>
  <si>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</si>
  <si>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</si>
  <si>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</si>
  <si>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</si>
  <si>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</si>
  <si>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</si>
  <si>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</si>
  <si>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</si>
  <si>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</si>
  <si>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</si>
  <si>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</si>
  <si>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</si>
  <si>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</si>
  <si>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</si>
  <si>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</si>
  <si>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</si>
  <si>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</si>
  <si>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</si>
  <si>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</si>
  <si>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</si>
  <si>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</si>
  <si>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</si>
  <si>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</si>
  <si>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</si>
  <si>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</si>
  <si>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</si>
  <si>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</si>
  <si>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</si>
  <si>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</si>
  <si>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</si>
  <si>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</si>
  <si>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</si>
  <si>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</si>
  <si>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</si>
  <si>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</si>
  <si>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</si>
  <si>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</si>
  <si>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</si>
  <si>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</si>
  <si>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</si>
  <si>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</si>
  <si>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</si>
  <si>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</si>
  <si>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</si>
  <si>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</si>
  <si>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</si>
  <si>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</si>
  <si>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</si>
  <si>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</si>
  <si>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</si>
  <si>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</si>
  <si>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</si>
  <si>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</si>
  <si>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</si>
  <si>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</si>
  <si>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</si>
  <si>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</si>
  <si>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</si>
  <si>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</si>
  <si>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</si>
  <si>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</si>
  <si>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</si>
  <si>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</si>
  <si>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</si>
  <si>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</si>
  <si>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</si>
  <si>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</si>
  <si>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</si>
  <si>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</si>
  <si>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</si>
  <si>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</si>
  <si>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</si>
  <si>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</si>
  <si>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</si>
  <si>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</si>
  <si>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</si>
  <si>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</si>
  <si>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</si>
  <si>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</si>
  <si>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</si>
  <si>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</si>
  <si>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</si>
  <si>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</si>
  <si>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</si>
  <si>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</si>
  <si>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</si>
  <si>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</si>
  <si>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</si>
  <si>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</si>
  <si>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</si>
  <si>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</si>
  <si>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</si>
  <si>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</si>
  <si>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</si>
  <si>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</si>
  <si>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</si>
  <si>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</si>
  <si>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</si>
  <si>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</si>
  <si>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</si>
  <si>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</si>
  <si>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</si>
  <si>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</si>
  <si>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</si>
  <si>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</si>
  <si>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</si>
  <si>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</si>
  <si>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</si>
  <si>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</si>
  <si>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</si>
  <si>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</si>
  <si>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</si>
  <si>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</si>
  <si>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</si>
  <si>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</si>
  <si>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</si>
  <si>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</si>
  <si>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</si>
  <si>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</si>
  <si>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</si>
  <si>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</si>
  <si>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</si>
  <si>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</si>
  <si>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</si>
  <si>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</si>
  <si>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</si>
  <si>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</si>
  <si>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</si>
  <si>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</si>
  <si>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</si>
  <si>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</si>
  <si>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</si>
  <si>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</si>
  <si>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</si>
  <si>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</si>
  <si>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</si>
  <si>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</si>
  <si>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</si>
  <si>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</si>
  <si>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</si>
  <si>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</si>
  <si>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</si>
  <si>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</si>
  <si>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</si>
  <si>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</si>
  <si>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</si>
  <si>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</si>
  <si>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</si>
  <si>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</si>
  <si>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</si>
  <si>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</si>
  <si>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</si>
  <si>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</si>
  <si>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</si>
  <si>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</si>
  <si>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</si>
  <si>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</si>
  <si>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</si>
  <si>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</si>
  <si>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</si>
  <si>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</si>
  <si>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</si>
  <si>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</si>
  <si>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</si>
  <si>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</si>
  <si>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</si>
  <si>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</si>
  <si>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</si>
  <si>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</si>
  <si>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</si>
  <si>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</si>
  <si>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</si>
  <si>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</si>
  <si>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</si>
  <si>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</si>
  <si>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</si>
  <si>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</si>
  <si>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</si>
  <si>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</si>
  <si>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</si>
  <si>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</si>
  <si>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</si>
  <si>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</si>
  <si>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</si>
  <si>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</si>
  <si>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</si>
  <si>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</si>
  <si>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</si>
  <si>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</si>
  <si>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</si>
  <si>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</si>
  <si>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</si>
  <si>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</si>
  <si>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</si>
  <si>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</si>
  <si>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</si>
  <si>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</si>
  <si>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</si>
  <si>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</si>
  <si>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</si>
  <si>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</si>
  <si>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</si>
  <si>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</si>
  <si>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</si>
  <si>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</si>
  <si>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</si>
  <si>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</si>
  <si>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</si>
  <si>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</si>
  <si>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</si>
  <si>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</si>
  <si>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</si>
  <si>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</si>
  <si>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</si>
  <si>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</si>
  <si>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</si>
  <si>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</si>
  <si>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</si>
  <si>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</si>
  <si>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</si>
  <si>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</si>
  <si>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</si>
  <si>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</si>
  <si>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</si>
  <si>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</si>
  <si>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</si>
  <si>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</si>
  <si>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</si>
  <si>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</si>
  <si>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</si>
  <si>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</si>
  <si>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</si>
  <si>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</si>
  <si>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</si>
  <si>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</si>
  <si>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</si>
  <si>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</si>
  <si>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</si>
  <si>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</si>
  <si>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</si>
  <si>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</si>
  <si>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</si>
  <si>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</si>
  <si>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</si>
  <si>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</si>
  <si>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</si>
  <si>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</si>
  <si>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</si>
  <si>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</si>
  <si>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</si>
  <si>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</si>
  <si>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</si>
  <si>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</si>
  <si>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</si>
  <si>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</si>
  <si>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</si>
  <si>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</si>
  <si>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</si>
  <si>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</si>
  <si>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</si>
  <si>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</si>
  <si>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</si>
  <si>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</si>
  <si>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</si>
  <si>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</si>
  <si>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</si>
  <si>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</si>
  <si>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</si>
  <si>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</si>
  <si>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</si>
  <si>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</si>
  <si>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</si>
  <si>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</si>
  <si>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</si>
  <si>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</si>
  <si>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</si>
  <si>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</si>
  <si>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</si>
  <si>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</si>
  <si>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</si>
  <si>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</si>
  <si>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</si>
  <si>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</si>
  <si>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</si>
  <si>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</si>
  <si>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</si>
  <si>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</si>
  <si>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</si>
  <si>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</si>
  <si>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</si>
  <si>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</si>
  <si>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</si>
  <si>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</si>
  <si>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</si>
  <si>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</si>
  <si>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</si>
  <si>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</si>
  <si>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</si>
  <si>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</si>
  <si>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</si>
  <si>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</si>
  <si>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</si>
  <si>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</si>
  <si>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</si>
  <si>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</si>
  <si>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</si>
  <si>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</si>
  <si>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</si>
  <si>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</si>
  <si>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</si>
  <si>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</si>
  <si>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</si>
  <si>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</si>
  <si>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</si>
  <si>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</si>
  <si>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</si>
  <si>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</si>
  <si>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</si>
  <si>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</si>
  <si>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</si>
  <si>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</si>
  <si>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</si>
  <si>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</si>
  <si>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</si>
  <si>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</si>
  <si>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</si>
  <si>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</si>
  <si>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</si>
  <si>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</si>
  <si>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</si>
  <si>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</si>
  <si>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</si>
  <si>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</si>
  <si>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</si>
  <si>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</si>
  <si>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</si>
  <si>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</si>
  <si>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</si>
  <si>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</si>
  <si>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</si>
  <si>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</si>
  <si>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</si>
  <si>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</si>
  <si>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</si>
  <si>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</si>
  <si>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</si>
  <si>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</si>
  <si>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</si>
  <si>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</si>
  <si>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</si>
  <si>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</si>
  <si>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</si>
  <si>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</si>
  <si>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</si>
  <si>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</si>
  <si>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</si>
  <si>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</si>
  <si>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</si>
  <si>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</si>
  <si>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</si>
  <si>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</si>
  <si>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</si>
  <si>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</si>
  <si>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</si>
  <si>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</si>
  <si>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</si>
  <si>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</si>
  <si>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</si>
  <si>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</si>
  <si>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</si>
  <si>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</si>
  <si>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</si>
  <si>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</si>
  <si>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</si>
  <si>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</si>
  <si>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</si>
  <si>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</si>
  <si>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</si>
  <si>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</si>
  <si>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</si>
  <si>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</si>
  <si>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</si>
  <si>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</si>
  <si>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</si>
  <si>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</si>
  <si>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</si>
  <si>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</si>
  <si>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</si>
  <si>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</si>
  <si>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</si>
  <si>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</si>
  <si>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</si>
  <si>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</si>
  <si>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</si>
  <si>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</si>
  <si>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</si>
  <si>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</si>
  <si>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</si>
  <si>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</si>
  <si>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</si>
  <si>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</si>
  <si>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</si>
  <si>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</si>
  <si>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</si>
  <si>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</si>
  <si>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</si>
  <si>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</si>
  <si>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</si>
  <si>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</si>
  <si>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</si>
  <si>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</si>
  <si>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</si>
  <si>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</si>
  <si>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</si>
  <si>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</si>
  <si>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</si>
  <si>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</si>
  <si>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</si>
  <si>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</si>
  <si>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</si>
  <si>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</si>
  <si>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</si>
  <si>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</si>
  <si>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</si>
  <si>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</si>
  <si>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</si>
  <si>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</si>
  <si>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</si>
  <si>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</si>
  <si>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</si>
  <si>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</si>
  <si>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</si>
  <si>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</si>
  <si>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</si>
  <si>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</si>
  <si>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</si>
  <si>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</si>
  <si>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</si>
  <si>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</si>
  <si>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</si>
  <si>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</si>
  <si>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</si>
  <si>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</si>
  <si>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</si>
  <si>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</si>
  <si>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</si>
  <si>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</si>
  <si>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</si>
  <si>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</si>
  <si>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</si>
  <si>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</si>
  <si>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</si>
  <si>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</si>
  <si>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</si>
  <si>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</si>
  <si>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</si>
  <si>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</si>
  <si>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</si>
  <si>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</si>
  <si>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</si>
  <si>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</si>
  <si>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</si>
  <si>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</si>
  <si>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</si>
  <si>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</si>
  <si>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</si>
  <si>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</si>
  <si>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</si>
  <si>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</si>
  <si>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</si>
  <si>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</si>
  <si>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</si>
  <si>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</si>
  <si>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</si>
  <si>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</si>
  <si>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</si>
  <si>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</si>
  <si>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</si>
  <si>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</si>
  <si>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</si>
  <si>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</si>
  <si>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</si>
  <si>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</si>
  <si>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</si>
  <si>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</si>
  <si>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</si>
  <si>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</si>
  <si>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</si>
  <si>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</si>
  <si>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</si>
  <si>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</si>
  <si>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</si>
  <si>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</si>
  <si>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</si>
  <si>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</si>
  <si>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</si>
  <si>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</si>
  <si>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</si>
  <si>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</si>
  <si>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</si>
  <si>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</si>
  <si>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</si>
  <si>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</si>
  <si>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</si>
  <si>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</si>
  <si>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</si>
  <si>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</si>
  <si>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</si>
  <si>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</si>
  <si>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</si>
  <si>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</si>
  <si>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</si>
  <si>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</si>
  <si>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</si>
  <si>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</si>
  <si>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</si>
  <si>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</si>
  <si>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</si>
  <si>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</si>
  <si>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</si>
  <si>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</si>
  <si>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</si>
  <si>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</si>
  <si>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</si>
  <si>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</si>
  <si>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</si>
  <si>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</si>
  <si>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</si>
  <si>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</si>
  <si>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</si>
  <si>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</si>
  <si>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</si>
  <si>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</si>
  <si>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</si>
  <si>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</si>
  <si>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</si>
  <si>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</si>
  <si>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</si>
  <si>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</si>
  <si>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</si>
  <si>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</si>
  <si>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</si>
  <si>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</si>
  <si>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</si>
  <si>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</si>
  <si>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</si>
  <si>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</si>
  <si>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</si>
  <si>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</si>
  <si>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</si>
  <si>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</si>
  <si>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</si>
  <si>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</si>
  <si>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</si>
  <si>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</si>
  <si>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</si>
  <si>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</si>
  <si>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</si>
  <si>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</si>
  <si>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</si>
  <si>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</si>
  <si>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</si>
  <si>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</si>
  <si>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</si>
  <si>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</si>
  <si>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</si>
  <si>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</si>
  <si>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</si>
  <si>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</si>
  <si>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</si>
  <si>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</si>
  <si>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</si>
  <si>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</si>
  <si>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</si>
  <si>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</si>
  <si>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</si>
  <si>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</si>
  <si>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</si>
  <si>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</si>
  <si>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</si>
  <si>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</si>
  <si>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</si>
  <si>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</si>
  <si>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</si>
  <si>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</si>
  <si>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</si>
  <si>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</si>
  <si>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</si>
  <si>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</si>
  <si>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</si>
  <si>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</si>
  <si>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</si>
  <si>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</si>
  <si>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</si>
  <si>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</si>
  <si>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</si>
  <si>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</si>
  <si>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</si>
  <si>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</si>
  <si>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</si>
  <si>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</si>
  <si>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</si>
  <si>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</si>
  <si>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</si>
  <si>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</si>
  <si>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</si>
  <si>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</si>
  <si>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</si>
  <si>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</si>
  <si>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</si>
  <si>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</si>
  <si>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</si>
  <si>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</si>
  <si>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</si>
  <si>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</si>
  <si>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</si>
  <si>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</si>
  <si>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</si>
  <si>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</si>
  <si>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</si>
  <si>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</si>
  <si>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</si>
  <si>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</si>
  <si>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</si>
  <si>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</si>
  <si>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</si>
  <si>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</si>
  <si>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</si>
  <si>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</si>
  <si>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</si>
  <si>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</si>
  <si>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</si>
  <si>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</si>
  <si>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</si>
  <si>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</si>
  <si>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</si>
  <si>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</si>
  <si>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</si>
  <si>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</si>
  <si>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</si>
  <si>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</si>
  <si>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</si>
  <si>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</si>
  <si>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</si>
  <si>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</si>
  <si>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</si>
  <si>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</si>
  <si>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</si>
  <si>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</si>
  <si>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</si>
  <si>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</si>
  <si>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</si>
  <si>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</si>
  <si>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</si>
  <si>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</si>
  <si>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</si>
  <si>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</si>
  <si>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</si>
  <si>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</si>
  <si>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</si>
  <si>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</si>
  <si>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</si>
  <si>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</si>
  <si>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</si>
  <si>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</si>
  <si>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</si>
  <si>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</si>
  <si>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</si>
  <si>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</si>
  <si>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</si>
  <si>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</si>
  <si>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</si>
  <si>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</si>
  <si>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</si>
  <si>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</si>
  <si>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</si>
  <si>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</si>
  <si>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</si>
  <si>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</si>
  <si>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</si>
  <si>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</si>
  <si>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</si>
  <si>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</si>
  <si>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</si>
  <si>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</si>
  <si>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</si>
  <si>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</si>
  <si>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</si>
  <si>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</si>
  <si>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</si>
  <si>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</si>
  <si>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</si>
  <si>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</si>
  <si>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</si>
  <si>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</si>
  <si>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</si>
  <si>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</si>
  <si>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</si>
  <si>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</si>
  <si>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</si>
  <si>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</si>
  <si>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</si>
  <si>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</si>
  <si>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</si>
  <si>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</si>
  <si>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</si>
  <si>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</si>
  <si>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</si>
  <si>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</si>
  <si>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</si>
  <si>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</si>
  <si>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</si>
  <si>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</si>
  <si>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</si>
  <si>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</si>
  <si>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</si>
  <si>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</si>
  <si>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</si>
  <si>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</si>
  <si>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</si>
  <si>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</si>
  <si>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</si>
  <si>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</si>
  <si>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</si>
  <si>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</si>
  <si>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</si>
  <si>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</si>
  <si>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</si>
  <si>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</si>
  <si>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</si>
  <si>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</si>
  <si>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</si>
  <si>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</si>
  <si>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</si>
  <si>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</si>
  <si>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</si>
  <si>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</si>
  <si>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</si>
  <si>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</si>
  <si>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</si>
  <si>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</si>
  <si>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</si>
  <si>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</si>
  <si>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</si>
  <si>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</si>
  <si>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</si>
  <si>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</si>
  <si>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</si>
  <si>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</si>
  <si>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</si>
  <si>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</si>
  <si>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</si>
  <si>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</si>
  <si>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</si>
  <si>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</si>
  <si>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</si>
  <si>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</si>
  <si>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</si>
  <si>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</si>
  <si>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</si>
  <si>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</si>
  <si>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</si>
  <si>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</si>
  <si>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</si>
  <si>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</si>
  <si>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</si>
  <si>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</si>
  <si>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</si>
  <si>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</si>
  <si>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</si>
  <si>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</si>
  <si>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</si>
  <si>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</si>
  <si>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</si>
  <si>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</si>
  <si>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</si>
  <si>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</si>
  <si>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</si>
  <si>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</si>
  <si>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</si>
  <si>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</si>
  <si>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</si>
  <si>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</si>
  <si>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</si>
  <si>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</si>
  <si>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</si>
  <si>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</si>
  <si>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</si>
  <si>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</si>
  <si>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</si>
  <si>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</si>
  <si>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</si>
  <si>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</si>
  <si>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</si>
  <si>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</si>
  <si>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</si>
  <si>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</si>
  <si>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</si>
  <si>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</si>
  <si>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</si>
  <si>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</si>
  <si>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</si>
  <si>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</si>
  <si>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</si>
  <si>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</si>
  <si>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</si>
  <si>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</si>
  <si>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</si>
  <si>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</si>
  <si>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</si>
  <si>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</si>
  <si>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</si>
  <si>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</si>
  <si>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</si>
  <si>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</si>
  <si>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</si>
  <si>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</si>
  <si>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</si>
  <si>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</si>
  <si>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</si>
  <si>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</si>
  <si>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</si>
  <si>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</si>
  <si>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</si>
  <si>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</si>
  <si>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</si>
  <si>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</si>
  <si>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</si>
  <si>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</si>
  <si>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</si>
  <si>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</si>
  <si>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</si>
  <si>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</si>
  <si>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</si>
  <si>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</si>
  <si>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</si>
  <si>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</si>
  <si>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</si>
  <si>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</si>
  <si>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</si>
  <si>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</si>
  <si>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</si>
  <si>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</si>
  <si>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</si>
  <si>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</si>
  <si>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</si>
  <si>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</si>
  <si>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</si>
  <si>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</si>
  <si>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</si>
  <si>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</si>
  <si>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</si>
  <si>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</si>
  <si>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</si>
  <si>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</si>
  <si>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</si>
  <si>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</si>
  <si>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</si>
  <si>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</si>
  <si>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</si>
  <si>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</si>
  <si>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</si>
  <si>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</si>
  <si>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</si>
  <si>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</si>
  <si>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</si>
  <si>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</si>
  <si>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</si>
  <si>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</si>
  <si>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</si>
  <si>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</si>
  <si>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</si>
  <si>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</si>
  <si>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</si>
  <si>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</si>
  <si>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</si>
  <si>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</si>
  <si>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</si>
  <si>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</si>
  <si>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</si>
  <si>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</si>
  <si>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</si>
  <si>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</si>
  <si>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</si>
  <si>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</si>
  <si>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</si>
  <si>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</si>
  <si>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</si>
  <si>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</si>
  <si>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</si>
  <si>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</si>
  <si>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</si>
  <si>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</si>
  <si>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</si>
  <si>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</si>
  <si>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</si>
  <si>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</si>
  <si>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</si>
  <si>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</si>
  <si>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</si>
  <si>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</si>
  <si>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</si>
  <si>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</si>
  <si>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</si>
  <si>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</si>
  <si>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</si>
  <si>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</si>
  <si>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</si>
  <si>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</si>
  <si>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</si>
  <si>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</si>
  <si>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</si>
  <si>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</si>
  <si>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</si>
  <si>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</si>
  <si>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</si>
  <si>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</si>
  <si>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</si>
  <si>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</si>
  <si>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</si>
  <si>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</si>
  <si>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</si>
  <si>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</si>
  <si>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</si>
  <si>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</si>
  <si>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</si>
  <si>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</si>
  <si>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</si>
  <si>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</si>
  <si>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</si>
  <si>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</si>
  <si>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</si>
  <si>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</si>
  <si>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</si>
  <si>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</si>
  <si>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</si>
  <si>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</si>
  <si>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Count of spotlight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</si>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</sst>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"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0-43ED-B9A6-4B967608B6E7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0-43ED-B9A6-4B967608B6E7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0-43ED-B9A6-4B967608B6E7}"/>
            </c:ext>
          </c:extLst>
        </c:ser>
        <c:ser>
          <c:idx val="3"/>
          <c:order val="3"/>
          <c:tx>
            <c:strRef>
              <c:f>State!$E$4:$E$5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0-43ED-B9A6-4B967608B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935503"/>
        <c:axId val="1492936735"/>
      </c:lineChart>
      <c:catAx>
        <c:axId val="9859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36735"/>
        <c:crosses val="autoZero"/>
        <c:auto val="1"/>
        <c:lblAlgn val="ctr"/>
        <c:lblOffset val="100"/>
        <c:noMultiLvlLbl val="0"/>
      </c:catAx>
      <c:valAx>
        <c:axId val="149293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3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8-4872-BD55-904333F2CBDE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8-4872-BD55-904333F2CBDE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B8-4872-BD55-904333F2CBDE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B8-4872-BD55-904333F2C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0559167"/>
        <c:axId val="805632159"/>
      </c:barChart>
      <c:catAx>
        <c:axId val="69055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32159"/>
        <c:crosses val="autoZero"/>
        <c:auto val="1"/>
        <c:lblAlgn val="ctr"/>
        <c:lblOffset val="100"/>
        <c:noMultiLvlLbl val="0"/>
      </c:catAx>
      <c:valAx>
        <c:axId val="8056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5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3-4882-935C-B42548B1174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A3-4882-935C-B42548B1174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A3-4882-935C-B42548B1174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A3-4882-935C-B42548B11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1376463"/>
        <c:axId val="805626751"/>
      </c:barChart>
      <c:catAx>
        <c:axId val="98137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26751"/>
        <c:crosses val="autoZero"/>
        <c:auto val="1"/>
        <c:lblAlgn val="ctr"/>
        <c:lblOffset val="100"/>
        <c:noMultiLvlLbl val="0"/>
      </c:catAx>
      <c:valAx>
        <c:axId val="80562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7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5B-45D1-97A9-CA64AE71618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5B-45D1-97A9-CA64AE71618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5B-45D1-97A9-CA64AE716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742351"/>
        <c:axId val="613183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5B-45D1-97A9-CA64AE7161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5B-45D1-97A9-CA64AE7161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35B-45D1-97A9-CA64AE7161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5B-45D1-97A9-CA64AE716187}"/>
                  </c:ext>
                </c:extLst>
              </c15:ser>
            </c15:filteredLineSeries>
          </c:ext>
        </c:extLst>
      </c:lineChart>
      <c:catAx>
        <c:axId val="75174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83439"/>
        <c:crosses val="autoZero"/>
        <c:auto val="1"/>
        <c:lblAlgn val="ctr"/>
        <c:lblOffset val="100"/>
        <c:noMultiLvlLbl val="0"/>
      </c:catAx>
      <c:valAx>
        <c:axId val="6131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4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[StarterBookComplete.xlsx]Staff PIcks!PivotTable1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'Staff PIcks'!$B$3:$B$4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3-479E-8232-AAF78A4286BC}"/>
            </c:ext>
          </c:extLst>
        </c:ser>
        <c:ser>
          <c:idx val="1"/>
          <c:order val="1"/>
          <c:tx>
            <c:strRef>
              <c:f>'Staff PIcks'!$C$3:$C$4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3-479E-8232-AAF78A4286BC}"/>
            </c:ext>
          </c:extLst>
        </c:ser>
        <c:ser>
          <c:idx val="2"/>
          <c:order val="2"/>
          <c:tx>
            <c:strRef>
              <c:f>'Staff PIcks'!$D$3:$D$4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 PIcks'!$A$5:$A$7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3-479E-8232-AAF78A4286BC}"/>
            </c:ext>
          </c:extLst>
        </c:ser>
        <c:ser>
          <c:idx val="3"/>
          <c:order val="3"/>
          <c:tx>
            <c:strRef>
              <c:f>'Staff PIcks'!$E$3:$E$4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'Staff PIcks'!$A$5:$A$7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3-479E-8232-AAF78A42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701487"/>
        <c:axId val="873766143"/>
      </c:barChart>
      <c:catAx>
        <c:axId val="87370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66143"/>
        <c:crosses val="autoZero"/>
        <c:auto val="1"/>
        <c:lblAlgn val="ctr"/>
        <c:lblOffset val="100"/>
        <c:noMultiLvlLbl val="0"/>
      </c:catAx>
      <c:valAx>
        <c:axId val="8737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0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176212</xdr:rowOff>
    </xdr:from>
    <xdr:to>
      <xdr:col>7</xdr:col>
      <xdr:colOff>71437</xdr:colOff>
      <xdr:row>35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76506-C33E-4285-98F4-62F40ADCE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869155</xdr:colOff>
      <xdr:row>13</xdr:row>
      <xdr:rowOff>4762</xdr:rowOff>
    </xdr:from>
    <xdr:to>
      <xdr:col>12</xdr:col>
      <xdr:colOff>38100</xdr:colOff>
      <xdr:row>33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2A998-ADE9-47F8-A684-DDE4E6067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166687</xdr:rowOff>
    </xdr:from>
    <xdr:to>
      <xdr:col>6</xdr:col>
      <xdr:colOff>542924</xdr:colOff>
      <xdr:row>31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0EF0B-66A2-46FB-8DAB-0A3700F0E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128588</xdr:colOff>
      <xdr:row>15</xdr:row>
      <xdr:rowOff>157162</xdr:rowOff>
    </xdr:from>
    <xdr:to>
      <xdr:col>7</xdr:col>
      <xdr:colOff>1185863</xdr:colOff>
      <xdr:row>31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CAD20-C14C-49C2-B51F-19F5DE1C0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109537</xdr:rowOff>
    </xdr:from>
    <xdr:to>
      <xdr:col>6</xdr:col>
      <xdr:colOff>642937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B11B7-9007-455F-934F-C8A90F4D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Grace" refreshedDate="43597.716192245367" createdVersion="6" refreshedVersion="6" minRefreshableVersion="3" recordCount="4114" xr:uid="{D8BB5D35-2885-4BDD-88CD-97016A39531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Grace" refreshedDate="43597.76945821759" createdVersion="6" refreshedVersion="6" minRefreshableVersion="3" recordCount="4114" xr:uid="{C34A7F95-E0C9-4E02-B151-1C07EB3F1FC8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38957-C08E-4E6A-BCFC-AD59014027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F2C88-C86F-4984-BE82-4212AAD4A6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00A2A-A31F-4684-9F12-4501BAC4DA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5"/>
  </dataFields>
  <formats count="1"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12AC9-6E9C-4281-BB55-8986E995994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8BD6B-7A7A-44AE-AD5E-CA4EA5251C0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EBB06-4CB0-4EC0-8CC6-313F650FDCC0}">
  <dimension ref="A1:F18"/>
  <sheetViews>
    <sheetView workbookViewId="0">
      <selection activeCell="K10" sqref="K1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8308</v>
      </c>
      <c r="B1" t="s">
        <v>8313</v>
      </c>
    </row>
    <row r="2" spans="1:6" x14ac:dyDescent="0.45">
      <c r="A2" s="7" t="s">
        <v>8379</v>
      </c>
      <c r="B2" t="s">
        <v>8313</v>
      </c>
    </row>
    <row r="4" spans="1:6" x14ac:dyDescent="0.45">
      <c r="A4" s="7" t="s">
        <v>8312</v>
      </c>
      <c r="B4" s="7" t="s">
        <v>8314</v>
      </c>
    </row>
    <row r="5" spans="1:6" x14ac:dyDescent="0.4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45">
      <c r="A6" s="12" t="s">
        <v>8373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45">
      <c r="A7" s="12" t="s">
        <v>8374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45">
      <c r="A8" s="12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45">
      <c r="A9" s="12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45">
      <c r="A10" s="12" t="s">
        <v>8367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45">
      <c r="A11" s="12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45">
      <c r="A12" s="12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45">
      <c r="A13" s="12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45">
      <c r="A14" s="12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45">
      <c r="A15" s="12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45">
      <c r="A16" s="12" t="s">
        <v>8372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45">
      <c r="A17" s="12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45">
      <c r="A18" s="12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B46F-19CF-4C8B-8050-6A08550FEDEA}">
  <dimension ref="A1:F47"/>
  <sheetViews>
    <sheetView topLeftCell="A10" workbookViewId="0">
      <selection activeCell="A50" sqref="A5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5.86328125" bestFit="1" customWidth="1"/>
    <col min="8" max="8" width="18.6640625" bestFit="1" customWidth="1"/>
    <col min="9" max="9" width="14.19921875" bestFit="1" customWidth="1"/>
    <col min="10" max="10" width="17.06640625" bestFit="1" customWidth="1"/>
    <col min="11" max="11" width="13.3984375" bestFit="1" customWidth="1"/>
    <col min="12" max="12" width="16.19921875" bestFit="1" customWidth="1"/>
    <col min="13" max="13" width="7.73046875" bestFit="1" customWidth="1"/>
    <col min="14" max="14" width="10.46484375" bestFit="1" customWidth="1"/>
    <col min="15" max="15" width="15.796875" bestFit="1" customWidth="1"/>
    <col min="16" max="16" width="18.59765625" bestFit="1" customWidth="1"/>
    <col min="17" max="18" width="6.265625" bestFit="1" customWidth="1"/>
    <col min="19" max="19" width="9" bestFit="1" customWidth="1"/>
    <col min="20" max="20" width="7.6640625" bestFit="1" customWidth="1"/>
    <col min="21" max="21" width="10.3984375" bestFit="1" customWidth="1"/>
    <col min="22" max="23" width="11.73046875" bestFit="1" customWidth="1"/>
    <col min="24" max="24" width="14.53125" bestFit="1" customWidth="1"/>
    <col min="25" max="25" width="8.86328125" bestFit="1" customWidth="1"/>
    <col min="26" max="26" width="11.59765625" bestFit="1" customWidth="1"/>
    <col min="27" max="27" width="10.33203125" bestFit="1" customWidth="1"/>
    <col min="28" max="28" width="13.1328125" bestFit="1" customWidth="1"/>
    <col min="29" max="30" width="10.53125" bestFit="1" customWidth="1"/>
    <col min="31" max="31" width="13.33203125" bestFit="1" customWidth="1"/>
    <col min="32" max="32" width="5.53125" bestFit="1" customWidth="1"/>
    <col min="33" max="33" width="8.265625" bestFit="1" customWidth="1"/>
    <col min="34" max="35" width="13.06640625" bestFit="1" customWidth="1"/>
    <col min="36" max="36" width="15.86328125" bestFit="1" customWidth="1"/>
    <col min="37" max="37" width="8.9296875" bestFit="1" customWidth="1"/>
    <col min="38" max="38" width="9.9296875" bestFit="1" customWidth="1"/>
    <col min="39" max="39" width="13.9296875" bestFit="1" customWidth="1"/>
    <col min="40" max="40" width="16.73046875" bestFit="1" customWidth="1"/>
    <col min="41" max="43" width="8.9296875" bestFit="1" customWidth="1"/>
    <col min="44" max="44" width="11.3984375" bestFit="1" customWidth="1"/>
    <col min="45" max="45" width="7.9296875" bestFit="1" customWidth="1"/>
    <col min="46" max="46" width="10.6640625" bestFit="1" customWidth="1"/>
    <col min="47" max="47" width="10.86328125" bestFit="1" customWidth="1"/>
    <col min="48" max="48" width="13.6640625" bestFit="1" customWidth="1"/>
    <col min="49" max="49" width="8.19921875" bestFit="1" customWidth="1"/>
    <col min="50" max="50" width="10.9296875" bestFit="1" customWidth="1"/>
    <col min="51" max="52" width="12.3984375" bestFit="1" customWidth="1"/>
    <col min="53" max="53" width="15.19921875" bestFit="1" customWidth="1"/>
    <col min="54" max="54" width="7.59765625" bestFit="1" customWidth="1"/>
    <col min="55" max="55" width="10.33203125" bestFit="1" customWidth="1"/>
    <col min="56" max="58" width="8.9296875" bestFit="1" customWidth="1"/>
    <col min="59" max="59" width="9.46484375" bestFit="1" customWidth="1"/>
    <col min="60" max="60" width="8.9296875" bestFit="1" customWidth="1"/>
    <col min="61" max="61" width="8.46484375" bestFit="1" customWidth="1"/>
    <col min="62" max="62" width="16.265625" bestFit="1" customWidth="1"/>
    <col min="63" max="63" width="19.06640625" bestFit="1" customWidth="1"/>
    <col min="64" max="64" width="11.796875" bestFit="1" customWidth="1"/>
    <col min="65" max="65" width="14.59765625" bestFit="1" customWidth="1"/>
    <col min="66" max="66" width="8.9296875" bestFit="1" customWidth="1"/>
    <col min="67" max="67" width="8.73046875" bestFit="1" customWidth="1"/>
    <col min="68" max="68" width="14.06640625" bestFit="1" customWidth="1"/>
    <col min="69" max="69" width="16.9296875" bestFit="1" customWidth="1"/>
    <col min="70" max="70" width="8.9296875" bestFit="1" customWidth="1"/>
    <col min="71" max="71" width="10.33203125" bestFit="1" customWidth="1"/>
    <col min="72" max="73" width="11.796875" bestFit="1" customWidth="1"/>
    <col min="74" max="74" width="14.59765625" bestFit="1" customWidth="1"/>
    <col min="75" max="77" width="17" bestFit="1" customWidth="1"/>
    <col min="78" max="78" width="19.796875" bestFit="1" customWidth="1"/>
    <col min="79" max="82" width="8.9296875" bestFit="1" customWidth="1"/>
    <col min="83" max="83" width="10.6640625" bestFit="1" customWidth="1"/>
    <col min="84" max="84" width="15.265625" bestFit="1" customWidth="1"/>
    <col min="85" max="85" width="18.06640625" bestFit="1" customWidth="1"/>
    <col min="86" max="86" width="10.46484375" bestFit="1" customWidth="1"/>
    <col min="87" max="87" width="13.265625" bestFit="1" customWidth="1"/>
    <col min="88" max="89" width="12.1328125" bestFit="1" customWidth="1"/>
    <col min="90" max="90" width="14.9296875" bestFit="1" customWidth="1"/>
    <col min="91" max="91" width="12.796875" bestFit="1" customWidth="1"/>
    <col min="92" max="92" width="15.59765625" bestFit="1" customWidth="1"/>
    <col min="93" max="95" width="10.86328125" bestFit="1" customWidth="1"/>
    <col min="96" max="96" width="13.6640625" bestFit="1" customWidth="1"/>
    <col min="97" max="98" width="7.86328125" bestFit="1" customWidth="1"/>
    <col min="99" max="99" width="8.796875" bestFit="1" customWidth="1"/>
    <col min="100" max="100" width="12.46484375" bestFit="1" customWidth="1"/>
    <col min="101" max="101" width="15.265625" bestFit="1" customWidth="1"/>
    <col min="102" max="102" width="10.19921875" bestFit="1" customWidth="1"/>
  </cols>
  <sheetData>
    <row r="1" spans="1:6" x14ac:dyDescent="0.45">
      <c r="A1" s="7" t="s">
        <v>8223</v>
      </c>
      <c r="B1" t="s">
        <v>8313</v>
      </c>
    </row>
    <row r="2" spans="1:6" x14ac:dyDescent="0.45">
      <c r="A2" s="7" t="s">
        <v>8308</v>
      </c>
      <c r="B2" t="s">
        <v>8313</v>
      </c>
    </row>
    <row r="4" spans="1:6" x14ac:dyDescent="0.45">
      <c r="A4" s="7" t="s">
        <v>8312</v>
      </c>
      <c r="B4" s="7" t="s">
        <v>8314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2358C-B332-4ADE-9299-725FA035C13A}">
  <dimension ref="A1:F14"/>
  <sheetViews>
    <sheetView workbookViewId="0">
      <selection activeCell="L20" sqref="L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6.3984375" bestFit="1" customWidth="1"/>
    <col min="4" max="4" width="7.86328125" bestFit="1" customWidth="1"/>
    <col min="5" max="5" width="3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8313</v>
      </c>
    </row>
    <row r="3" spans="1:6" x14ac:dyDescent="0.45">
      <c r="A3" s="7" t="s">
        <v>8312</v>
      </c>
      <c r="B3" s="7" t="s">
        <v>8314</v>
      </c>
    </row>
    <row r="4" spans="1:6" x14ac:dyDescent="0.4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45">
      <c r="A5" s="8" t="s">
        <v>8315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8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8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8" t="s">
        <v>8318</v>
      </c>
      <c r="B8" s="10"/>
      <c r="C8" s="10"/>
      <c r="D8" s="10">
        <v>24</v>
      </c>
      <c r="E8" s="10"/>
      <c r="F8" s="10">
        <v>24</v>
      </c>
    </row>
    <row r="9" spans="1:6" x14ac:dyDescent="0.45">
      <c r="A9" s="8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8" t="s">
        <v>8320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8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8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8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8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15" zoomScaleNormal="100" workbookViewId="0">
      <selection activeCell="F122" sqref="F12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style="5" bestFit="1" customWidth="1"/>
    <col min="16" max="16" width="15.46484375" bestFit="1" customWidth="1"/>
    <col min="17" max="17" width="12.33203125" bestFit="1" customWidth="1"/>
    <col min="18" max="18" width="11.59765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IF(ISNUMBER(FIND("/", N2, 1)), MID(N2, 1, FIND("/", N2, 1)-1), "")</f>
        <v>film &amp; video</v>
      </c>
      <c r="R2" t="str">
        <f>IF(ISNUMBER(FIND("/", N2, 1)), MID(N2, FIND("/", N2, 1)+1, LEN(N2)-FIND("/", N2, 1)), "")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IF(ISNUMBER(FIND("/", N3, 1)), MID(N3, 1, FIND("/", N3, 1)-1), "")</f>
        <v>film &amp; video</v>
      </c>
      <c r="R3" t="str">
        <f t="shared" ref="R3:R66" si="3">IF(ISNUMBER(FIND("/", N3, 1)), MID(N3, FIND("/", N3, 1)+1, LEN(N3)-FIND("/", N3, 1)), "")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IF(ISNUMBER(FIND("/", N67, 1)), MID(N67, 1, FIND("/", N67, 1)-1), "")</f>
        <v>film &amp; video</v>
      </c>
      <c r="R67" t="str">
        <f t="shared" ref="R67:R130" si="9">IF(ISNUMBER(FIND("/", N67, 1)), MID(N67, FIND("/", N67, 1)+1, LEN(N67)-FIND("/", N67, 1)), "")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IF(ISNUMBER(FIND("/", N131, 1)), MID(N131, 1, FIND("/", N131, 1)-1), "")</f>
        <v>film &amp; video</v>
      </c>
      <c r="R131" t="str">
        <f t="shared" ref="R131:R194" si="15">IF(ISNUMBER(FIND("/", N131, 1)), MID(N131, FIND("/", N131, 1)+1, LEN(N131)-FIND("/", N131, 1)), "")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IF(ISNUMBER(FIND("/", N195, 1)), MID(N195, 1, FIND("/", N195, 1)-1), "")</f>
        <v>film &amp; video</v>
      </c>
      <c r="R195" t="str">
        <f t="shared" ref="R195:R258" si="21">IF(ISNUMBER(FIND("/", N195, 1)), MID(N195, FIND("/", N195, 1)+1, LEN(N195)-FIND("/", N195, 1)), "")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IF(ISNUMBER(FIND("/", N259, 1)), MID(N259, 1, FIND("/", N259, 1)-1), "")</f>
        <v>film &amp; video</v>
      </c>
      <c r="R259" t="str">
        <f t="shared" ref="R259:R322" si="27">IF(ISNUMBER(FIND("/", N259, 1)), MID(N259, FIND("/", N259, 1)+1, LEN(N259)-FIND("/", N259, 1)), "")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IF(ISNUMBER(FIND("/", N323, 1)), MID(N323, 1, FIND("/", N323, 1)-1), "")</f>
        <v>film &amp; video</v>
      </c>
      <c r="R323" t="str">
        <f t="shared" ref="R323:R386" si="33">IF(ISNUMBER(FIND("/", N323, 1)), MID(N323, FIND("/", N323, 1)+1, LEN(N323)-FIND("/", N323, 1)), "")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IF(ISNUMBER(FIND("/", N387, 1)), MID(N387, 1, FIND("/", N387, 1)-1), "")</f>
        <v>film &amp; video</v>
      </c>
      <c r="R387" t="str">
        <f t="shared" ref="R387:R450" si="39">IF(ISNUMBER(FIND("/", N387, 1)), MID(N387, FIND("/", N387, 1)+1, LEN(N387)-FIND("/", N387, 1)), "")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IF(ISNUMBER(FIND("/", N451, 1)), MID(N451, 1, FIND("/", N451, 1)-1), "")</f>
        <v>film &amp; video</v>
      </c>
      <c r="R451" t="str">
        <f t="shared" ref="R451:R514" si="45">IF(ISNUMBER(FIND("/", N451, 1)), MID(N451, FIND("/", N451, 1)+1, LEN(N451)-FIND("/", N451, 1)), "")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IF(ISNUMBER(FIND("/", N515, 1)), MID(N515, 1, FIND("/", N515, 1)-1), "")</f>
        <v>film &amp; video</v>
      </c>
      <c r="R515" t="str">
        <f t="shared" ref="R515:R578" si="51">IF(ISNUMBER(FIND("/", N515, 1)), MID(N515, FIND("/", N515, 1)+1, LEN(N515)-FIND("/", N515, 1)), "")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IF(ISNUMBER(FIND("/", N579, 1)), MID(N579, 1, FIND("/", N579, 1)-1), "")</f>
        <v>technology</v>
      </c>
      <c r="R579" t="str">
        <f t="shared" ref="R579:R642" si="57">IF(ISNUMBER(FIND("/", N579, 1)), MID(N579, FIND("/", N579, 1)+1, LEN(N579)-FIND("/", N579, 1)), "")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IF(ISNUMBER(FIND("/", N643, 1)), MID(N643, 1, FIND("/", N643, 1)-1), "")</f>
        <v>technology</v>
      </c>
      <c r="R643" t="str">
        <f t="shared" ref="R643:R706" si="63">IF(ISNUMBER(FIND("/", N643, 1)), MID(N643, FIND("/", N643, 1)+1, LEN(N643)-FIND("/", N643, 1)), "")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IF(ISNUMBER(FIND("/", N707, 1)), MID(N707, 1, FIND("/", N707, 1)-1), "")</f>
        <v>technology</v>
      </c>
      <c r="R707" t="str">
        <f t="shared" ref="R707:R770" si="69">IF(ISNUMBER(FIND("/", N707, 1)), MID(N707, FIND("/", N707, 1)+1, LEN(N707)-FIND("/", N707, 1)), "")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IF(ISNUMBER(FIND("/", N771, 1)), MID(N771, 1, FIND("/", N771, 1)-1), "")</f>
        <v>publishing</v>
      </c>
      <c r="R771" t="str">
        <f t="shared" ref="R771:R834" si="75">IF(ISNUMBER(FIND("/", N771, 1)), MID(N771, FIND("/", N771, 1)+1, LEN(N771)-FIND("/", N771, 1)), "")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IF(ISNUMBER(FIND("/", N835, 1)), MID(N835, 1, FIND("/", N835, 1)-1), "")</f>
        <v>music</v>
      </c>
      <c r="R835" t="str">
        <f t="shared" ref="R835:R898" si="81">IF(ISNUMBER(FIND("/", N835, 1)), MID(N835, FIND("/", N835, 1)+1, LEN(N835)-FIND("/", N835, 1)), "")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IF(ISNUMBER(FIND("/", N899, 1)), MID(N899, 1, FIND("/", N899, 1)-1), "")</f>
        <v>music</v>
      </c>
      <c r="R899" t="str">
        <f t="shared" ref="R899:R962" si="87">IF(ISNUMBER(FIND("/", N899, 1)), MID(N899, FIND("/", N899, 1)+1, LEN(N899)-FIND("/", N899, 1)), "")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IF(ISNUMBER(FIND("/", N963, 1)), MID(N963, 1, FIND("/", N963, 1)-1), "")</f>
        <v>technology</v>
      </c>
      <c r="R963" t="str">
        <f t="shared" ref="R963:R1026" si="93">IF(ISNUMBER(FIND("/", N963, 1)), MID(N963, FIND("/", N963, 1)+1, LEN(N963)-FIND("/", N963, 1)), "")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IF(ISNUMBER(FIND("/", N1027, 1)), MID(N1027, 1, FIND("/", N1027, 1)-1), "")</f>
        <v>music</v>
      </c>
      <c r="R1027" t="str">
        <f t="shared" ref="R1027:R1090" si="99">IF(ISNUMBER(FIND("/", N1027, 1)), MID(N1027, FIND("/", N1027, 1)+1, LEN(N1027)-FIND("/", N1027, 1)), "")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IF(ISNUMBER(FIND("/", N1091, 1)), MID(N1091, 1, FIND("/", N1091, 1)-1), "")</f>
        <v>games</v>
      </c>
      <c r="R1091" t="str">
        <f t="shared" ref="R1091:R1154" si="105">IF(ISNUMBER(FIND("/", N1091, 1)), MID(N1091, FIND("/", N1091, 1)+1, LEN(N1091)-FIND("/", N1091, 1)), "")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IF(ISNUMBER(FIND("/", N1155, 1)), MID(N1155, 1, FIND("/", N1155, 1)-1), "")</f>
        <v>food</v>
      </c>
      <c r="R1155" t="str">
        <f t="shared" ref="R1155:R1218" si="111">IF(ISNUMBER(FIND("/", N1155, 1)), MID(N1155, FIND("/", N1155, 1)+1, LEN(N1155)-FIND("/", N1155, 1)), "")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IF(ISNUMBER(FIND("/", N1219, 1)), MID(N1219, 1, FIND("/", N1219, 1)-1), "")</f>
        <v>photography</v>
      </c>
      <c r="R1219" t="str">
        <f t="shared" ref="R1219:R1282" si="117">IF(ISNUMBER(FIND("/", N1219, 1)), MID(N1219, FIND("/", N1219, 1)+1, LEN(N1219)-FIND("/", N1219, 1)), "")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IF(ISNUMBER(FIND("/", N1283, 1)), MID(N1283, 1, FIND("/", N1283, 1)-1), "")</f>
        <v>music</v>
      </c>
      <c r="R1283" t="str">
        <f t="shared" ref="R1283:R1346" si="123">IF(ISNUMBER(FIND("/", N1283, 1)), MID(N1283, FIND("/", N1283, 1)+1, LEN(N1283)-FIND("/", N1283, 1)), "")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IF(ISNUMBER(FIND("/", N1347, 1)), MID(N1347, 1, FIND("/", N1347, 1)-1), "")</f>
        <v>publishing</v>
      </c>
      <c r="R1347" t="str">
        <f t="shared" ref="R1347:R1410" si="129">IF(ISNUMBER(FIND("/", N1347, 1)), MID(N1347, FIND("/", N1347, 1)+1, LEN(N1347)-FIND("/", N1347, 1)), "")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IF(ISNUMBER(FIND("/", N1411, 1)), MID(N1411, 1, FIND("/", N1411, 1)-1), "")</f>
        <v>publishing</v>
      </c>
      <c r="R1411" t="str">
        <f t="shared" ref="R1411:R1474" si="135">IF(ISNUMBER(FIND("/", N1411, 1)), MID(N1411, FIND("/", N1411, 1)+1, LEN(N1411)-FIND("/", N1411, 1)), "")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IF(ISNUMBER(FIND("/", N1475, 1)), MID(N1475, 1, FIND("/", N1475, 1)-1), "")</f>
        <v>publishing</v>
      </c>
      <c r="R1475" t="str">
        <f t="shared" ref="R1475:R1538" si="141">IF(ISNUMBER(FIND("/", N1475, 1)), MID(N1475, FIND("/", N1475, 1)+1, LEN(N1475)-FIND("/", N1475, 1)), "")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IF(ISNUMBER(FIND("/", N1539, 1)), MID(N1539, 1, FIND("/", N1539, 1)-1), "")</f>
        <v>photography</v>
      </c>
      <c r="R1539" t="str">
        <f t="shared" ref="R1539:R1602" si="147">IF(ISNUMBER(FIND("/", N1539, 1)), MID(N1539, FIND("/", N1539, 1)+1, LEN(N1539)-FIND("/", N1539, 1)), "")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IF(ISNUMBER(FIND("/", N1603, 1)), MID(N1603, 1, FIND("/", N1603, 1)-1), "")</f>
        <v>music</v>
      </c>
      <c r="R1603" t="str">
        <f t="shared" ref="R1603:R1666" si="153">IF(ISNUMBER(FIND("/", N1603, 1)), MID(N1603, FIND("/", N1603, 1)+1, LEN(N1603)-FIND("/", N1603, 1)), "")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IF(ISNUMBER(FIND("/", N1667, 1)), MID(N1667, 1, FIND("/", N1667, 1)-1), "")</f>
        <v>music</v>
      </c>
      <c r="R1667" t="str">
        <f t="shared" ref="R1667:R1730" si="159">IF(ISNUMBER(FIND("/", N1667, 1)), MID(N1667, FIND("/", N1667, 1)+1, LEN(N1667)-FIND("/", N1667, 1)), "")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IF(ISNUMBER(FIND("/", N1731, 1)), MID(N1731, 1, FIND("/", N1731, 1)-1), "")</f>
        <v>music</v>
      </c>
      <c r="R1731" t="str">
        <f t="shared" ref="R1731:R1794" si="165">IF(ISNUMBER(FIND("/", N1731, 1)), MID(N1731, FIND("/", N1731, 1)+1, LEN(N1731)-FIND("/", N1731, 1)), "")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IF(ISNUMBER(FIND("/", N1795, 1)), MID(N1795, 1, FIND("/", N1795, 1)-1), "")</f>
        <v>photography</v>
      </c>
      <c r="R1795" t="str">
        <f t="shared" ref="R1795:R1858" si="171">IF(ISNUMBER(FIND("/", N1795, 1)), MID(N1795, FIND("/", N1795, 1)+1, LEN(N1795)-FIND("/", N1795, 1)), "")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IF(ISNUMBER(FIND("/", N1859, 1)), MID(N1859, 1, FIND("/", N1859, 1)-1), "")</f>
        <v>music</v>
      </c>
      <c r="R1859" t="str">
        <f t="shared" ref="R1859:R1922" si="177">IF(ISNUMBER(FIND("/", N1859, 1)), MID(N1859, FIND("/", N1859, 1)+1, LEN(N1859)-FIND("/", N1859, 1)), "")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IF(ISNUMBER(FIND("/", N1923, 1)), MID(N1923, 1, FIND("/", N1923, 1)-1), "")</f>
        <v>music</v>
      </c>
      <c r="R1923" t="str">
        <f t="shared" ref="R1923:R1986" si="183">IF(ISNUMBER(FIND("/", N1923, 1)), MID(N1923, FIND("/", N1923, 1)+1, LEN(N1923)-FIND("/", N1923, 1)), "")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IF(ISNUMBER(FIND("/", N1987, 1)), MID(N1987, 1, FIND("/", N1987, 1)-1), "")</f>
        <v>photography</v>
      </c>
      <c r="R1987" t="str">
        <f t="shared" ref="R1987:R2050" si="189">IF(ISNUMBER(FIND("/", N1987, 1)), MID(N1987, FIND("/", N1987, 1)+1, LEN(N1987)-FIND("/", N1987, 1)), "")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IF(ISNUMBER(FIND("/", N2051, 1)), MID(N2051, 1, FIND("/", N2051, 1)-1), "")</f>
        <v>technology</v>
      </c>
      <c r="R2051" t="str">
        <f t="shared" ref="R2051:R2114" si="195">IF(ISNUMBER(FIND("/", N2051, 1)), MID(N2051, FIND("/", N2051, 1)+1, LEN(N2051)-FIND("/", N2051, 1)), "")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IF(ISNUMBER(FIND("/", N2115, 1)), MID(N2115, 1, FIND("/", N2115, 1)-1), "")</f>
        <v>music</v>
      </c>
      <c r="R2115" t="str">
        <f t="shared" ref="R2115:R2178" si="201">IF(ISNUMBER(FIND("/", N2115, 1)), MID(N2115, FIND("/", N2115, 1)+1, LEN(N2115)-FIND("/", N2115, 1)), "")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IF(ISNUMBER(FIND("/", N2179, 1)), MID(N2179, 1, FIND("/", N2179, 1)-1), "")</f>
        <v>music</v>
      </c>
      <c r="R2179" t="str">
        <f t="shared" ref="R2179:R2242" si="207">IF(ISNUMBER(FIND("/", N2179, 1)), MID(N2179, FIND("/", N2179, 1)+1, LEN(N2179)-FIND("/", N2179, 1)), "")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IF(ISNUMBER(FIND("/", N2243, 1)), MID(N2243, 1, FIND("/", N2243, 1)-1), "")</f>
        <v>games</v>
      </c>
      <c r="R2243" t="str">
        <f t="shared" ref="R2243:R2306" si="213">IF(ISNUMBER(FIND("/", N2243, 1)), MID(N2243, FIND("/", N2243, 1)+1, LEN(N2243)-FIND("/", N2243, 1)), "")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IF(ISNUMBER(FIND("/", N2307, 1)), MID(N2307, 1, FIND("/", N2307, 1)-1), "")</f>
        <v>music</v>
      </c>
      <c r="R2307" t="str">
        <f t="shared" ref="R2307:R2370" si="219">IF(ISNUMBER(FIND("/", N2307, 1)), MID(N2307, FIND("/", N2307, 1)+1, LEN(N2307)-FIND("/", N2307, 1)), "")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IF(ISNUMBER(FIND("/", N2371, 1)), MID(N2371, 1, FIND("/", N2371, 1)-1), "")</f>
        <v>technology</v>
      </c>
      <c r="R2371" t="str">
        <f t="shared" ref="R2371:R2434" si="225">IF(ISNUMBER(FIND("/", N2371, 1)), MID(N2371, FIND("/", N2371, 1)+1, LEN(N2371)-FIND("/", N2371, 1)), "")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IF(ISNUMBER(FIND("/", N2435, 1)), MID(N2435, 1, FIND("/", N2435, 1)-1), "")</f>
        <v>food</v>
      </c>
      <c r="R2435" t="str">
        <f t="shared" ref="R2435:R2498" si="231">IF(ISNUMBER(FIND("/", N2435, 1)), MID(N2435, FIND("/", N2435, 1)+1, LEN(N2435)-FIND("/", N2435, 1)), "")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IF(ISNUMBER(FIND("/", N2499, 1)), MID(N2499, 1, FIND("/", N2499, 1)-1), "")</f>
        <v>music</v>
      </c>
      <c r="R2499" t="str">
        <f t="shared" ref="R2499:R2562" si="237">IF(ISNUMBER(FIND("/", N2499, 1)), MID(N2499, FIND("/", N2499, 1)+1, LEN(N2499)-FIND("/", N2499, 1)), "")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IF(ISNUMBER(FIND("/", N2563, 1)), MID(N2563, 1, FIND("/", N2563, 1)-1), "")</f>
        <v>food</v>
      </c>
      <c r="R2563" t="str">
        <f t="shared" ref="R2563:R2626" si="243">IF(ISNUMBER(FIND("/", N2563, 1)), MID(N2563, FIND("/", N2563, 1)+1, LEN(N2563)-FIND("/", N2563, 1)), "")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IF(ISNUMBER(FIND("/", N2627, 1)), MID(N2627, 1, FIND("/", N2627, 1)-1), "")</f>
        <v>technology</v>
      </c>
      <c r="R2627" t="str">
        <f t="shared" ref="R2627:R2690" si="249">IF(ISNUMBER(FIND("/", N2627, 1)), MID(N2627, FIND("/", N2627, 1)+1, LEN(N2627)-FIND("/", N2627, 1)), "")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IF(ISNUMBER(FIND("/", N2691, 1)), MID(N2691, 1, FIND("/", N2691, 1)-1), "")</f>
        <v>food</v>
      </c>
      <c r="R2691" t="str">
        <f t="shared" ref="R2691:R2754" si="255">IF(ISNUMBER(FIND("/", N2691, 1)), MID(N2691, FIND("/", N2691, 1)+1, LEN(N2691)-FIND("/", N2691, 1)), "")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IF(ISNUMBER(FIND("/", N2755, 1)), MID(N2755, 1, FIND("/", N2755, 1)-1), "")</f>
        <v>publishing</v>
      </c>
      <c r="R2755" t="str">
        <f t="shared" ref="R2755:R2818" si="261">IF(ISNUMBER(FIND("/", N2755, 1)), MID(N2755, FIND("/", N2755, 1)+1, LEN(N2755)-FIND("/", N2755, 1)), "")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IF(ISNUMBER(FIND("/", N2819, 1)), MID(N2819, 1, FIND("/", N2819, 1)-1), "")</f>
        <v>theater</v>
      </c>
      <c r="R2819" t="str">
        <f t="shared" ref="R2819:R2882" si="267">IF(ISNUMBER(FIND("/", N2819, 1)), MID(N2819, FIND("/", N2819, 1)+1, LEN(N2819)-FIND("/", N2819, 1)), "")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IF(ISNUMBER(FIND("/", N2883, 1)), MID(N2883, 1, FIND("/", N2883, 1)-1), "")</f>
        <v>theater</v>
      </c>
      <c r="R2883" t="str">
        <f t="shared" ref="R2883:R2946" si="273">IF(ISNUMBER(FIND("/", N2883, 1)), MID(N2883, FIND("/", N2883, 1)+1, LEN(N2883)-FIND("/", N2883, 1)), "")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IF(ISNUMBER(FIND("/", N2947, 1)), MID(N2947, 1, FIND("/", N2947, 1)-1), "")</f>
        <v>theater</v>
      </c>
      <c r="R2947" t="str">
        <f t="shared" ref="R2947:R3010" si="279">IF(ISNUMBER(FIND("/", N2947, 1)), MID(N2947, FIND("/", N2947, 1)+1, LEN(N2947)-FIND("/", N2947, 1)), "")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IF(ISNUMBER(FIND("/", N3011, 1)), MID(N3011, 1, FIND("/", N3011, 1)-1), "")</f>
        <v>theater</v>
      </c>
      <c r="R3011" t="str">
        <f t="shared" ref="R3011:R3074" si="285">IF(ISNUMBER(FIND("/", N3011, 1)), MID(N3011, FIND("/", N3011, 1)+1, LEN(N3011)-FIND("/", N3011, 1)), "")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IF(ISNUMBER(FIND("/", N3075, 1)), MID(N3075, 1, FIND("/", N3075, 1)-1), "")</f>
        <v>theater</v>
      </c>
      <c r="R3075" t="str">
        <f t="shared" ref="R3075:R3138" si="291">IF(ISNUMBER(FIND("/", N3075, 1)), MID(N3075, FIND("/", N3075, 1)+1, LEN(N3075)-FIND("/", N3075, 1)), "")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IF(ISNUMBER(FIND("/", N3139, 1)), MID(N3139, 1, FIND("/", N3139, 1)-1), "")</f>
        <v>theater</v>
      </c>
      <c r="R3139" t="str">
        <f t="shared" ref="R3139:R3202" si="297">IF(ISNUMBER(FIND("/", N3139, 1)), MID(N3139, FIND("/", N3139, 1)+1, LEN(N3139)-FIND("/", N3139, 1)), "")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IF(ISNUMBER(FIND("/", N3203, 1)), MID(N3203, 1, FIND("/", N3203, 1)-1), "")</f>
        <v>theater</v>
      </c>
      <c r="R3203" t="str">
        <f t="shared" ref="R3203:R3266" si="303">IF(ISNUMBER(FIND("/", N3203, 1)), MID(N3203, FIND("/", N3203, 1)+1, LEN(N3203)-FIND("/", N3203, 1)), "")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IF(ISNUMBER(FIND("/", N3267, 1)), MID(N3267, 1, FIND("/", N3267, 1)-1), "")</f>
        <v>theater</v>
      </c>
      <c r="R3267" t="str">
        <f t="shared" ref="R3267:R3330" si="309">IF(ISNUMBER(FIND("/", N3267, 1)), MID(N3267, FIND("/", N3267, 1)+1, LEN(N3267)-FIND("/", N3267, 1)), "")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IF(ISNUMBER(FIND("/", N3331, 1)), MID(N3331, 1, FIND("/", N3331, 1)-1), "")</f>
        <v>theater</v>
      </c>
      <c r="R3331" t="str">
        <f t="shared" ref="R3331:R3394" si="315">IF(ISNUMBER(FIND("/", N3331, 1)), MID(N3331, FIND("/", N3331, 1)+1, LEN(N3331)-FIND("/", N3331, 1)), "")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IF(ISNUMBER(FIND("/", N3395, 1)), MID(N3395, 1, FIND("/", N3395, 1)-1), "")</f>
        <v>theater</v>
      </c>
      <c r="R3395" t="str">
        <f t="shared" ref="R3395:R3458" si="321">IF(ISNUMBER(FIND("/", N3395, 1)), MID(N3395, FIND("/", N3395, 1)+1, LEN(N3395)-FIND("/", N3395, 1)), "")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IF(ISNUMBER(FIND("/", N3459, 1)), MID(N3459, 1, FIND("/", N3459, 1)-1), "")</f>
        <v>theater</v>
      </c>
      <c r="R3459" t="str">
        <f t="shared" ref="R3459:R3522" si="327">IF(ISNUMBER(FIND("/", N3459, 1)), MID(N3459, FIND("/", N3459, 1)+1, LEN(N3459)-FIND("/", N3459, 1)), "")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IF(ISNUMBER(FIND("/", N3523, 1)), MID(N3523, 1, FIND("/", N3523, 1)-1), "")</f>
        <v>theater</v>
      </c>
      <c r="R3523" t="str">
        <f t="shared" ref="R3523:R3586" si="333">IF(ISNUMBER(FIND("/", N3523, 1)), MID(N3523, FIND("/", N3523, 1)+1, LEN(N3523)-FIND("/", N3523, 1)), "")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IF(ISNUMBER(FIND("/", N3587, 1)), MID(N3587, 1, FIND("/", N3587, 1)-1), "")</f>
        <v>theater</v>
      </c>
      <c r="R3587" t="str">
        <f t="shared" ref="R3587:R3650" si="339">IF(ISNUMBER(FIND("/", N3587, 1)), MID(N3587, FIND("/", N3587, 1)+1, LEN(N3587)-FIND("/", N3587, 1)), "")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IF(ISNUMBER(FIND("/", N3651, 1)), MID(N3651, 1, FIND("/", N3651, 1)-1), "")</f>
        <v>theater</v>
      </c>
      <c r="R3651" t="str">
        <f t="shared" ref="R3651:R3714" si="345">IF(ISNUMBER(FIND("/", N3651, 1)), MID(N3651, FIND("/", N3651, 1)+1, LEN(N3651)-FIND("/", N3651, 1)), "")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IF(ISNUMBER(FIND("/", N3715, 1)), MID(N3715, 1, FIND("/", N3715, 1)-1), "")</f>
        <v>theater</v>
      </c>
      <c r="R3715" t="str">
        <f t="shared" ref="R3715:R3778" si="351">IF(ISNUMBER(FIND("/", N3715, 1)), MID(N3715, FIND("/", N3715, 1)+1, LEN(N3715)-FIND("/", N3715, 1)), "")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IF(ISNUMBER(FIND("/", N3779, 1)), MID(N3779, 1, FIND("/", N3779, 1)-1), "")</f>
        <v>theater</v>
      </c>
      <c r="R3779" t="str">
        <f t="shared" ref="R3779:R3842" si="357">IF(ISNUMBER(FIND("/", N3779, 1)), MID(N3779, FIND("/", N3779, 1)+1, LEN(N3779)-FIND("/", N3779, 1)), "")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IF(ISNUMBER(FIND("/", N3843, 1)), MID(N3843, 1, FIND("/", N3843, 1)-1), "")</f>
        <v>theater</v>
      </c>
      <c r="R3843" t="str">
        <f t="shared" ref="R3843:R3906" si="363">IF(ISNUMBER(FIND("/", N3843, 1)), MID(N3843, FIND("/", N3843, 1)+1, LEN(N3843)-FIND("/", N3843, 1)), "")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IF(ISNUMBER(FIND("/", N3907, 1)), MID(N3907, 1, FIND("/", N3907, 1)-1), "")</f>
        <v>theater</v>
      </c>
      <c r="R3907" t="str">
        <f t="shared" ref="R3907:R3970" si="369">IF(ISNUMBER(FIND("/", N3907, 1)), MID(N3907, FIND("/", N3907, 1)+1, LEN(N3907)-FIND("/", N3907, 1)), "")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IF(ISNUMBER(FIND("/", N3971, 1)), MID(N3971, 1, FIND("/", N3971, 1)-1), "")</f>
        <v>theater</v>
      </c>
      <c r="R3971" t="str">
        <f t="shared" ref="R3971:R4034" si="375">IF(ISNUMBER(FIND("/", N3971, 1)), MID(N3971, FIND("/", N3971, 1)+1, LEN(N3971)-FIND("/", N3971, 1)), "")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IF(ISNUMBER(FIND("/", N4035, 1)), MID(N4035, 1, FIND("/", N4035, 1)-1), "")</f>
        <v>theater</v>
      </c>
      <c r="R4035" t="str">
        <f t="shared" ref="R4035:R4098" si="381">IF(ISNUMBER(FIND("/", N4035, 1)), MID(N4035, FIND("/", N4035, 1)+1, LEN(N4035)-FIND("/", N4035, 1)), "")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IF(ISNUMBER(FIND("/", N4099, 1)), MID(N4099, 1, FIND("/", N4099, 1)-1), "")</f>
        <v>theater</v>
      </c>
      <c r="R4099" t="str">
        <f t="shared" ref="R4099:R4115" si="387">IF(ISNUMBER(FIND("/", N4099, 1)), MID(N4099, FIND("/", N4099, 1)+1, LEN(N4099)-FIND("/", N4099, 1)), "")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65588-130E-4F05-825C-3CFF10A04EE6}">
  <dimension ref="A1:H13"/>
  <sheetViews>
    <sheetView tabSelected="1" workbookViewId="0">
      <selection activeCell="D15" sqref="D15"/>
    </sheetView>
  </sheetViews>
  <sheetFormatPr defaultRowHeight="14.25" x14ac:dyDescent="0.45"/>
  <cols>
    <col min="1" max="1" width="9.46484375" bestFit="1" customWidth="1"/>
    <col min="2" max="2" width="15.59765625" bestFit="1" customWidth="1"/>
    <col min="3" max="3" width="12.265625" bestFit="1" customWidth="1"/>
    <col min="4" max="4" width="15.19921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</cols>
  <sheetData>
    <row r="1" spans="1:8" x14ac:dyDescent="0.45">
      <c r="A1" t="s">
        <v>8383</v>
      </c>
      <c r="B1" t="s">
        <v>8384</v>
      </c>
      <c r="C1" t="s">
        <v>8385</v>
      </c>
      <c r="D1" t="s">
        <v>8402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s="13" t="s">
        <v>8390</v>
      </c>
      <c r="B2">
        <f>COUNTIFS(Sheet1!$F:$F, "Successful",Sheet1!$D:$D, "&lt;1000")</f>
        <v>322</v>
      </c>
      <c r="C2">
        <f>COUNTIFS(Sheet1!$F:$F, "Failed",Sheet1!$D:$D, "&lt;1000")</f>
        <v>113</v>
      </c>
      <c r="D2">
        <f>COUNTIFS(Sheet1!$F:$F, "canceled",Sheet1!$D:$D, 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45">
      <c r="A3" s="13" t="s">
        <v>8391</v>
      </c>
      <c r="B3">
        <f>COUNTIFS(Sheet1!$F:$F, "Successful",Sheet1!$D:$D, "&gt;=1000", Sheet1!$D:$D, "&lt;4999")</f>
        <v>931</v>
      </c>
      <c r="C3">
        <f>COUNTIFS(Sheet1!$F:$F, "Failed",Sheet1!$D:$D, "&gt;=1000", Sheet1!$D:$D, "&lt;4999")</f>
        <v>420</v>
      </c>
      <c r="D3">
        <f>COUNTIFS(Sheet1!$F:$F, "canceled",Sheet1!$D:$D, "&gt;=1000", Sheet1!$D:$D, "&lt;4999")</f>
        <v>60</v>
      </c>
      <c r="E3">
        <f t="shared" ref="E3:E13" si="1">SUM(B3:D3)</f>
        <v>1411</v>
      </c>
      <c r="F3" s="14">
        <f t="shared" ref="F3:F13" si="2">B3/$E3</f>
        <v>0.65981573352232459</v>
      </c>
      <c r="G3" s="14">
        <f t="shared" si="0"/>
        <v>0.297661233167966</v>
      </c>
      <c r="H3" s="14">
        <f t="shared" si="0"/>
        <v>4.2523033309709427E-2</v>
      </c>
    </row>
    <row r="4" spans="1:8" x14ac:dyDescent="0.45">
      <c r="A4" s="13" t="s">
        <v>8392</v>
      </c>
      <c r="B4">
        <f>COUNTIFS(Sheet1!$F:$F, "Successful",Sheet1!$D:$D, "&gt;=5000", Sheet1!$D:$D, "&lt;9999")</f>
        <v>380</v>
      </c>
      <c r="C4">
        <f>COUNTIFS(Sheet1!$F:$F, "Failed",Sheet1!$D:$D, "&gt;=5000", Sheet1!$D:$D, "&lt;9999")</f>
        <v>282</v>
      </c>
      <c r="D4">
        <f>COUNTIFS(Sheet1!$F:$F, "canceled",Sheet1!$D:$D, "&gt;=5000", Sheet1!$D:$D, "&lt;9999")</f>
        <v>51</v>
      </c>
      <c r="E4">
        <f t="shared" si="1"/>
        <v>713</v>
      </c>
      <c r="F4" s="14">
        <f t="shared" si="2"/>
        <v>0.53295932678821878</v>
      </c>
      <c r="G4" s="14">
        <f t="shared" si="0"/>
        <v>0.39551192145862551</v>
      </c>
      <c r="H4" s="14">
        <f t="shared" si="0"/>
        <v>7.1528751753155678E-2</v>
      </c>
    </row>
    <row r="5" spans="1:8" x14ac:dyDescent="0.45">
      <c r="A5" s="13" t="s">
        <v>8393</v>
      </c>
      <c r="B5">
        <f>COUNTIFS(Sheet1!$F:$F, "Successful",Sheet1!$D:$D, "&gt;=10000", Sheet1!$D:$D, "&lt;14999")</f>
        <v>168</v>
      </c>
      <c r="C5">
        <f>COUNTIFS(Sheet1!$F:$F, "Failed",Sheet1!$D:$D, "&gt;=10000", Sheet1!$D:$D, "&lt;14999")</f>
        <v>144</v>
      </c>
      <c r="D5">
        <f>COUNTIFS(Sheet1!$F:$F, "canceled",Sheet1!$D:$D, "&gt;=10000", Sheet1!$D:$D, "&lt;14999")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45">
      <c r="A6" s="13" t="s">
        <v>8394</v>
      </c>
      <c r="B6">
        <f>COUNTIFS(Sheet1!$F:$F, "Successful",Sheet1!$D:$D, "&gt;=15000", Sheet1!$D:$D, "&lt;19999")</f>
        <v>94</v>
      </c>
      <c r="C6">
        <f>COUNTIFS(Sheet1!$F:$F, "Failed",Sheet1!$D:$D, "&gt;=15000", Sheet1!$D:$D, "&lt;19999")</f>
        <v>90</v>
      </c>
      <c r="D6">
        <f>COUNTIFS(Sheet1!$F:$F, "canceled",Sheet1!$D:$D, "&gt;=15000", Sheet1!$D:$D, "&lt;19999")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45">
      <c r="A7" s="13" t="s">
        <v>8395</v>
      </c>
      <c r="B7">
        <f>COUNTIFS(Sheet1!$F:$F, "Successful",Sheet1!$D:$D, "&gt;=20000", Sheet1!$D:$D, "&lt;24999")</f>
        <v>62</v>
      </c>
      <c r="C7">
        <f>COUNTIFS(Sheet1!$F:$F, "Failed",Sheet1!$D:$D, "&gt;=20000", Sheet1!$D:$D, "&lt;24999")</f>
        <v>72</v>
      </c>
      <c r="D7">
        <f>COUNTIFS(Sheet1!$F:$F, "canceled",Sheet1!$D:$D, "&gt;=20000", Sheet1!$D:$D, "&lt;24999")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45">
      <c r="A8" s="13" t="s">
        <v>8396</v>
      </c>
      <c r="B8">
        <f>COUNTIFS(Sheet1!$F:$F, "Successful",Sheet1!$D:$D, "&gt;=25000", Sheet1!$D:$D, "&lt;29999")</f>
        <v>55</v>
      </c>
      <c r="C8">
        <f>COUNTIFS(Sheet1!$F:$F, "Failed",Sheet1!$D:$D, "&gt;=25000", Sheet1!$D:$D, "&lt;29999")</f>
        <v>64</v>
      </c>
      <c r="D8">
        <f>COUNTIFS(Sheet1!$F:$F, "canceled",Sheet1!$D:$D, "&gt;=25000", Sheet1!$D:$D, "&lt;29999")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45">
      <c r="A9" s="13" t="s">
        <v>8397</v>
      </c>
      <c r="B9">
        <f>COUNTIFS(Sheet1!$F:$F, "Successful",Sheet1!$D:$D, "&gt;=30000", Sheet1!$D:$D, "&lt;34999")</f>
        <v>32</v>
      </c>
      <c r="C9">
        <f>COUNTIFS(Sheet1!$F:$F, "Failed",Sheet1!$D:$D, "&gt;=30000", Sheet1!$D:$D, "&lt;34999")</f>
        <v>37</v>
      </c>
      <c r="D9">
        <f>COUNTIFS(Sheet1!$F:$F, "canceled",Sheet1!$D:$D, "&gt;=30000", Sheet1!$D:$D, "&lt;34999")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45">
      <c r="A10" s="13" t="s">
        <v>8398</v>
      </c>
      <c r="B10">
        <f>COUNTIFS(Sheet1!$F:$F, "Successful",Sheet1!$D:$D, "&gt;=35000", Sheet1!$D:$D, "&lt;39999")</f>
        <v>26</v>
      </c>
      <c r="C10">
        <f>COUNTIFS(Sheet1!$F:$F, "Failed",Sheet1!$D:$D, "&gt;=35000", Sheet1!$D:$D, "&lt;39999")</f>
        <v>22</v>
      </c>
      <c r="D10">
        <f>COUNTIFS(Sheet1!$F:$F, "canceled",Sheet1!$D:$D, "&gt;=35000", Sheet1!$D:$D, "&lt;39999")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45">
      <c r="A11" s="13" t="s">
        <v>8399</v>
      </c>
      <c r="B11">
        <f>COUNTIFS(Sheet1!$F:$F, "Successful",Sheet1!$D:$D, "&gt;=40000", Sheet1!$D:$D, "&lt;44999")</f>
        <v>21</v>
      </c>
      <c r="C11">
        <f>COUNTIFS(Sheet1!$F:$F, "Failed",Sheet1!$D:$D, "&gt;=40000", Sheet1!$D:$D, "&lt;44999")</f>
        <v>16</v>
      </c>
      <c r="D11">
        <f>COUNTIFS(Sheet1!$F:$F, "canceled",Sheet1!$D:$D, "&gt;=40000", Sheet1!$D:$D, "&lt;44999")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45">
      <c r="A12" s="13" t="s">
        <v>8400</v>
      </c>
      <c r="B12">
        <f>COUNTIFS(Sheet1!$F:$F, "Successful",Sheet1!$D:$D, "&gt;=45000", Sheet1!$D:$D, "&lt;49999")</f>
        <v>6</v>
      </c>
      <c r="C12">
        <f>COUNTIFS(Sheet1!$F:$F, "Failed",Sheet1!$D:$D, "&gt;=45000", Sheet1!$D:$D, "&lt;49999")</f>
        <v>11</v>
      </c>
      <c r="D12">
        <f>COUNTIFS(Sheet1!$F:$F, "canceled",Sheet1!$D:$D, "&gt;=45000", Sheet1!$D:$D, "&lt;49999")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ht="17.25" x14ac:dyDescent="0.45">
      <c r="A13" s="13" t="s">
        <v>8401</v>
      </c>
      <c r="B13">
        <f>COUNTIFS(Sheet1!$F:$F, "Successful",Sheet1!$D:$D, "&gt;=50000")</f>
        <v>86</v>
      </c>
      <c r="C13">
        <f>COUNTIFS(Sheet1!$F:$F, "Failed",Sheet1!$D:$D, "&gt;=50000")</f>
        <v>258</v>
      </c>
      <c r="D13">
        <f>COUNTIFS(Sheet1!$F:$F, "Canceled",Sheet1!$D:$D, "&gt;=50000")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04BD8-0DB3-4195-960F-0F02A251AB69}">
  <dimension ref="A3:F7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7" t="s">
        <v>8312</v>
      </c>
      <c r="B3" s="7" t="s">
        <v>8314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8380</v>
      </c>
      <c r="B5" s="9">
        <v>345</v>
      </c>
      <c r="C5" s="9">
        <v>1464</v>
      </c>
      <c r="D5" s="9">
        <v>49</v>
      </c>
      <c r="E5" s="9">
        <v>1699</v>
      </c>
      <c r="F5" s="9">
        <v>3557</v>
      </c>
    </row>
    <row r="6" spans="1:6" x14ac:dyDescent="0.45">
      <c r="A6" s="8" t="s">
        <v>8381</v>
      </c>
      <c r="B6" s="9">
        <v>4</v>
      </c>
      <c r="C6" s="9">
        <v>66</v>
      </c>
      <c r="D6" s="9">
        <v>1</v>
      </c>
      <c r="E6" s="9">
        <v>486</v>
      </c>
      <c r="F6" s="9">
        <v>557</v>
      </c>
    </row>
    <row r="7" spans="1:6" x14ac:dyDescent="0.45">
      <c r="A7" s="8" t="s">
        <v>8311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509E-E732-4A5C-AEDF-47A61668B9FB}">
  <dimension ref="A3:F7"/>
  <sheetViews>
    <sheetView workbookViewId="0">
      <selection activeCell="H24" sqref="H24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7" t="s">
        <v>8382</v>
      </c>
      <c r="B3" s="7" t="s">
        <v>8314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8380</v>
      </c>
      <c r="B5" s="9">
        <v>349</v>
      </c>
      <c r="C5" s="9">
        <v>1530</v>
      </c>
      <c r="D5" s="9">
        <v>50</v>
      </c>
      <c r="E5" s="9"/>
      <c r="F5" s="9">
        <v>1929</v>
      </c>
    </row>
    <row r="6" spans="1:6" x14ac:dyDescent="0.45">
      <c r="A6" s="8" t="s">
        <v>8381</v>
      </c>
      <c r="B6" s="9"/>
      <c r="C6" s="9"/>
      <c r="D6" s="9"/>
      <c r="E6" s="9">
        <v>2185</v>
      </c>
      <c r="F6" s="9">
        <v>2185</v>
      </c>
    </row>
    <row r="7" spans="1:6" x14ac:dyDescent="0.45">
      <c r="A7" s="8" t="s">
        <v>8311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State</vt:lpstr>
      <vt:lpstr>Subcategory Pivot</vt:lpstr>
      <vt:lpstr>Category Pivot</vt:lpstr>
      <vt:lpstr>Sheet1</vt:lpstr>
      <vt:lpstr>Bonus</vt:lpstr>
      <vt:lpstr>Staff PIcks</vt:lpstr>
      <vt:lpstr>Spotlight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Grace</cp:lastModifiedBy>
  <dcterms:created xsi:type="dcterms:W3CDTF">2017-04-20T15:17:24Z</dcterms:created>
  <dcterms:modified xsi:type="dcterms:W3CDTF">2019-05-17T01:20:47Z</dcterms:modified>
</cp:coreProperties>
</file>