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4" i="1"/>
  <c r="E4" i="1" l="1"/>
  <c r="E3" i="1"/>
  <c r="E2" i="1"/>
  <c r="E5" i="1" s="1"/>
  <c r="E6" i="1" l="1"/>
  <c r="E12" i="1"/>
  <c r="E13" i="1" l="1"/>
  <c r="E8" i="1"/>
  <c r="E9" i="1" s="1"/>
  <c r="E17" i="1" l="1"/>
  <c r="E15" i="1"/>
  <c r="E16" i="1"/>
  <c r="E18" i="1" s="1"/>
  <c r="H3" i="1" s="1"/>
  <c r="E21" i="1" l="1"/>
  <c r="E20" i="1"/>
  <c r="E22" i="1"/>
  <c r="H2" i="1" l="1"/>
  <c r="H4" i="1" s="1"/>
  <c r="H5" i="1" s="1"/>
</calcChain>
</file>

<file path=xl/sharedStrings.xml><?xml version="1.0" encoding="utf-8"?>
<sst xmlns="http://schemas.openxmlformats.org/spreadsheetml/2006/main" count="46" uniqueCount="46">
  <si>
    <t>Design Inputs</t>
  </si>
  <si>
    <t>Initial Calculations</t>
  </si>
  <si>
    <t>N1/N2</t>
  </si>
  <si>
    <t>Core Specs</t>
  </si>
  <si>
    <t>Core Dependent Calculations</t>
  </si>
  <si>
    <t>N1</t>
  </si>
  <si>
    <t>N2</t>
  </si>
  <si>
    <t>FF</t>
  </si>
  <si>
    <t>CoreLoss(W/kg)</t>
  </si>
  <si>
    <t>Density(kg/dm3)</t>
  </si>
  <si>
    <t>J(A/mm2)</t>
  </si>
  <si>
    <t>Window Area(m2)</t>
  </si>
  <si>
    <t>Window Edge(m)</t>
  </si>
  <si>
    <t>S(VA)</t>
  </si>
  <si>
    <t>Vin(Vrms)</t>
  </si>
  <si>
    <t>Vo(Vrms)</t>
  </si>
  <si>
    <t>f(Hz)</t>
  </si>
  <si>
    <t>Temp Min(Celc)</t>
  </si>
  <si>
    <t>Temp Max(Celc)</t>
  </si>
  <si>
    <t>B(T)</t>
  </si>
  <si>
    <t>Relative Perm</t>
  </si>
  <si>
    <t>Lamination Thickness(m)</t>
  </si>
  <si>
    <t>CurrIn(Arms)</t>
  </si>
  <si>
    <t>CurrOut(Arms)</t>
  </si>
  <si>
    <t>AreaCopperIn(m2)</t>
  </si>
  <si>
    <t>AreaCopperOut(m2)</t>
  </si>
  <si>
    <t>Area(m2)</t>
  </si>
  <si>
    <t>H(A/m)</t>
  </si>
  <si>
    <t>OuterEdge(m)</t>
  </si>
  <si>
    <t>Middle Length(m)</t>
  </si>
  <si>
    <t>Winding Specs</t>
  </si>
  <si>
    <t>One Turn Length(m)</t>
  </si>
  <si>
    <t>Resistivity(ohm-m) @20C</t>
  </si>
  <si>
    <t>Temperature Coeff</t>
  </si>
  <si>
    <t>Winding Calculations</t>
  </si>
  <si>
    <t>Input Wind. Resist @50C</t>
  </si>
  <si>
    <t>Output Wind. Resist @50C</t>
  </si>
  <si>
    <t>Copper Mass(kg)</t>
  </si>
  <si>
    <t>Density(kg/m3)</t>
  </si>
  <si>
    <t>Edge(m)</t>
  </si>
  <si>
    <t>Losses</t>
  </si>
  <si>
    <t>Core Mass(kg)</t>
  </si>
  <si>
    <t>Efficiency(%)</t>
  </si>
  <si>
    <t>Copper Loss(W)</t>
  </si>
  <si>
    <t>Core Loss(W)</t>
  </si>
  <si>
    <t>Total Loss(W)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</si>
</sst>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6" formatCode="0.000"/>
    <numFmt numFmtId="167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Border="1" applyAlignment="1"/>
    <xf numFmtId="0" fontId="0" fillId="2" borderId="0" xfId="0" applyFill="1"/>
    <xf numFmtId="0" fontId="0" fillId="2" borderId="0" xfId="0" applyFill="1" applyBorder="1"/>
    <xf numFmtId="11" fontId="0" fillId="0" borderId="0" xfId="0" applyNumberFormat="1"/>
    <xf numFmtId="11" fontId="0" fillId="2" borderId="0" xfId="0" applyNumberFormat="1" applyFill="1"/>
    <xf numFmtId="2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43" fontId="5" fillId="5" borderId="0" xfId="4" applyNumberFormat="1"/>
    <xf numFmtId="43" fontId="5" fillId="4" borderId="0" xfId="3" applyNumberFormat="1"/>
    <xf numFmtId="0" fontId="0" fillId="0" borderId="0" xfId="0" applyFill="1"/>
    <xf numFmtId="43" fontId="5" fillId="4" borderId="0" xfId="1" applyFont="1" applyFill="1"/>
    <xf numFmtId="43" fontId="4" fillId="3" borderId="0" xfId="2" applyNumberFormat="1"/>
  </cellXfs>
  <cellStyles count="5">
    <cellStyle name="İyi" xfId="2" builtinId="26"/>
    <cellStyle name="Normal" xfId="0" builtinId="0"/>
    <cellStyle name="Virgül" xfId="1" builtinId="3"/>
    <cellStyle name="Vurgu1" xfId="3" builtinId="29"/>
    <cellStyle name="Vurgu5" xfId="4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2" sqref="E22"/>
    </sheetView>
  </sheetViews>
  <sheetFormatPr defaultRowHeight="15" x14ac:dyDescent="0.25"/>
  <cols>
    <col min="1" max="1" width="23.42578125" bestFit="1" customWidth="1"/>
    <col min="2" max="2" width="8.5703125" bestFit="1" customWidth="1"/>
    <col min="4" max="4" width="24.5703125" bestFit="1" customWidth="1"/>
    <col min="5" max="5" width="13.28515625" customWidth="1"/>
    <col min="7" max="7" width="15" bestFit="1" customWidth="1"/>
    <col min="8" max="8" width="9.5703125" bestFit="1" customWidth="1"/>
  </cols>
  <sheetData>
    <row r="1" spans="1:8" x14ac:dyDescent="0.25">
      <c r="A1" s="8" t="s">
        <v>0</v>
      </c>
      <c r="B1" s="8"/>
      <c r="C1" s="1"/>
      <c r="D1" s="8" t="s">
        <v>1</v>
      </c>
      <c r="E1" s="8"/>
      <c r="G1" s="8" t="s">
        <v>40</v>
      </c>
      <c r="H1" s="8"/>
    </row>
    <row r="2" spans="1:8" x14ac:dyDescent="0.25">
      <c r="A2" s="2" t="s">
        <v>13</v>
      </c>
      <c r="B2" s="2">
        <v>500000</v>
      </c>
      <c r="D2" t="s">
        <v>2</v>
      </c>
      <c r="E2">
        <f>B3/B4</f>
        <v>1.38</v>
      </c>
      <c r="G2" t="s">
        <v>43</v>
      </c>
      <c r="H2" s="13">
        <f>E3*E3*E20+E4*E4*E21</f>
        <v>1984.450525028923</v>
      </c>
    </row>
    <row r="3" spans="1:8" x14ac:dyDescent="0.25">
      <c r="A3" s="2" t="s">
        <v>14</v>
      </c>
      <c r="B3" s="2">
        <v>34500</v>
      </c>
      <c r="D3" t="s">
        <v>22</v>
      </c>
      <c r="E3" s="6">
        <f>B2/B3</f>
        <v>14.492753623188406</v>
      </c>
      <c r="G3" t="s">
        <v>44</v>
      </c>
      <c r="H3" s="15">
        <f>B14*E18</f>
        <v>2078.3955122937696</v>
      </c>
    </row>
    <row r="4" spans="1:8" x14ac:dyDescent="0.25">
      <c r="A4" s="2" t="s">
        <v>15</v>
      </c>
      <c r="B4" s="2">
        <v>25000</v>
      </c>
      <c r="D4" t="s">
        <v>23</v>
      </c>
      <c r="E4">
        <f>B2/B4</f>
        <v>20</v>
      </c>
      <c r="G4" t="s">
        <v>45</v>
      </c>
      <c r="H4" s="12">
        <f>H2+H3</f>
        <v>4062.8460373226926</v>
      </c>
    </row>
    <row r="5" spans="1:8" x14ac:dyDescent="0.25">
      <c r="A5" s="2" t="s">
        <v>16</v>
      </c>
      <c r="B5" s="2">
        <v>50</v>
      </c>
      <c r="D5" t="s">
        <v>5</v>
      </c>
      <c r="E5" s="4">
        <f>E2*B10</f>
        <v>1793.9999999999998</v>
      </c>
      <c r="G5" t="s">
        <v>42</v>
      </c>
      <c r="H5" s="16">
        <f>100*B2/(B2+H4)</f>
        <v>99.193980260742748</v>
      </c>
    </row>
    <row r="6" spans="1:8" x14ac:dyDescent="0.25">
      <c r="A6" s="2" t="s">
        <v>17</v>
      </c>
      <c r="B6" s="2">
        <v>-30</v>
      </c>
      <c r="D6" t="s">
        <v>24</v>
      </c>
      <c r="E6" s="6">
        <f>E5*(E3*SQRT(2)/B9*0.000001)</f>
        <v>1.2256517540566824E-2</v>
      </c>
    </row>
    <row r="7" spans="1:8" x14ac:dyDescent="0.25">
      <c r="A7" s="2" t="s">
        <v>18</v>
      </c>
      <c r="B7" s="2">
        <v>50</v>
      </c>
      <c r="D7" t="s">
        <v>25</v>
      </c>
      <c r="E7" s="6">
        <f>B10*(E4*SQRT(2)/B9*0.000001)</f>
        <v>1.2256517540566824E-2</v>
      </c>
    </row>
    <row r="8" spans="1:8" x14ac:dyDescent="0.25">
      <c r="A8" s="2" t="s">
        <v>7</v>
      </c>
      <c r="B8" s="2">
        <v>0.3</v>
      </c>
      <c r="D8" t="s">
        <v>11</v>
      </c>
      <c r="E8" s="6">
        <f>(E6+E7)/B8</f>
        <v>8.1710116937112165E-2</v>
      </c>
    </row>
    <row r="9" spans="1:8" x14ac:dyDescent="0.25">
      <c r="A9" s="2" t="s">
        <v>10</v>
      </c>
      <c r="B9" s="2">
        <v>3</v>
      </c>
      <c r="D9" t="s">
        <v>12</v>
      </c>
      <c r="E9" s="6">
        <f>SQRT(E8)</f>
        <v>0.28584981535259413</v>
      </c>
    </row>
    <row r="10" spans="1:8" x14ac:dyDescent="0.25">
      <c r="A10" s="2" t="s">
        <v>6</v>
      </c>
      <c r="B10" s="5">
        <v>1300</v>
      </c>
    </row>
    <row r="11" spans="1:8" x14ac:dyDescent="0.25">
      <c r="A11" s="8" t="s">
        <v>3</v>
      </c>
      <c r="B11" s="8"/>
      <c r="D11" s="8" t="s">
        <v>4</v>
      </c>
      <c r="E11" s="8"/>
    </row>
    <row r="12" spans="1:8" x14ac:dyDescent="0.25">
      <c r="A12" s="2" t="s">
        <v>19</v>
      </c>
      <c r="B12" s="3">
        <v>1.5</v>
      </c>
      <c r="D12" t="s">
        <v>26</v>
      </c>
      <c r="E12" s="4">
        <f>B3/(4.44*B5*E5*B12)</f>
        <v>5.7750057750057752E-2</v>
      </c>
    </row>
    <row r="13" spans="1:8" x14ac:dyDescent="0.25">
      <c r="A13" s="2" t="s">
        <v>20</v>
      </c>
      <c r="B13" s="2">
        <v>610</v>
      </c>
      <c r="D13" t="s">
        <v>39</v>
      </c>
      <c r="E13" s="6">
        <f>SQRT(E12)</f>
        <v>0.24031241697019684</v>
      </c>
    </row>
    <row r="14" spans="1:8" x14ac:dyDescent="0.25">
      <c r="A14" s="2" t="s">
        <v>8</v>
      </c>
      <c r="B14" s="2">
        <v>2.25</v>
      </c>
      <c r="D14" t="s">
        <v>27</v>
      </c>
      <c r="E14" s="10">
        <f>B12/(B13*4*0.0000001*PI())</f>
        <v>1956.8230708019921</v>
      </c>
    </row>
    <row r="15" spans="1:8" x14ac:dyDescent="0.25">
      <c r="A15" s="2" t="s">
        <v>21</v>
      </c>
      <c r="B15" s="5">
        <v>3.5E-4</v>
      </c>
      <c r="D15" t="s">
        <v>28</v>
      </c>
      <c r="E15" s="9">
        <f>E13*2+E9</f>
        <v>0.76647464929298781</v>
      </c>
      <c r="F15" s="7"/>
    </row>
    <row r="16" spans="1:8" x14ac:dyDescent="0.25">
      <c r="A16" s="2" t="s">
        <v>9</v>
      </c>
      <c r="B16" s="2">
        <v>7.6</v>
      </c>
      <c r="D16" t="s">
        <v>29</v>
      </c>
      <c r="E16" s="6">
        <f>(E9+E13)*4</f>
        <v>2.1046489292911641</v>
      </c>
    </row>
    <row r="17" spans="1:5" x14ac:dyDescent="0.25">
      <c r="A17" s="14"/>
      <c r="B17" s="14"/>
      <c r="D17" t="s">
        <v>31</v>
      </c>
      <c r="E17" s="9">
        <f>4*E13</f>
        <v>0.96124966788078736</v>
      </c>
    </row>
    <row r="18" spans="1:5" x14ac:dyDescent="0.25">
      <c r="D18" t="s">
        <v>41</v>
      </c>
      <c r="E18" s="4">
        <f>E12*E16*B16*1000</f>
        <v>923.73133879723082</v>
      </c>
    </row>
    <row r="19" spans="1:5" x14ac:dyDescent="0.25">
      <c r="A19" s="8" t="s">
        <v>30</v>
      </c>
      <c r="B19" s="8"/>
      <c r="D19" s="8" t="s">
        <v>34</v>
      </c>
      <c r="E19" s="8"/>
    </row>
    <row r="20" spans="1:5" x14ac:dyDescent="0.25">
      <c r="A20" s="2" t="s">
        <v>38</v>
      </c>
      <c r="B20" s="2">
        <v>8940</v>
      </c>
      <c r="D20" t="s">
        <v>35</v>
      </c>
      <c r="E20" s="4">
        <f>(B21*(B7-20)*B22 + B21)*E5*E17/(E6/E5)</f>
        <v>4.7239844748313509</v>
      </c>
    </row>
    <row r="21" spans="1:5" x14ac:dyDescent="0.25">
      <c r="A21" s="2" t="s">
        <v>32</v>
      </c>
      <c r="B21" s="5">
        <v>1.6800000000000002E-8</v>
      </c>
      <c r="D21" t="s">
        <v>36</v>
      </c>
      <c r="E21" s="4">
        <f>(B21*(B7-20)*B22 + B21)*B10*E17/(E7/B10)</f>
        <v>2.4805631562861539</v>
      </c>
    </row>
    <row r="22" spans="1:5" x14ac:dyDescent="0.25">
      <c r="A22" s="2" t="s">
        <v>33</v>
      </c>
      <c r="B22" s="2">
        <v>3.8E-3</v>
      </c>
      <c r="D22" t="s">
        <v>37</v>
      </c>
      <c r="E22" s="11">
        <f>(B20*E6*E17)+(B20*E7*B10)</f>
        <v>142550.57412279991</v>
      </c>
    </row>
  </sheetData>
  <mergeCells count="7">
    <mergeCell ref="G1:H1"/>
    <mergeCell ref="A1:B1"/>
    <mergeCell ref="D1:E1"/>
    <mergeCell ref="A11:B11"/>
    <mergeCell ref="D11:E11"/>
    <mergeCell ref="A19:B19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2018-03-26T17:02:57Z</dcterms:modified>
</cp:coreProperties>
</file>