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C17" i="1"/>
  <c r="C19"/>
  <c r="C18"/>
  <c r="C26"/>
  <c r="B34"/>
  <c r="B31"/>
  <c r="B30"/>
  <c r="B26"/>
  <c r="B15"/>
  <c r="B10"/>
  <c r="B9"/>
  <c r="B14"/>
  <c r="B12"/>
  <c r="B13" s="1"/>
  <c r="C23" l="1"/>
  <c r="B19"/>
  <c r="B27" s="1"/>
  <c r="C22"/>
  <c r="C27"/>
  <c r="B17"/>
  <c r="B18"/>
  <c r="B16"/>
  <c r="C24" l="1"/>
  <c r="C35" s="1"/>
  <c r="C37" s="1"/>
  <c r="B23"/>
  <c r="B22"/>
  <c r="C25" l="1"/>
  <c r="C36" s="1"/>
  <c r="B24"/>
  <c r="B25" s="1"/>
  <c r="B35" l="1"/>
  <c r="B37" s="1"/>
  <c r="B36" l="1"/>
</calcChain>
</file>

<file path=xl/sharedStrings.xml><?xml version="1.0" encoding="utf-8"?>
<sst xmlns="http://schemas.openxmlformats.org/spreadsheetml/2006/main" count="38" uniqueCount="38">
  <si>
    <t>efficiency</t>
  </si>
  <si>
    <t>yellows are input</t>
  </si>
  <si>
    <t>input current</t>
  </si>
  <si>
    <t>min input voltage</t>
  </si>
  <si>
    <t>nominal input voltage</t>
  </si>
  <si>
    <t>max input voltage</t>
  </si>
  <si>
    <t>output voltage</t>
  </si>
  <si>
    <t>output current</t>
  </si>
  <si>
    <t>Kind</t>
  </si>
  <si>
    <t>inductor ripple current</t>
  </si>
  <si>
    <t>duty cylce</t>
  </si>
  <si>
    <t>max duty cycle</t>
  </si>
  <si>
    <t>diode voltage drop</t>
  </si>
  <si>
    <t>switching frequncy</t>
  </si>
  <si>
    <t>another min inductor value</t>
  </si>
  <si>
    <t>min inductor value</t>
  </si>
  <si>
    <t>min output capacitor</t>
  </si>
  <si>
    <t>min coupling capacitor</t>
  </si>
  <si>
    <t>desired output ripple</t>
  </si>
  <si>
    <t xml:space="preserve">!usually up to 2% </t>
  </si>
  <si>
    <t>f R</t>
  </si>
  <si>
    <t>f RHPZ</t>
  </si>
  <si>
    <t>hand input values</t>
  </si>
  <si>
    <t>for hand input(selected) values</t>
  </si>
  <si>
    <t>f c</t>
  </si>
  <si>
    <t>compensator 0</t>
  </si>
  <si>
    <t>pole to cancel ESR zero</t>
  </si>
  <si>
    <t>C out ESR</t>
  </si>
  <si>
    <t>compensator frequency calculations</t>
  </si>
  <si>
    <t>cc1</t>
  </si>
  <si>
    <t>cc2</t>
  </si>
  <si>
    <t>ota transconductance</t>
  </si>
  <si>
    <t>current gain</t>
  </si>
  <si>
    <t>V ref</t>
  </si>
  <si>
    <t>r shunt/sense</t>
  </si>
  <si>
    <t>calculated current gain ???</t>
  </si>
  <si>
    <t>compensator network calculations(OTA)</t>
  </si>
  <si>
    <t>rc1</t>
  </si>
</sst>
</file>

<file path=xl/styles.xml><?xml version="1.0" encoding="utf-8"?>
<styleSheet xmlns="http://schemas.openxmlformats.org/spreadsheetml/2006/main">
  <numFmts count="1">
    <numFmt numFmtId="164" formatCode="#,##0.00_ ;\-#,##0.00\ "/>
  </numFmts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400051</xdr:colOff>
      <xdr:row>26</xdr:row>
      <xdr:rowOff>5482</xdr:rowOff>
    </xdr:from>
    <xdr:to>
      <xdr:col>9</xdr:col>
      <xdr:colOff>619126</xdr:colOff>
      <xdr:row>36</xdr:row>
      <xdr:rowOff>85724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39176" y="4958482"/>
          <a:ext cx="2800350" cy="19852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49693</xdr:colOff>
      <xdr:row>27</xdr:row>
      <xdr:rowOff>19050</xdr:rowOff>
    </xdr:from>
    <xdr:to>
      <xdr:col>6</xdr:col>
      <xdr:colOff>266699</xdr:colOff>
      <xdr:row>36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40843" y="5162550"/>
          <a:ext cx="3064981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D12" sqref="D12"/>
    </sheetView>
  </sheetViews>
  <sheetFormatPr defaultColWidth="10.7109375" defaultRowHeight="15"/>
  <cols>
    <col min="1" max="1" width="39.85546875" style="4" customWidth="1"/>
    <col min="2" max="2" width="10.140625" style="4" bestFit="1" customWidth="1"/>
    <col min="3" max="3" width="30.85546875" style="4" customWidth="1"/>
    <col min="4" max="4" width="21.28515625" style="4" customWidth="1"/>
    <col min="5" max="7" width="10.7109375" style="4"/>
    <col min="8" max="8" width="17.28515625" style="4" customWidth="1"/>
    <col min="9" max="16384" width="10.7109375" style="4"/>
  </cols>
  <sheetData>
    <row r="1" spans="1:8">
      <c r="A1" s="1" t="s">
        <v>0</v>
      </c>
      <c r="B1" s="2">
        <v>0.8</v>
      </c>
      <c r="C1" s="3"/>
      <c r="G1" s="1"/>
      <c r="H1" s="4" t="s">
        <v>1</v>
      </c>
    </row>
    <row r="2" spans="1:8">
      <c r="A2" s="1" t="s">
        <v>3</v>
      </c>
      <c r="B2" s="2">
        <v>9</v>
      </c>
      <c r="G2" s="5"/>
      <c r="H2" s="4" t="s">
        <v>22</v>
      </c>
    </row>
    <row r="3" spans="1:8">
      <c r="A3" s="1" t="s">
        <v>4</v>
      </c>
      <c r="B3" s="2">
        <v>15</v>
      </c>
    </row>
    <row r="4" spans="1:8">
      <c r="A4" s="1" t="s">
        <v>5</v>
      </c>
      <c r="B4" s="2">
        <v>21</v>
      </c>
    </row>
    <row r="5" spans="1:8">
      <c r="A5" s="1" t="s">
        <v>6</v>
      </c>
      <c r="B5" s="2">
        <v>25</v>
      </c>
    </row>
    <row r="6" spans="1:8">
      <c r="A6" s="1" t="s">
        <v>7</v>
      </c>
      <c r="B6" s="2">
        <v>1</v>
      </c>
    </row>
    <row r="7" spans="1:8">
      <c r="A7" s="1" t="s">
        <v>8</v>
      </c>
      <c r="B7" s="2">
        <v>0.3</v>
      </c>
    </row>
    <row r="8" spans="1:8">
      <c r="A8" s="1" t="s">
        <v>12</v>
      </c>
      <c r="B8" s="2">
        <v>0.75</v>
      </c>
    </row>
    <row r="9" spans="1:8">
      <c r="A9" s="1" t="s">
        <v>13</v>
      </c>
      <c r="B9" s="2">
        <f>200000</f>
        <v>200000</v>
      </c>
      <c r="C9" s="2"/>
    </row>
    <row r="10" spans="1:8">
      <c r="A10" s="1" t="s">
        <v>18</v>
      </c>
      <c r="B10" s="2">
        <f>B5*2/100</f>
        <v>0.5</v>
      </c>
      <c r="C10" s="4" t="s">
        <v>19</v>
      </c>
    </row>
    <row r="12" spans="1:8">
      <c r="A12" s="4" t="s">
        <v>2</v>
      </c>
      <c r="B12" s="2">
        <f xml:space="preserve"> (B5*B6) / (B1*B2)</f>
        <v>3.4722222222222223</v>
      </c>
    </row>
    <row r="13" spans="1:8">
      <c r="A13" s="4" t="s">
        <v>9</v>
      </c>
      <c r="B13" s="2">
        <f>B12*B7</f>
        <v>1.0416666666666667</v>
      </c>
    </row>
    <row r="14" spans="1:8">
      <c r="A14" s="4" t="s">
        <v>10</v>
      </c>
      <c r="B14" s="2">
        <f>(B5+B8)/(B3+B5+B8)</f>
        <v>0.63190184049079756</v>
      </c>
    </row>
    <row r="15" spans="1:8">
      <c r="A15" s="4" t="s">
        <v>11</v>
      </c>
      <c r="B15" s="2">
        <f>(B5+B8)/(B2+B5+B8)</f>
        <v>0.74100719424460426</v>
      </c>
    </row>
    <row r="16" spans="1:8">
      <c r="A16" s="4" t="s">
        <v>15</v>
      </c>
      <c r="B16" s="6">
        <f>(B4*B14)/(2*B9*B13)</f>
        <v>3.1847852760736193E-5</v>
      </c>
    </row>
    <row r="17" spans="1:3">
      <c r="A17" s="4" t="s">
        <v>14</v>
      </c>
      <c r="B17" s="6">
        <f>(B2*B15)/(B13*B9)</f>
        <v>3.2011510791366902E-5</v>
      </c>
      <c r="C17" s="8">
        <f>100*10^-6</f>
        <v>9.9999999999999991E-5</v>
      </c>
    </row>
    <row r="18" spans="1:3">
      <c r="A18" s="4" t="s">
        <v>17</v>
      </c>
      <c r="B18" s="6">
        <f>(B6*B15)/(0.05*B4*B9)</f>
        <v>3.5286056868790678E-6</v>
      </c>
      <c r="C18" s="8">
        <f>4.7*10^-6</f>
        <v>4.6999999999999999E-6</v>
      </c>
    </row>
    <row r="19" spans="1:3">
      <c r="A19" s="4" t="s">
        <v>16</v>
      </c>
      <c r="B19" s="6">
        <f>(B5*B15)/(B10*0.5*B9)</f>
        <v>3.7050359712230212E-4</v>
      </c>
      <c r="C19" s="8">
        <f>470*10^-6</f>
        <v>4.6999999999999999E-4</v>
      </c>
    </row>
    <row r="20" spans="1:3">
      <c r="B20" s="7"/>
    </row>
    <row r="21" spans="1:3">
      <c r="A21" s="10" t="s">
        <v>28</v>
      </c>
      <c r="B21" s="7"/>
      <c r="C21" s="4" t="s">
        <v>23</v>
      </c>
    </row>
    <row r="22" spans="1:3">
      <c r="A22" s="4" t="s">
        <v>21</v>
      </c>
      <c r="B22" s="2">
        <f>(((1-B15)^2)*B5)/(2*3.14159*B15*B17*0.5*B6)</f>
        <v>22502.838748860169</v>
      </c>
      <c r="C22" s="2">
        <f>(((1-B15)^2)*B5)/(2*3.14159*B15*C17*0.5*B6)</f>
        <v>7203.4986544552667</v>
      </c>
    </row>
    <row r="23" spans="1:3">
      <c r="A23" s="4" t="s">
        <v>20</v>
      </c>
      <c r="B23" s="2">
        <f>1/(2*3.14159*(B17*B18)^(1/2))</f>
        <v>14974.966102316735</v>
      </c>
      <c r="C23" s="2">
        <f>1/(2*3.14159*(C17*C18)^(1/2))</f>
        <v>7341.2762966275459</v>
      </c>
    </row>
    <row r="24" spans="1:3">
      <c r="A24" s="4" t="s">
        <v>24</v>
      </c>
      <c r="B24" s="2">
        <f>MIN(B22:B23)/6</f>
        <v>2495.8276837194558</v>
      </c>
      <c r="C24" s="2">
        <f>MIN(C22:C23)/6</f>
        <v>1200.5831090758777</v>
      </c>
    </row>
    <row r="25" spans="1:3">
      <c r="A25" s="4" t="s">
        <v>25</v>
      </c>
      <c r="B25" s="2">
        <f>B24/4</f>
        <v>623.95692092986394</v>
      </c>
      <c r="C25" s="2">
        <f>C24/4</f>
        <v>300.14577726896943</v>
      </c>
    </row>
    <row r="26" spans="1:3">
      <c r="A26" s="4" t="s">
        <v>27</v>
      </c>
      <c r="B26" s="6">
        <f>70*10^-3</f>
        <v>7.0000000000000007E-2</v>
      </c>
      <c r="C26" s="6">
        <f>70*10^-3</f>
        <v>7.0000000000000007E-2</v>
      </c>
    </row>
    <row r="27" spans="1:3">
      <c r="A27" s="4" t="s">
        <v>26</v>
      </c>
      <c r="B27" s="2">
        <f>1/(2*3.14159*B26*B19)</f>
        <v>6136.6312831891601</v>
      </c>
      <c r="C27" s="9">
        <f>1/(2*3.14159*C26*C19)</f>
        <v>4837.5403502868776</v>
      </c>
    </row>
    <row r="28" spans="1:3">
      <c r="B28" s="7"/>
    </row>
    <row r="29" spans="1:3">
      <c r="A29" s="10" t="s">
        <v>36</v>
      </c>
      <c r="B29" s="7"/>
    </row>
    <row r="30" spans="1:3">
      <c r="A30" s="1" t="s">
        <v>31</v>
      </c>
      <c r="B30" s="6">
        <f>550*10^-6</f>
        <v>5.4999999999999992E-4</v>
      </c>
    </row>
    <row r="31" spans="1:3">
      <c r="A31" s="5" t="s">
        <v>32</v>
      </c>
      <c r="B31" s="6">
        <f>1</f>
        <v>1</v>
      </c>
    </row>
    <row r="32" spans="1:3">
      <c r="A32" s="1" t="s">
        <v>34</v>
      </c>
    </row>
    <row r="33" spans="1:10">
      <c r="A33" s="4" t="s">
        <v>35</v>
      </c>
    </row>
    <row r="34" spans="1:10">
      <c r="A34" s="4" t="s">
        <v>33</v>
      </c>
      <c r="B34" s="7">
        <f>1.2</f>
        <v>1.2</v>
      </c>
    </row>
    <row r="35" spans="1:10">
      <c r="A35" s="4" t="s">
        <v>37</v>
      </c>
      <c r="B35" s="6">
        <f>(2*3.14159*B24*B19*B5*B5*(1+B15))/(B31*B30*B34*B2*B15)</f>
        <v>1436343.262421034</v>
      </c>
      <c r="C35" s="6">
        <f>(2*3.14159*C24*C19*B5*B5*(1+B15))/(B31*B30*B34*B2*B15)</f>
        <v>876478.57018372533</v>
      </c>
    </row>
    <row r="36" spans="1:10">
      <c r="A36" s="4" t="s">
        <v>29</v>
      </c>
      <c r="B36" s="6">
        <f>1/(2*3.14159*B25*B35)</f>
        <v>1.7758556062412403E-10</v>
      </c>
      <c r="C36" s="6">
        <f>1/(2*3.14159*C25*C35)</f>
        <v>6.0498827615158613E-10</v>
      </c>
    </row>
    <row r="37" spans="1:10">
      <c r="A37" s="4" t="s">
        <v>30</v>
      </c>
      <c r="B37" s="6">
        <f>1/(2*3.14159*B35*B27)</f>
        <v>1.8056444080676007E-11</v>
      </c>
      <c r="C37" s="6">
        <f>1/(2*3.14159*C35*C27)</f>
        <v>3.7536570909090891E-11</v>
      </c>
    </row>
    <row r="38" spans="1:10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spans="1:10">
      <c r="A39" s="10"/>
    </row>
    <row r="40" spans="1:10">
      <c r="B40" s="6"/>
    </row>
    <row r="41" spans="1:10">
      <c r="B41" s="6"/>
      <c r="C41" s="6"/>
    </row>
    <row r="42" spans="1:10">
      <c r="B42" s="6"/>
      <c r="C42" s="6"/>
    </row>
    <row r="43" spans="1:10">
      <c r="B43" s="6"/>
      <c r="C43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2024-01-11T20:11:41Z</dcterms:created>
  <dcterms:modified xsi:type="dcterms:W3CDTF">2024-01-14T02:22:40Z</dcterms:modified>
</cp:coreProperties>
</file>