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TUDENT INNFO" sheetId="3" r:id="rId1"/>
    <sheet name="DESIGN OF HEAT EXCHANGER" sheetId="1" r:id="rId2"/>
    <sheet name="phycical properties" sheetId="2" r:id="rId3"/>
  </sheets>
  <calcPr calcId="144525"/>
</workbook>
</file>

<file path=xl/sharedStrings.xml><?xml version="1.0" encoding="utf-8"?>
<sst xmlns="http://schemas.openxmlformats.org/spreadsheetml/2006/main" count="116" uniqueCount="101">
  <si>
    <t>Name</t>
  </si>
  <si>
    <t>YUSRA RAEES</t>
  </si>
  <si>
    <t>Roll #</t>
  </si>
  <si>
    <t>EN-21M-11</t>
  </si>
  <si>
    <t>Subject</t>
  </si>
  <si>
    <t>HMT</t>
  </si>
  <si>
    <t>Heat Exchnager Type</t>
  </si>
  <si>
    <t>Shell &amp; Tube (One Shell Two Tube Pass)</t>
  </si>
  <si>
    <t>Hot Fluid</t>
  </si>
  <si>
    <t>ETHYLENE (shell side)</t>
  </si>
  <si>
    <t>Cold Fluid</t>
  </si>
  <si>
    <t>Water  (tube side)</t>
  </si>
  <si>
    <t>SHELL SIDE</t>
  </si>
  <si>
    <t>TUBE SIDE</t>
  </si>
  <si>
    <t>mass flow rate (kg/h)</t>
  </si>
  <si>
    <t>inlet temprature (k)</t>
  </si>
  <si>
    <t>outlet temprature</t>
  </si>
  <si>
    <t>pressure drop (kg/m2)</t>
  </si>
  <si>
    <t>Fowling factor (h m2 C/K Cal)</t>
  </si>
  <si>
    <t>CALCULATIONS</t>
  </si>
  <si>
    <t>HEAT DUTY</t>
  </si>
  <si>
    <t>ESTIMATED U</t>
  </si>
  <si>
    <t>Q ( tube side )</t>
  </si>
  <si>
    <t>Q  (shell side) j/s</t>
  </si>
  <si>
    <t>U( W/ m2 k)</t>
  </si>
  <si>
    <t>LMTD</t>
  </si>
  <si>
    <t>SIZE</t>
  </si>
  <si>
    <t>LMTD F</t>
  </si>
  <si>
    <t>R</t>
  </si>
  <si>
    <t>Area (m2)</t>
  </si>
  <si>
    <t>Total flow rate area (m2)</t>
  </si>
  <si>
    <t>CORRECTED LMTD F</t>
  </si>
  <si>
    <t>S</t>
  </si>
  <si>
    <t>area of one tube (m2)</t>
  </si>
  <si>
    <t>F    (from graph)</t>
  </si>
  <si>
    <t>no of tubes</t>
  </si>
  <si>
    <t>ESTIMATED LAYOUT</t>
  </si>
  <si>
    <t>No of tubes /pass</t>
  </si>
  <si>
    <t>Material used for shell</t>
  </si>
  <si>
    <t>copper alloy</t>
  </si>
  <si>
    <t>Material used for tube</t>
  </si>
  <si>
    <t>Tube cross sectional area (m2)</t>
  </si>
  <si>
    <t>shell pass</t>
  </si>
  <si>
    <t>Tube outer diameter (in)</t>
  </si>
  <si>
    <t>Area / Pass (m2)</t>
  </si>
  <si>
    <t>Tube inner diameter (in)</t>
  </si>
  <si>
    <t>Volumetric flow rate (tube side) m3/s</t>
  </si>
  <si>
    <t>Tube length (m)</t>
  </si>
  <si>
    <t>Tube side velocity (m/s)</t>
  </si>
  <si>
    <t>Square pitch(in)</t>
  </si>
  <si>
    <t>k 1</t>
  </si>
  <si>
    <t>Tube pass</t>
  </si>
  <si>
    <t>n 1</t>
  </si>
  <si>
    <t>TUBE SIDE HEAT COFFICIENT</t>
  </si>
  <si>
    <t>Reynolds number</t>
  </si>
  <si>
    <t>Prandtl number</t>
  </si>
  <si>
    <t>shell  diameter (in)</t>
  </si>
  <si>
    <t>Length diameter  Ratio</t>
  </si>
  <si>
    <t>j factor (Dittus-Boelter Correlation</t>
  </si>
  <si>
    <t>Baffle  spacing (m)</t>
  </si>
  <si>
    <t xml:space="preserve"> Nusselt number</t>
  </si>
  <si>
    <t>h (w/mk)</t>
  </si>
  <si>
    <t>Area shell side (m2)</t>
  </si>
  <si>
    <t>Volumetric flow rate (shell side) m3/s</t>
  </si>
  <si>
    <t>SHALL SIDE HEAT TRANSFER COFFICIENT</t>
  </si>
  <si>
    <t>Shell side velocity (m/s)</t>
  </si>
  <si>
    <t>Equilant diameter (in)</t>
  </si>
  <si>
    <t>j factor (  bell delaware Correlation)</t>
  </si>
  <si>
    <t>h (w/m2 k)</t>
  </si>
  <si>
    <t xml:space="preserve"> Pressure  drop across tube</t>
  </si>
  <si>
    <t>L (m)</t>
  </si>
  <si>
    <t>density (kg/m3)</t>
  </si>
  <si>
    <t>j f (colebrook equation)</t>
  </si>
  <si>
    <t>Initial guess of j (f) Darcy-Weisbach</t>
  </si>
  <si>
    <t>Tube inner diameter (m)</t>
  </si>
  <si>
    <t>velocity (m/s)</t>
  </si>
  <si>
    <t>Pressure drop (pa )</t>
  </si>
  <si>
    <t>Pressure drop (psi )</t>
  </si>
  <si>
    <t>Shell side pressure drop</t>
  </si>
  <si>
    <t>Velocity (m/s)</t>
  </si>
  <si>
    <t>J(f) (Bell-Delaware Method)</t>
  </si>
  <si>
    <t>Initial guess for j(f)</t>
  </si>
  <si>
    <t>Length of Baffle Spacing (m)</t>
  </si>
  <si>
    <t>Shell Diameter (m)</t>
  </si>
  <si>
    <t>Pressure Drop (Pa)</t>
  </si>
  <si>
    <t>Density (kg/m3)</t>
  </si>
  <si>
    <t>Shell Equivalent Diameter (m)</t>
  </si>
  <si>
    <t>Pressure Drop (psi)</t>
  </si>
  <si>
    <t>Cost estimation USD</t>
  </si>
  <si>
    <t>Base Cost of Heat Exchanger (CB)</t>
  </si>
  <si>
    <t>Exchanger Type Cost Factor (FD) (Fixed Head)</t>
  </si>
  <si>
    <t>Design Pressure Cost Factor (FP) (600-900(psig))</t>
  </si>
  <si>
    <t>Material of Construction Cost Factor (FM)</t>
  </si>
  <si>
    <t>Heat Exchanger Cost (CE)</t>
  </si>
  <si>
    <t>PHYSICAL PROPERTIES</t>
  </si>
  <si>
    <t>Inlet</t>
  </si>
  <si>
    <t>Mean</t>
  </si>
  <si>
    <t>Outlet</t>
  </si>
  <si>
    <t>Viscosity (cp)</t>
  </si>
  <si>
    <t>Thermal Conductivity (w/mK)</t>
  </si>
  <si>
    <t>Specific Heat Capacity (j/g k)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</si>
</sst>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.0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ont="1" applyFill="1" applyBorder="1" applyAlignment="1"/>
    <xf numFmtId="178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0" borderId="1" xfId="0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3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3" sqref="B13"/>
    </sheetView>
  </sheetViews>
  <sheetFormatPr defaultColWidth="9.14285714285714" defaultRowHeight="15" outlineLevelRow="7" outlineLevelCol="4"/>
  <cols>
    <col min="1" max="1" width="21" customWidth="1"/>
  </cols>
  <sheetData>
    <row r="1" spans="1:5">
      <c r="A1" s="26" t="s">
        <v>0</v>
      </c>
      <c r="B1" s="27" t="s">
        <v>1</v>
      </c>
      <c r="C1" s="27"/>
      <c r="D1" s="27"/>
      <c r="E1" s="27"/>
    </row>
    <row r="2" spans="1:5">
      <c r="A2" s="28" t="s">
        <v>2</v>
      </c>
      <c r="B2" s="27" t="s">
        <v>3</v>
      </c>
      <c r="C2" s="27"/>
      <c r="D2" s="27"/>
      <c r="E2" s="27"/>
    </row>
    <row r="3" spans="1:5">
      <c r="A3" s="28" t="s">
        <v>4</v>
      </c>
      <c r="B3" s="27" t="s">
        <v>5</v>
      </c>
      <c r="C3" s="27"/>
      <c r="D3" s="27"/>
      <c r="E3" s="27"/>
    </row>
    <row r="4" spans="1:5">
      <c r="A4" s="28" t="s">
        <v>6</v>
      </c>
      <c r="B4" s="27" t="s">
        <v>7</v>
      </c>
      <c r="C4" s="27"/>
      <c r="D4" s="27"/>
      <c r="E4" s="27"/>
    </row>
    <row r="5" spans="1:5">
      <c r="A5" s="28" t="s">
        <v>8</v>
      </c>
      <c r="B5" s="27" t="s">
        <v>9</v>
      </c>
      <c r="C5" s="27"/>
      <c r="D5" s="27"/>
      <c r="E5" s="27"/>
    </row>
    <row r="6" spans="1:5">
      <c r="A6" s="28" t="s">
        <v>10</v>
      </c>
      <c r="B6" s="27" t="s">
        <v>11</v>
      </c>
      <c r="C6" s="27"/>
      <c r="D6" s="27"/>
      <c r="E6" s="27"/>
    </row>
    <row r="7" spans="1:2">
      <c r="A7" s="29"/>
      <c r="B7" s="30"/>
    </row>
    <row r="8" spans="1:2">
      <c r="A8" s="29"/>
      <c r="B8" s="30"/>
    </row>
  </sheetData>
  <mergeCells count="6">
    <mergeCell ref="B1:E1"/>
    <mergeCell ref="B2:E2"/>
    <mergeCell ref="B3:E3"/>
    <mergeCell ref="B4:E4"/>
    <mergeCell ref="B5:E5"/>
    <mergeCell ref="B6:E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zoomScale="80" zoomScaleNormal="80" topLeftCell="A31" workbookViewId="0">
      <selection activeCell="C47" sqref="C47"/>
    </sheetView>
  </sheetViews>
  <sheetFormatPr defaultColWidth="9.14285714285714" defaultRowHeight="15" outlineLevelCol="7"/>
  <cols>
    <col min="1" max="1" width="39.1428571428571" customWidth="1"/>
    <col min="2" max="2" width="18.8571428571429" customWidth="1"/>
    <col min="3" max="3" width="41.1428571428571" customWidth="1"/>
    <col min="4" max="4" width="18.1428571428571" customWidth="1"/>
    <col min="5" max="5" width="43.7142857142857" customWidth="1"/>
    <col min="6" max="6" width="32.8571428571429" customWidth="1"/>
    <col min="7" max="7" width="22.1428571428571" customWidth="1"/>
    <col min="8" max="8" width="12.8571428571429"/>
  </cols>
  <sheetData>
    <row r="1" spans="1:5">
      <c r="A1" s="7" t="s">
        <v>12</v>
      </c>
      <c r="B1" s="8"/>
      <c r="C1" s="7" t="s">
        <v>13</v>
      </c>
      <c r="D1" s="8"/>
      <c r="E1" s="9"/>
    </row>
    <row r="2" spans="1:4">
      <c r="A2" s="2" t="s">
        <v>14</v>
      </c>
      <c r="B2" s="2">
        <v>0.578</v>
      </c>
      <c r="C2" s="2" t="s">
        <v>14</v>
      </c>
      <c r="D2" s="2">
        <v>2.756</v>
      </c>
    </row>
    <row r="3" spans="1:4">
      <c r="A3" s="2" t="s">
        <v>15</v>
      </c>
      <c r="B3" s="2">
        <v>135</v>
      </c>
      <c r="C3" s="2" t="s">
        <v>15</v>
      </c>
      <c r="D3" s="2">
        <v>30</v>
      </c>
    </row>
    <row r="4" spans="1:4">
      <c r="A4" s="2" t="s">
        <v>16</v>
      </c>
      <c r="B4" s="2">
        <v>40</v>
      </c>
      <c r="C4" s="2" t="s">
        <v>16</v>
      </c>
      <c r="D4" s="2">
        <v>40</v>
      </c>
    </row>
    <row r="5" spans="1:4">
      <c r="A5" s="2" t="s">
        <v>17</v>
      </c>
      <c r="B5" s="2">
        <v>16.367</v>
      </c>
      <c r="C5" s="2" t="s">
        <v>17</v>
      </c>
      <c r="D5" s="2">
        <v>537.1088</v>
      </c>
    </row>
    <row r="6" spans="1:4">
      <c r="A6" s="2" t="s">
        <v>18</v>
      </c>
      <c r="B6" s="2">
        <v>0.00021</v>
      </c>
      <c r="C6" s="2" t="s">
        <v>18</v>
      </c>
      <c r="D6" s="2">
        <v>0.00035</v>
      </c>
    </row>
    <row r="8" ht="18.75" spans="1:6">
      <c r="A8" s="10" t="s">
        <v>19</v>
      </c>
      <c r="B8" s="1"/>
      <c r="C8" s="1"/>
      <c r="D8" s="1"/>
      <c r="E8" s="1"/>
      <c r="F8" s="1"/>
    </row>
    <row r="9" spans="1:6">
      <c r="A9" s="7" t="s">
        <v>20</v>
      </c>
      <c r="B9" s="8"/>
      <c r="C9" s="8"/>
      <c r="D9" s="8"/>
      <c r="E9" s="7" t="s">
        <v>21</v>
      </c>
      <c r="F9" s="8"/>
    </row>
    <row r="10" spans="1:6">
      <c r="A10" s="2" t="s">
        <v>22</v>
      </c>
      <c r="B10" s="2">
        <f>D2*'phycical properties'!C6*95</f>
        <v>1641.6114</v>
      </c>
      <c r="C10" s="2" t="s">
        <v>23</v>
      </c>
      <c r="D10" s="2">
        <v>115066</v>
      </c>
      <c r="E10" s="2" t="s">
        <v>24</v>
      </c>
      <c r="F10" s="2">
        <v>338.612</v>
      </c>
    </row>
    <row r="12" ht="18.75" spans="1:8">
      <c r="A12" s="10" t="s">
        <v>25</v>
      </c>
      <c r="B12" s="1"/>
      <c r="C12" s="1"/>
      <c r="D12" s="11"/>
      <c r="E12" s="10" t="s">
        <v>26</v>
      </c>
      <c r="F12" s="1"/>
      <c r="G12" s="1"/>
      <c r="H12" s="1"/>
    </row>
    <row r="13" spans="1:8">
      <c r="A13" s="2" t="s">
        <v>27</v>
      </c>
      <c r="B13" s="2">
        <f>((B3-D4)-(B4-D3)/LN((B3-D4)-(B4-D3)))</f>
        <v>92.7490918321822</v>
      </c>
      <c r="C13" s="2" t="s">
        <v>28</v>
      </c>
      <c r="D13" s="12">
        <f>(B3-B4)/(D4-D3)</f>
        <v>9.5</v>
      </c>
      <c r="E13" s="2" t="s">
        <v>29</v>
      </c>
      <c r="F13" s="2">
        <f>B10/(B14*F10)</f>
        <v>0.0653383798840148</v>
      </c>
      <c r="G13" s="2" t="s">
        <v>30</v>
      </c>
      <c r="H13" s="2">
        <f>F17*F18</f>
        <v>0.02759765625</v>
      </c>
    </row>
    <row r="14" spans="1:8">
      <c r="A14" s="2" t="s">
        <v>31</v>
      </c>
      <c r="B14" s="2">
        <f>B13*D15</f>
        <v>74.1992734657458</v>
      </c>
      <c r="C14" s="2" t="s">
        <v>32</v>
      </c>
      <c r="D14" s="12">
        <f>(D4-D3)/(B3-D3)</f>
        <v>0.0952380952380952</v>
      </c>
      <c r="E14" s="2" t="s">
        <v>33</v>
      </c>
      <c r="F14" s="2">
        <v>0.2693</v>
      </c>
      <c r="G14" s="2"/>
      <c r="H14" s="2"/>
    </row>
    <row r="15" spans="1:8">
      <c r="A15" s="2"/>
      <c r="B15" s="2"/>
      <c r="C15" s="2" t="s">
        <v>34</v>
      </c>
      <c r="D15" s="12">
        <v>0.8</v>
      </c>
      <c r="E15" s="2" t="s">
        <v>35</v>
      </c>
      <c r="F15" s="2">
        <v>35</v>
      </c>
      <c r="G15" s="2"/>
      <c r="H15" s="2"/>
    </row>
    <row r="16" spans="1:8">
      <c r="A16" s="7" t="s">
        <v>36</v>
      </c>
      <c r="B16" s="8"/>
      <c r="C16" s="8"/>
      <c r="D16" s="8"/>
      <c r="E16" s="2"/>
      <c r="F16" s="2"/>
      <c r="G16" s="2"/>
      <c r="H16" s="2"/>
    </row>
    <row r="17" spans="5:8">
      <c r="E17" s="2" t="s">
        <v>37</v>
      </c>
      <c r="F17" s="2">
        <v>9</v>
      </c>
      <c r="G17" s="2"/>
      <c r="H17" s="2"/>
    </row>
    <row r="18" spans="1:8">
      <c r="A18" s="2" t="s">
        <v>38</v>
      </c>
      <c r="B18" s="2" t="s">
        <v>39</v>
      </c>
      <c r="C18" s="2" t="s">
        <v>40</v>
      </c>
      <c r="D18" s="2" t="s">
        <v>39</v>
      </c>
      <c r="E18" s="2" t="s">
        <v>41</v>
      </c>
      <c r="F18" s="2">
        <f>((3.14/4)*(D19/12)^2)</f>
        <v>0.00306640625</v>
      </c>
      <c r="G18" s="2"/>
      <c r="H18" s="2"/>
    </row>
    <row r="19" spans="1:8">
      <c r="A19" s="2" t="s">
        <v>42</v>
      </c>
      <c r="B19" s="2">
        <v>1</v>
      </c>
      <c r="C19" s="2" t="s">
        <v>43</v>
      </c>
      <c r="D19" s="2">
        <v>0.75</v>
      </c>
      <c r="E19" s="2" t="s">
        <v>44</v>
      </c>
      <c r="F19" s="2">
        <f>F15/F17</f>
        <v>3.88888888888889</v>
      </c>
      <c r="G19" s="2"/>
      <c r="H19" s="2"/>
    </row>
    <row r="20" spans="1:8">
      <c r="A20" s="2"/>
      <c r="B20" s="2"/>
      <c r="C20" s="2" t="s">
        <v>45</v>
      </c>
      <c r="D20" s="2">
        <v>0.0157</v>
      </c>
      <c r="E20" s="2" t="s">
        <v>46</v>
      </c>
      <c r="F20" s="2">
        <v>0.0027</v>
      </c>
      <c r="G20" s="2"/>
      <c r="H20" s="2"/>
    </row>
    <row r="21" spans="1:8">
      <c r="A21" s="2"/>
      <c r="B21" s="2"/>
      <c r="C21" s="2" t="s">
        <v>47</v>
      </c>
      <c r="D21" s="2">
        <v>4.5</v>
      </c>
      <c r="E21" s="2" t="s">
        <v>48</v>
      </c>
      <c r="F21" s="2">
        <v>1.58</v>
      </c>
      <c r="G21" s="2"/>
      <c r="H21" s="2"/>
    </row>
    <row r="22" spans="1:8">
      <c r="A22" s="2"/>
      <c r="B22" s="2"/>
      <c r="C22" s="2" t="s">
        <v>49</v>
      </c>
      <c r="D22" s="2">
        <v>1</v>
      </c>
      <c r="E22" s="2" t="s">
        <v>50</v>
      </c>
      <c r="F22" s="2">
        <v>0.156</v>
      </c>
      <c r="G22" s="2"/>
      <c r="H22" s="2"/>
    </row>
    <row r="23" spans="1:8">
      <c r="A23" s="2"/>
      <c r="B23" s="2"/>
      <c r="C23" s="2" t="s">
        <v>51</v>
      </c>
      <c r="D23" s="2">
        <v>4</v>
      </c>
      <c r="E23" s="2" t="s">
        <v>52</v>
      </c>
      <c r="F23" s="2">
        <v>2.291</v>
      </c>
      <c r="G23" s="2"/>
      <c r="H23" s="2"/>
    </row>
    <row r="24" spans="5:8">
      <c r="E24" s="2"/>
      <c r="F24" s="2"/>
      <c r="G24" s="2"/>
      <c r="H24" s="2"/>
    </row>
    <row r="25" spans="1:8">
      <c r="A25" s="7" t="s">
        <v>53</v>
      </c>
      <c r="B25" s="8"/>
      <c r="C25" s="8"/>
      <c r="D25" s="8"/>
      <c r="E25" s="2"/>
      <c r="F25" s="2"/>
      <c r="G25" s="2"/>
      <c r="H25" s="2"/>
    </row>
    <row r="26" spans="1:8">
      <c r="A26" s="2" t="s">
        <v>54</v>
      </c>
      <c r="B26" s="2">
        <v>30949</v>
      </c>
      <c r="C26" s="2" t="s">
        <v>55</v>
      </c>
      <c r="D26" s="2">
        <v>5.361</v>
      </c>
      <c r="E26" s="2" t="s">
        <v>56</v>
      </c>
      <c r="F26" s="2">
        <v>10</v>
      </c>
      <c r="G26" s="2"/>
      <c r="H26" s="2"/>
    </row>
    <row r="27" spans="1:8">
      <c r="A27" s="2" t="s">
        <v>57</v>
      </c>
      <c r="B27" s="2">
        <f>(D19/(D20/12))</f>
        <v>573.248407643312</v>
      </c>
      <c r="C27" s="2" t="s">
        <v>58</v>
      </c>
      <c r="D27" s="2">
        <v>0.0037</v>
      </c>
      <c r="E27" s="2" t="s">
        <v>59</v>
      </c>
      <c r="F27" s="2">
        <v>0.1</v>
      </c>
      <c r="G27" s="2"/>
      <c r="H27" s="2"/>
    </row>
    <row r="28" spans="1:8">
      <c r="A28" s="2" t="s">
        <v>60</v>
      </c>
      <c r="B28" s="2">
        <v>174.845</v>
      </c>
      <c r="C28" s="2" t="s">
        <v>61</v>
      </c>
      <c r="D28" s="2">
        <v>6916.99</v>
      </c>
      <c r="E28" s="2" t="s">
        <v>62</v>
      </c>
      <c r="F28" s="2">
        <f>(((D22-D20)/D22)*F26*F27)/144</f>
        <v>0.00683541666666667</v>
      </c>
      <c r="G28" s="2"/>
      <c r="H28" s="2"/>
    </row>
    <row r="29" spans="5:8">
      <c r="E29" s="2" t="s">
        <v>63</v>
      </c>
      <c r="F29" s="2">
        <v>0.00068</v>
      </c>
      <c r="G29" s="2"/>
      <c r="H29" s="2"/>
    </row>
    <row r="30" ht="18.75" spans="1:8">
      <c r="A30" s="13" t="s">
        <v>64</v>
      </c>
      <c r="B30" s="8"/>
      <c r="C30" s="8"/>
      <c r="D30" s="8"/>
      <c r="E30" s="14" t="s">
        <v>65</v>
      </c>
      <c r="F30" s="2">
        <f>F28/F29</f>
        <v>10.0520833333333</v>
      </c>
      <c r="G30" s="2"/>
      <c r="H30" s="2"/>
    </row>
    <row r="31" spans="1:4">
      <c r="A31" s="2" t="s">
        <v>66</v>
      </c>
      <c r="B31" s="2">
        <f>(1.27/D19)*((D22^2)-0.785*(D19^2))</f>
        <v>0.945620833333333</v>
      </c>
      <c r="C31" s="2" t="s">
        <v>55</v>
      </c>
      <c r="D31" s="2">
        <f>'phycical properties'!F6*'phycical properties'!F4/'phycical properties'!F5</f>
        <v>3.23935344827586</v>
      </c>
    </row>
    <row r="32" spans="1:4">
      <c r="A32" s="2" t="s">
        <v>54</v>
      </c>
      <c r="B32" s="2">
        <f>('phycical properties'!F3*F30*3600*(B31/12))/'phycical properties'!F4*2.42</f>
        <v>32742869.5515014</v>
      </c>
      <c r="C32" s="2" t="s">
        <v>67</v>
      </c>
      <c r="D32" s="2">
        <f>(0.35+0.5*(B32/1000000)*0.6*(D31^0.33-1))</f>
        <v>5.00449479586209</v>
      </c>
    </row>
    <row r="33" spans="1:4">
      <c r="A33" s="15"/>
      <c r="B33" s="15"/>
      <c r="C33" s="15" t="s">
        <v>68</v>
      </c>
      <c r="D33" s="15">
        <f>('phycical properties'!F5/(B31/12))*B32*D32*((D31)^0.33)</f>
        <v>533263297.123058</v>
      </c>
    </row>
    <row r="34" ht="18.75" spans="1:7">
      <c r="A34" s="16" t="s">
        <v>69</v>
      </c>
      <c r="B34" s="17"/>
      <c r="C34" s="17"/>
      <c r="D34" s="17"/>
      <c r="E34" s="17"/>
      <c r="F34" s="17"/>
      <c r="G34" s="18"/>
    </row>
    <row r="35" spans="1:7">
      <c r="A35" s="2" t="s">
        <v>70</v>
      </c>
      <c r="B35" s="2">
        <f>D21/3.28</f>
        <v>1.3719512195122</v>
      </c>
      <c r="C35" s="2" t="s">
        <v>71</v>
      </c>
      <c r="D35" s="2">
        <v>993</v>
      </c>
      <c r="E35" s="2" t="s">
        <v>72</v>
      </c>
      <c r="F35" s="2" t="s">
        <v>73</v>
      </c>
      <c r="G35" s="2">
        <f>0.3164/(B26^0.25)</f>
        <v>0.0238547472593354</v>
      </c>
    </row>
    <row r="36" spans="1:7">
      <c r="A36" s="2" t="s">
        <v>74</v>
      </c>
      <c r="B36" s="2">
        <f>(D20/12*3.28)</f>
        <v>0.00429133333333333</v>
      </c>
      <c r="C36" s="2" t="s">
        <v>75</v>
      </c>
      <c r="D36" s="2">
        <v>1.5832</v>
      </c>
      <c r="E36" s="2" t="s">
        <v>76</v>
      </c>
      <c r="F36" s="2">
        <f>D23*(8*G35*(B35/B36)+2.5)*((D35*D36^2)/2)</f>
        <v>316156.939844923</v>
      </c>
      <c r="G36" s="2"/>
    </row>
    <row r="37" spans="1:7">
      <c r="A37" s="2"/>
      <c r="B37" s="2"/>
      <c r="C37" s="2"/>
      <c r="D37" s="2"/>
      <c r="E37" s="2" t="s">
        <v>77</v>
      </c>
      <c r="F37" s="2">
        <f>F36*14.7/101325</f>
        <v>45.8673280604033</v>
      </c>
      <c r="G37" s="2"/>
    </row>
    <row r="38" ht="18.75" spans="1:8">
      <c r="A38" s="19" t="s">
        <v>78</v>
      </c>
      <c r="B38" s="20"/>
      <c r="C38" s="20"/>
      <c r="D38" s="20"/>
      <c r="E38" s="20"/>
      <c r="F38" s="20"/>
      <c r="G38" s="20"/>
      <c r="H38" s="20"/>
    </row>
    <row r="39" spans="1:8">
      <c r="A39" s="4" t="s">
        <v>70</v>
      </c>
      <c r="B39" s="4">
        <v>1.36719</v>
      </c>
      <c r="C39" s="4" t="s">
        <v>79</v>
      </c>
      <c r="D39" s="4">
        <f>F30/3.28</f>
        <v>3.06465955284553</v>
      </c>
      <c r="E39" s="4" t="s">
        <v>80</v>
      </c>
      <c r="F39" s="21">
        <v>0.0253</v>
      </c>
      <c r="G39" s="2" t="s">
        <v>81</v>
      </c>
      <c r="H39" s="2">
        <f>0.3164/(B26^0.25)</f>
        <v>0.0238547472593354</v>
      </c>
    </row>
    <row r="40" spans="1:8">
      <c r="A40" s="4" t="s">
        <v>82</v>
      </c>
      <c r="B40" s="4">
        <f>F27/12*3.28</f>
        <v>0.0273333333333333</v>
      </c>
      <c r="C40" s="4" t="s">
        <v>83</v>
      </c>
      <c r="D40" s="4">
        <f>F26/12*3.28</f>
        <v>2.73333333333333</v>
      </c>
      <c r="E40" s="4" t="s">
        <v>84</v>
      </c>
      <c r="F40" s="4">
        <f>F39*8*(D40/D41)*(B39/B40)*(B41*D39^2/2)</f>
        <v>8077425.07382464</v>
      </c>
      <c r="G40" s="2"/>
      <c r="H40" s="2"/>
    </row>
    <row r="41" spans="1:8">
      <c r="A41" s="4" t="s">
        <v>85</v>
      </c>
      <c r="B41" s="4">
        <f>'phycical properties'!F3*16.01</f>
        <v>16066.035</v>
      </c>
      <c r="C41" s="4" t="s">
        <v>86</v>
      </c>
      <c r="D41" s="4">
        <f>B31/12*3.28</f>
        <v>0.258469694444444</v>
      </c>
      <c r="E41" s="4" t="s">
        <v>87</v>
      </c>
      <c r="F41" s="4">
        <f>F40*14.7/101325</f>
        <v>1171.85441485539</v>
      </c>
      <c r="G41" s="2"/>
      <c r="H41" s="2"/>
    </row>
    <row r="43" ht="18.75" spans="1:6">
      <c r="A43" s="22" t="s">
        <v>88</v>
      </c>
      <c r="B43" s="23"/>
      <c r="C43" s="23"/>
      <c r="D43" s="23"/>
      <c r="E43" s="23"/>
      <c r="F43" s="24"/>
    </row>
    <row r="44" spans="1:6">
      <c r="A44" s="4" t="s">
        <v>89</v>
      </c>
      <c r="B44" s="4">
        <f>EXP(8.551-0.30863*LN(F13)+0.06811*(LN(F13)^2))</f>
        <v>19929.0883310269</v>
      </c>
      <c r="C44" s="4" t="s">
        <v>90</v>
      </c>
      <c r="D44" s="4">
        <f>EXP(-1.1156+0.0906*LN(F13))</f>
        <v>0.255950115313784</v>
      </c>
      <c r="E44" s="4" t="s">
        <v>91</v>
      </c>
      <c r="F44" s="4">
        <f>1.14+0.12088*LN(F13)</f>
        <v>0.810218125218295</v>
      </c>
    </row>
    <row r="45" spans="1:6">
      <c r="A45" s="4" t="s">
        <v>92</v>
      </c>
      <c r="B45" s="4">
        <f>0.8193+0.15984*LN(F13)</f>
        <v>0.383228401182101</v>
      </c>
      <c r="C45" s="4" t="s">
        <v>93</v>
      </c>
      <c r="D45" s="4">
        <f>B44*D44*F44*B45</f>
        <v>1583.80752987817</v>
      </c>
      <c r="E45" s="2"/>
      <c r="F45" s="2"/>
    </row>
    <row r="46" spans="1:6">
      <c r="A46" s="25"/>
      <c r="B46" s="25"/>
      <c r="C46" s="25"/>
      <c r="D46" s="25"/>
      <c r="E46" s="25"/>
      <c r="F46" s="25"/>
    </row>
    <row r="47" spans="1:6">
      <c r="A47" s="25"/>
      <c r="B47" s="25"/>
      <c r="C47" s="25"/>
      <c r="D47" s="25"/>
      <c r="E47" s="25"/>
      <c r="F47" s="25"/>
    </row>
    <row r="48" spans="1:6">
      <c r="A48" s="25"/>
      <c r="B48" s="25"/>
      <c r="C48" s="25"/>
      <c r="D48" s="25"/>
      <c r="E48" s="25"/>
      <c r="F48" s="25"/>
    </row>
  </sheetData>
  <mergeCells count="13">
    <mergeCell ref="A1:B1"/>
    <mergeCell ref="C1:D1"/>
    <mergeCell ref="A8:F8"/>
    <mergeCell ref="A9:D9"/>
    <mergeCell ref="E9:F9"/>
    <mergeCell ref="A12:D12"/>
    <mergeCell ref="E12:H12"/>
    <mergeCell ref="A16:D16"/>
    <mergeCell ref="A25:D25"/>
    <mergeCell ref="A30:D30"/>
    <mergeCell ref="A34:G34"/>
    <mergeCell ref="A38:H38"/>
    <mergeCell ref="A43:F4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1" sqref="A11"/>
    </sheetView>
  </sheetViews>
  <sheetFormatPr defaultColWidth="9.14285714285714" defaultRowHeight="15" outlineLevelCol="6"/>
  <cols>
    <col min="1" max="1" width="32.7142857142857" customWidth="1"/>
  </cols>
  <sheetData>
    <row r="1" spans="1:7">
      <c r="A1" s="1" t="s">
        <v>94</v>
      </c>
      <c r="B1" s="1" t="s">
        <v>13</v>
      </c>
      <c r="C1" s="1"/>
      <c r="D1" s="1"/>
      <c r="E1" s="1" t="s">
        <v>12</v>
      </c>
      <c r="F1" s="1"/>
      <c r="G1" s="1"/>
    </row>
    <row r="2" spans="1:7">
      <c r="A2" s="2"/>
      <c r="B2" s="3" t="s">
        <v>95</v>
      </c>
      <c r="C2" s="3" t="s">
        <v>96</v>
      </c>
      <c r="D2" s="3" t="s">
        <v>97</v>
      </c>
      <c r="E2" s="3" t="s">
        <v>95</v>
      </c>
      <c r="F2" s="3" t="s">
        <v>96</v>
      </c>
      <c r="G2" s="3" t="s">
        <v>97</v>
      </c>
    </row>
    <row r="3" spans="1:7">
      <c r="A3" s="4" t="s">
        <v>85</v>
      </c>
      <c r="B3" s="2">
        <v>995.6</v>
      </c>
      <c r="C3" s="2">
        <f>B3+D3/2</f>
        <v>1491.7</v>
      </c>
      <c r="D3" s="2">
        <v>992.2</v>
      </c>
      <c r="E3" s="2">
        <v>559</v>
      </c>
      <c r="F3" s="2">
        <f>E3+G3/2</f>
        <v>1003.5</v>
      </c>
      <c r="G3" s="2">
        <v>889</v>
      </c>
    </row>
    <row r="4" spans="1:7">
      <c r="A4" s="4" t="s">
        <v>98</v>
      </c>
      <c r="B4" s="2">
        <v>0.8</v>
      </c>
      <c r="C4" s="2">
        <f>B4+D4/2</f>
        <v>1.125</v>
      </c>
      <c r="D4" s="2">
        <v>0.65</v>
      </c>
      <c r="E4" s="2">
        <v>0.12</v>
      </c>
      <c r="F4" s="2">
        <f>E4+G4/2</f>
        <v>0.2115</v>
      </c>
      <c r="G4" s="2">
        <v>0.183</v>
      </c>
    </row>
    <row r="5" spans="1:7">
      <c r="A5" s="4" t="s">
        <v>99</v>
      </c>
      <c r="B5" s="2">
        <v>0.606</v>
      </c>
      <c r="C5" s="2">
        <f>B5+D5/2</f>
        <v>0.909</v>
      </c>
      <c r="D5" s="2">
        <v>0.606</v>
      </c>
      <c r="E5" s="2">
        <v>0.109</v>
      </c>
      <c r="F5" s="2">
        <f>E5+G5/2</f>
        <v>0.174</v>
      </c>
      <c r="G5" s="5">
        <v>0.13</v>
      </c>
    </row>
    <row r="6" spans="1:7">
      <c r="A6" s="4" t="s">
        <v>100</v>
      </c>
      <c r="B6" s="2">
        <v>4.18</v>
      </c>
      <c r="C6" s="2">
        <f>B6+D6/2</f>
        <v>6.27</v>
      </c>
      <c r="D6" s="2">
        <v>4.18</v>
      </c>
      <c r="E6" s="2">
        <v>1.56</v>
      </c>
      <c r="F6" s="2">
        <f>E6+G6/2</f>
        <v>2.665</v>
      </c>
      <c r="G6" s="2">
        <v>2.21</v>
      </c>
    </row>
    <row r="12" spans="1:1">
      <c r="A12" s="6"/>
    </row>
  </sheetData>
  <mergeCells count="2">
    <mergeCell ref="B1:D1"/>
    <mergeCell ref="E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 INNFO</vt:lpstr>
      <vt:lpstr>DESIGN OF HEAT EXCHANGER</vt:lpstr>
      <vt:lpstr>phycical 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fakhi</dc:creator>
  <cp:lastModifiedBy>fakhi</cp:lastModifiedBy>
  <dcterms:created xsi:type="dcterms:W3CDTF">2023-05-28T11:02:00Z</dcterms:created>
  <dcterms:modified xsi:type="dcterms:W3CDTF">2023-05-29T02:47:05Z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78257A5B50E3448CA92BCE1A0ACFBB26</vt:lpwstr>
  </property>
  <property fmtid="{D5CDD505-2E9C-101B-9397-08002B2CF9AE}" pid="3" name="KSOProductBuildVer">
    <vt:lpwstr>1033-11.2.0.11219</vt:lpwstr>
  </property>
</Properties>
</file>