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uf\Desktop\SLP Projects All\Food_Sales_Budget_Variance_Dashboard\02_Excel_Report\"/>
    </mc:Choice>
  </mc:AlternateContent>
  <xr:revisionPtr revIDLastSave="0" documentId="13_ncr:1_{F8960BEE-035F-4CAB-B291-92880958F557}" xr6:coauthVersionLast="47" xr6:coauthVersionMax="47" xr10:uidLastSave="{00000000-0000-0000-0000-000000000000}"/>
  <bookViews>
    <workbookView xWindow="-28920" yWindow="-90" windowWidth="29040" windowHeight="15720" tabRatio="703" activeTab="4" xr2:uid="{00000000-000D-0000-FFFF-FFFF00000000}"/>
  </bookViews>
  <sheets>
    <sheet name="Executive Summary" sheetId="7" r:id="rId1"/>
    <sheet name="0008" sheetId="1" r:id="rId2"/>
    <sheet name="Sheet2" sheetId="2" state="hidden" r:id="rId3"/>
    <sheet name="0028" sheetId="3" r:id="rId4"/>
    <sheet name="0062" sheetId="4" r:id="rId5"/>
    <sheet name="0025" sheetId="6" r:id="rId6"/>
    <sheet name="Sheet1" sheetId="5" state="hidden" r:id="rId7"/>
  </sheets>
  <definedNames>
    <definedName name="_xlnm.Print_Area" localSheetId="1">'0008'!$B$2:$T$101</definedName>
    <definedName name="_xlnm.Print_Area" localSheetId="5">'0025'!$B$2:$T$133</definedName>
    <definedName name="_xlnm.Print_Area" localSheetId="3">'0028'!$B$2:$T$123</definedName>
    <definedName name="_xlnm.Print_Area" localSheetId="4">'0062'!$B$2:$T$131</definedName>
    <definedName name="_xlnm.Print_Area" localSheetId="0">'Executive Summary'!$B$1:$K$40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2" i="7" l="1"/>
  <c r="C51" i="7"/>
  <c r="C50" i="7"/>
  <c r="C49" i="7"/>
  <c r="C48" i="7"/>
  <c r="C47" i="7"/>
  <c r="C46" i="7"/>
  <c r="C45" i="7"/>
  <c r="I14" i="7"/>
  <c r="H14" i="7"/>
  <c r="G14" i="7"/>
  <c r="F14" i="7"/>
  <c r="I13" i="7"/>
  <c r="H13" i="7"/>
  <c r="G13" i="7"/>
  <c r="F13" i="7"/>
  <c r="I12" i="7"/>
  <c r="H12" i="7"/>
  <c r="G12" i="7"/>
  <c r="F12" i="7"/>
  <c r="I11" i="7"/>
  <c r="H11" i="7"/>
  <c r="G11" i="7"/>
  <c r="F11" i="7"/>
  <c r="S13" i="4"/>
  <c r="J14" i="7" s="1"/>
  <c r="S13" i="3"/>
  <c r="J13" i="7" s="1"/>
  <c r="S13" i="6"/>
  <c r="J12" i="7" s="1"/>
  <c r="S13" i="1"/>
  <c r="J11" i="7" s="1"/>
  <c r="B66" i="7"/>
  <c r="B65" i="7"/>
  <c r="B64" i="7"/>
  <c r="B63" i="7"/>
  <c r="H5" i="7" l="1"/>
  <c r="C43" i="7"/>
  <c r="F15" i="7"/>
  <c r="C42" i="7"/>
  <c r="C41" i="7"/>
  <c r="G15" i="7"/>
  <c r="I15" i="7"/>
  <c r="H15" i="7"/>
  <c r="S12" i="6"/>
  <c r="S12" i="4"/>
  <c r="S12" i="3"/>
  <c r="S12" i="1"/>
  <c r="J15" i="7" l="1"/>
  <c r="J5" i="7"/>
  <c r="F40" i="4"/>
  <c r="G40" i="4" s="1"/>
  <c r="H40" i="4" s="1"/>
  <c r="L56" i="4" s="1"/>
  <c r="S11" i="4"/>
  <c r="S11" i="3"/>
  <c r="S11" i="6"/>
  <c r="S11" i="1"/>
  <c r="O100" i="1"/>
  <c r="J24" i="5"/>
  <c r="I14" i="5"/>
  <c r="F14" i="5"/>
  <c r="G14" i="5" s="1"/>
  <c r="H14" i="5" s="1"/>
  <c r="F13" i="5"/>
  <c r="G13" i="5" s="1"/>
  <c r="O132" i="6"/>
  <c r="K61" i="6"/>
  <c r="Q60" i="6"/>
  <c r="P60" i="6"/>
  <c r="K60" i="6"/>
  <c r="R59" i="6"/>
  <c r="K59" i="6"/>
  <c r="R58" i="6"/>
  <c r="K58" i="6"/>
  <c r="R57" i="6"/>
  <c r="K57" i="6"/>
  <c r="R56" i="6"/>
  <c r="K56" i="6"/>
  <c r="R55" i="6"/>
  <c r="K55" i="6"/>
  <c r="R54" i="6"/>
  <c r="K54" i="6"/>
  <c r="R53" i="6"/>
  <c r="K53" i="6"/>
  <c r="R52" i="6"/>
  <c r="K52" i="6"/>
  <c r="R51" i="6"/>
  <c r="K51" i="6"/>
  <c r="R50" i="6"/>
  <c r="K50" i="6"/>
  <c r="F46" i="6"/>
  <c r="G46" i="6" s="1"/>
  <c r="F45" i="6"/>
  <c r="G45" i="6" s="1"/>
  <c r="F44" i="6"/>
  <c r="G44" i="6" s="1"/>
  <c r="F43" i="6"/>
  <c r="G43" i="6" s="1"/>
  <c r="F42" i="6"/>
  <c r="G42" i="6" s="1"/>
  <c r="F41" i="6"/>
  <c r="G41" i="6" s="1"/>
  <c r="F40" i="6"/>
  <c r="F39" i="6"/>
  <c r="G39" i="6" s="1"/>
  <c r="F38" i="6"/>
  <c r="G38" i="6" s="1"/>
  <c r="F37" i="6"/>
  <c r="G37" i="6" s="1"/>
  <c r="F36" i="6"/>
  <c r="G36" i="6" s="1"/>
  <c r="F35" i="6"/>
  <c r="G35" i="6" s="1"/>
  <c r="R31" i="6"/>
  <c r="O31" i="6"/>
  <c r="M31" i="6"/>
  <c r="J31" i="6"/>
  <c r="K31" i="6" s="1"/>
  <c r="H31" i="6"/>
  <c r="E31" i="6"/>
  <c r="R30" i="6"/>
  <c r="O30" i="6"/>
  <c r="M30" i="6"/>
  <c r="J30" i="6"/>
  <c r="K30" i="6" s="1"/>
  <c r="H30" i="6"/>
  <c r="E30" i="6"/>
  <c r="R29" i="6"/>
  <c r="O29" i="6"/>
  <c r="M29" i="6"/>
  <c r="J29" i="6"/>
  <c r="K29" i="6" s="1"/>
  <c r="H29" i="6"/>
  <c r="E29" i="6"/>
  <c r="R28" i="6"/>
  <c r="O28" i="6"/>
  <c r="M28" i="6"/>
  <c r="J28" i="6"/>
  <c r="K28" i="6" s="1"/>
  <c r="H28" i="6"/>
  <c r="E28" i="6"/>
  <c r="R27" i="6"/>
  <c r="O27" i="6"/>
  <c r="M27" i="6"/>
  <c r="J27" i="6"/>
  <c r="H27" i="6"/>
  <c r="E27" i="6"/>
  <c r="R26" i="6"/>
  <c r="O26" i="6"/>
  <c r="M26" i="6"/>
  <c r="J26" i="6"/>
  <c r="K26" i="6" s="1"/>
  <c r="H26" i="6"/>
  <c r="E26" i="6"/>
  <c r="R25" i="6"/>
  <c r="O25" i="6"/>
  <c r="M25" i="6"/>
  <c r="J25" i="6"/>
  <c r="H25" i="6"/>
  <c r="E25" i="6"/>
  <c r="R24" i="6"/>
  <c r="O24" i="6"/>
  <c r="M24" i="6"/>
  <c r="J24" i="6"/>
  <c r="K24" i="6" s="1"/>
  <c r="H24" i="6"/>
  <c r="E24" i="6"/>
  <c r="R23" i="6"/>
  <c r="O23" i="6"/>
  <c r="M23" i="6"/>
  <c r="J23" i="6"/>
  <c r="K23" i="6" s="1"/>
  <c r="H23" i="6"/>
  <c r="E23" i="6"/>
  <c r="R22" i="6"/>
  <c r="O22" i="6"/>
  <c r="M22" i="6"/>
  <c r="J22" i="6"/>
  <c r="K22" i="6" s="1"/>
  <c r="H22" i="6"/>
  <c r="E22" i="6"/>
  <c r="R21" i="6"/>
  <c r="O21" i="6"/>
  <c r="M21" i="6"/>
  <c r="J21" i="6"/>
  <c r="I21" i="6"/>
  <c r="H21" i="6"/>
  <c r="E21" i="6"/>
  <c r="R20" i="6"/>
  <c r="O20" i="6"/>
  <c r="M20" i="6"/>
  <c r="J20" i="6"/>
  <c r="I20" i="6"/>
  <c r="H20" i="6"/>
  <c r="E20" i="6"/>
  <c r="N17" i="6"/>
  <c r="L17" i="6"/>
  <c r="J17" i="6"/>
  <c r="H17" i="6"/>
  <c r="F17" i="6"/>
  <c r="N16" i="6"/>
  <c r="L16" i="6"/>
  <c r="J16" i="6"/>
  <c r="H16" i="6"/>
  <c r="F16" i="6"/>
  <c r="N15" i="6"/>
  <c r="L15" i="6"/>
  <c r="J15" i="6"/>
  <c r="H15" i="6"/>
  <c r="F15" i="6"/>
  <c r="N14" i="6"/>
  <c r="L14" i="6"/>
  <c r="J14" i="6"/>
  <c r="H14" i="6"/>
  <c r="F14" i="6"/>
  <c r="N13" i="6"/>
  <c r="L13" i="6"/>
  <c r="J13" i="6"/>
  <c r="H13" i="6"/>
  <c r="F13" i="6"/>
  <c r="N12" i="6"/>
  <c r="L12" i="6"/>
  <c r="J12" i="6"/>
  <c r="H12" i="6"/>
  <c r="F12" i="6"/>
  <c r="N11" i="6"/>
  <c r="L11" i="6"/>
  <c r="J11" i="6"/>
  <c r="H11" i="6"/>
  <c r="F11" i="6"/>
  <c r="S10" i="6"/>
  <c r="N10" i="6"/>
  <c r="L10" i="6"/>
  <c r="J10" i="6"/>
  <c r="H10" i="6"/>
  <c r="F10" i="6"/>
  <c r="S9" i="6"/>
  <c r="N9" i="6"/>
  <c r="L9" i="6"/>
  <c r="J9" i="6"/>
  <c r="H9" i="6"/>
  <c r="F9" i="6"/>
  <c r="S8" i="6"/>
  <c r="N8" i="6"/>
  <c r="L8" i="6"/>
  <c r="J8" i="6"/>
  <c r="H8" i="6"/>
  <c r="F8" i="6"/>
  <c r="S7" i="6"/>
  <c r="N7" i="6"/>
  <c r="L7" i="6"/>
  <c r="J7" i="6"/>
  <c r="H7" i="6"/>
  <c r="F7" i="6"/>
  <c r="S6" i="6"/>
  <c r="N6" i="6"/>
  <c r="L6" i="6"/>
  <c r="J6" i="6"/>
  <c r="H6" i="6"/>
  <c r="F6" i="6"/>
  <c r="O130" i="4"/>
  <c r="M62" i="4"/>
  <c r="L62" i="4"/>
  <c r="K62" i="4"/>
  <c r="Q61" i="4"/>
  <c r="P61" i="4"/>
  <c r="K61" i="4"/>
  <c r="R60" i="4"/>
  <c r="K60" i="4"/>
  <c r="R59" i="4"/>
  <c r="K59" i="4"/>
  <c r="R58" i="4"/>
  <c r="K58" i="4"/>
  <c r="R57" i="4"/>
  <c r="K57" i="4"/>
  <c r="R56" i="4"/>
  <c r="K56" i="4"/>
  <c r="R55" i="4"/>
  <c r="K55" i="4"/>
  <c r="R54" i="4"/>
  <c r="K54" i="4"/>
  <c r="R53" i="4"/>
  <c r="K53" i="4"/>
  <c r="R52" i="4"/>
  <c r="K52" i="4"/>
  <c r="R51" i="4"/>
  <c r="K51" i="4"/>
  <c r="F46" i="4"/>
  <c r="G46" i="4" s="1"/>
  <c r="F45" i="4"/>
  <c r="G45" i="4" s="1"/>
  <c r="F44" i="4"/>
  <c r="G44" i="4" s="1"/>
  <c r="F43" i="4"/>
  <c r="G43" i="4" s="1"/>
  <c r="F42" i="4"/>
  <c r="G42" i="4" s="1"/>
  <c r="F41" i="4"/>
  <c r="G41" i="4" s="1"/>
  <c r="F39" i="4"/>
  <c r="G39" i="4" s="1"/>
  <c r="F38" i="4"/>
  <c r="G38" i="4" s="1"/>
  <c r="F37" i="4"/>
  <c r="G37" i="4" s="1"/>
  <c r="F36" i="4"/>
  <c r="G36" i="4" s="1"/>
  <c r="F35" i="4"/>
  <c r="G35" i="4" s="1"/>
  <c r="R31" i="4"/>
  <c r="O31" i="4"/>
  <c r="M31" i="4"/>
  <c r="J31" i="4"/>
  <c r="K31" i="4" s="1"/>
  <c r="H31" i="4"/>
  <c r="E31" i="4"/>
  <c r="R30" i="4"/>
  <c r="O30" i="4"/>
  <c r="M30" i="4"/>
  <c r="J30" i="4"/>
  <c r="K30" i="4" s="1"/>
  <c r="H30" i="4"/>
  <c r="E30" i="4"/>
  <c r="R29" i="4"/>
  <c r="O29" i="4"/>
  <c r="M29" i="4"/>
  <c r="J29" i="4"/>
  <c r="K29" i="4" s="1"/>
  <c r="H29" i="4"/>
  <c r="E29" i="4"/>
  <c r="R28" i="4"/>
  <c r="O28" i="4"/>
  <c r="M28" i="4"/>
  <c r="J28" i="4"/>
  <c r="K28" i="4" s="1"/>
  <c r="H28" i="4"/>
  <c r="E28" i="4"/>
  <c r="R27" i="4"/>
  <c r="O27" i="4"/>
  <c r="M27" i="4"/>
  <c r="J27" i="4"/>
  <c r="H27" i="4"/>
  <c r="E27" i="4"/>
  <c r="R26" i="4"/>
  <c r="O26" i="4"/>
  <c r="M26" i="4"/>
  <c r="J26" i="4"/>
  <c r="K26" i="4" s="1"/>
  <c r="H26" i="4"/>
  <c r="E26" i="4"/>
  <c r="R25" i="4"/>
  <c r="O25" i="4"/>
  <c r="M25" i="4"/>
  <c r="J25" i="4"/>
  <c r="H25" i="4"/>
  <c r="E25" i="4"/>
  <c r="R24" i="4"/>
  <c r="O24" i="4"/>
  <c r="M24" i="4"/>
  <c r="J24" i="4"/>
  <c r="K24" i="4" s="1"/>
  <c r="H24" i="4"/>
  <c r="E24" i="4"/>
  <c r="R23" i="4"/>
  <c r="O23" i="4"/>
  <c r="M23" i="4"/>
  <c r="J23" i="4"/>
  <c r="K23" i="4" s="1"/>
  <c r="H23" i="4"/>
  <c r="E23" i="4"/>
  <c r="R22" i="4"/>
  <c r="O22" i="4"/>
  <c r="M22" i="4"/>
  <c r="J22" i="4"/>
  <c r="K22" i="4" s="1"/>
  <c r="H22" i="4"/>
  <c r="E22" i="4"/>
  <c r="R21" i="4"/>
  <c r="O21" i="4"/>
  <c r="M21" i="4"/>
  <c r="J21" i="4"/>
  <c r="I21" i="4"/>
  <c r="H21" i="4"/>
  <c r="E21" i="4"/>
  <c r="R20" i="4"/>
  <c r="O20" i="4"/>
  <c r="M20" i="4"/>
  <c r="J20" i="4"/>
  <c r="I20" i="4"/>
  <c r="H20" i="4"/>
  <c r="E20" i="4"/>
  <c r="N17" i="4"/>
  <c r="L17" i="4"/>
  <c r="J17" i="4"/>
  <c r="H17" i="4"/>
  <c r="F17" i="4"/>
  <c r="N16" i="4"/>
  <c r="L16" i="4"/>
  <c r="J16" i="4"/>
  <c r="H16" i="4"/>
  <c r="F16" i="4"/>
  <c r="N15" i="4"/>
  <c r="L15" i="4"/>
  <c r="J15" i="4"/>
  <c r="H15" i="4"/>
  <c r="F15" i="4"/>
  <c r="N14" i="4"/>
  <c r="L14" i="4"/>
  <c r="J14" i="4"/>
  <c r="H14" i="4"/>
  <c r="F14" i="4"/>
  <c r="N13" i="4"/>
  <c r="L13" i="4"/>
  <c r="J13" i="4"/>
  <c r="H13" i="4"/>
  <c r="F13" i="4"/>
  <c r="N12" i="4"/>
  <c r="L12" i="4"/>
  <c r="J12" i="4"/>
  <c r="H12" i="4"/>
  <c r="F12" i="4"/>
  <c r="N11" i="4"/>
  <c r="L11" i="4"/>
  <c r="J11" i="4"/>
  <c r="H11" i="4"/>
  <c r="F11" i="4"/>
  <c r="S10" i="4"/>
  <c r="N10" i="4"/>
  <c r="L10" i="4"/>
  <c r="J10" i="4"/>
  <c r="H10" i="4"/>
  <c r="F10" i="4"/>
  <c r="S9" i="4"/>
  <c r="N9" i="4"/>
  <c r="L9" i="4"/>
  <c r="J9" i="4"/>
  <c r="H9" i="4"/>
  <c r="F9" i="4"/>
  <c r="S8" i="4"/>
  <c r="N8" i="4"/>
  <c r="L8" i="4"/>
  <c r="J8" i="4"/>
  <c r="H8" i="4"/>
  <c r="F8" i="4"/>
  <c r="S7" i="4"/>
  <c r="N7" i="4"/>
  <c r="L7" i="4"/>
  <c r="J7" i="4"/>
  <c r="H7" i="4"/>
  <c r="F7" i="4"/>
  <c r="S6" i="4"/>
  <c r="N6" i="4"/>
  <c r="L6" i="4"/>
  <c r="J6" i="4"/>
  <c r="H6" i="4"/>
  <c r="F6" i="4"/>
  <c r="O122" i="3"/>
  <c r="M62" i="3"/>
  <c r="L62" i="3"/>
  <c r="K62" i="3"/>
  <c r="Q61" i="3"/>
  <c r="P61" i="3"/>
  <c r="K61" i="3"/>
  <c r="R60" i="3"/>
  <c r="K60" i="3"/>
  <c r="R59" i="3"/>
  <c r="K59" i="3"/>
  <c r="R58" i="3"/>
  <c r="K58" i="3"/>
  <c r="R57" i="3"/>
  <c r="K57" i="3"/>
  <c r="R56" i="3"/>
  <c r="K56" i="3"/>
  <c r="R55" i="3"/>
  <c r="K55" i="3"/>
  <c r="R54" i="3"/>
  <c r="K54" i="3"/>
  <c r="R53" i="3"/>
  <c r="K53" i="3"/>
  <c r="R52" i="3"/>
  <c r="K52" i="3"/>
  <c r="R51" i="3"/>
  <c r="K51" i="3"/>
  <c r="F46" i="3"/>
  <c r="G46" i="3" s="1"/>
  <c r="H46" i="3" s="1"/>
  <c r="L61" i="3" s="1"/>
  <c r="F45" i="3"/>
  <c r="G45" i="3" s="1"/>
  <c r="F44" i="3"/>
  <c r="G44" i="3" s="1"/>
  <c r="F43" i="3"/>
  <c r="G43" i="3" s="1"/>
  <c r="F42" i="3"/>
  <c r="G42" i="3" s="1"/>
  <c r="F41" i="3"/>
  <c r="G41" i="3" s="1"/>
  <c r="F40" i="3"/>
  <c r="G40" i="3" s="1"/>
  <c r="H40" i="3" s="1"/>
  <c r="L56" i="3" s="1"/>
  <c r="F39" i="3"/>
  <c r="G39" i="3" s="1"/>
  <c r="F38" i="3"/>
  <c r="G38" i="3" s="1"/>
  <c r="F37" i="3"/>
  <c r="G37" i="3" s="1"/>
  <c r="F36" i="3"/>
  <c r="G36" i="3" s="1"/>
  <c r="F35" i="3"/>
  <c r="G35" i="3" s="1"/>
  <c r="R31" i="3"/>
  <c r="O31" i="3"/>
  <c r="M31" i="3"/>
  <c r="J31" i="3"/>
  <c r="I31" i="3"/>
  <c r="H31" i="3"/>
  <c r="E31" i="3"/>
  <c r="R30" i="3"/>
  <c r="O30" i="3"/>
  <c r="M30" i="3"/>
  <c r="J30" i="3"/>
  <c r="I30" i="3"/>
  <c r="H30" i="3"/>
  <c r="E30" i="3"/>
  <c r="R29" i="3"/>
  <c r="O29" i="3"/>
  <c r="M29" i="3"/>
  <c r="J29" i="3"/>
  <c r="I29" i="3"/>
  <c r="H29" i="3"/>
  <c r="E29" i="3"/>
  <c r="R28" i="3"/>
  <c r="O28" i="3"/>
  <c r="M28" i="3"/>
  <c r="J28" i="3"/>
  <c r="I28" i="3"/>
  <c r="H28" i="3"/>
  <c r="E28" i="3"/>
  <c r="R27" i="3"/>
  <c r="O27" i="3"/>
  <c r="M27" i="3"/>
  <c r="J27" i="3"/>
  <c r="I27" i="3"/>
  <c r="D62" i="7" s="1"/>
  <c r="H27" i="3"/>
  <c r="E27" i="3"/>
  <c r="R26" i="3"/>
  <c r="O26" i="3"/>
  <c r="M26" i="3"/>
  <c r="J26" i="3"/>
  <c r="I26" i="3"/>
  <c r="D61" i="7" s="1"/>
  <c r="H26" i="3"/>
  <c r="E26" i="3"/>
  <c r="R25" i="3"/>
  <c r="O25" i="3"/>
  <c r="M25" i="3"/>
  <c r="J25" i="3"/>
  <c r="I25" i="3"/>
  <c r="D60" i="7" s="1"/>
  <c r="H25" i="3"/>
  <c r="E25" i="3"/>
  <c r="R24" i="3"/>
  <c r="O24" i="3"/>
  <c r="M24" i="3"/>
  <c r="J24" i="3"/>
  <c r="I24" i="3"/>
  <c r="D59" i="7" s="1"/>
  <c r="H24" i="3"/>
  <c r="E24" i="3"/>
  <c r="R23" i="3"/>
  <c r="O23" i="3"/>
  <c r="M23" i="3"/>
  <c r="J23" i="3"/>
  <c r="I23" i="3"/>
  <c r="D58" i="7" s="1"/>
  <c r="H23" i="3"/>
  <c r="E23" i="3"/>
  <c r="R22" i="3"/>
  <c r="O22" i="3"/>
  <c r="M22" i="3"/>
  <c r="J22" i="3"/>
  <c r="I22" i="3"/>
  <c r="D57" i="7" s="1"/>
  <c r="H22" i="3"/>
  <c r="E22" i="3"/>
  <c r="R21" i="3"/>
  <c r="O21" i="3"/>
  <c r="M21" i="3"/>
  <c r="J21" i="3"/>
  <c r="I21" i="3"/>
  <c r="H21" i="3"/>
  <c r="E21" i="3"/>
  <c r="R20" i="3"/>
  <c r="O20" i="3"/>
  <c r="M20" i="3"/>
  <c r="J20" i="3"/>
  <c r="I20" i="3"/>
  <c r="H20" i="3"/>
  <c r="E20" i="3"/>
  <c r="N17" i="3"/>
  <c r="L17" i="3"/>
  <c r="J17" i="3"/>
  <c r="H17" i="3"/>
  <c r="F17" i="3"/>
  <c r="N16" i="3"/>
  <c r="L16" i="3"/>
  <c r="J16" i="3"/>
  <c r="H16" i="3"/>
  <c r="F16" i="3"/>
  <c r="N15" i="3"/>
  <c r="L15" i="3"/>
  <c r="J15" i="3"/>
  <c r="H15" i="3"/>
  <c r="F15" i="3"/>
  <c r="N14" i="3"/>
  <c r="L14" i="3"/>
  <c r="J14" i="3"/>
  <c r="H14" i="3"/>
  <c r="F14" i="3"/>
  <c r="N13" i="3"/>
  <c r="L13" i="3"/>
  <c r="J13" i="3"/>
  <c r="H13" i="3"/>
  <c r="F13" i="3"/>
  <c r="N12" i="3"/>
  <c r="L12" i="3"/>
  <c r="J12" i="3"/>
  <c r="H12" i="3"/>
  <c r="F12" i="3"/>
  <c r="N11" i="3"/>
  <c r="L11" i="3"/>
  <c r="J11" i="3"/>
  <c r="H11" i="3"/>
  <c r="F11" i="3"/>
  <c r="S10" i="3"/>
  <c r="N10" i="3"/>
  <c r="L10" i="3"/>
  <c r="J10" i="3"/>
  <c r="H10" i="3"/>
  <c r="F10" i="3"/>
  <c r="S9" i="3"/>
  <c r="N9" i="3"/>
  <c r="L9" i="3"/>
  <c r="J9" i="3"/>
  <c r="H9" i="3"/>
  <c r="F9" i="3"/>
  <c r="S8" i="3"/>
  <c r="N8" i="3"/>
  <c r="L8" i="3"/>
  <c r="J8" i="3"/>
  <c r="H8" i="3"/>
  <c r="F8" i="3"/>
  <c r="S7" i="3"/>
  <c r="N7" i="3"/>
  <c r="L7" i="3"/>
  <c r="J7" i="3"/>
  <c r="H7" i="3"/>
  <c r="F7" i="3"/>
  <c r="S6" i="3"/>
  <c r="N6" i="3"/>
  <c r="L6" i="3"/>
  <c r="J6" i="3"/>
  <c r="H6" i="3"/>
  <c r="F6" i="3"/>
  <c r="S40" i="2"/>
  <c r="W29" i="2"/>
  <c r="K61" i="1"/>
  <c r="Q60" i="1"/>
  <c r="P60" i="1"/>
  <c r="K60" i="1"/>
  <c r="R59" i="1"/>
  <c r="K59" i="1"/>
  <c r="R58" i="1"/>
  <c r="K58" i="1"/>
  <c r="R57" i="1"/>
  <c r="K57" i="1"/>
  <c r="R56" i="1"/>
  <c r="K56" i="1"/>
  <c r="R55" i="1"/>
  <c r="K55" i="1"/>
  <c r="R54" i="1"/>
  <c r="K54" i="1"/>
  <c r="R53" i="1"/>
  <c r="K53" i="1"/>
  <c r="R52" i="1"/>
  <c r="K52" i="1"/>
  <c r="R51" i="1"/>
  <c r="K51" i="1"/>
  <c r="R50" i="1"/>
  <c r="K50" i="1"/>
  <c r="F46" i="1"/>
  <c r="G46" i="1" s="1"/>
  <c r="H46" i="1" s="1"/>
  <c r="L61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R31" i="1"/>
  <c r="O31" i="1"/>
  <c r="M31" i="1"/>
  <c r="J31" i="1"/>
  <c r="K31" i="1" s="1"/>
  <c r="H31" i="1"/>
  <c r="E31" i="1"/>
  <c r="R30" i="1"/>
  <c r="O30" i="1"/>
  <c r="M30" i="1"/>
  <c r="J30" i="1"/>
  <c r="K30" i="1" s="1"/>
  <c r="H30" i="1"/>
  <c r="E30" i="1"/>
  <c r="R29" i="1"/>
  <c r="O29" i="1"/>
  <c r="M29" i="1"/>
  <c r="J29" i="1"/>
  <c r="K29" i="1" s="1"/>
  <c r="H29" i="1"/>
  <c r="E29" i="1"/>
  <c r="R28" i="1"/>
  <c r="O28" i="1"/>
  <c r="M28" i="1"/>
  <c r="J28" i="1"/>
  <c r="K28" i="1" s="1"/>
  <c r="H28" i="1"/>
  <c r="E28" i="1"/>
  <c r="R27" i="1"/>
  <c r="O27" i="1"/>
  <c r="M27" i="1"/>
  <c r="J27" i="1"/>
  <c r="H27" i="1"/>
  <c r="E27" i="1"/>
  <c r="R26" i="1"/>
  <c r="O26" i="1"/>
  <c r="M26" i="1"/>
  <c r="J26" i="1"/>
  <c r="H26" i="1"/>
  <c r="E26" i="1"/>
  <c r="R25" i="1"/>
  <c r="O25" i="1"/>
  <c r="M25" i="1"/>
  <c r="J25" i="1"/>
  <c r="C60" i="7" s="1"/>
  <c r="H25" i="1"/>
  <c r="E25" i="1"/>
  <c r="R24" i="1"/>
  <c r="O24" i="1"/>
  <c r="M24" i="1"/>
  <c r="J24" i="1"/>
  <c r="H24" i="1"/>
  <c r="E24" i="1"/>
  <c r="R23" i="1"/>
  <c r="O23" i="1"/>
  <c r="M23" i="1"/>
  <c r="J23" i="1"/>
  <c r="H23" i="1"/>
  <c r="E23" i="1"/>
  <c r="R22" i="1"/>
  <c r="O22" i="1"/>
  <c r="M22" i="1"/>
  <c r="J22" i="1"/>
  <c r="H22" i="1"/>
  <c r="E22" i="1"/>
  <c r="R21" i="1"/>
  <c r="O21" i="1"/>
  <c r="M21" i="1"/>
  <c r="J21" i="1"/>
  <c r="C56" i="7" s="1"/>
  <c r="I21" i="1"/>
  <c r="D56" i="7" s="1"/>
  <c r="H21" i="1"/>
  <c r="E21" i="1"/>
  <c r="R20" i="1"/>
  <c r="O20" i="1"/>
  <c r="M20" i="1"/>
  <c r="J20" i="1"/>
  <c r="I20" i="1"/>
  <c r="H20" i="1"/>
  <c r="E20" i="1"/>
  <c r="N17" i="1"/>
  <c r="L17" i="1"/>
  <c r="J17" i="1"/>
  <c r="H17" i="1"/>
  <c r="F17" i="1"/>
  <c r="N16" i="1"/>
  <c r="L16" i="1"/>
  <c r="J16" i="1"/>
  <c r="H16" i="1"/>
  <c r="F16" i="1"/>
  <c r="N15" i="1"/>
  <c r="L15" i="1"/>
  <c r="J15" i="1"/>
  <c r="H15" i="1"/>
  <c r="F15" i="1"/>
  <c r="N14" i="1"/>
  <c r="L14" i="1"/>
  <c r="J14" i="1"/>
  <c r="H14" i="1"/>
  <c r="F14" i="1"/>
  <c r="N13" i="1"/>
  <c r="L13" i="1"/>
  <c r="J13" i="1"/>
  <c r="H13" i="1"/>
  <c r="F13" i="1"/>
  <c r="N12" i="1"/>
  <c r="L12" i="1"/>
  <c r="J12" i="1"/>
  <c r="H12" i="1"/>
  <c r="F12" i="1"/>
  <c r="N11" i="1"/>
  <c r="L11" i="1"/>
  <c r="J11" i="1"/>
  <c r="H11" i="1"/>
  <c r="F11" i="1"/>
  <c r="S10" i="1"/>
  <c r="N10" i="1"/>
  <c r="L10" i="1"/>
  <c r="J10" i="1"/>
  <c r="H10" i="1"/>
  <c r="F10" i="1"/>
  <c r="S9" i="1"/>
  <c r="N9" i="1"/>
  <c r="L9" i="1"/>
  <c r="J9" i="1"/>
  <c r="H9" i="1"/>
  <c r="F9" i="1"/>
  <c r="S8" i="1"/>
  <c r="N8" i="1"/>
  <c r="L8" i="1"/>
  <c r="J8" i="1"/>
  <c r="H8" i="1"/>
  <c r="F8" i="1"/>
  <c r="S7" i="1"/>
  <c r="N7" i="1"/>
  <c r="L7" i="1"/>
  <c r="J7" i="1"/>
  <c r="H7" i="1"/>
  <c r="F7" i="1"/>
  <c r="S6" i="1"/>
  <c r="N6" i="1"/>
  <c r="L6" i="1"/>
  <c r="J6" i="1"/>
  <c r="H6" i="1"/>
  <c r="F6" i="1"/>
  <c r="C12" i="7" l="1"/>
  <c r="D55" i="7"/>
  <c r="D11" i="7"/>
  <c r="C58" i="7"/>
  <c r="C62" i="7"/>
  <c r="C55" i="7"/>
  <c r="C11" i="7"/>
  <c r="K20" i="3"/>
  <c r="D13" i="7"/>
  <c r="E13" i="7" s="1"/>
  <c r="C65" i="7" s="1"/>
  <c r="D14" i="7"/>
  <c r="C57" i="7"/>
  <c r="C59" i="7"/>
  <c r="C61" i="7"/>
  <c r="C13" i="7"/>
  <c r="C14" i="7"/>
  <c r="D12" i="7"/>
  <c r="K21" i="6"/>
  <c r="K22" i="3"/>
  <c r="K30" i="3"/>
  <c r="O7" i="4"/>
  <c r="R7" i="4" s="1"/>
  <c r="Q7" i="4" s="1"/>
  <c r="O15" i="4"/>
  <c r="R15" i="4" s="1"/>
  <c r="Q15" i="4" s="1"/>
  <c r="O9" i="6"/>
  <c r="R9" i="6" s="1"/>
  <c r="Q9" i="6" s="1"/>
  <c r="K22" i="1"/>
  <c r="O9" i="3"/>
  <c r="R9" i="3" s="1"/>
  <c r="Q9" i="3" s="1"/>
  <c r="K21" i="3"/>
  <c r="I45" i="6"/>
  <c r="M60" i="6" s="1"/>
  <c r="R61" i="6"/>
  <c r="O15" i="1"/>
  <c r="R15" i="1" s="1"/>
  <c r="Q15" i="1" s="1"/>
  <c r="K24" i="3"/>
  <c r="O7" i="1"/>
  <c r="R7" i="1" s="1"/>
  <c r="Q7" i="1" s="1"/>
  <c r="K23" i="3"/>
  <c r="J13" i="5"/>
  <c r="H13" i="5"/>
  <c r="O14" i="1"/>
  <c r="R14" i="1" s="1"/>
  <c r="Q14" i="1" s="1"/>
  <c r="O7" i="3"/>
  <c r="R7" i="3" s="1"/>
  <c r="Q7" i="3" s="1"/>
  <c r="O8" i="4"/>
  <c r="R8" i="4" s="1"/>
  <c r="Q8" i="4" s="1"/>
  <c r="O14" i="4"/>
  <c r="R14" i="4" s="1"/>
  <c r="Q14" i="4" s="1"/>
  <c r="O7" i="6"/>
  <c r="R7" i="6" s="1"/>
  <c r="Q7" i="6" s="1"/>
  <c r="O9" i="1"/>
  <c r="R9" i="1" s="1"/>
  <c r="Q9" i="1" s="1"/>
  <c r="O16" i="1"/>
  <c r="R16" i="1" s="1"/>
  <c r="Q16" i="1" s="1"/>
  <c r="R61" i="1"/>
  <c r="O6" i="3"/>
  <c r="R6" i="3" s="1"/>
  <c r="Q6" i="3" s="1"/>
  <c r="O8" i="3"/>
  <c r="R8" i="3" s="1"/>
  <c r="Q8" i="3" s="1"/>
  <c r="O10" i="3"/>
  <c r="R10" i="3" s="1"/>
  <c r="Q10" i="3" s="1"/>
  <c r="K29" i="3"/>
  <c r="R62" i="3"/>
  <c r="O9" i="4"/>
  <c r="R9" i="4" s="1"/>
  <c r="Q9" i="4" s="1"/>
  <c r="O16" i="4"/>
  <c r="R16" i="4" s="1"/>
  <c r="Q16" i="4" s="1"/>
  <c r="K21" i="4"/>
  <c r="O8" i="6"/>
  <c r="R8" i="6" s="1"/>
  <c r="Q8" i="6" s="1"/>
  <c r="J14" i="5"/>
  <c r="O6" i="1"/>
  <c r="R6" i="1" s="1"/>
  <c r="Q6" i="1" s="1"/>
  <c r="O8" i="1"/>
  <c r="R8" i="1" s="1"/>
  <c r="Q8" i="1" s="1"/>
  <c r="O14" i="3"/>
  <c r="R14" i="3" s="1"/>
  <c r="Q14" i="3" s="1"/>
  <c r="K28" i="3"/>
  <c r="O6" i="4"/>
  <c r="R6" i="4" s="1"/>
  <c r="Q6" i="4" s="1"/>
  <c r="O10" i="4"/>
  <c r="R10" i="4" s="1"/>
  <c r="Q10" i="4" s="1"/>
  <c r="O6" i="6"/>
  <c r="R6" i="6" s="1"/>
  <c r="Q6" i="6" s="1"/>
  <c r="O10" i="6"/>
  <c r="R10" i="6" s="1"/>
  <c r="Q10" i="6" s="1"/>
  <c r="K27" i="4"/>
  <c r="E14" i="7"/>
  <c r="C66" i="7" s="1"/>
  <c r="K27" i="3"/>
  <c r="K27" i="6"/>
  <c r="E12" i="7"/>
  <c r="C64" i="7" s="1"/>
  <c r="K27" i="1"/>
  <c r="O13" i="4"/>
  <c r="R13" i="4" s="1"/>
  <c r="Q13" i="4" s="1"/>
  <c r="I42" i="6"/>
  <c r="M57" i="6" s="1"/>
  <c r="O13" i="1"/>
  <c r="R13" i="1" s="1"/>
  <c r="Q13" i="1" s="1"/>
  <c r="K25" i="1"/>
  <c r="O14" i="6"/>
  <c r="R14" i="6" s="1"/>
  <c r="Q14" i="6" s="1"/>
  <c r="K20" i="6"/>
  <c r="I43" i="6"/>
  <c r="M58" i="6" s="1"/>
  <c r="K24" i="1"/>
  <c r="O16" i="3"/>
  <c r="R16" i="3" s="1"/>
  <c r="Q16" i="3" s="1"/>
  <c r="K26" i="3"/>
  <c r="R62" i="4"/>
  <c r="O15" i="6"/>
  <c r="R15" i="6" s="1"/>
  <c r="Q15" i="6" s="1"/>
  <c r="I44" i="6"/>
  <c r="M59" i="6" s="1"/>
  <c r="O13" i="6"/>
  <c r="R13" i="6" s="1"/>
  <c r="Q13" i="6" s="1"/>
  <c r="O17" i="1"/>
  <c r="R17" i="1" s="1"/>
  <c r="Q17" i="1" s="1"/>
  <c r="K20" i="1"/>
  <c r="K21" i="1"/>
  <c r="O15" i="3"/>
  <c r="R15" i="3" s="1"/>
  <c r="Q15" i="3" s="1"/>
  <c r="K20" i="4"/>
  <c r="O10" i="1"/>
  <c r="R10" i="1" s="1"/>
  <c r="Q10" i="1" s="1"/>
  <c r="K23" i="1"/>
  <c r="K26" i="1"/>
  <c r="O13" i="3"/>
  <c r="R13" i="3" s="1"/>
  <c r="Q13" i="3" s="1"/>
  <c r="O16" i="6"/>
  <c r="R16" i="6" s="1"/>
  <c r="Q16" i="6" s="1"/>
  <c r="O17" i="6"/>
  <c r="R17" i="6" s="1"/>
  <c r="Q17" i="6" s="1"/>
  <c r="I46" i="6"/>
  <c r="M61" i="6" s="1"/>
  <c r="I46" i="1"/>
  <c r="M61" i="1" s="1"/>
  <c r="I41" i="6"/>
  <c r="M56" i="6" s="1"/>
  <c r="O17" i="4"/>
  <c r="R17" i="4" s="1"/>
  <c r="Q17" i="4" s="1"/>
  <c r="O12" i="4"/>
  <c r="R12" i="4" s="1"/>
  <c r="Q12" i="4" s="1"/>
  <c r="O12" i="3"/>
  <c r="R12" i="3" s="1"/>
  <c r="Q12" i="3" s="1"/>
  <c r="O12" i="6"/>
  <c r="R12" i="6" s="1"/>
  <c r="Q12" i="6" s="1"/>
  <c r="O12" i="1"/>
  <c r="R12" i="1" s="1"/>
  <c r="Q12" i="1" s="1"/>
  <c r="O17" i="3"/>
  <c r="R17" i="3" s="1"/>
  <c r="Q17" i="3" s="1"/>
  <c r="R60" i="6"/>
  <c r="R61" i="4"/>
  <c r="R61" i="3"/>
  <c r="R60" i="1"/>
  <c r="I35" i="1"/>
  <c r="M50" i="1" s="1"/>
  <c r="H35" i="1"/>
  <c r="L50" i="1" s="1"/>
  <c r="I43" i="1"/>
  <c r="M58" i="1" s="1"/>
  <c r="H43" i="1"/>
  <c r="L58" i="1" s="1"/>
  <c r="I36" i="1"/>
  <c r="M51" i="1" s="1"/>
  <c r="H36" i="1"/>
  <c r="L51" i="1" s="1"/>
  <c r="I40" i="1"/>
  <c r="M55" i="1" s="1"/>
  <c r="H40" i="1"/>
  <c r="L55" i="1" s="1"/>
  <c r="I44" i="1"/>
  <c r="M59" i="1" s="1"/>
  <c r="H44" i="1"/>
  <c r="L59" i="1" s="1"/>
  <c r="I39" i="1"/>
  <c r="M54" i="1" s="1"/>
  <c r="H39" i="1"/>
  <c r="L54" i="1" s="1"/>
  <c r="I37" i="1"/>
  <c r="M52" i="1" s="1"/>
  <c r="H37" i="1"/>
  <c r="L52" i="1" s="1"/>
  <c r="I41" i="1"/>
  <c r="M56" i="1" s="1"/>
  <c r="H41" i="1"/>
  <c r="L56" i="1" s="1"/>
  <c r="I45" i="1"/>
  <c r="M60" i="1" s="1"/>
  <c r="H45" i="1"/>
  <c r="L60" i="1" s="1"/>
  <c r="I38" i="1"/>
  <c r="M53" i="1" s="1"/>
  <c r="H38" i="1"/>
  <c r="L53" i="1" s="1"/>
  <c r="I42" i="1"/>
  <c r="M57" i="1" s="1"/>
  <c r="H42" i="1"/>
  <c r="L57" i="1" s="1"/>
  <c r="I42" i="3"/>
  <c r="M58" i="3" s="1"/>
  <c r="H42" i="3"/>
  <c r="L58" i="3" s="1"/>
  <c r="H38" i="3"/>
  <c r="L54" i="3" s="1"/>
  <c r="I38" i="3"/>
  <c r="M54" i="3" s="1"/>
  <c r="I46" i="3"/>
  <c r="M61" i="3" s="1"/>
  <c r="H35" i="3"/>
  <c r="L51" i="3" s="1"/>
  <c r="I35" i="3"/>
  <c r="M51" i="3" s="1"/>
  <c r="H39" i="3"/>
  <c r="L55" i="3" s="1"/>
  <c r="I39" i="3"/>
  <c r="M55" i="3" s="1"/>
  <c r="I43" i="3"/>
  <c r="M59" i="3" s="1"/>
  <c r="H43" i="3"/>
  <c r="L59" i="3" s="1"/>
  <c r="H36" i="3"/>
  <c r="L52" i="3" s="1"/>
  <c r="I36" i="3"/>
  <c r="M52" i="3" s="1"/>
  <c r="I44" i="3"/>
  <c r="M60" i="3" s="1"/>
  <c r="H44" i="3"/>
  <c r="L60" i="3" s="1"/>
  <c r="H37" i="3"/>
  <c r="L53" i="3" s="1"/>
  <c r="I37" i="3"/>
  <c r="M53" i="3" s="1"/>
  <c r="I41" i="3"/>
  <c r="M57" i="3" s="1"/>
  <c r="H41" i="3"/>
  <c r="L57" i="3" s="1"/>
  <c r="I45" i="3"/>
  <c r="H45" i="3"/>
  <c r="I40" i="3"/>
  <c r="M56" i="3" s="1"/>
  <c r="K31" i="3"/>
  <c r="H38" i="4"/>
  <c r="L54" i="4" s="1"/>
  <c r="I38" i="4"/>
  <c r="M54" i="4" s="1"/>
  <c r="I42" i="4"/>
  <c r="M58" i="4" s="1"/>
  <c r="H42" i="4"/>
  <c r="L58" i="4" s="1"/>
  <c r="I46" i="4"/>
  <c r="M61" i="4" s="1"/>
  <c r="H46" i="4"/>
  <c r="L61" i="4" s="1"/>
  <c r="I43" i="4"/>
  <c r="M59" i="4" s="1"/>
  <c r="H43" i="4"/>
  <c r="L59" i="4" s="1"/>
  <c r="H36" i="4"/>
  <c r="L52" i="4" s="1"/>
  <c r="I36" i="4"/>
  <c r="M52" i="4" s="1"/>
  <c r="I44" i="4"/>
  <c r="M60" i="4" s="1"/>
  <c r="H44" i="4"/>
  <c r="L60" i="4" s="1"/>
  <c r="H35" i="4"/>
  <c r="L51" i="4" s="1"/>
  <c r="I35" i="4"/>
  <c r="M51" i="4" s="1"/>
  <c r="H39" i="4"/>
  <c r="L55" i="4" s="1"/>
  <c r="I39" i="4"/>
  <c r="M55" i="4" s="1"/>
  <c r="H37" i="4"/>
  <c r="L53" i="4" s="1"/>
  <c r="I37" i="4"/>
  <c r="M53" i="4" s="1"/>
  <c r="I41" i="4"/>
  <c r="M57" i="4" s="1"/>
  <c r="H41" i="4"/>
  <c r="L57" i="4" s="1"/>
  <c r="I45" i="4"/>
  <c r="H45" i="4"/>
  <c r="I40" i="4"/>
  <c r="M56" i="4" s="1"/>
  <c r="G40" i="6"/>
  <c r="H40" i="6" s="1"/>
  <c r="L55" i="6" s="1"/>
  <c r="I38" i="6"/>
  <c r="M53" i="6" s="1"/>
  <c r="H38" i="6"/>
  <c r="L53" i="6" s="1"/>
  <c r="I35" i="6"/>
  <c r="M50" i="6" s="1"/>
  <c r="H35" i="6"/>
  <c r="L50" i="6" s="1"/>
  <c r="I39" i="6"/>
  <c r="M54" i="6" s="1"/>
  <c r="H39" i="6"/>
  <c r="L54" i="6" s="1"/>
  <c r="I36" i="6"/>
  <c r="M51" i="6" s="1"/>
  <c r="H36" i="6"/>
  <c r="L51" i="6" s="1"/>
  <c r="I37" i="6"/>
  <c r="M52" i="6" s="1"/>
  <c r="H37" i="6"/>
  <c r="L52" i="6" s="1"/>
  <c r="H41" i="6"/>
  <c r="L56" i="6" s="1"/>
  <c r="H42" i="6"/>
  <c r="L57" i="6" s="1"/>
  <c r="H43" i="6"/>
  <c r="L58" i="6" s="1"/>
  <c r="H44" i="6"/>
  <c r="L59" i="6" s="1"/>
  <c r="H45" i="6"/>
  <c r="L60" i="6" s="1"/>
  <c r="H46" i="6"/>
  <c r="L61" i="6" s="1"/>
  <c r="K25" i="6"/>
  <c r="K25" i="4"/>
  <c r="K25" i="3"/>
  <c r="O11" i="4"/>
  <c r="R11" i="4" s="1"/>
  <c r="Q11" i="4" s="1"/>
  <c r="O11" i="3"/>
  <c r="R11" i="3" s="1"/>
  <c r="Q11" i="3" s="1"/>
  <c r="O11" i="6"/>
  <c r="R11" i="6" s="1"/>
  <c r="Q11" i="6" s="1"/>
  <c r="O11" i="1"/>
  <c r="R11" i="1" s="1"/>
  <c r="Q11" i="1" s="1"/>
  <c r="D15" i="7" l="1"/>
  <c r="I40" i="6"/>
  <c r="M55" i="6" s="1"/>
  <c r="C15" i="7"/>
  <c r="E11" i="7"/>
  <c r="C63" i="7" s="1"/>
  <c r="B5" i="7" l="1"/>
  <c r="F5" i="7"/>
  <c r="E15" i="7"/>
  <c r="D5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/>
    <author>The Computer</author>
    <author>Osama Zafar</author>
    <author>Naveed</author>
  </authors>
  <commentList>
    <comment ref="C5" authorId="0" shapeId="0" xr:uid="{00000000-0006-0000-0000-000001000000}">
      <text>
        <r>
          <rPr>
            <b/>
            <sz val="14"/>
            <rFont val="Trebuchet MS"/>
            <family val="2"/>
          </rPr>
          <t>HP:</t>
        </r>
        <r>
          <rPr>
            <sz val="14"/>
            <rFont val="Trebuchet MS"/>
            <family val="2"/>
          </rPr>
          <t xml:space="preserve">
Get from Weighted Avg</t>
        </r>
      </text>
    </comment>
    <comment ref="D5" authorId="0" shapeId="0" xr:uid="{00000000-0006-0000-0000-000002000000}">
      <text>
        <r>
          <rPr>
            <b/>
            <sz val="14"/>
            <rFont val="Trebuchet MS"/>
            <family val="2"/>
          </rPr>
          <t>HP:
Get from Weighted Avg</t>
        </r>
      </text>
    </comment>
    <comment ref="G5" authorId="1" shapeId="0" xr:uid="{00000000-0006-0000-0000-000003000000}">
      <text>
        <r>
          <rPr>
            <sz val="14"/>
            <color rgb="FF000000"/>
            <rFont val="Trebuchet MS"/>
            <family val="2"/>
          </rPr>
          <t>======
Get from Inir Cost</t>
        </r>
      </text>
    </comment>
    <comment ref="I5" authorId="1" shapeId="0" xr:uid="{00000000-0006-0000-0000-000004000000}">
      <text>
        <r>
          <rPr>
            <sz val="14"/>
            <color rgb="FF000000"/>
            <rFont val="Trebuchet MS"/>
            <family val="2"/>
          </rPr>
          <t>Get from Inir Cost - Free Food (freeFd)</t>
        </r>
      </text>
    </comment>
    <comment ref="K5" authorId="2" shapeId="0" xr:uid="{00000000-0006-0000-0000-000005000000}">
      <text>
        <r>
          <rPr>
            <sz val="14"/>
            <rFont val="Trebuchet MS"/>
            <family val="2"/>
          </rPr>
          <t>Get from INIR Cost</t>
        </r>
        <r>
          <rPr>
            <sz val="9"/>
            <rFont val="Tahoma"/>
            <family val="2"/>
          </rPr>
          <t xml:space="preserve">
</t>
        </r>
      </text>
    </comment>
    <comment ref="M5" authorId="2" shapeId="0" xr:uid="{00000000-0006-0000-0000-000006000000}">
      <text>
        <r>
          <rPr>
            <b/>
            <sz val="14"/>
            <rFont val="Trebuchet MS"/>
            <family val="2"/>
          </rPr>
          <t>INIR Cost</t>
        </r>
        <r>
          <rPr>
            <sz val="14"/>
            <rFont val="Trebuchet MS"/>
            <family val="2"/>
          </rPr>
          <t xml:space="preserve"> 
Get the Value From Adj
</t>
        </r>
      </text>
    </comment>
    <comment ref="P5" authorId="0" shapeId="0" xr:uid="{00000000-0006-0000-0000-000007000000}">
      <text>
        <r>
          <rPr>
            <b/>
            <sz val="14"/>
            <rFont val="Trebuchet MS"/>
            <family val="2"/>
          </rPr>
          <t>HP:</t>
        </r>
        <r>
          <rPr>
            <sz val="14"/>
            <rFont val="Trebuchet MS"/>
            <family val="2"/>
          </rPr>
          <t xml:space="preserve">
Get From Weighted Avg
Get from INIR Cost</t>
        </r>
      </text>
    </comment>
    <comment ref="S5" authorId="2" shapeId="0" xr:uid="{00000000-0006-0000-0000-000008000000}">
      <text>
        <r>
          <rPr>
            <sz val="14"/>
            <rFont val="Trebuchet MS"/>
            <family val="2"/>
          </rPr>
          <t xml:space="preserve">Speed of Service
Avg Kitchen Product Time 
SOS Avg (Average Kitchen  Product Time) Mins = Total of Avg Kitchen Product Time/60 Min = 0.00 Mins                                                                                 </t>
        </r>
      </text>
    </comment>
    <comment ref="D19" authorId="1" shapeId="0" xr:uid="{00000000-0006-0000-0000-000009000000}">
      <text>
        <r>
          <rPr>
            <sz val="14"/>
            <color rgb="FF000000"/>
            <rFont val="Trebuchet MS"/>
            <family val="2"/>
          </rPr>
          <t>======
Retail INIR
All Retail Department Sale Expect Lottery</t>
        </r>
      </text>
    </comment>
    <comment ref="G19" authorId="1" shapeId="0" xr:uid="{00000000-0006-0000-0000-00000A000000}">
      <text>
        <r>
          <rPr>
            <sz val="14"/>
            <color rgb="FF000000"/>
            <rFont val="Trebuchet MS"/>
            <family val="2"/>
          </rPr>
          <t>======
Inir Cost
24 Dept Sale</t>
        </r>
      </text>
    </comment>
    <comment ref="L19" authorId="1" shapeId="0" xr:uid="{00000000-0006-0000-0000-00000B000000}">
      <text>
        <r>
          <rPr>
            <sz val="14"/>
            <color rgb="FF000000"/>
            <rFont val="Trebuchet MS"/>
            <family val="2"/>
          </rPr>
          <t>======
Enter Shortage Food From Inir Cost
'' Variance''  is the name of heading in INIR</t>
        </r>
      </text>
    </comment>
    <comment ref="N19" authorId="1" shapeId="0" xr:uid="{00000000-0006-0000-0000-00000C000000}">
      <text>
        <r>
          <rPr>
            <sz val="14"/>
            <color rgb="FF000000"/>
            <rFont val="Trebuchet MS"/>
            <family val="2"/>
          </rPr>
          <t>Inir Retail
enter
Shortage Cstores (ajd)</t>
        </r>
      </text>
    </comment>
    <comment ref="Q19" authorId="1" shapeId="0" xr:uid="{00000000-0006-0000-0000-00000D000000}">
      <text>
        <r>
          <rPr>
            <sz val="14"/>
            <color rgb="FF000000"/>
            <rFont val="Trebuchet MS"/>
            <family val="2"/>
          </rPr>
          <t>======
Cost INIR enter Sales</t>
        </r>
      </text>
    </comment>
    <comment ref="S19" authorId="1" shapeId="0" xr:uid="{00000000-0006-0000-0000-00000E000000}">
      <text>
        <r>
          <rPr>
            <sz val="14"/>
            <color rgb="FF000000"/>
            <rFont val="Trebuchet MS"/>
            <family val="2"/>
          </rPr>
          <t>======
Enter Shortage Food From Inir Cost
'' Variance''  is the name of heading in INIR</t>
        </r>
      </text>
    </comment>
    <comment ref="C33" authorId="0" shapeId="0" xr:uid="{00000000-0006-0000-0000-00000F000000}">
      <text>
        <r>
          <rPr>
            <b/>
            <sz val="14"/>
            <rFont val="Trebuchet MS"/>
            <family val="2"/>
          </rPr>
          <t>DRSA</t>
        </r>
        <r>
          <rPr>
            <sz val="14"/>
            <rFont val="Trebuchet MS"/>
            <family val="2"/>
          </rPr>
          <t xml:space="preserve">
PB - Customer # DP02 Sales Data</t>
        </r>
      </text>
    </comment>
    <comment ref="C49" authorId="2" shapeId="0" xr:uid="{00000000-0006-0000-0000-000010000000}">
      <text>
        <r>
          <rPr>
            <b/>
            <sz val="14"/>
            <rFont val="Trebuchet MS"/>
            <family val="2"/>
          </rPr>
          <t>DRSA
PB - MTO &amp; G&amp;G - Sale Report</t>
        </r>
      </text>
    </comment>
    <comment ref="I49" authorId="3" shapeId="0" xr:uid="{00000000-0006-0000-0000-000011000000}">
      <text>
        <r>
          <rPr>
            <b/>
            <sz val="9"/>
            <rFont val="Tahoma"/>
            <family val="2"/>
          </rPr>
          <t>Osama Zafar:</t>
        </r>
        <r>
          <rPr>
            <sz val="9"/>
            <rFont val="Tahoma"/>
            <family val="2"/>
          </rPr>
          <t xml:space="preserve">
DRSA - PB - Fountain and ine bag</t>
        </r>
      </text>
    </comment>
    <comment ref="Q49" authorId="2" shapeId="0" xr:uid="{00000000-0006-0000-0000-000012000000}">
      <text>
        <r>
          <rPr>
            <sz val="14"/>
            <rFont val="Trebuchet MS"/>
            <family val="2"/>
          </rPr>
          <t>Get from INIR Retail Ending Inventory</t>
        </r>
        <r>
          <rPr>
            <sz val="9"/>
            <rFont val="Tahoma"/>
            <family val="2"/>
          </rPr>
          <t xml:space="preserve">
</t>
        </r>
      </text>
    </comment>
    <comment ref="O57" authorId="2" shapeId="0" xr:uid="{00000000-0006-0000-0000-000013000000}">
      <text>
        <r>
          <rPr>
            <sz val="14"/>
            <rFont val="Trebuchet MS"/>
            <family val="2"/>
          </rPr>
          <t>Get from INIR Cost Actual Ending</t>
        </r>
        <r>
          <rPr>
            <sz val="9"/>
            <rFont val="Tahoma"/>
            <family val="2"/>
          </rPr>
          <t xml:space="preserve">
</t>
        </r>
      </text>
    </comment>
    <comment ref="O58" authorId="2" shapeId="0" xr:uid="{00000000-0006-0000-0000-000014000000}">
      <text>
        <r>
          <rPr>
            <sz val="14"/>
            <rFont val="Trebuchet MS"/>
            <family val="2"/>
          </rPr>
          <t>Get from INIR Cost Actual Ending</t>
        </r>
      </text>
    </comment>
    <comment ref="B99" authorId="4" shapeId="0" xr:uid="{00000000-0006-0000-0000-000015000000}">
      <text>
        <r>
          <rPr>
            <b/>
            <sz val="12"/>
            <rFont val="Trebuchet MS"/>
            <family val="2"/>
          </rPr>
          <t>Naveed:</t>
        </r>
        <r>
          <rPr>
            <sz val="12"/>
            <rFont val="Trebuchet MS"/>
            <family val="2"/>
          </rPr>
          <t xml:space="preserve">
DRSA</t>
        </r>
      </text>
    </comment>
    <comment ref="B100" authorId="3" shapeId="0" xr:uid="{00000000-0006-0000-0000-000016000000}">
      <text>
        <r>
          <rPr>
            <b/>
            <sz val="12"/>
            <rFont val="Trebuchet MS"/>
            <family val="2"/>
          </rPr>
          <t>Osama Zafar:</t>
        </r>
        <r>
          <rPr>
            <sz val="9"/>
            <rFont val="Tahoma"/>
            <family val="2"/>
          </rPr>
          <t xml:space="preserve">
</t>
        </r>
        <r>
          <rPr>
            <sz val="12"/>
            <rFont val="Trebuchet MS"/>
            <family val="2"/>
          </rPr>
          <t>Pricebook Folder Report Priceover ride (Hamza)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/>
    <author>The Computer</author>
    <author>Osama Zafar</author>
  </authors>
  <commentList>
    <comment ref="C5" authorId="0" shapeId="0" xr:uid="{00000000-0006-0000-0200-000001000000}">
      <text>
        <r>
          <rPr>
            <b/>
            <sz val="14"/>
            <rFont val="Trebuchet MS"/>
            <family val="2"/>
          </rPr>
          <t>HP:</t>
        </r>
        <r>
          <rPr>
            <sz val="14"/>
            <rFont val="Trebuchet MS"/>
            <family val="2"/>
          </rPr>
          <t xml:space="preserve">
Get from Weighted Avg</t>
        </r>
      </text>
    </comment>
    <comment ref="D5" authorId="0" shapeId="0" xr:uid="{00000000-0006-0000-0200-000002000000}">
      <text>
        <r>
          <rPr>
            <b/>
            <sz val="14"/>
            <rFont val="Trebuchet MS"/>
            <family val="2"/>
          </rPr>
          <t>HP:
Get from Weighted Avg</t>
        </r>
      </text>
    </comment>
    <comment ref="G5" authorId="1" shapeId="0" xr:uid="{00000000-0006-0000-0200-000003000000}">
      <text>
        <r>
          <rPr>
            <sz val="14"/>
            <color rgb="FF000000"/>
            <rFont val="Trebuchet MS"/>
            <family val="2"/>
          </rPr>
          <t>=</t>
        </r>
        <r>
          <rPr>
            <sz val="12"/>
            <color rgb="FF000000"/>
            <rFont val="Trebuchet MS"/>
            <family val="2"/>
          </rPr>
          <t>=====
Get from Inir Cost</t>
        </r>
      </text>
    </comment>
    <comment ref="I5" authorId="1" shapeId="0" xr:uid="{00000000-0006-0000-0200-000004000000}">
      <text>
        <r>
          <rPr>
            <sz val="14"/>
            <color rgb="FF000000"/>
            <rFont val="Trebuchet MS"/>
            <family val="2"/>
          </rPr>
          <t>Get from Inir Cost - Free Food Adj</t>
        </r>
      </text>
    </comment>
    <comment ref="K5" authorId="2" shapeId="0" xr:uid="{00000000-0006-0000-0200-000005000000}">
      <text>
        <r>
          <rPr>
            <sz val="14"/>
            <rFont val="Trebuchet MS"/>
            <family val="2"/>
          </rPr>
          <t>Get from INIR Cost</t>
        </r>
        <r>
          <rPr>
            <sz val="9"/>
            <rFont val="Tahoma"/>
            <family val="2"/>
          </rPr>
          <t xml:space="preserve">
</t>
        </r>
      </text>
    </comment>
    <comment ref="M5" authorId="2" shapeId="0" xr:uid="{00000000-0006-0000-0200-000006000000}">
      <text>
        <r>
          <rPr>
            <b/>
            <sz val="14"/>
            <rFont val="Trebuchet MS"/>
            <family val="2"/>
          </rPr>
          <t>INIR Cost</t>
        </r>
        <r>
          <rPr>
            <sz val="14"/>
            <rFont val="Trebuchet MS"/>
            <family val="2"/>
          </rPr>
          <t xml:space="preserve"> 
Get the Value From Adj
</t>
        </r>
      </text>
    </comment>
    <comment ref="P5" authorId="0" shapeId="0" xr:uid="{00000000-0006-0000-0200-000007000000}">
      <text>
        <r>
          <rPr>
            <b/>
            <sz val="14"/>
            <rFont val="Trebuchet MS"/>
            <family val="2"/>
          </rPr>
          <t>HP:</t>
        </r>
        <r>
          <rPr>
            <sz val="14"/>
            <rFont val="Trebuchet MS"/>
            <family val="2"/>
          </rPr>
          <t xml:space="preserve">
Get From Weighted Avg
Get from INIR Cost</t>
        </r>
      </text>
    </comment>
    <comment ref="S5" authorId="2" shapeId="0" xr:uid="{00000000-0006-0000-0200-000008000000}">
      <text>
        <r>
          <rPr>
            <sz val="14"/>
            <rFont val="Trebuchet MS"/>
            <family val="2"/>
          </rPr>
          <t xml:space="preserve">Speed of Service
Avg Kitchen Product Time 
SOS Avg (Average Kitchen  Product Time) Mins = Total of Avg Kitchen Product Time/60 Min = 0.00 Mins                                                                                 </t>
        </r>
      </text>
    </comment>
    <comment ref="D19" authorId="1" shapeId="0" xr:uid="{00000000-0006-0000-0200-000009000000}">
      <text>
        <r>
          <rPr>
            <sz val="14"/>
            <color rgb="FF000000"/>
            <rFont val="Trebuchet MS"/>
            <family val="2"/>
          </rPr>
          <t>======
Retail INIR
All Retail Department Sale Expect Lottery</t>
        </r>
      </text>
    </comment>
    <comment ref="G19" authorId="1" shapeId="0" xr:uid="{00000000-0006-0000-0200-00000A000000}">
      <text>
        <r>
          <rPr>
            <sz val="14"/>
            <color rgb="FF000000"/>
            <rFont val="Trebuchet MS"/>
            <family val="2"/>
          </rPr>
          <t>======
Inir Cost
24 Dept Sale</t>
        </r>
      </text>
    </comment>
    <comment ref="L19" authorId="1" shapeId="0" xr:uid="{00000000-0006-0000-0200-00000B000000}">
      <text>
        <r>
          <rPr>
            <sz val="14"/>
            <color rgb="FF000000"/>
            <rFont val="Trebuchet MS"/>
            <family val="2"/>
          </rPr>
          <t>======
Enter Shortage Food From Inir Cost
'' Variance''  is the name of heading in INIR</t>
        </r>
      </text>
    </comment>
    <comment ref="N19" authorId="1" shapeId="0" xr:uid="{00000000-0006-0000-0200-00000C000000}">
      <text>
        <r>
          <rPr>
            <sz val="14"/>
            <color rgb="FF000000"/>
            <rFont val="Trebuchet MS"/>
            <family val="2"/>
          </rPr>
          <t>Inir Retail
enter
Shortage CStores</t>
        </r>
      </text>
    </comment>
    <comment ref="Q19" authorId="1" shapeId="0" xr:uid="{00000000-0006-0000-0200-00000D000000}">
      <text>
        <r>
          <rPr>
            <sz val="14"/>
            <color rgb="FF000000"/>
            <rFont val="Trebuchet MS"/>
            <family val="2"/>
          </rPr>
          <t>======
Cost INIR enter Sales</t>
        </r>
      </text>
    </comment>
    <comment ref="S19" authorId="1" shapeId="0" xr:uid="{00000000-0006-0000-0200-00000E000000}">
      <text>
        <r>
          <rPr>
            <sz val="14"/>
            <color rgb="FF000000"/>
            <rFont val="Trebuchet MS"/>
            <family val="2"/>
          </rPr>
          <t>======
Enter Shortage Food From Inir Cost
'' Variance''  is the name of heading in INIR</t>
        </r>
      </text>
    </comment>
    <comment ref="C33" authorId="0" shapeId="0" xr:uid="{00000000-0006-0000-0200-00000F000000}">
      <text>
        <r>
          <rPr>
            <b/>
            <sz val="14"/>
            <rFont val="Trebuchet MS"/>
            <family val="2"/>
          </rPr>
          <t>DRSA</t>
        </r>
        <r>
          <rPr>
            <sz val="14"/>
            <rFont val="Trebuchet MS"/>
            <family val="2"/>
          </rPr>
          <t xml:space="preserve">
PB - Customer # DP02 Sales Data</t>
        </r>
      </text>
    </comment>
    <comment ref="C50" authorId="2" shapeId="0" xr:uid="{00000000-0006-0000-0200-000010000000}">
      <text>
        <r>
          <rPr>
            <b/>
            <sz val="14"/>
            <rFont val="Trebuchet MS"/>
            <family val="2"/>
          </rPr>
          <t>DRSA
PB - MTO &amp; G&amp;G - Sale Report</t>
        </r>
      </text>
    </comment>
    <comment ref="J50" authorId="3" shapeId="0" xr:uid="{00000000-0006-0000-0200-000011000000}">
      <text>
        <r>
          <rPr>
            <b/>
            <sz val="9"/>
            <rFont val="Tahoma"/>
            <family val="2"/>
          </rPr>
          <t>Osama Zafar:</t>
        </r>
        <r>
          <rPr>
            <sz val="9"/>
            <rFont val="Tahoma"/>
            <family val="2"/>
          </rPr>
          <t xml:space="preserve">
DRSA - PB - Fountain and ine bag</t>
        </r>
      </text>
    </comment>
    <comment ref="Q50" authorId="2" shapeId="0" xr:uid="{00000000-0006-0000-0200-000012000000}">
      <text>
        <r>
          <rPr>
            <sz val="14"/>
            <rFont val="Trebuchet MS"/>
            <family val="2"/>
          </rPr>
          <t>Get from INIR Retail Ending Inventory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/>
    <author>The Computer</author>
    <author>Osama Zafar</author>
    <author>Naveed</author>
  </authors>
  <commentList>
    <comment ref="C5" authorId="0" shapeId="0" xr:uid="{00000000-0006-0000-0300-000001000000}">
      <text>
        <r>
          <rPr>
            <b/>
            <sz val="14"/>
            <rFont val="Trebuchet MS"/>
            <family val="2"/>
          </rPr>
          <t>HP:</t>
        </r>
        <r>
          <rPr>
            <sz val="14"/>
            <rFont val="Trebuchet MS"/>
            <family val="2"/>
          </rPr>
          <t xml:space="preserve">
Get from Weighted Avg</t>
        </r>
      </text>
    </comment>
    <comment ref="D5" authorId="0" shapeId="0" xr:uid="{00000000-0006-0000-0300-000002000000}">
      <text>
        <r>
          <rPr>
            <b/>
            <sz val="14"/>
            <rFont val="Trebuchet MS"/>
            <family val="2"/>
          </rPr>
          <t>HP:
Get from Weighted Avg</t>
        </r>
      </text>
    </comment>
    <comment ref="G5" authorId="1" shapeId="0" xr:uid="{00000000-0006-0000-0300-000003000000}">
      <text>
        <r>
          <rPr>
            <sz val="14"/>
            <color rgb="FF000000"/>
            <rFont val="Trebuchet MS"/>
            <family val="2"/>
          </rPr>
          <t>======
Get from Inir Cost</t>
        </r>
      </text>
    </comment>
    <comment ref="I5" authorId="1" shapeId="0" xr:uid="{00000000-0006-0000-0300-000004000000}">
      <text>
        <r>
          <rPr>
            <sz val="14"/>
            <color rgb="FF000000"/>
            <rFont val="Trebuchet MS"/>
            <family val="2"/>
          </rPr>
          <t>Get from Inir Cost - Free Food Adj</t>
        </r>
      </text>
    </comment>
    <comment ref="K5" authorId="2" shapeId="0" xr:uid="{00000000-0006-0000-0300-000005000000}">
      <text>
        <r>
          <rPr>
            <sz val="14"/>
            <rFont val="Trebuchet MS"/>
            <family val="2"/>
          </rPr>
          <t>Get from INIR Cost</t>
        </r>
        <r>
          <rPr>
            <sz val="9"/>
            <rFont val="Tahoma"/>
            <family val="2"/>
          </rPr>
          <t xml:space="preserve">
</t>
        </r>
      </text>
    </comment>
    <comment ref="M5" authorId="2" shapeId="0" xr:uid="{00000000-0006-0000-0300-000006000000}">
      <text>
        <r>
          <rPr>
            <b/>
            <sz val="14"/>
            <rFont val="Trebuchet MS"/>
            <family val="2"/>
          </rPr>
          <t>INIR Cost</t>
        </r>
        <r>
          <rPr>
            <sz val="14"/>
            <rFont val="Trebuchet MS"/>
            <family val="2"/>
          </rPr>
          <t xml:space="preserve"> 
Get the Value From Adj
</t>
        </r>
      </text>
    </comment>
    <comment ref="P5" authorId="0" shapeId="0" xr:uid="{00000000-0006-0000-0300-000007000000}">
      <text>
        <r>
          <rPr>
            <b/>
            <sz val="14"/>
            <rFont val="Trebuchet MS"/>
            <family val="2"/>
          </rPr>
          <t>HP:</t>
        </r>
        <r>
          <rPr>
            <sz val="14"/>
            <rFont val="Trebuchet MS"/>
            <family val="2"/>
          </rPr>
          <t xml:space="preserve">
Get From Weighted Avg
Get from INIR Cost</t>
        </r>
      </text>
    </comment>
    <comment ref="S5" authorId="2" shapeId="0" xr:uid="{00000000-0006-0000-0300-000008000000}">
      <text>
        <r>
          <rPr>
            <sz val="14"/>
            <rFont val="Trebuchet MS"/>
            <family val="2"/>
          </rPr>
          <t xml:space="preserve">Speed of Service
Avg Kitchen Product Time 
SOS Avg (Average Kitchen  Product Time) Mins = Total of Avg Kitchen Product Time/60 Min = 0.00 Mins                                                                                 </t>
        </r>
      </text>
    </comment>
    <comment ref="D19" authorId="1" shapeId="0" xr:uid="{00000000-0006-0000-0300-000009000000}">
      <text>
        <r>
          <rPr>
            <sz val="14"/>
            <color rgb="FF000000"/>
            <rFont val="Trebuchet MS"/>
            <family val="2"/>
          </rPr>
          <t>======
Retail INIR
All Retail Department Sale Expect Lottery</t>
        </r>
      </text>
    </comment>
    <comment ref="G19" authorId="1" shapeId="0" xr:uid="{00000000-0006-0000-0300-00000A000000}">
      <text>
        <r>
          <rPr>
            <sz val="14"/>
            <color rgb="FF000000"/>
            <rFont val="Trebuchet MS"/>
            <family val="2"/>
          </rPr>
          <t>======
Inir Cost
24 Dept Sale</t>
        </r>
      </text>
    </comment>
    <comment ref="L19" authorId="1" shapeId="0" xr:uid="{00000000-0006-0000-0300-00000B000000}">
      <text>
        <r>
          <rPr>
            <sz val="14"/>
            <color rgb="FF000000"/>
            <rFont val="Trebuchet MS"/>
            <family val="2"/>
          </rPr>
          <t>======
Enter Shortage Food From Inir Cost
'' Variance''  is the name of heading in INIR</t>
        </r>
      </text>
    </comment>
    <comment ref="N19" authorId="1" shapeId="0" xr:uid="{00000000-0006-0000-0300-00000C000000}">
      <text>
        <r>
          <rPr>
            <sz val="14"/>
            <color rgb="FF000000"/>
            <rFont val="Trebuchet MS"/>
            <family val="2"/>
          </rPr>
          <t>Inir Retail
enter
Shortage CStores</t>
        </r>
      </text>
    </comment>
    <comment ref="Q19" authorId="1" shapeId="0" xr:uid="{00000000-0006-0000-0300-00000D000000}">
      <text>
        <r>
          <rPr>
            <sz val="14"/>
            <color rgb="FF000000"/>
            <rFont val="Trebuchet MS"/>
            <family val="2"/>
          </rPr>
          <t>======
Cost INIR</t>
        </r>
      </text>
    </comment>
    <comment ref="S19" authorId="1" shapeId="0" xr:uid="{00000000-0006-0000-0300-00000E000000}">
      <text>
        <r>
          <rPr>
            <sz val="14"/>
            <color rgb="FF000000"/>
            <rFont val="Trebuchet MS"/>
            <family val="2"/>
          </rPr>
          <t>======
Enter Shortage Food From Inir Cost
'' Variance''  is the name of heading in INIR</t>
        </r>
      </text>
    </comment>
    <comment ref="C33" authorId="0" shapeId="0" xr:uid="{00000000-0006-0000-0300-00000F000000}">
      <text>
        <r>
          <rPr>
            <b/>
            <sz val="14"/>
            <rFont val="Trebuchet MS"/>
            <family val="2"/>
          </rPr>
          <t>DRSA</t>
        </r>
        <r>
          <rPr>
            <sz val="14"/>
            <rFont val="Trebuchet MS"/>
            <family val="2"/>
          </rPr>
          <t xml:space="preserve">
PB - Customer # DP02 Sales Data</t>
        </r>
      </text>
    </comment>
    <comment ref="C50" authorId="2" shapeId="0" xr:uid="{00000000-0006-0000-0300-000010000000}">
      <text>
        <r>
          <rPr>
            <b/>
            <sz val="14"/>
            <rFont val="Trebuchet MS"/>
            <family val="2"/>
          </rPr>
          <t>DRSA
PB - MTO &amp; G&amp;G - Sale Report</t>
        </r>
      </text>
    </comment>
    <comment ref="J50" authorId="3" shapeId="0" xr:uid="{00000000-0006-0000-0300-000011000000}">
      <text>
        <r>
          <rPr>
            <b/>
            <sz val="9"/>
            <rFont val="Tahoma"/>
            <family val="2"/>
          </rPr>
          <t>Osama Zafar:</t>
        </r>
        <r>
          <rPr>
            <sz val="9"/>
            <rFont val="Tahoma"/>
            <family val="2"/>
          </rPr>
          <t xml:space="preserve">
DRSA - PB - Fountain and ine bag</t>
        </r>
      </text>
    </comment>
    <comment ref="B129" authorId="4" shapeId="0" xr:uid="{00000000-0006-0000-0300-000012000000}">
      <text>
        <r>
          <rPr>
            <b/>
            <sz val="12"/>
            <rFont val="Trebuchet MS"/>
            <family val="2"/>
          </rPr>
          <t>Naveed:</t>
        </r>
        <r>
          <rPr>
            <sz val="12"/>
            <rFont val="Trebuchet MS"/>
            <family val="2"/>
          </rPr>
          <t xml:space="preserve">
DRSA</t>
        </r>
      </text>
    </comment>
    <comment ref="B130" authorId="3" shapeId="0" xr:uid="{00000000-0006-0000-0300-000013000000}">
      <text>
        <r>
          <rPr>
            <b/>
            <sz val="12"/>
            <rFont val="Trebuchet MS"/>
            <family val="2"/>
          </rPr>
          <t>Osama Zafar:</t>
        </r>
        <r>
          <rPr>
            <sz val="9"/>
            <rFont val="Tahoma"/>
            <family val="2"/>
          </rPr>
          <t xml:space="preserve">
</t>
        </r>
        <r>
          <rPr>
            <sz val="12"/>
            <rFont val="Trebuchet MS"/>
            <family val="2"/>
          </rPr>
          <t>Pricebook Folder Report Priceover ride (Hamza)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/>
    <author>The Computer</author>
    <author>Osama Zafar</author>
    <author>Naveed</author>
  </authors>
  <commentList>
    <comment ref="C5" authorId="0" shapeId="0" xr:uid="{00000000-0006-0000-0400-000001000000}">
      <text>
        <r>
          <rPr>
            <b/>
            <sz val="14"/>
            <rFont val="Trebuchet MS"/>
            <family val="2"/>
          </rPr>
          <t>HP:</t>
        </r>
        <r>
          <rPr>
            <sz val="14"/>
            <rFont val="Trebuchet MS"/>
            <family val="2"/>
          </rPr>
          <t xml:space="preserve">
Get from Weighted Avg</t>
        </r>
      </text>
    </comment>
    <comment ref="D5" authorId="0" shapeId="0" xr:uid="{00000000-0006-0000-0400-000002000000}">
      <text>
        <r>
          <rPr>
            <b/>
            <sz val="14"/>
            <rFont val="Trebuchet MS"/>
            <family val="2"/>
          </rPr>
          <t>HP:
Get from Weighted Avg</t>
        </r>
      </text>
    </comment>
    <comment ref="G5" authorId="1" shapeId="0" xr:uid="{00000000-0006-0000-0400-000003000000}">
      <text>
        <r>
          <rPr>
            <sz val="14"/>
            <color rgb="FF000000"/>
            <rFont val="Trebuchet MS"/>
            <family val="2"/>
          </rPr>
          <t>======
Get from Inir Cost</t>
        </r>
      </text>
    </comment>
    <comment ref="I5" authorId="1" shapeId="0" xr:uid="{00000000-0006-0000-0400-000004000000}">
      <text>
        <r>
          <rPr>
            <sz val="14"/>
            <color rgb="FF000000"/>
            <rFont val="Trebuchet MS"/>
            <family val="2"/>
          </rPr>
          <t>Get from Inir Cost - Free Food Adj</t>
        </r>
      </text>
    </comment>
    <comment ref="K5" authorId="2" shapeId="0" xr:uid="{00000000-0006-0000-0400-000005000000}">
      <text>
        <r>
          <rPr>
            <sz val="14"/>
            <rFont val="Trebuchet MS"/>
            <family val="2"/>
          </rPr>
          <t>Get from INIR Cost</t>
        </r>
        <r>
          <rPr>
            <sz val="9"/>
            <rFont val="Tahoma"/>
            <family val="2"/>
          </rPr>
          <t xml:space="preserve">
</t>
        </r>
      </text>
    </comment>
    <comment ref="M5" authorId="2" shapeId="0" xr:uid="{00000000-0006-0000-0400-000006000000}">
      <text>
        <r>
          <rPr>
            <b/>
            <sz val="14"/>
            <rFont val="Trebuchet MS"/>
            <family val="2"/>
          </rPr>
          <t>INIR Cost</t>
        </r>
        <r>
          <rPr>
            <sz val="14"/>
            <rFont val="Trebuchet MS"/>
            <family val="2"/>
          </rPr>
          <t xml:space="preserve"> 
Get the Value From Adj
</t>
        </r>
      </text>
    </comment>
    <comment ref="P5" authorId="0" shapeId="0" xr:uid="{00000000-0006-0000-0400-000007000000}">
      <text>
        <r>
          <rPr>
            <b/>
            <sz val="14"/>
            <rFont val="Trebuchet MS"/>
            <family val="2"/>
          </rPr>
          <t>HP:</t>
        </r>
        <r>
          <rPr>
            <sz val="14"/>
            <rFont val="Trebuchet MS"/>
            <family val="2"/>
          </rPr>
          <t xml:space="preserve">
Get From Weighted Avg
Get from INIR Cost</t>
        </r>
      </text>
    </comment>
    <comment ref="S5" authorId="2" shapeId="0" xr:uid="{00000000-0006-0000-0400-000008000000}">
      <text>
        <r>
          <rPr>
            <sz val="14"/>
            <rFont val="Trebuchet MS"/>
            <family val="2"/>
          </rPr>
          <t xml:space="preserve">Speed of Service
Avg Kitchen Product Time 
SOS Avg (Average Kitchen  Product Time) Mins = Total of Avg Kitchen Product Time/60 Min = 0.00 Mins                                                                                 </t>
        </r>
      </text>
    </comment>
    <comment ref="D19" authorId="1" shapeId="0" xr:uid="{00000000-0006-0000-0400-000009000000}">
      <text>
        <r>
          <rPr>
            <sz val="14"/>
            <color rgb="FF000000"/>
            <rFont val="Trebuchet MS"/>
            <family val="2"/>
          </rPr>
          <t>======
Retail INIR
All Retail Department Sale Expect Lottery</t>
        </r>
      </text>
    </comment>
    <comment ref="G19" authorId="1" shapeId="0" xr:uid="{00000000-0006-0000-0400-00000A000000}">
      <text>
        <r>
          <rPr>
            <sz val="14"/>
            <color rgb="FF000000"/>
            <rFont val="Trebuchet MS"/>
            <family val="2"/>
          </rPr>
          <t>======
Inir Cost
24 Dept Sale</t>
        </r>
      </text>
    </comment>
    <comment ref="L19" authorId="1" shapeId="0" xr:uid="{00000000-0006-0000-0400-00000B000000}">
      <text>
        <r>
          <rPr>
            <sz val="14"/>
            <color rgb="FF000000"/>
            <rFont val="Trebuchet MS"/>
            <family val="2"/>
          </rPr>
          <t>======
Enter Shortage Food From Inir Cost
'' Variance''  is the name of heading in INIR</t>
        </r>
      </text>
    </comment>
    <comment ref="N19" authorId="1" shapeId="0" xr:uid="{00000000-0006-0000-0400-00000C000000}">
      <text>
        <r>
          <rPr>
            <sz val="14"/>
            <color rgb="FF000000"/>
            <rFont val="Trebuchet MS"/>
            <family val="2"/>
          </rPr>
          <t>Inir Retail
enter
Shortage CStores</t>
        </r>
      </text>
    </comment>
    <comment ref="Q19" authorId="1" shapeId="0" xr:uid="{00000000-0006-0000-0400-00000D000000}">
      <text>
        <r>
          <rPr>
            <sz val="14"/>
            <color rgb="FF000000"/>
            <rFont val="Trebuchet MS"/>
            <family val="2"/>
          </rPr>
          <t>======
Cost INIR</t>
        </r>
      </text>
    </comment>
    <comment ref="S19" authorId="1" shapeId="0" xr:uid="{00000000-0006-0000-0400-00000E000000}">
      <text>
        <r>
          <rPr>
            <sz val="14"/>
            <color rgb="FF000000"/>
            <rFont val="Trebuchet MS"/>
            <family val="2"/>
          </rPr>
          <t>======
Enter Shortage Food From Inir Cost
'' Variance''  is the name of heading in INIR</t>
        </r>
      </text>
    </comment>
    <comment ref="C33" authorId="0" shapeId="0" xr:uid="{00000000-0006-0000-0400-00000F000000}">
      <text>
        <r>
          <rPr>
            <b/>
            <sz val="14"/>
            <rFont val="Trebuchet MS"/>
            <family val="2"/>
          </rPr>
          <t>DRSA</t>
        </r>
        <r>
          <rPr>
            <sz val="14"/>
            <rFont val="Trebuchet MS"/>
            <family val="2"/>
          </rPr>
          <t xml:space="preserve">
PB - Customer # DP02 Sales Data</t>
        </r>
      </text>
    </comment>
    <comment ref="C49" authorId="2" shapeId="0" xr:uid="{00000000-0006-0000-0400-000010000000}">
      <text>
        <r>
          <rPr>
            <b/>
            <sz val="14"/>
            <rFont val="Trebuchet MS"/>
            <family val="2"/>
          </rPr>
          <t>DRSA
PB - MTO &amp; G&amp;G - Sale Report</t>
        </r>
      </text>
    </comment>
    <comment ref="J49" authorId="3" shapeId="0" xr:uid="{00000000-0006-0000-0400-000011000000}">
      <text>
        <r>
          <rPr>
            <b/>
            <sz val="9"/>
            <rFont val="Tahoma"/>
            <family val="2"/>
          </rPr>
          <t>Osama Zafar:</t>
        </r>
        <r>
          <rPr>
            <sz val="9"/>
            <rFont val="Tahoma"/>
            <family val="2"/>
          </rPr>
          <t xml:space="preserve">
DRSA - PB - Fountain and ine bag</t>
        </r>
      </text>
    </comment>
    <comment ref="B131" authorId="4" shapeId="0" xr:uid="{00000000-0006-0000-0400-000012000000}">
      <text>
        <r>
          <rPr>
            <b/>
            <sz val="12"/>
            <rFont val="Trebuchet MS"/>
            <family val="2"/>
          </rPr>
          <t>Naveed:</t>
        </r>
        <r>
          <rPr>
            <sz val="12"/>
            <rFont val="Trebuchet MS"/>
            <family val="2"/>
          </rPr>
          <t xml:space="preserve">
DRSA</t>
        </r>
      </text>
    </comment>
    <comment ref="B132" authorId="3" shapeId="0" xr:uid="{00000000-0006-0000-0400-000013000000}">
      <text>
        <r>
          <rPr>
            <b/>
            <sz val="12"/>
            <rFont val="Trebuchet MS"/>
            <family val="2"/>
          </rPr>
          <t>Osama Zafar:</t>
        </r>
        <r>
          <rPr>
            <sz val="9"/>
            <rFont val="Tahoma"/>
            <family val="2"/>
          </rPr>
          <t xml:space="preserve">
</t>
        </r>
        <r>
          <rPr>
            <sz val="12"/>
            <rFont val="Trebuchet MS"/>
            <family val="2"/>
          </rPr>
          <t>Pricebook Folder Report Priceover ride (Hamza)</t>
        </r>
      </text>
    </comment>
  </commentList>
</comments>
</file>

<file path=xl/sharedStrings.xml><?xml version="1.0" encoding="utf-8"?>
<sst xmlns="http://schemas.openxmlformats.org/spreadsheetml/2006/main" count="509" uniqueCount="138">
  <si>
    <t>Food Variance % and Sales Budget Report Site 0008</t>
  </si>
  <si>
    <t>Food Margin</t>
  </si>
  <si>
    <t>Month</t>
  </si>
  <si>
    <t>GP % Before Discount</t>
  </si>
  <si>
    <t>Discount % of Sales</t>
  </si>
  <si>
    <t>Discount $ Total</t>
  </si>
  <si>
    <t>Target GP % After Discount</t>
  </si>
  <si>
    <t xml:space="preserve">Wastage $ </t>
  </si>
  <si>
    <t>Wastage %</t>
  </si>
  <si>
    <t>Sampling $ (Free Food)</t>
  </si>
  <si>
    <t>Sampling % (Free Food)</t>
  </si>
  <si>
    <t>Spoilage $</t>
  </si>
  <si>
    <t>Spoilage %</t>
  </si>
  <si>
    <t>Logo Cups Adjustment $</t>
  </si>
  <si>
    <t>Logo Cups, Adjustment %</t>
  </si>
  <si>
    <t>T. Target Margin After Adj. %</t>
  </si>
  <si>
    <t>INIR Net Margin</t>
  </si>
  <si>
    <t>Shrink $</t>
  </si>
  <si>
    <t>Shrink %</t>
  </si>
  <si>
    <t>SOS Avg 
(Average Kitchen Product Time) 
Mins</t>
  </si>
  <si>
    <t>Comments</t>
  </si>
  <si>
    <t>C-Store Retail Sales Budget</t>
  </si>
  <si>
    <t>C-Store Retail Sales Actual</t>
  </si>
  <si>
    <t>Variance</t>
  </si>
  <si>
    <t>Kitchen Sales Budget</t>
  </si>
  <si>
    <t>Kitchen Sales Actual</t>
  </si>
  <si>
    <t>Total Sales Budget</t>
  </si>
  <si>
    <t>Total Sale (C-Stores &amp; Kitchen)</t>
  </si>
  <si>
    <t>Inventory Shrink $ - Kitchen</t>
  </si>
  <si>
    <t>Inventory Shrink % - Kitchen</t>
  </si>
  <si>
    <t>Inventory Shrink $ - C-Stores</t>
  </si>
  <si>
    <t>Inventory Shrink % - C-Stores</t>
  </si>
  <si>
    <t>Fountain Budget</t>
  </si>
  <si>
    <t>Fountain Sales Actual</t>
  </si>
  <si>
    <t>Fountain
Variance</t>
  </si>
  <si>
    <t>Fountain
Inventory Over/Short</t>
  </si>
  <si>
    <t>Fountain
INIR Net Margin</t>
  </si>
  <si>
    <t>Total Customer # (Fuel, C-Store &amp; Kitchen_</t>
  </si>
  <si>
    <t>Crind</t>
  </si>
  <si>
    <t>DR MOP</t>
  </si>
  <si>
    <t>Total Crind Debit &amp; Credit</t>
  </si>
  <si>
    <t>Total Customer # (C-Stores &amp; Kitchen)</t>
  </si>
  <si>
    <t>Average Customer # (C-Stores &amp; Kitchen)</t>
  </si>
  <si>
    <t>Average Sales Per Customer (Cstore &amp; Kitchen)</t>
  </si>
  <si>
    <t>No of Days in a Month</t>
  </si>
  <si>
    <t>A</t>
  </si>
  <si>
    <t>B</t>
  </si>
  <si>
    <t>C</t>
  </si>
  <si>
    <t>D=B+C</t>
  </si>
  <si>
    <t>E=A-D</t>
  </si>
  <si>
    <t>F=E / H</t>
  </si>
  <si>
    <t>G=Total Sales/E</t>
  </si>
  <si>
    <t>H</t>
  </si>
  <si>
    <t>I</t>
  </si>
  <si>
    <t>Can delete/Hide this section-just need the two numbers that I put above this</t>
  </si>
  <si>
    <t>Kitchen Sales 2026</t>
  </si>
  <si>
    <t xml:space="preserve">Average Customer </t>
  </si>
  <si>
    <t>Ending Inventory</t>
  </si>
  <si>
    <t>Hot Grab</t>
  </si>
  <si>
    <t>Cold Grab</t>
  </si>
  <si>
    <t>Bakery</t>
  </si>
  <si>
    <t>MTO Food</t>
  </si>
  <si>
    <t>MTO COFFEE &amp; BEV</t>
  </si>
  <si>
    <t>Delivery Services</t>
  </si>
  <si>
    <t>Catering</t>
  </si>
  <si>
    <t>Midax</t>
  </si>
  <si>
    <t>Total</t>
  </si>
  <si>
    <t>Dept.</t>
  </si>
  <si>
    <t>Targeted Ending Inv</t>
  </si>
  <si>
    <t>Var (+/-)</t>
  </si>
  <si>
    <t>Cig</t>
  </si>
  <si>
    <t>OT</t>
  </si>
  <si>
    <t>Beer</t>
  </si>
  <si>
    <t>Soda</t>
  </si>
  <si>
    <t>Candy</t>
  </si>
  <si>
    <t>Grocery</t>
  </si>
  <si>
    <t>GM</t>
  </si>
  <si>
    <t>Fountain</t>
  </si>
  <si>
    <t>LSM (HOB)</t>
  </si>
  <si>
    <t>Carwash</t>
  </si>
  <si>
    <t xml:space="preserve">Grand Total </t>
  </si>
  <si>
    <t>Reports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</si>
  <si>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</si>
  <si>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</si>
  <si>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</si>
  <si>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</si>
  <si>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</si>
  <si>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</si>
  <si>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</si>
  <si>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</si>
  <si>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</si>
  <si>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</si>
  <si>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</si>
  <si>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</si>
  <si>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Price Override Counts</t>
  </si>
  <si>
    <t>Food Variance % and Sales Budget Report Site 0028</t>
  </si>
  <si>
    <t>Inir Retail</t>
  </si>
  <si>
    <t>enter</t>
  </si>
  <si>
    <t>Shortage CStores</t>
  </si>
  <si>
    <t>Food Variance % and Sales Budget Report Site 0062</t>
  </si>
  <si>
    <t>Food Variance % and Sales Budget Report Site 0025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</si>
  <si>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</si>
  <si>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 Customer # Fuel, C-Store &amp; Kitchen</t>
  </si>
  <si>
    <t>Total Customer # C-Stores &amp; Kitchen</t>
  </si>
  <si>
    <t>Average Customer # C-Stores &amp; Kitchen</t>
  </si>
  <si>
    <t>Avg Sales Per Customer (Cstore &amp; Kitchen)</t>
  </si>
  <si>
    <t>E=A-C</t>
  </si>
  <si>
    <t>F=E/No of days in a month</t>
  </si>
  <si>
    <t>G=Total Sales</t>
  </si>
  <si>
    <t>H=G/E</t>
  </si>
  <si>
    <t>77-15</t>
  </si>
  <si>
    <t>DPCcridsittot#</t>
  </si>
  <si>
    <t>DPMOPnetAuthcr#</t>
  </si>
  <si>
    <t>OLD</t>
  </si>
  <si>
    <t>Food &amp; Sales Budget Variance   -   Executive Summary</t>
  </si>
  <si>
    <t>Store</t>
  </si>
  <si>
    <t>YTD Actual</t>
  </si>
  <si>
    <t>YTD Budget</t>
  </si>
  <si>
    <t>Attain %</t>
  </si>
  <si>
    <t>C-Store</t>
  </si>
  <si>
    <t>Kitchen</t>
  </si>
  <si>
    <t>INIR %</t>
  </si>
  <si>
    <t>SOS</t>
  </si>
  <si>
    <t>Mesa 0008</t>
  </si>
  <si>
    <t>Polo 0025</t>
  </si>
  <si>
    <t>Woodridge 0028</t>
  </si>
  <si>
    <t>Dilley 0062</t>
  </si>
  <si>
    <t>ALL STORES</t>
  </si>
  <si>
    <t>YTD SALES (ACTUAL)</t>
  </si>
  <si>
    <t>BUDGET ATTAINMENT</t>
  </si>
  <si>
    <t>VARIANCE vs BUDGET</t>
  </si>
  <si>
    <t>AVG KITCHEN INIR MARGIN</t>
  </si>
  <si>
    <t>AVG SOS (KITCHEN)</t>
  </si>
  <si>
    <t>MTO Coffee &amp; Bev</t>
  </si>
  <si>
    <t>Delivery</t>
  </si>
  <si>
    <t>Actual</t>
  </si>
  <si>
    <t>Budget</t>
  </si>
  <si>
    <t>August 2026    |    Year-to-Date (Jan-Aug)    |    All Stores:  Mesa 0008  /  Polo 0025  /  Woodridge 0028  /  Dilley 0062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</si>
</sst>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&quot;$&quot;#,##0"/>
    <numFmt numFmtId="167" formatCode="0.0%"/>
    <numFmt numFmtId="168" formatCode="&quot;$&quot;#,##0,&quot;K&quot;"/>
    <numFmt numFmtId="169" formatCode="0.0&quot; min&quot;"/>
  </numFmts>
  <fonts count="5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sz val="11"/>
      <color theme="1"/>
      <name val="Aptos Display"/>
      <family val="2"/>
    </font>
    <font>
      <sz val="18"/>
      <color theme="1"/>
      <name val="Aptos Display"/>
      <family val="2"/>
    </font>
    <font>
      <sz val="2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4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2"/>
      <name val="Trebuchet MS"/>
      <family val="2"/>
    </font>
    <font>
      <sz val="14"/>
      <color rgb="FF000000"/>
      <name val="Trebuchet MS"/>
      <family val="2"/>
    </font>
    <font>
      <b/>
      <sz val="14"/>
      <name val="Trebuchet MS"/>
      <family val="2"/>
    </font>
    <font>
      <sz val="12"/>
      <color rgb="FF000000"/>
      <name val="Trebuchet MS"/>
      <family val="2"/>
    </font>
    <font>
      <b/>
      <sz val="12"/>
      <name val="Trebuchet MS"/>
      <family val="2"/>
    </font>
    <font>
      <sz val="14"/>
      <name val="Trebuchet MS"/>
      <family val="2"/>
    </font>
    <font>
      <sz val="9"/>
      <name val="Tahoma"/>
      <family val="2"/>
    </font>
    <font>
      <b/>
      <sz val="9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20"/>
      <color rgb="FFFFFFFF"/>
      <name val="Calibri"/>
      <family val="2"/>
    </font>
    <font>
      <b/>
      <sz val="10"/>
      <color rgb="FFFFFFFF"/>
      <name val="Calibri"/>
      <family val="2"/>
    </font>
    <font>
      <sz val="11"/>
      <color theme="1"/>
      <name val="Calibri"/>
      <family val="2"/>
    </font>
    <font>
      <b/>
      <sz val="22"/>
      <color rgb="FF2F4F4F"/>
      <name val="Calibri"/>
      <family val="2"/>
    </font>
    <font>
      <b/>
      <sz val="8"/>
      <color rgb="FF2F4F4F"/>
      <name val="Calibri"/>
      <family val="2"/>
    </font>
    <font>
      <b/>
      <sz val="10"/>
      <color rgb="FF233029"/>
      <name val="Calibri"/>
      <family val="2"/>
    </font>
    <font>
      <sz val="10"/>
      <color theme="1"/>
      <name val="Calibri"/>
      <family val="2"/>
    </font>
    <font>
      <b/>
      <u/>
      <sz val="22"/>
      <color rgb="FFFFFFFF"/>
      <name val="Calibri"/>
      <family val="2"/>
    </font>
    <font>
      <b/>
      <sz val="13"/>
      <color rgb="FFFFFFFF"/>
      <name val="Calibri"/>
      <family val="2"/>
    </font>
    <font>
      <b/>
      <sz val="9"/>
      <color rgb="FF233029"/>
      <name val="Calibri"/>
      <family val="2"/>
    </font>
    <font>
      <b/>
      <sz val="11"/>
      <color theme="1"/>
      <name val="Calibri"/>
      <family val="2"/>
    </font>
    <font>
      <sz val="9"/>
      <color rgb="FF2F4F4F"/>
      <name val="Calibri"/>
      <family val="2"/>
    </font>
    <font>
      <b/>
      <sz val="9"/>
      <color rgb="FF2F4F4F"/>
      <name val="Calibri"/>
      <family val="2"/>
    </font>
    <font>
      <sz val="9"/>
      <color rgb="FFA6A6A6"/>
      <name val="Calibri"/>
      <family val="2"/>
    </font>
    <font>
      <b/>
      <sz val="9"/>
      <color rgb="FFA6A6A6"/>
      <name val="Calibri"/>
      <family val="2"/>
    </font>
    <font>
      <sz val="8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sz val="16"/>
      <color theme="1"/>
      <name val="Calibri"/>
      <family val="2"/>
    </font>
    <font>
      <sz val="9"/>
      <color theme="8" tint="-0.249977111117893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26"/>
      <color theme="1"/>
      <name val="Calibri"/>
      <family val="2"/>
    </font>
    <font>
      <sz val="24"/>
      <color theme="1"/>
      <name val="Calibri"/>
      <family val="2"/>
    </font>
    <font>
      <sz val="20"/>
      <color theme="1"/>
      <name val="Calibri"/>
      <family val="2"/>
    </font>
    <font>
      <b/>
      <sz val="9"/>
      <color theme="0"/>
      <name val="Calibri"/>
      <family val="2"/>
    </font>
    <font>
      <b/>
      <sz val="14"/>
      <color theme="1"/>
      <name val="Calibri"/>
      <family val="2"/>
    </font>
    <font>
      <b/>
      <sz val="9"/>
      <color rgb="FFFFFFFF"/>
      <name val="Calibri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-0.249977111117893"/>
        <bgColor rgb="FFFFC000"/>
      </patternFill>
    </fill>
    <fill>
      <patternFill patternType="solid">
        <fgColor rgb="FFFFFFCC"/>
        <bgColor rgb="FFFFFF00"/>
      </patternFill>
    </fill>
    <fill>
      <patternFill patternType="solid">
        <fgColor theme="8" tint="0.39994506668294322"/>
        <bgColor rgb="FFFFC000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E598"/>
        <bgColor rgb="FFFFE59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6" tint="0.39994506668294322"/>
        <bgColor rgb="FFFFC000"/>
      </patternFill>
    </fill>
    <fill>
      <patternFill patternType="solid">
        <fgColor theme="9"/>
        <bgColor rgb="FFFFC0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00"/>
      </patternFill>
    </fill>
    <fill>
      <patternFill patternType="solid">
        <fgColor rgb="FFFFF2CC"/>
        <bgColor indexed="64"/>
      </patternFill>
    </fill>
    <fill>
      <patternFill patternType="solid">
        <fgColor rgb="FFFFF2CC"/>
        <bgColor rgb="FFFFFF00"/>
      </patternFill>
    </fill>
    <fill>
      <patternFill patternType="solid">
        <fgColor rgb="FFFFFFFF"/>
        <bgColor rgb="FFFFC000"/>
      </patternFill>
    </fill>
    <fill>
      <patternFill patternType="solid">
        <fgColor rgb="FF2F4F4F"/>
        <bgColor indexed="64"/>
      </patternFill>
    </fill>
    <fill>
      <patternFill patternType="solid">
        <fgColor rgb="FFF5F8F7"/>
        <bgColor indexed="64"/>
      </patternFill>
    </fill>
    <fill>
      <patternFill patternType="solid">
        <fgColor rgb="FF2F4F4F"/>
        <bgColor rgb="FFFFC000"/>
      </patternFill>
    </fill>
    <fill>
      <patternFill patternType="solid">
        <fgColor rgb="FFF5F8F7"/>
        <bgColor rgb="FFFFFF00"/>
      </patternFill>
    </fill>
    <fill>
      <patternFill patternType="solid">
        <fgColor rgb="FF2F4F4F"/>
        <bgColor rgb="FFFFFF00"/>
      </patternFill>
    </fill>
    <fill>
      <patternFill patternType="solid">
        <fgColor rgb="FFD9DDE7"/>
        <bgColor indexed="64"/>
      </patternFill>
    </fill>
    <fill>
      <patternFill patternType="solid">
        <fgColor rgb="FFD9DDE7"/>
        <bgColor rgb="FFFFC000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000000"/>
      </bottom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rgb="FF000000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9" fontId="20" fillId="0" borderId="0" applyFont="0" applyFill="0" applyBorder="0" applyAlignment="0" applyProtection="0"/>
  </cellStyleXfs>
  <cellXfs count="24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44" fontId="2" fillId="3" borderId="1" xfId="0" applyNumberFormat="1" applyFont="1" applyFill="1" applyBorder="1" applyAlignment="1">
      <alignment horizontal="center"/>
    </xf>
    <xf numFmtId="0" fontId="3" fillId="4" borderId="0" xfId="0" applyFont="1" applyFill="1"/>
    <xf numFmtId="0" fontId="4" fillId="0" borderId="0" xfId="0" applyFont="1"/>
    <xf numFmtId="0" fontId="3" fillId="0" borderId="0" xfId="0" applyFont="1"/>
    <xf numFmtId="0" fontId="5" fillId="6" borderId="4" xfId="0" applyFont="1" applyFill="1" applyBorder="1"/>
    <xf numFmtId="0" fontId="5" fillId="6" borderId="0" xfId="0" applyFont="1" applyFill="1" applyBorder="1"/>
    <xf numFmtId="0" fontId="5" fillId="0" borderId="4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7" borderId="10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3" fillId="0" borderId="0" xfId="0" applyFont="1" applyBorder="1"/>
    <xf numFmtId="0" fontId="5" fillId="6" borderId="21" xfId="0" applyFont="1" applyFill="1" applyBorder="1"/>
    <xf numFmtId="0" fontId="5" fillId="0" borderId="21" xfId="0" applyFont="1" applyBorder="1"/>
    <xf numFmtId="0" fontId="6" fillId="7" borderId="25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/>
    </xf>
    <xf numFmtId="0" fontId="10" fillId="0" borderId="0" xfId="0" applyFont="1" applyBorder="1"/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10" fillId="5" borderId="0" xfId="0" applyFont="1" applyFill="1" applyBorder="1"/>
    <xf numFmtId="0" fontId="6" fillId="7" borderId="1" xfId="0" applyNumberFormat="1" applyFont="1" applyFill="1" applyBorder="1" applyAlignment="1">
      <alignment horizontal="center" vertical="center" wrapText="1"/>
    </xf>
    <xf numFmtId="0" fontId="10" fillId="0" borderId="21" xfId="0" applyFont="1" applyBorder="1"/>
    <xf numFmtId="0" fontId="7" fillId="14" borderId="10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7" fillId="14" borderId="11" xfId="0" applyFont="1" applyFill="1" applyBorder="1" applyAlignment="1">
      <alignment horizontal="center" vertical="center" wrapText="1"/>
    </xf>
    <xf numFmtId="0" fontId="7" fillId="14" borderId="12" xfId="0" applyFont="1" applyFill="1" applyBorder="1" applyAlignment="1">
      <alignment horizontal="center" vertical="center" wrapText="1"/>
    </xf>
    <xf numFmtId="0" fontId="7" fillId="15" borderId="9" xfId="0" applyFont="1" applyFill="1" applyBorder="1" applyAlignment="1">
      <alignment horizontal="center" vertical="center" wrapText="1"/>
    </xf>
    <xf numFmtId="0" fontId="7" fillId="15" borderId="22" xfId="0" applyFont="1" applyFill="1" applyBorder="1" applyAlignment="1">
      <alignment horizontal="center" vertical="center" wrapText="1"/>
    </xf>
    <xf numFmtId="0" fontId="0" fillId="0" borderId="0" xfId="0" applyFont="1"/>
    <xf numFmtId="0" fontId="3" fillId="0" borderId="0" xfId="0" applyFont="1" applyAlignment="1">
      <alignment vertical="center"/>
    </xf>
    <xf numFmtId="0" fontId="7" fillId="9" borderId="13" xfId="0" applyFont="1" applyFill="1" applyBorder="1" applyAlignment="1">
      <alignment horizontal="center" vertical="center" wrapText="1"/>
    </xf>
    <xf numFmtId="0" fontId="7" fillId="9" borderId="23" xfId="0" applyFont="1" applyFill="1" applyBorder="1" applyAlignment="1">
      <alignment horizontal="center" vertical="center" wrapText="1"/>
    </xf>
    <xf numFmtId="0" fontId="7" fillId="9" borderId="24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44" fontId="8" fillId="0" borderId="1" xfId="0" applyNumberFormat="1" applyFont="1" applyFill="1" applyBorder="1" applyAlignment="1">
      <alignment vertical="center"/>
    </xf>
    <xf numFmtId="44" fontId="9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Border="1"/>
    <xf numFmtId="0" fontId="5" fillId="0" borderId="21" xfId="0" applyFont="1" applyFill="1" applyBorder="1"/>
    <xf numFmtId="0" fontId="5" fillId="0" borderId="0" xfId="0" applyFont="1" applyFill="1" applyBorder="1" applyAlignment="1">
      <alignment horizontal="center"/>
    </xf>
    <xf numFmtId="0" fontId="10" fillId="0" borderId="0" xfId="0" applyFont="1" applyFill="1" applyBorder="1"/>
    <xf numFmtId="0" fontId="10" fillId="0" borderId="21" xfId="0" applyFont="1" applyFill="1" applyBorder="1"/>
    <xf numFmtId="0" fontId="21" fillId="0" borderId="0" xfId="0" applyFont="1"/>
    <xf numFmtId="0" fontId="24" fillId="0" borderId="0" xfId="0" applyFont="1"/>
    <xf numFmtId="0" fontId="27" fillId="26" borderId="31" xfId="0" applyFont="1" applyFill="1" applyBorder="1" applyAlignment="1">
      <alignment horizontal="center" wrapText="1"/>
    </xf>
    <xf numFmtId="0" fontId="28" fillId="22" borderId="31" xfId="0" applyFont="1" applyFill="1" applyBorder="1"/>
    <xf numFmtId="166" fontId="28" fillId="0" borderId="31" xfId="0" applyNumberFormat="1" applyFont="1" applyFill="1" applyBorder="1"/>
    <xf numFmtId="167" fontId="28" fillId="0" borderId="31" xfId="0" applyNumberFormat="1" applyFont="1" applyFill="1" applyBorder="1"/>
    <xf numFmtId="2" fontId="28" fillId="0" borderId="31" xfId="0" applyNumberFormat="1" applyFont="1" applyFill="1" applyBorder="1"/>
    <xf numFmtId="0" fontId="28" fillId="16" borderId="31" xfId="0" applyFont="1" applyFill="1" applyBorder="1"/>
    <xf numFmtId="0" fontId="23" fillId="21" borderId="31" xfId="0" applyFont="1" applyFill="1" applyBorder="1"/>
    <xf numFmtId="166" fontId="23" fillId="21" borderId="31" xfId="0" applyNumberFormat="1" applyFont="1" applyFill="1" applyBorder="1"/>
    <xf numFmtId="167" fontId="23" fillId="21" borderId="31" xfId="0" applyNumberFormat="1" applyFont="1" applyFill="1" applyBorder="1"/>
    <xf numFmtId="2" fontId="23" fillId="21" borderId="31" xfId="0" applyNumberFormat="1" applyFont="1" applyFill="1" applyBorder="1"/>
    <xf numFmtId="166" fontId="24" fillId="0" borderId="0" xfId="0" applyNumberFormat="1" applyFont="1"/>
    <xf numFmtId="44" fontId="24" fillId="0" borderId="0" xfId="0" applyNumberFormat="1" applyFont="1"/>
    <xf numFmtId="167" fontId="24" fillId="0" borderId="0" xfId="0" applyNumberFormat="1" applyFont="1"/>
    <xf numFmtId="0" fontId="31" fillId="27" borderId="31" xfId="0" applyFont="1" applyFill="1" applyBorder="1" applyAlignment="1">
      <alignment horizontal="center" vertical="center" wrapText="1"/>
    </xf>
    <xf numFmtId="0" fontId="32" fillId="0" borderId="0" xfId="0" applyFont="1" applyAlignment="1">
      <alignment vertical="center"/>
    </xf>
    <xf numFmtId="17" fontId="33" fillId="16" borderId="31" xfId="0" applyNumberFormat="1" applyFont="1" applyFill="1" applyBorder="1" applyAlignment="1">
      <alignment horizontal="center" vertical="center"/>
    </xf>
    <xf numFmtId="10" fontId="34" fillId="17" borderId="31" xfId="0" applyNumberFormat="1" applyFont="1" applyFill="1" applyBorder="1" applyAlignment="1">
      <alignment horizontal="center" vertical="center"/>
    </xf>
    <xf numFmtId="10" fontId="33" fillId="17" borderId="31" xfId="0" applyNumberFormat="1" applyFont="1" applyFill="1" applyBorder="1" applyAlignment="1">
      <alignment horizontal="center" vertical="center"/>
    </xf>
    <xf numFmtId="44" fontId="33" fillId="17" borderId="31" xfId="0" applyNumberFormat="1" applyFont="1" applyFill="1" applyBorder="1" applyAlignment="1">
      <alignment horizontal="center" vertical="center"/>
    </xf>
    <xf numFmtId="10" fontId="33" fillId="16" borderId="31" xfId="0" applyNumberFormat="1" applyFont="1" applyFill="1" applyBorder="1" applyAlignment="1">
      <alignment horizontal="center" vertical="center"/>
    </xf>
    <xf numFmtId="44" fontId="33" fillId="16" borderId="31" xfId="0" applyNumberFormat="1" applyFont="1" applyFill="1" applyBorder="1" applyAlignment="1">
      <alignment horizontal="center" vertical="center"/>
    </xf>
    <xf numFmtId="2" fontId="33" fillId="17" borderId="31" xfId="0" applyNumberFormat="1" applyFont="1" applyFill="1" applyBorder="1" applyAlignment="1">
      <alignment horizontal="center" vertical="center"/>
    </xf>
    <xf numFmtId="0" fontId="33" fillId="16" borderId="31" xfId="0" applyFont="1" applyFill="1" applyBorder="1" applyAlignment="1">
      <alignment vertical="center"/>
    </xf>
    <xf numFmtId="17" fontId="33" fillId="22" borderId="31" xfId="0" applyNumberFormat="1" applyFont="1" applyFill="1" applyBorder="1" applyAlignment="1">
      <alignment horizontal="center" vertical="center"/>
    </xf>
    <xf numFmtId="10" fontId="34" fillId="24" borderId="31" xfId="0" applyNumberFormat="1" applyFont="1" applyFill="1" applyBorder="1" applyAlignment="1">
      <alignment horizontal="center" vertical="center"/>
    </xf>
    <xf numFmtId="10" fontId="33" fillId="24" borderId="31" xfId="0" applyNumberFormat="1" applyFont="1" applyFill="1" applyBorder="1" applyAlignment="1">
      <alignment horizontal="center" vertical="center"/>
    </xf>
    <xf numFmtId="44" fontId="33" fillId="24" borderId="31" xfId="0" applyNumberFormat="1" applyFont="1" applyFill="1" applyBorder="1" applyAlignment="1">
      <alignment horizontal="center" vertical="center"/>
    </xf>
    <xf numFmtId="10" fontId="33" fillId="22" borderId="31" xfId="0" applyNumberFormat="1" applyFont="1" applyFill="1" applyBorder="1" applyAlignment="1">
      <alignment horizontal="center" vertical="center"/>
    </xf>
    <xf numFmtId="44" fontId="33" fillId="22" borderId="31" xfId="0" applyNumberFormat="1" applyFont="1" applyFill="1" applyBorder="1" applyAlignment="1">
      <alignment horizontal="center" vertical="center"/>
    </xf>
    <xf numFmtId="2" fontId="33" fillId="24" borderId="31" xfId="0" applyNumberFormat="1" applyFont="1" applyFill="1" applyBorder="1" applyAlignment="1">
      <alignment horizontal="center" vertical="center"/>
    </xf>
    <xf numFmtId="0" fontId="33" fillId="22" borderId="31" xfId="0" applyFont="1" applyFill="1" applyBorder="1" applyAlignment="1">
      <alignment horizontal="center" vertical="center"/>
    </xf>
    <xf numFmtId="0" fontId="33" fillId="22" borderId="31" xfId="0" applyFont="1" applyFill="1" applyBorder="1" applyAlignment="1">
      <alignment vertical="center"/>
    </xf>
    <xf numFmtId="17" fontId="34" fillId="16" borderId="31" xfId="0" applyNumberFormat="1" applyFont="1" applyFill="1" applyBorder="1" applyAlignment="1">
      <alignment horizontal="center" vertical="center"/>
    </xf>
    <xf numFmtId="44" fontId="34" fillId="17" borderId="31" xfId="0" applyNumberFormat="1" applyFont="1" applyFill="1" applyBorder="1" applyAlignment="1">
      <alignment horizontal="center" vertical="center"/>
    </xf>
    <xf numFmtId="10" fontId="34" fillId="16" borderId="31" xfId="0" applyNumberFormat="1" applyFont="1" applyFill="1" applyBorder="1" applyAlignment="1">
      <alignment horizontal="center" vertical="center"/>
    </xf>
    <xf numFmtId="44" fontId="34" fillId="16" borderId="31" xfId="0" applyNumberFormat="1" applyFont="1" applyFill="1" applyBorder="1" applyAlignment="1">
      <alignment horizontal="center" vertical="center"/>
    </xf>
    <xf numFmtId="2" fontId="34" fillId="17" borderId="31" xfId="0" applyNumberFormat="1" applyFont="1" applyFill="1" applyBorder="1" applyAlignment="1">
      <alignment horizontal="center" vertical="center"/>
    </xf>
    <xf numFmtId="0" fontId="34" fillId="16" borderId="31" xfId="0" applyFont="1" applyFill="1" applyBorder="1" applyAlignment="1">
      <alignment vertical="center"/>
    </xf>
    <xf numFmtId="17" fontId="35" fillId="18" borderId="31" xfId="0" applyNumberFormat="1" applyFont="1" applyFill="1" applyBorder="1" applyAlignment="1">
      <alignment horizontal="center" vertical="center"/>
    </xf>
    <xf numFmtId="10" fontId="35" fillId="19" borderId="31" xfId="0" applyNumberFormat="1" applyFont="1" applyFill="1" applyBorder="1" applyAlignment="1">
      <alignment horizontal="center" vertical="center"/>
    </xf>
    <xf numFmtId="44" fontId="35" fillId="19" borderId="31" xfId="0" applyNumberFormat="1" applyFont="1" applyFill="1" applyBorder="1" applyAlignment="1">
      <alignment horizontal="center" vertical="center"/>
    </xf>
    <xf numFmtId="10" fontId="35" fillId="18" borderId="31" xfId="0" applyNumberFormat="1" applyFont="1" applyFill="1" applyBorder="1" applyAlignment="1">
      <alignment horizontal="center" vertical="center"/>
    </xf>
    <xf numFmtId="44" fontId="35" fillId="18" borderId="31" xfId="0" applyNumberFormat="1" applyFont="1" applyFill="1" applyBorder="1" applyAlignment="1">
      <alignment horizontal="center" vertical="center"/>
    </xf>
    <xf numFmtId="10" fontId="36" fillId="19" borderId="31" xfId="0" applyNumberFormat="1" applyFont="1" applyFill="1" applyBorder="1" applyAlignment="1">
      <alignment horizontal="center" vertical="center"/>
    </xf>
    <xf numFmtId="2" fontId="35" fillId="19" borderId="31" xfId="0" applyNumberFormat="1" applyFont="1" applyFill="1" applyBorder="1" applyAlignment="1">
      <alignment horizontal="center" vertical="center"/>
    </xf>
    <xf numFmtId="0" fontId="35" fillId="18" borderId="31" xfId="0" applyFont="1" applyFill="1" applyBorder="1" applyAlignment="1">
      <alignment vertical="center"/>
    </xf>
    <xf numFmtId="17" fontId="35" fillId="16" borderId="31" xfId="0" applyNumberFormat="1" applyFont="1" applyFill="1" applyBorder="1" applyAlignment="1">
      <alignment horizontal="center" vertical="center"/>
    </xf>
    <xf numFmtId="10" fontId="35" fillId="17" borderId="31" xfId="0" applyNumberFormat="1" applyFont="1" applyFill="1" applyBorder="1" applyAlignment="1">
      <alignment horizontal="center" vertical="center"/>
    </xf>
    <xf numFmtId="44" fontId="35" fillId="17" borderId="31" xfId="0" applyNumberFormat="1" applyFont="1" applyFill="1" applyBorder="1" applyAlignment="1">
      <alignment horizontal="center" vertical="center"/>
    </xf>
    <xf numFmtId="10" fontId="35" fillId="16" borderId="31" xfId="0" applyNumberFormat="1" applyFont="1" applyFill="1" applyBorder="1" applyAlignment="1">
      <alignment horizontal="center" vertical="center"/>
    </xf>
    <xf numFmtId="44" fontId="35" fillId="16" borderId="31" xfId="0" applyNumberFormat="1" applyFont="1" applyFill="1" applyBorder="1" applyAlignment="1">
      <alignment horizontal="center" vertical="center"/>
    </xf>
    <xf numFmtId="2" fontId="35" fillId="17" borderId="31" xfId="0" applyNumberFormat="1" applyFont="1" applyFill="1" applyBorder="1" applyAlignment="1">
      <alignment horizontal="center" vertical="center"/>
    </xf>
    <xf numFmtId="0" fontId="35" fillId="16" borderId="31" xfId="0" applyFont="1" applyFill="1" applyBorder="1" applyAlignment="1">
      <alignment vertic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21" xfId="0" applyFont="1" applyBorder="1"/>
    <xf numFmtId="44" fontId="33" fillId="17" borderId="31" xfId="0" applyNumberFormat="1" applyFont="1" applyFill="1" applyBorder="1" applyAlignment="1">
      <alignment vertical="center"/>
    </xf>
    <xf numFmtId="44" fontId="33" fillId="16" borderId="31" xfId="0" applyNumberFormat="1" applyFont="1" applyFill="1" applyBorder="1" applyAlignment="1">
      <alignment vertical="center"/>
    </xf>
    <xf numFmtId="10" fontId="33" fillId="16" borderId="31" xfId="1" applyNumberFormat="1" applyFont="1" applyFill="1" applyBorder="1" applyAlignment="1">
      <alignment vertical="center"/>
    </xf>
    <xf numFmtId="44" fontId="33" fillId="24" borderId="31" xfId="0" applyNumberFormat="1" applyFont="1" applyFill="1" applyBorder="1" applyAlignment="1">
      <alignment vertical="center"/>
    </xf>
    <xf numFmtId="44" fontId="33" fillId="22" borderId="31" xfId="0" applyNumberFormat="1" applyFont="1" applyFill="1" applyBorder="1" applyAlignment="1">
      <alignment vertical="center"/>
    </xf>
    <xf numFmtId="10" fontId="33" fillId="22" borderId="31" xfId="1" applyNumberFormat="1" applyFont="1" applyFill="1" applyBorder="1" applyAlignment="1">
      <alignment vertical="center"/>
    </xf>
    <xf numFmtId="44" fontId="34" fillId="17" borderId="31" xfId="0" applyNumberFormat="1" applyFont="1" applyFill="1" applyBorder="1" applyAlignment="1">
      <alignment vertical="center"/>
    </xf>
    <xf numFmtId="44" fontId="34" fillId="16" borderId="31" xfId="0" applyNumberFormat="1" applyFont="1" applyFill="1" applyBorder="1" applyAlignment="1">
      <alignment vertical="center"/>
    </xf>
    <xf numFmtId="10" fontId="34" fillId="16" borderId="31" xfId="1" applyNumberFormat="1" applyFont="1" applyFill="1" applyBorder="1" applyAlignment="1">
      <alignment vertical="center"/>
    </xf>
    <xf numFmtId="44" fontId="35" fillId="19" borderId="31" xfId="0" applyNumberFormat="1" applyFont="1" applyFill="1" applyBorder="1" applyAlignment="1">
      <alignment vertical="center"/>
    </xf>
    <xf numFmtId="44" fontId="35" fillId="18" borderId="31" xfId="0" applyNumberFormat="1" applyFont="1" applyFill="1" applyBorder="1" applyAlignment="1">
      <alignment vertical="center"/>
    </xf>
    <xf numFmtId="10" fontId="35" fillId="18" borderId="31" xfId="1" applyNumberFormat="1" applyFont="1" applyFill="1" applyBorder="1" applyAlignment="1">
      <alignment vertical="center"/>
    </xf>
    <xf numFmtId="44" fontId="35" fillId="17" borderId="31" xfId="0" applyNumberFormat="1" applyFont="1" applyFill="1" applyBorder="1" applyAlignment="1">
      <alignment vertical="center"/>
    </xf>
    <xf numFmtId="44" fontId="35" fillId="16" borderId="31" xfId="0" applyNumberFormat="1" applyFont="1" applyFill="1" applyBorder="1" applyAlignment="1">
      <alignment vertical="center"/>
    </xf>
    <xf numFmtId="10" fontId="35" fillId="16" borderId="31" xfId="1" applyNumberFormat="1" applyFont="1" applyFill="1" applyBorder="1" applyAlignment="1">
      <alignment vertical="center"/>
    </xf>
    <xf numFmtId="17" fontId="1" fillId="0" borderId="4" xfId="0" applyNumberFormat="1" applyFont="1" applyBorder="1" applyAlignment="1">
      <alignment horizontal="center" vertical="center"/>
    </xf>
    <xf numFmtId="17" fontId="37" fillId="21" borderId="10" xfId="0" applyNumberFormat="1" applyFont="1" applyFill="1" applyBorder="1" applyAlignment="1">
      <alignment horizontal="center" vertical="center"/>
    </xf>
    <xf numFmtId="44" fontId="37" fillId="21" borderId="1" xfId="0" applyNumberFormat="1" applyFont="1" applyFill="1" applyBorder="1" applyAlignment="1">
      <alignment horizontal="center" vertical="center"/>
    </xf>
    <xf numFmtId="44" fontId="37" fillId="25" borderId="1" xfId="0" applyNumberFormat="1" applyFont="1" applyFill="1" applyBorder="1" applyAlignment="1">
      <alignment horizontal="center" vertical="center"/>
    </xf>
    <xf numFmtId="17" fontId="1" fillId="0" borderId="10" xfId="0" applyNumberFormat="1" applyFont="1" applyFill="1" applyBorder="1" applyAlignment="1">
      <alignment horizontal="center" vertical="center"/>
    </xf>
    <xf numFmtId="44" fontId="1" fillId="0" borderId="1" xfId="0" applyNumberFormat="1" applyFont="1" applyFill="1" applyBorder="1" applyAlignment="1">
      <alignment horizontal="center" vertical="center"/>
    </xf>
    <xf numFmtId="44" fontId="1" fillId="0" borderId="17" xfId="0" applyNumberFormat="1" applyFont="1" applyFill="1" applyBorder="1" applyAlignment="1">
      <alignment horizontal="center" vertical="center"/>
    </xf>
    <xf numFmtId="3" fontId="24" fillId="0" borderId="0" xfId="0" applyNumberFormat="1" applyFont="1"/>
    <xf numFmtId="17" fontId="36" fillId="20" borderId="31" xfId="0" applyNumberFormat="1" applyFont="1" applyFill="1" applyBorder="1" applyAlignment="1">
      <alignment horizontal="center" vertical="center" wrapText="1"/>
    </xf>
    <xf numFmtId="0" fontId="36" fillId="20" borderId="3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1" fillId="0" borderId="21" xfId="0" applyFont="1" applyFill="1" applyBorder="1"/>
    <xf numFmtId="0" fontId="31" fillId="26" borderId="31" xfId="0" applyFont="1" applyFill="1" applyBorder="1" applyAlignment="1">
      <alignment horizontal="center" vertical="center" wrapText="1"/>
    </xf>
    <xf numFmtId="0" fontId="40" fillId="0" borderId="0" xfId="0" applyFont="1"/>
    <xf numFmtId="43" fontId="33" fillId="16" borderId="31" xfId="0" applyNumberFormat="1" applyFont="1" applyFill="1" applyBorder="1" applyAlignment="1">
      <alignment horizontal="center" vertical="center"/>
    </xf>
    <xf numFmtId="0" fontId="41" fillId="11" borderId="31" xfId="0" applyFont="1" applyFill="1" applyBorder="1" applyAlignment="1">
      <alignment horizontal="center" vertical="center"/>
    </xf>
    <xf numFmtId="44" fontId="42" fillId="0" borderId="31" xfId="0" applyNumberFormat="1" applyFont="1" applyBorder="1" applyAlignment="1">
      <alignment horizontal="center" vertical="center"/>
    </xf>
    <xf numFmtId="44" fontId="42" fillId="8" borderId="31" xfId="0" applyNumberFormat="1" applyFont="1" applyFill="1" applyBorder="1" applyAlignment="1">
      <alignment horizontal="center" vertical="center"/>
    </xf>
    <xf numFmtId="43" fontId="33" fillId="22" borderId="31" xfId="0" applyNumberFormat="1" applyFont="1" applyFill="1" applyBorder="1" applyAlignment="1">
      <alignment horizontal="center" vertical="center"/>
    </xf>
    <xf numFmtId="4" fontId="24" fillId="0" borderId="0" xfId="0" applyNumberFormat="1" applyFont="1"/>
    <xf numFmtId="43" fontId="34" fillId="16" borderId="31" xfId="0" applyNumberFormat="1" applyFont="1" applyFill="1" applyBorder="1" applyAlignment="1">
      <alignment horizontal="center" vertical="center"/>
    </xf>
    <xf numFmtId="43" fontId="35" fillId="18" borderId="31" xfId="0" applyNumberFormat="1" applyFont="1" applyFill="1" applyBorder="1" applyAlignment="1">
      <alignment horizontal="center" vertical="center"/>
    </xf>
    <xf numFmtId="0" fontId="42" fillId="11" borderId="31" xfId="0" applyFont="1" applyFill="1" applyBorder="1" applyAlignment="1">
      <alignment horizontal="center" vertical="center"/>
    </xf>
    <xf numFmtId="164" fontId="42" fillId="0" borderId="31" xfId="0" applyNumberFormat="1" applyFont="1" applyBorder="1" applyAlignment="1">
      <alignment horizontal="center" vertical="center"/>
    </xf>
    <xf numFmtId="43" fontId="35" fillId="16" borderId="31" xfId="0" applyNumberFormat="1" applyFont="1" applyFill="1" applyBorder="1" applyAlignment="1">
      <alignment horizontal="center" vertical="center"/>
    </xf>
    <xf numFmtId="164" fontId="42" fillId="5" borderId="31" xfId="0" applyNumberFormat="1" applyFont="1" applyFill="1" applyBorder="1" applyAlignment="1">
      <alignment horizontal="center" vertical="center"/>
    </xf>
    <xf numFmtId="0" fontId="43" fillId="11" borderId="31" xfId="0" applyFont="1" applyFill="1" applyBorder="1" applyAlignment="1">
      <alignment horizontal="center" vertical="center"/>
    </xf>
    <xf numFmtId="164" fontId="43" fillId="12" borderId="31" xfId="0" applyNumberFormat="1" applyFont="1" applyFill="1" applyBorder="1" applyAlignment="1">
      <alignment horizontal="center" vertical="center"/>
    </xf>
    <xf numFmtId="17" fontId="44" fillId="0" borderId="4" xfId="0" applyNumberFormat="1" applyFont="1" applyBorder="1" applyAlignment="1">
      <alignment horizontal="center" vertical="center"/>
    </xf>
    <xf numFmtId="17" fontId="44" fillId="0" borderId="0" xfId="0" applyNumberFormat="1" applyFont="1" applyBorder="1" applyAlignment="1">
      <alignment horizontal="center" vertical="center"/>
    </xf>
    <xf numFmtId="0" fontId="45" fillId="0" borderId="0" xfId="0" applyFont="1" applyFill="1" applyBorder="1"/>
    <xf numFmtId="0" fontId="45" fillId="0" borderId="21" xfId="0" applyFont="1" applyFill="1" applyBorder="1"/>
    <xf numFmtId="17" fontId="46" fillId="0" borderId="4" xfId="0" applyNumberFormat="1" applyFont="1" applyBorder="1" applyAlignment="1">
      <alignment horizontal="center" vertical="center"/>
    </xf>
    <xf numFmtId="17" fontId="46" fillId="0" borderId="0" xfId="0" applyNumberFormat="1" applyFont="1" applyBorder="1" applyAlignment="1">
      <alignment horizontal="center" vertical="center"/>
    </xf>
    <xf numFmtId="0" fontId="40" fillId="0" borderId="0" xfId="0" applyFont="1" applyBorder="1"/>
    <xf numFmtId="0" fontId="40" fillId="0" borderId="21" xfId="0" applyFont="1" applyBorder="1"/>
    <xf numFmtId="0" fontId="24" fillId="0" borderId="4" xfId="0" applyFont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24" fillId="0" borderId="0" xfId="0" applyFont="1" applyBorder="1"/>
    <xf numFmtId="165" fontId="24" fillId="0" borderId="0" xfId="0" applyNumberFormat="1" applyFont="1" applyBorder="1" applyAlignment="1">
      <alignment horizontal="center"/>
    </xf>
    <xf numFmtId="44" fontId="24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4" fontId="32" fillId="0" borderId="0" xfId="0" applyNumberFormat="1" applyFont="1" applyBorder="1" applyAlignment="1">
      <alignment horizontal="center"/>
    </xf>
    <xf numFmtId="0" fontId="24" fillId="0" borderId="21" xfId="0" applyFont="1" applyBorder="1"/>
    <xf numFmtId="0" fontId="39" fillId="23" borderId="2" xfId="0" applyFont="1" applyFill="1" applyBorder="1" applyAlignment="1">
      <alignment horizontal="center" vertical="center" wrapText="1"/>
    </xf>
    <xf numFmtId="0" fontId="39" fillId="23" borderId="3" xfId="0" applyFont="1" applyFill="1" applyBorder="1" applyAlignment="1">
      <alignment horizontal="center" vertical="center" wrapText="1"/>
    </xf>
    <xf numFmtId="0" fontId="39" fillId="23" borderId="29" xfId="0" applyFont="1" applyFill="1" applyBorder="1" applyAlignment="1">
      <alignment horizontal="center" vertical="center" wrapText="1"/>
    </xf>
    <xf numFmtId="0" fontId="39" fillId="23" borderId="20" xfId="0" applyFont="1" applyFill="1" applyBorder="1" applyAlignment="1">
      <alignment horizontal="center" vertical="center" wrapText="1"/>
    </xf>
    <xf numFmtId="0" fontId="24" fillId="0" borderId="0" xfId="0" applyFont="1" applyBorder="1" applyAlignment="1">
      <alignment vertical="center"/>
    </xf>
    <xf numFmtId="0" fontId="24" fillId="0" borderId="21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47" fillId="7" borderId="31" xfId="0" applyFont="1" applyFill="1" applyBorder="1" applyAlignment="1">
      <alignment horizontal="center" vertical="center" wrapText="1"/>
    </xf>
    <xf numFmtId="1" fontId="43" fillId="13" borderId="31" xfId="0" applyNumberFormat="1" applyFont="1" applyFill="1" applyBorder="1" applyAlignment="1">
      <alignment horizontal="center" vertical="center"/>
    </xf>
    <xf numFmtId="1" fontId="42" fillId="13" borderId="31" xfId="0" applyNumberFormat="1" applyFont="1" applyFill="1" applyBorder="1" applyAlignment="1">
      <alignment horizontal="center" vertical="center"/>
    </xf>
    <xf numFmtId="0" fontId="48" fillId="9" borderId="2" xfId="0" applyFont="1" applyFill="1" applyBorder="1" applyAlignment="1">
      <alignment horizontal="center" vertical="center" wrapText="1"/>
    </xf>
    <xf numFmtId="0" fontId="48" fillId="9" borderId="3" xfId="0" applyFont="1" applyFill="1" applyBorder="1" applyAlignment="1">
      <alignment horizontal="center" vertical="center" wrapText="1"/>
    </xf>
    <xf numFmtId="0" fontId="48" fillId="9" borderId="20" xfId="0" applyFont="1" applyFill="1" applyBorder="1" applyAlignment="1">
      <alignment horizontal="center" vertical="center" wrapText="1"/>
    </xf>
    <xf numFmtId="10" fontId="36" fillId="17" borderId="31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vertical="center"/>
    </xf>
    <xf numFmtId="0" fontId="1" fillId="10" borderId="19" xfId="0" applyFont="1" applyFill="1" applyBorder="1" applyAlignment="1">
      <alignment vertical="center"/>
    </xf>
    <xf numFmtId="44" fontId="1" fillId="10" borderId="24" xfId="0" applyNumberFormat="1" applyFont="1" applyFill="1" applyBorder="1" applyAlignment="1">
      <alignment horizontal="center"/>
    </xf>
    <xf numFmtId="0" fontId="39" fillId="21" borderId="4" xfId="0" applyFont="1" applyFill="1" applyBorder="1" applyAlignment="1">
      <alignment horizontal="center"/>
    </xf>
    <xf numFmtId="0" fontId="39" fillId="21" borderId="0" xfId="0" applyFont="1" applyFill="1" applyBorder="1" applyAlignment="1">
      <alignment horizontal="center"/>
    </xf>
    <xf numFmtId="0" fontId="39" fillId="21" borderId="0" xfId="0" applyFont="1" applyFill="1" applyBorder="1"/>
    <xf numFmtId="0" fontId="49" fillId="21" borderId="31" xfId="0" applyFont="1" applyFill="1" applyBorder="1" applyAlignment="1">
      <alignment horizontal="center" vertical="center" wrapText="1"/>
    </xf>
    <xf numFmtId="0" fontId="42" fillId="0" borderId="31" xfId="0" applyFont="1" applyFill="1" applyBorder="1" applyAlignment="1">
      <alignment horizontal="center"/>
    </xf>
    <xf numFmtId="0" fontId="42" fillId="0" borderId="31" xfId="0" applyFont="1" applyFill="1" applyBorder="1"/>
    <xf numFmtId="0" fontId="48" fillId="9" borderId="29" xfId="0" applyFont="1" applyFill="1" applyBorder="1" applyAlignment="1">
      <alignment horizontal="center" vertical="center" wrapText="1"/>
    </xf>
    <xf numFmtId="0" fontId="48" fillId="9" borderId="7" xfId="0" applyFont="1" applyFill="1" applyBorder="1" applyAlignment="1">
      <alignment horizontal="center" vertical="center" wrapText="1"/>
    </xf>
    <xf numFmtId="0" fontId="48" fillId="9" borderId="8" xfId="0" applyFont="1" applyFill="1" applyBorder="1" applyAlignment="1">
      <alignment horizontal="center" vertical="center" wrapText="1"/>
    </xf>
    <xf numFmtId="1" fontId="48" fillId="13" borderId="26" xfId="0" applyNumberFormat="1" applyFont="1" applyFill="1" applyBorder="1" applyAlignment="1">
      <alignment horizontal="center" vertical="center"/>
    </xf>
    <xf numFmtId="1" fontId="50" fillId="13" borderId="26" xfId="0" applyNumberFormat="1" applyFont="1" applyFill="1" applyBorder="1" applyAlignment="1">
      <alignment horizontal="center" vertical="center"/>
    </xf>
    <xf numFmtId="0" fontId="51" fillId="0" borderId="0" xfId="0" applyFont="1"/>
    <xf numFmtId="0" fontId="1" fillId="10" borderId="27" xfId="0" applyFont="1" applyFill="1" applyBorder="1" applyAlignment="1">
      <alignment vertical="center"/>
    </xf>
    <xf numFmtId="0" fontId="1" fillId="10" borderId="28" xfId="0" applyFont="1" applyFill="1" applyBorder="1" applyAlignment="1">
      <alignment vertical="center"/>
    </xf>
    <xf numFmtId="44" fontId="1" fillId="10" borderId="9" xfId="0" applyNumberFormat="1" applyFont="1" applyFill="1" applyBorder="1" applyAlignment="1">
      <alignment horizontal="center"/>
    </xf>
    <xf numFmtId="17" fontId="24" fillId="0" borderId="4" xfId="0" applyNumberFormat="1" applyFont="1" applyBorder="1" applyAlignment="1">
      <alignment horizontal="center"/>
    </xf>
    <xf numFmtId="17" fontId="24" fillId="0" borderId="0" xfId="0" applyNumberFormat="1" applyFont="1" applyBorder="1" applyAlignment="1">
      <alignment horizontal="center"/>
    </xf>
    <xf numFmtId="43" fontId="24" fillId="0" borderId="0" xfId="0" applyNumberFormat="1" applyFont="1" applyBorder="1"/>
    <xf numFmtId="44" fontId="24" fillId="0" borderId="0" xfId="0" applyNumberFormat="1" applyFont="1" applyBorder="1"/>
    <xf numFmtId="0" fontId="24" fillId="0" borderId="0" xfId="0" applyFont="1" applyFill="1" applyBorder="1"/>
    <xf numFmtId="0" fontId="24" fillId="0" borderId="21" xfId="0" applyFont="1" applyFill="1" applyBorder="1"/>
    <xf numFmtId="0" fontId="1" fillId="4" borderId="22" xfId="0" applyFont="1" applyFill="1" applyBorder="1" applyAlignment="1">
      <alignment horizontal="right" vertical="center"/>
    </xf>
    <xf numFmtId="0" fontId="24" fillId="0" borderId="0" xfId="0" applyFont="1" applyAlignment="1">
      <alignment horizontal="center"/>
    </xf>
    <xf numFmtId="0" fontId="24" fillId="4" borderId="0" xfId="0" applyFont="1" applyFill="1"/>
    <xf numFmtId="0" fontId="51" fillId="4" borderId="0" xfId="0" applyFont="1" applyFill="1"/>
    <xf numFmtId="0" fontId="32" fillId="4" borderId="0" xfId="0" applyFont="1" applyFill="1" applyAlignment="1">
      <alignment vertical="center"/>
    </xf>
    <xf numFmtId="44" fontId="42" fillId="5" borderId="31" xfId="0" applyNumberFormat="1" applyFont="1" applyFill="1" applyBorder="1" applyAlignment="1">
      <alignment horizontal="center" vertical="center"/>
    </xf>
    <xf numFmtId="169" fontId="25" fillId="22" borderId="31" xfId="0" applyNumberFormat="1" applyFont="1" applyFill="1" applyBorder="1" applyAlignment="1">
      <alignment horizontal="center" vertical="center"/>
    </xf>
    <xf numFmtId="0" fontId="26" fillId="22" borderId="31" xfId="0" applyFont="1" applyFill="1" applyBorder="1" applyAlignment="1">
      <alignment horizontal="center"/>
    </xf>
    <xf numFmtId="0" fontId="22" fillId="21" borderId="0" xfId="0" applyFont="1" applyFill="1" applyAlignment="1">
      <alignment horizontal="center" vertical="center"/>
    </xf>
    <xf numFmtId="0" fontId="23" fillId="21" borderId="0" xfId="0" applyFont="1" applyFill="1" applyAlignment="1">
      <alignment horizontal="center"/>
    </xf>
    <xf numFmtId="168" fontId="25" fillId="22" borderId="31" xfId="0" applyNumberFormat="1" applyFont="1" applyFill="1" applyBorder="1" applyAlignment="1">
      <alignment horizontal="center" vertical="center"/>
    </xf>
    <xf numFmtId="167" fontId="25" fillId="22" borderId="31" xfId="0" applyNumberFormat="1" applyFont="1" applyFill="1" applyBorder="1" applyAlignment="1">
      <alignment horizontal="center" vertical="center"/>
    </xf>
    <xf numFmtId="0" fontId="29" fillId="21" borderId="2" xfId="0" applyFont="1" applyFill="1" applyBorder="1" applyAlignment="1">
      <alignment horizontal="center" vertical="center"/>
    </xf>
    <xf numFmtId="0" fontId="29" fillId="21" borderId="3" xfId="0" applyFont="1" applyFill="1" applyBorder="1" applyAlignment="1">
      <alignment horizontal="center" vertical="center"/>
    </xf>
    <xf numFmtId="0" fontId="29" fillId="21" borderId="20" xfId="0" applyFont="1" applyFill="1" applyBorder="1" applyAlignment="1">
      <alignment horizontal="center" vertical="center"/>
    </xf>
    <xf numFmtId="0" fontId="30" fillId="23" borderId="5" xfId="0" applyFont="1" applyFill="1" applyBorder="1" applyAlignment="1">
      <alignment horizontal="center" vertical="center"/>
    </xf>
    <xf numFmtId="0" fontId="30" fillId="23" borderId="6" xfId="0" applyFont="1" applyFill="1" applyBorder="1" applyAlignment="1">
      <alignment horizontal="center" vertical="center"/>
    </xf>
    <xf numFmtId="0" fontId="30" fillId="23" borderId="14" xfId="0" applyFont="1" applyFill="1" applyBorder="1" applyAlignment="1">
      <alignment horizontal="center" vertical="center"/>
    </xf>
    <xf numFmtId="0" fontId="38" fillId="23" borderId="5" xfId="0" applyFont="1" applyFill="1" applyBorder="1" applyAlignment="1">
      <alignment horizontal="center" vertical="center" wrapText="1"/>
    </xf>
    <xf numFmtId="0" fontId="38" fillId="23" borderId="6" xfId="0" applyFont="1" applyFill="1" applyBorder="1" applyAlignment="1">
      <alignment horizontal="center" vertical="center" wrapText="1"/>
    </xf>
    <xf numFmtId="0" fontId="38" fillId="23" borderId="14" xfId="0" applyFont="1" applyFill="1" applyBorder="1" applyAlignment="1">
      <alignment horizontal="center" vertical="center" wrapText="1"/>
    </xf>
    <xf numFmtId="0" fontId="39" fillId="23" borderId="30" xfId="0" applyFont="1" applyFill="1" applyBorder="1" applyAlignment="1">
      <alignment horizontal="center" vertical="center" wrapText="1"/>
    </xf>
    <xf numFmtId="0" fontId="39" fillId="23" borderId="16" xfId="0" applyFont="1" applyFill="1" applyBorder="1" applyAlignment="1">
      <alignment horizontal="center" vertical="center" wrapText="1"/>
    </xf>
    <xf numFmtId="0" fontId="39" fillId="21" borderId="5" xfId="0" applyFont="1" applyFill="1" applyBorder="1" applyAlignment="1">
      <alignment horizontal="center" vertical="center"/>
    </xf>
    <xf numFmtId="0" fontId="39" fillId="21" borderId="6" xfId="0" applyFont="1" applyFill="1" applyBorder="1" applyAlignment="1">
      <alignment horizontal="center" vertical="center"/>
    </xf>
    <xf numFmtId="0" fontId="39" fillId="21" borderId="14" xfId="0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/>
    </xf>
    <xf numFmtId="0" fontId="24" fillId="0" borderId="0" xfId="0" applyFont="1" applyBorder="1"/>
    <xf numFmtId="0" fontId="30" fillId="23" borderId="2" xfId="0" applyFont="1" applyFill="1" applyBorder="1" applyAlignment="1">
      <alignment horizontal="center" vertical="center"/>
    </xf>
    <xf numFmtId="0" fontId="30" fillId="23" borderId="3" xfId="0" applyFont="1" applyFill="1" applyBorder="1" applyAlignment="1">
      <alignment horizontal="center" vertical="center"/>
    </xf>
    <xf numFmtId="0" fontId="30" fillId="23" borderId="20" xfId="0" applyFont="1" applyFill="1" applyBorder="1" applyAlignment="1">
      <alignment horizontal="center" vertical="center"/>
    </xf>
    <xf numFmtId="0" fontId="38" fillId="23" borderId="2" xfId="0" applyFont="1" applyFill="1" applyBorder="1" applyAlignment="1">
      <alignment horizontal="center" vertical="center" wrapText="1"/>
    </xf>
    <xf numFmtId="0" fontId="38" fillId="23" borderId="3" xfId="0" applyFont="1" applyFill="1" applyBorder="1" applyAlignment="1">
      <alignment horizontal="center" vertical="center" wrapText="1"/>
    </xf>
    <xf numFmtId="0" fontId="38" fillId="23" borderId="20" xfId="0" applyFont="1" applyFill="1" applyBorder="1" applyAlignment="1">
      <alignment horizontal="center" vertical="center" wrapText="1"/>
    </xf>
    <xf numFmtId="0" fontId="39" fillId="23" borderId="15" xfId="0" applyFont="1" applyFill="1" applyBorder="1" applyAlignment="1">
      <alignment horizontal="center" vertical="center" wrapText="1"/>
    </xf>
    <xf numFmtId="0" fontId="39" fillId="21" borderId="2" xfId="0" applyFont="1" applyFill="1" applyBorder="1" applyAlignment="1">
      <alignment horizontal="center" vertical="center"/>
    </xf>
    <xf numFmtId="0" fontId="39" fillId="21" borderId="3" xfId="0" applyFont="1" applyFill="1" applyBorder="1" applyAlignment="1">
      <alignment horizontal="center" vertical="center"/>
    </xf>
    <xf numFmtId="0" fontId="39" fillId="21" borderId="20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8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</dxfs>
  <tableStyles count="0" defaultTableStyle="TableStyleMedium2" defaultPivotStyle="PivotStyleLight16"/>
  <colors>
    <mruColors>
      <color rgb="FFFFFFCC"/>
      <color rgb="FF6008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3864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YTD Sales Contribution by 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3864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1F38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611-4783-9EC3-63B4D865C610}"/>
              </c:ext>
            </c:extLst>
          </c:dPt>
          <c:dPt>
            <c:idx val="1"/>
            <c:bubble3D val="0"/>
            <c:spPr>
              <a:solidFill>
                <a:srgbClr val="E15B4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11-4783-9EC3-63B4D865C610}"/>
              </c:ext>
            </c:extLst>
          </c:dPt>
          <c:dPt>
            <c:idx val="2"/>
            <c:bubble3D val="0"/>
            <c:spPr>
              <a:solidFill>
                <a:srgbClr val="269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611-4783-9EC3-63B4D865C610}"/>
              </c:ext>
            </c:extLst>
          </c:dPt>
          <c:dPt>
            <c:idx val="3"/>
            <c:bubble3D val="0"/>
            <c:spPr>
              <a:solidFill>
                <a:srgbClr val="E8A33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11-4783-9EC3-63B4D865C610}"/>
              </c:ext>
            </c:extLst>
          </c:dPt>
          <c:dLbls>
            <c:dLbl>
              <c:idx val="0"/>
              <c:layout>
                <c:manualLayout>
                  <c:x val="9.3841642228739072E-2"/>
                  <c:y val="-7.957559681697612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11-4783-9EC3-63B4D865C6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'Executive Summary'!$B$11:$B$14</c:f>
              <c:strCache>
                <c:ptCount val="4"/>
                <c:pt idx="0">
                  <c:v>Mesa 0008</c:v>
                </c:pt>
                <c:pt idx="1">
                  <c:v>Polo 0025</c:v>
                </c:pt>
                <c:pt idx="2">
                  <c:v>Woodridge 0028</c:v>
                </c:pt>
                <c:pt idx="3">
                  <c:v>Dilley 0062</c:v>
                </c:pt>
              </c:strCache>
            </c:strRef>
          </c:cat>
          <c:val>
            <c:numRef>
              <c:f>'Executive Summary'!$C$11:$C$14</c:f>
              <c:numCache>
                <c:formatCode>"$"#,##0</c:formatCode>
                <c:ptCount val="4"/>
                <c:pt idx="0">
                  <c:v>1359367.78</c:v>
                </c:pt>
                <c:pt idx="1">
                  <c:v>945994.04000000015</c:v>
                </c:pt>
                <c:pt idx="2">
                  <c:v>1512530.1900000002</c:v>
                </c:pt>
                <c:pt idx="3">
                  <c:v>1684925.3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1-4783-9EC3-63B4D865C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3864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Sales Composition (C-Store / Kitchen / Fountain)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3864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explosion val="11"/>
            <c:spPr>
              <a:solidFill>
                <a:srgbClr val="269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B28-40AA-A565-0913A8B8877E}"/>
              </c:ext>
            </c:extLst>
          </c:dPt>
          <c:dPt>
            <c:idx val="1"/>
            <c:bubble3D val="0"/>
            <c:spPr>
              <a:solidFill>
                <a:srgbClr val="1F38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28-40AA-A565-0913A8B8877E}"/>
              </c:ext>
            </c:extLst>
          </c:dPt>
          <c:dPt>
            <c:idx val="2"/>
            <c:bubble3D val="0"/>
            <c:spPr>
              <a:solidFill>
                <a:srgbClr val="E8A33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B28-40AA-A565-0913A8B8877E}"/>
              </c:ext>
            </c:extLst>
          </c:dPt>
          <c:dLbls>
            <c:dLbl>
              <c:idx val="1"/>
              <c:layout>
                <c:manualLayout>
                  <c:x val="-8.6785036818412126E-2"/>
                  <c:y val="-9.587217043941410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28-40AA-A565-0913A8B8877E}"/>
                </c:ext>
              </c:extLst>
            </c:dLbl>
            <c:dLbl>
              <c:idx val="2"/>
              <c:layout>
                <c:manualLayout>
                  <c:x val="3.5502969607532145E-2"/>
                  <c:y val="-7.98934753661784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B28-40AA-A565-0913A8B887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'Executive Summary'!$B$41:$B$43</c:f>
              <c:strCache>
                <c:ptCount val="3"/>
                <c:pt idx="0">
                  <c:v>C-Store</c:v>
                </c:pt>
                <c:pt idx="1">
                  <c:v>Kitchen</c:v>
                </c:pt>
                <c:pt idx="2">
                  <c:v>Fountain</c:v>
                </c:pt>
              </c:strCache>
            </c:strRef>
          </c:cat>
          <c:val>
            <c:numRef>
              <c:f>'Executive Summary'!$C$41:$C$43</c:f>
              <c:numCache>
                <c:formatCode>"$"#,##0</c:formatCode>
                <c:ptCount val="3"/>
                <c:pt idx="0">
                  <c:v>4461022</c:v>
                </c:pt>
                <c:pt idx="1">
                  <c:v>880762.84</c:v>
                </c:pt>
                <c:pt idx="2">
                  <c:v>161032.47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28-40AA-A565-0913A8B88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3864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Kitchen Product Mix (YTD)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3864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explosion val="14"/>
          <c:dPt>
            <c:idx val="0"/>
            <c:bubble3D val="0"/>
            <c:spPr>
              <a:solidFill>
                <a:srgbClr val="269B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82D-4E94-960C-841A90F2BCD5}"/>
              </c:ext>
            </c:extLst>
          </c:dPt>
          <c:dPt>
            <c:idx val="1"/>
            <c:bubble3D val="0"/>
            <c:spPr>
              <a:solidFill>
                <a:srgbClr val="1F386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2D-4E94-960C-841A90F2BCD5}"/>
              </c:ext>
            </c:extLst>
          </c:dPt>
          <c:dPt>
            <c:idx val="2"/>
            <c:bubble3D val="0"/>
            <c:spPr>
              <a:solidFill>
                <a:srgbClr val="E8A33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82D-4E94-960C-841A90F2BCD5}"/>
              </c:ext>
            </c:extLst>
          </c:dPt>
          <c:dPt>
            <c:idx val="3"/>
            <c:bubble3D val="0"/>
            <c:spPr>
              <a:solidFill>
                <a:srgbClr val="E15B4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82D-4E94-960C-841A90F2BCD5}"/>
              </c:ext>
            </c:extLst>
          </c:dPt>
          <c:dPt>
            <c:idx val="4"/>
            <c:bubble3D val="0"/>
            <c:spPr>
              <a:solidFill>
                <a:srgbClr val="6FBFB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82D-4E94-960C-841A90F2BCD5}"/>
              </c:ext>
            </c:extLst>
          </c:dPt>
          <c:dPt>
            <c:idx val="5"/>
            <c:bubble3D val="0"/>
            <c:spPr>
              <a:solidFill>
                <a:srgbClr val="5B7D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82D-4E94-960C-841A90F2BCD5}"/>
              </c:ext>
            </c:extLst>
          </c:dPt>
          <c:dPt>
            <c:idx val="6"/>
            <c:bubble3D val="0"/>
            <c:spPr>
              <a:solidFill>
                <a:srgbClr val="F0C36D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682D-4E94-960C-841A90F2BCD5}"/>
              </c:ext>
            </c:extLst>
          </c:dPt>
          <c:dPt>
            <c:idx val="7"/>
            <c:bubble3D val="0"/>
            <c:spPr>
              <a:solidFill>
                <a:srgbClr val="E89B9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82D-4E94-960C-841A90F2BC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'Executive Summary'!$B$45:$B$52</c:f>
              <c:strCache>
                <c:ptCount val="8"/>
                <c:pt idx="0">
                  <c:v>Hot Grab</c:v>
                </c:pt>
                <c:pt idx="1">
                  <c:v>Cold Grab</c:v>
                </c:pt>
                <c:pt idx="2">
                  <c:v>Bakery</c:v>
                </c:pt>
                <c:pt idx="3">
                  <c:v>MTO Food</c:v>
                </c:pt>
                <c:pt idx="4">
                  <c:v>MTO Coffee &amp; Bev</c:v>
                </c:pt>
                <c:pt idx="5">
                  <c:v>Delivery</c:v>
                </c:pt>
                <c:pt idx="6">
                  <c:v>Catering</c:v>
                </c:pt>
                <c:pt idx="7">
                  <c:v>Midax</c:v>
                </c:pt>
              </c:strCache>
            </c:strRef>
          </c:cat>
          <c:val>
            <c:numRef>
              <c:f>'Executive Summary'!$C$45:$C$52</c:f>
              <c:numCache>
                <c:formatCode>_("$"* #,##0.00_);_("$"* \(#,##0.00\);_("$"* "-"??_);_(@_)</c:formatCode>
                <c:ptCount val="8"/>
                <c:pt idx="0">
                  <c:v>339287.38</c:v>
                </c:pt>
                <c:pt idx="1">
                  <c:v>40294.19</c:v>
                </c:pt>
                <c:pt idx="2">
                  <c:v>13786.67</c:v>
                </c:pt>
                <c:pt idx="3">
                  <c:v>345129.08</c:v>
                </c:pt>
                <c:pt idx="4">
                  <c:v>47476.340000000011</c:v>
                </c:pt>
                <c:pt idx="5">
                  <c:v>89043.629999999976</c:v>
                </c:pt>
                <c:pt idx="6">
                  <c:v>3667.64</c:v>
                </c:pt>
                <c:pt idx="7">
                  <c:v>2119.04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D-4E94-960C-841A90F2B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3864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Monthly Total Sales: Actual vs Budget (YTD)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3864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Summary'!$C$54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269B8E"/>
            </a:solidFill>
            <a:ln>
              <a:noFill/>
            </a:ln>
            <a:effectLst/>
          </c:spPr>
          <c:invertIfNegative val="0"/>
          <c:cat>
            <c:strRef>
              <c:f>'Executive Summary'!$B$55:$B$62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'Executive Summary'!$C$55:$C$62</c:f>
              <c:numCache>
                <c:formatCode>_("$"* #,##0.00_);_("$"* \(#,##0.00\);_("$"* "-"??_);_(@_)</c:formatCode>
                <c:ptCount val="8"/>
                <c:pt idx="0">
                  <c:v>577581.99000000011</c:v>
                </c:pt>
                <c:pt idx="1">
                  <c:v>588697.99</c:v>
                </c:pt>
                <c:pt idx="2">
                  <c:v>695368.71000000008</c:v>
                </c:pt>
                <c:pt idx="3">
                  <c:v>669736.88000000012</c:v>
                </c:pt>
                <c:pt idx="4">
                  <c:v>741810.29</c:v>
                </c:pt>
                <c:pt idx="5">
                  <c:v>726642.19</c:v>
                </c:pt>
                <c:pt idx="6">
                  <c:v>737425.80000000016</c:v>
                </c:pt>
                <c:pt idx="7">
                  <c:v>765553.46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04-4341-9BA3-833E518F3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4728335"/>
        <c:axId val="834723055"/>
      </c:barChart>
      <c:lineChart>
        <c:grouping val="standard"/>
        <c:varyColors val="0"/>
        <c:ser>
          <c:idx val="1"/>
          <c:order val="1"/>
          <c:tx>
            <c:strRef>
              <c:f>'Executive Summary'!$D$54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rgbClr val="1F3864"/>
              </a:solidFill>
              <a:round/>
            </a:ln>
            <a:effectLst/>
          </c:spPr>
          <c:marker>
            <c:symbol val="none"/>
          </c:marker>
          <c:cat>
            <c:strRef>
              <c:f>'Executive Summary'!$B$55:$B$62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'Executive Summary'!$D$55:$D$62</c:f>
              <c:numCache>
                <c:formatCode>_("$"* #,##0.00_);_("$"* \(#,##0.00\);_("$"* "-"??_);_(@_)</c:formatCode>
                <c:ptCount val="8"/>
                <c:pt idx="0">
                  <c:v>923500</c:v>
                </c:pt>
                <c:pt idx="1">
                  <c:v>923500</c:v>
                </c:pt>
                <c:pt idx="2">
                  <c:v>923500</c:v>
                </c:pt>
                <c:pt idx="3">
                  <c:v>923500</c:v>
                </c:pt>
                <c:pt idx="4">
                  <c:v>923500</c:v>
                </c:pt>
                <c:pt idx="5">
                  <c:v>923500</c:v>
                </c:pt>
                <c:pt idx="6">
                  <c:v>923500</c:v>
                </c:pt>
                <c:pt idx="7">
                  <c:v>923500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04-4341-9BA3-833E518F3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728335"/>
        <c:axId val="834723055"/>
      </c:lineChart>
      <c:catAx>
        <c:axId val="83472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723055"/>
        <c:crosses val="autoZero"/>
        <c:auto val="1"/>
        <c:lblAlgn val="ctr"/>
        <c:lblOffset val="100"/>
        <c:noMultiLvlLbl val="0"/>
      </c:catAx>
      <c:valAx>
        <c:axId val="83472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72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3864"/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Budget Attainment % by 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3864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F386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B14-4011-899D-20A556F2059A}"/>
              </c:ext>
            </c:extLst>
          </c:dPt>
          <c:dPt>
            <c:idx val="1"/>
            <c:invertIfNegative val="0"/>
            <c:bubble3D val="0"/>
            <c:spPr>
              <a:solidFill>
                <a:srgbClr val="E15B4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B14-4011-899D-20A556F2059A}"/>
              </c:ext>
            </c:extLst>
          </c:dPt>
          <c:dPt>
            <c:idx val="2"/>
            <c:invertIfNegative val="0"/>
            <c:bubble3D val="0"/>
            <c:spPr>
              <a:solidFill>
                <a:srgbClr val="269B8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B14-4011-899D-20A556F2059A}"/>
              </c:ext>
            </c:extLst>
          </c:dPt>
          <c:dPt>
            <c:idx val="3"/>
            <c:invertIfNegative val="0"/>
            <c:bubble3D val="0"/>
            <c:spPr>
              <a:solidFill>
                <a:srgbClr val="E8A33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B14-4011-899D-20A556F2059A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'Executive Summary'!$B$63:$B$66</c:f>
              <c:strCache>
                <c:ptCount val="4"/>
                <c:pt idx="0">
                  <c:v>Mesa 0008</c:v>
                </c:pt>
                <c:pt idx="1">
                  <c:v>Polo 0025</c:v>
                </c:pt>
                <c:pt idx="2">
                  <c:v>Woodridge 0028</c:v>
                </c:pt>
                <c:pt idx="3">
                  <c:v>Dilley 0062</c:v>
                </c:pt>
              </c:strCache>
            </c:strRef>
          </c:cat>
          <c:val>
            <c:numRef>
              <c:f>'Executive Summary'!$C$63:$C$66</c:f>
              <c:numCache>
                <c:formatCode>0.0%</c:formatCode>
                <c:ptCount val="4"/>
                <c:pt idx="0">
                  <c:v>0.8053126658767773</c:v>
                </c:pt>
                <c:pt idx="1">
                  <c:v>0.50642079229122061</c:v>
                </c:pt>
                <c:pt idx="2">
                  <c:v>0.81144323497854087</c:v>
                </c:pt>
                <c:pt idx="3">
                  <c:v>0.8561612296747968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14-4011-899D-20A556F20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4724975"/>
        <c:axId val="834719215"/>
      </c:barChart>
      <c:catAx>
        <c:axId val="834724975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719215"/>
        <c:crosses val="autoZero"/>
        <c:auto val="1"/>
        <c:lblAlgn val="ctr"/>
        <c:lblOffset val="100"/>
        <c:noMultiLvlLbl val="0"/>
      </c:catAx>
      <c:valAx>
        <c:axId val="83471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724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219074</xdr:colOff>
      <xdr:row>15</xdr:row>
      <xdr:rowOff>76200</xdr:rowOff>
    </xdr:from>
    <xdr:to>
      <xdr:col>4</xdr:col>
      <xdr:colOff>390524</xdr:colOff>
      <xdr:row>26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0E9103-B442-7228-3FD6-FE27F71F44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504825</xdr:colOff>
      <xdr:row>15</xdr:row>
      <xdr:rowOff>104775</xdr:rowOff>
    </xdr:from>
    <xdr:to>
      <xdr:col>7</xdr:col>
      <xdr:colOff>866774</xdr:colOff>
      <xdr:row>26</xdr:row>
      <xdr:rowOff>184150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3E10A9-BB1A-F934-7B73-FD3473B34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952499</xdr:colOff>
      <xdr:row>15</xdr:row>
      <xdr:rowOff>114300</xdr:rowOff>
    </xdr:from>
    <xdr:to>
      <xdr:col>11</xdr:col>
      <xdr:colOff>257174</xdr:colOff>
      <xdr:row>26</xdr:row>
      <xdr:rowOff>193675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7BD887-A610-B75B-4A91-87EA74821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27</xdr:row>
      <xdr:rowOff>82550</xdr:rowOff>
    </xdr:from>
    <xdr:to>
      <xdr:col>7</xdr:col>
      <xdr:colOff>431800</xdr:colOff>
      <xdr:row>38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00D621-1970-0123-DDB0-6970E44C0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482599</xdr:colOff>
      <xdr:row>27</xdr:row>
      <xdr:rowOff>82550</xdr:rowOff>
    </xdr:from>
    <xdr:to>
      <xdr:col>11</xdr:col>
      <xdr:colOff>276224</xdr:colOff>
      <xdr:row>38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300783-4CAC-6E18-5E54-C8D478134A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176892</xdr:colOff>
      <xdr:row>62</xdr:row>
      <xdr:rowOff>33111</xdr:rowOff>
    </xdr:from>
    <xdr:to>
      <xdr:col>19</xdr:col>
      <xdr:colOff>707570</xdr:colOff>
      <xdr:row>73</xdr:row>
      <xdr:rowOff>495754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7E4BED-68CA-75FF-ECBC-2E56ECC23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49" y="16538575"/>
          <a:ext cx="19825607" cy="6898822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217714</xdr:colOff>
      <xdr:row>74</xdr:row>
      <xdr:rowOff>113847</xdr:rowOff>
    </xdr:from>
    <xdr:to>
      <xdr:col>19</xdr:col>
      <xdr:colOff>693963</xdr:colOff>
      <xdr:row>85</xdr:row>
      <xdr:rowOff>426811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919BEF9-1D90-469E-7F49-EE421A9DB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7071" y="23640597"/>
          <a:ext cx="19771178" cy="67491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163286</xdr:colOff>
      <xdr:row>62</xdr:row>
      <xdr:rowOff>29029</xdr:rowOff>
    </xdr:from>
    <xdr:to>
      <xdr:col>19</xdr:col>
      <xdr:colOff>816429</xdr:colOff>
      <xdr:row>81</xdr:row>
      <xdr:rowOff>341993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E756AE-838E-5335-BFEC-3F07B0AA4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9" y="17310100"/>
          <a:ext cx="20206607" cy="6259286"/>
        </a:xfrm>
        <a:prstGeom prst="rect">
          <a:avLst/>
        </a:prstGeom>
      </xdr:spPr>
    </xdr:pic>
    <xdr:clientData/>
  </xdr:twoCellAnchor>
  <xdr:twoCellAnchor editAs="oneCell">
    <xdr:from>
      <xdr:col>1</xdr:col>
      <xdr:colOff>204106</xdr:colOff>
      <xdr:row>82</xdr:row>
      <xdr:rowOff>164193</xdr:rowOff>
    </xdr:from>
    <xdr:to>
      <xdr:col>19</xdr:col>
      <xdr:colOff>857249</xdr:colOff>
      <xdr:row>98</xdr:row>
      <xdr:rowOff>109765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9EFD09-71F9-AD12-499A-27EA764A6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49" y="23772586"/>
          <a:ext cx="20206607" cy="60415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299357</xdr:colOff>
      <xdr:row>62</xdr:row>
      <xdr:rowOff>54882</xdr:rowOff>
    </xdr:from>
    <xdr:to>
      <xdr:col>19</xdr:col>
      <xdr:colOff>857251</xdr:colOff>
      <xdr:row>83</xdr:row>
      <xdr:rowOff>218168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87DEF52-F8FC-BFE9-0479-569A9FA08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286" y="17757775"/>
          <a:ext cx="19798394" cy="6735536"/>
        </a:xfrm>
        <a:prstGeom prst="rect">
          <a:avLst/>
        </a:prstGeom>
      </xdr:spPr>
    </xdr:pic>
    <xdr:clientData/>
  </xdr:twoCellAnchor>
  <xdr:twoCellAnchor editAs="oneCell">
    <xdr:from>
      <xdr:col>1</xdr:col>
      <xdr:colOff>258534</xdr:colOff>
      <xdr:row>84</xdr:row>
      <xdr:rowOff>108406</xdr:rowOff>
    </xdr:from>
    <xdr:to>
      <xdr:col>19</xdr:col>
      <xdr:colOff>857249</xdr:colOff>
      <xdr:row>105</xdr:row>
      <xdr:rowOff>230870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118C7F0-E508-75B3-053A-3F616CDC0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3463" y="24696513"/>
          <a:ext cx="19839215" cy="66947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299356</xdr:colOff>
      <xdr:row>62</xdr:row>
      <xdr:rowOff>67129</xdr:rowOff>
    </xdr:from>
    <xdr:to>
      <xdr:col>19</xdr:col>
      <xdr:colOff>789213</xdr:colOff>
      <xdr:row>85</xdr:row>
      <xdr:rowOff>53522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313B5C-0F83-31B9-BFBD-CEABDF9EE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285" y="17252950"/>
          <a:ext cx="19730357" cy="718457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85</xdr:row>
      <xdr:rowOff>256722</xdr:rowOff>
    </xdr:from>
    <xdr:to>
      <xdr:col>19</xdr:col>
      <xdr:colOff>721178</xdr:colOff>
      <xdr:row>107</xdr:row>
      <xdr:rowOff>161474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D552C12-34B8-A4B6-9CA3-79DE392AA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0679" y="24640722"/>
          <a:ext cx="19675928" cy="67899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8CF89-AB55-4B76-8705-9F509391F0BB}">
  <sheetPr>
    <tabColor rgb="FF1F3864"/>
    <pageSetUpPr fitToPage="1"/>
  </sheetPr>
  <dimension ref="B2:K66"/>
  <sheetViews>
    <sheetView showGridLines="0" workbookViewId="0">
      <selection activeCell="R11" sqref="R11"/>
    </sheetView>
  </sheetViews>
  <sheetFormatPr defaultRowHeight="16.5"/>
  <cols>
    <col min="1" max="1" width="3.28515625" style="54" customWidth="1"/>
    <col min="2" max="11" width="14.28515625" style="54" customWidth="1"/>
    <col min="12" max="16384" width="9.140625" style="54"/>
  </cols>
  <sheetData>
    <row r="2" spans="2:11" ht="32.1" customHeight="1">
      <c r="B2" s="219" t="s">
        <v>114</v>
      </c>
      <c r="C2" s="219"/>
      <c r="D2" s="219"/>
      <c r="E2" s="219"/>
      <c r="F2" s="219"/>
      <c r="G2" s="219"/>
      <c r="H2" s="219"/>
      <c r="I2" s="219"/>
      <c r="J2" s="219"/>
      <c r="K2" s="219"/>
    </row>
    <row r="3" spans="2:11">
      <c r="B3" s="220" t="s">
        <v>137</v>
      </c>
      <c r="C3" s="220"/>
      <c r="D3" s="220"/>
      <c r="E3" s="220"/>
      <c r="F3" s="220"/>
      <c r="G3" s="220"/>
      <c r="H3" s="220"/>
      <c r="I3" s="220"/>
      <c r="J3" s="220"/>
      <c r="K3" s="220"/>
    </row>
    <row r="4" spans="2:11">
      <c r="B4" s="55"/>
      <c r="C4" s="55"/>
      <c r="D4" s="55"/>
      <c r="E4" s="55"/>
      <c r="F4" s="55"/>
      <c r="G4" s="55"/>
      <c r="H4" s="55"/>
      <c r="I4" s="55"/>
      <c r="J4" s="55"/>
      <c r="K4" s="55"/>
    </row>
    <row r="5" spans="2:11">
      <c r="B5" s="221">
        <f>C15</f>
        <v>5502817.3100000005</v>
      </c>
      <c r="C5" s="221"/>
      <c r="D5" s="222">
        <f>E15</f>
        <v>0.74483179615592865</v>
      </c>
      <c r="E5" s="222"/>
      <c r="F5" s="221">
        <f>C15-D15</f>
        <v>-1885182.6899999995</v>
      </c>
      <c r="G5" s="221"/>
      <c r="H5" s="222">
        <f>AVERAGE(I11:I14)</f>
        <v>0.52422499999999994</v>
      </c>
      <c r="I5" s="222"/>
      <c r="J5" s="217">
        <f>AVERAGE(J11:J14)</f>
        <v>7.9320416666666667</v>
      </c>
      <c r="K5" s="217"/>
    </row>
    <row r="6" spans="2:11">
      <c r="B6" s="221"/>
      <c r="C6" s="221"/>
      <c r="D6" s="222"/>
      <c r="E6" s="222"/>
      <c r="F6" s="221"/>
      <c r="G6" s="221"/>
      <c r="H6" s="222"/>
      <c r="I6" s="222"/>
      <c r="J6" s="217"/>
      <c r="K6" s="217"/>
    </row>
    <row r="7" spans="2:11">
      <c r="B7" s="221"/>
      <c r="C7" s="221"/>
      <c r="D7" s="222"/>
      <c r="E7" s="222"/>
      <c r="F7" s="221"/>
      <c r="G7" s="221"/>
      <c r="H7" s="222"/>
      <c r="I7" s="222"/>
      <c r="J7" s="217"/>
      <c r="K7" s="217"/>
    </row>
    <row r="8" spans="2:11">
      <c r="B8" s="218" t="s">
        <v>128</v>
      </c>
      <c r="C8" s="218"/>
      <c r="D8" s="218" t="s">
        <v>129</v>
      </c>
      <c r="E8" s="218"/>
      <c r="F8" s="218" t="s">
        <v>130</v>
      </c>
      <c r="G8" s="218"/>
      <c r="H8" s="218" t="s">
        <v>131</v>
      </c>
      <c r="I8" s="218"/>
      <c r="J8" s="218" t="s">
        <v>132</v>
      </c>
      <c r="K8" s="218"/>
    </row>
    <row r="9" spans="2:11">
      <c r="B9" s="55"/>
      <c r="C9" s="55"/>
      <c r="D9" s="55"/>
      <c r="E9" s="55"/>
      <c r="F9" s="55"/>
      <c r="G9" s="55"/>
      <c r="H9" s="55"/>
      <c r="I9" s="55"/>
      <c r="J9" s="55"/>
      <c r="K9" s="55"/>
    </row>
    <row r="10" spans="2:11">
      <c r="B10" s="56" t="s">
        <v>115</v>
      </c>
      <c r="C10" s="56" t="s">
        <v>116</v>
      </c>
      <c r="D10" s="56" t="s">
        <v>117</v>
      </c>
      <c r="E10" s="56" t="s">
        <v>118</v>
      </c>
      <c r="F10" s="56" t="s">
        <v>119</v>
      </c>
      <c r="G10" s="56" t="s">
        <v>120</v>
      </c>
      <c r="H10" s="56" t="s">
        <v>77</v>
      </c>
      <c r="I10" s="56" t="s">
        <v>121</v>
      </c>
      <c r="J10" s="56" t="s">
        <v>122</v>
      </c>
      <c r="K10" s="55"/>
    </row>
    <row r="11" spans="2:11">
      <c r="B11" s="57" t="s">
        <v>123</v>
      </c>
      <c r="C11" s="58">
        <f>SUM('0008'!J20:J27)+SUM('0008'!Q20:Q27)</f>
        <v>1359367.78</v>
      </c>
      <c r="D11" s="58">
        <f>SUM('0008'!I20:I27)+SUM('0008'!P20:P27)</f>
        <v>1688000</v>
      </c>
      <c r="E11" s="59">
        <f>C11/D11</f>
        <v>0.8053126658767773</v>
      </c>
      <c r="F11" s="58">
        <f>SUM('0008'!D20:D27)</f>
        <v>1133442</v>
      </c>
      <c r="G11" s="58">
        <f>SUM('0008'!G20:G27)</f>
        <v>200604.77</v>
      </c>
      <c r="H11" s="58">
        <f>SUM('0008'!Q20:Q27)</f>
        <v>25321.010000000002</v>
      </c>
      <c r="I11" s="59">
        <f>'0008'!P13</f>
        <v>0.57330000000000003</v>
      </c>
      <c r="J11" s="60">
        <f>'0008'!S13</f>
        <v>7.3823333333333334</v>
      </c>
      <c r="K11" s="55"/>
    </row>
    <row r="12" spans="2:11">
      <c r="B12" s="61" t="s">
        <v>124</v>
      </c>
      <c r="C12" s="58">
        <f>SUM('0025'!J20:J27)+SUM('0025'!Q20:Q27)</f>
        <v>945994.04000000015</v>
      </c>
      <c r="D12" s="58">
        <f>SUM('0025'!I20:I27)+SUM('0025'!P20:P27)</f>
        <v>1868000</v>
      </c>
      <c r="E12" s="59">
        <f>C12/D12</f>
        <v>0.50642079229122061</v>
      </c>
      <c r="F12" s="58">
        <f>SUM('0025'!D20:D27)</f>
        <v>727083</v>
      </c>
      <c r="G12" s="58">
        <f>SUM('0025'!G20:G27)</f>
        <v>193267.16999999998</v>
      </c>
      <c r="H12" s="58">
        <f>SUM('0025'!Q20:Q27)</f>
        <v>25643.870000000003</v>
      </c>
      <c r="I12" s="59">
        <f>'0025'!P13</f>
        <v>0.4824</v>
      </c>
      <c r="J12" s="60">
        <f>'0025'!S13</f>
        <v>9.0009999999999994</v>
      </c>
      <c r="K12" s="55"/>
    </row>
    <row r="13" spans="2:11">
      <c r="B13" s="57" t="s">
        <v>125</v>
      </c>
      <c r="C13" s="58">
        <f>SUM('0028'!J20:J27)+SUM('0028'!Q20:Q27)</f>
        <v>1512530.1900000002</v>
      </c>
      <c r="D13" s="58">
        <f>SUM('0028'!I20:I27)+SUM('0028'!P20:P27)</f>
        <v>1864000</v>
      </c>
      <c r="E13" s="59">
        <f>C13/D13</f>
        <v>0.81144323497854087</v>
      </c>
      <c r="F13" s="58">
        <f>SUM('0028'!D20:D27)</f>
        <v>1265636</v>
      </c>
      <c r="G13" s="58">
        <f>SUM('0028'!G20:G27)</f>
        <v>198388.13</v>
      </c>
      <c r="H13" s="58">
        <f>SUM('0028'!Q20:Q27)</f>
        <v>48506.06</v>
      </c>
      <c r="I13" s="59">
        <f>'0028'!P13</f>
        <v>0.53769999999999996</v>
      </c>
      <c r="J13" s="60">
        <f>'0028'!S13</f>
        <v>5.4971666666666668</v>
      </c>
      <c r="K13" s="55"/>
    </row>
    <row r="14" spans="2:11">
      <c r="B14" s="61" t="s">
        <v>126</v>
      </c>
      <c r="C14" s="58">
        <f>SUM('0062'!J20:J27)+SUM('0062'!Q20:Q27)</f>
        <v>1684925.3</v>
      </c>
      <c r="D14" s="58">
        <f>SUM('0062'!I20:I27)+SUM('0062'!P20:P27)</f>
        <v>1968000</v>
      </c>
      <c r="E14" s="59">
        <f>C14/D14</f>
        <v>0.8561612296747968</v>
      </c>
      <c r="F14" s="58">
        <f>SUM('0062'!D20:D27)</f>
        <v>1334861</v>
      </c>
      <c r="G14" s="58">
        <f>SUM('0062'!G20:G27)</f>
        <v>288502.77</v>
      </c>
      <c r="H14" s="58">
        <f>SUM('0062'!Q20:Q27)</f>
        <v>61561.530000000006</v>
      </c>
      <c r="I14" s="59">
        <f>'0062'!P13</f>
        <v>0.50349999999999995</v>
      </c>
      <c r="J14" s="60">
        <f>'0062'!S13</f>
        <v>9.847666666666667</v>
      </c>
      <c r="K14" s="55"/>
    </row>
    <row r="15" spans="2:11">
      <c r="B15" s="62" t="s">
        <v>127</v>
      </c>
      <c r="C15" s="63">
        <f>SUM(C11:C14)</f>
        <v>5502817.3100000005</v>
      </c>
      <c r="D15" s="63">
        <f>SUM(D11:D14)</f>
        <v>7388000</v>
      </c>
      <c r="E15" s="64">
        <f>C15/D15</f>
        <v>0.74483179615592865</v>
      </c>
      <c r="F15" s="63">
        <f>SUM(F11:F14)</f>
        <v>4461022</v>
      </c>
      <c r="G15" s="63">
        <f>SUM(G11:G14)</f>
        <v>880762.84</v>
      </c>
      <c r="H15" s="63">
        <f>SUM(H11:H14)</f>
        <v>161032.47</v>
      </c>
      <c r="I15" s="64">
        <f>AVERAGE(I11:I14)</f>
        <v>0.52422499999999994</v>
      </c>
      <c r="J15" s="65">
        <f>AVERAGE(J11:J14)</f>
        <v>7.9320416666666667</v>
      </c>
      <c r="K15" s="55"/>
    </row>
    <row r="16" spans="2:11">
      <c r="B16" s="55"/>
      <c r="C16" s="55"/>
      <c r="D16" s="55"/>
      <c r="E16" s="55"/>
      <c r="F16" s="55"/>
      <c r="G16" s="55"/>
      <c r="H16" s="55"/>
      <c r="I16" s="55"/>
      <c r="J16" s="55"/>
      <c r="K16" s="55"/>
    </row>
    <row r="17" spans="2:11">
      <c r="B17" s="55"/>
      <c r="C17" s="55"/>
      <c r="D17" s="55"/>
      <c r="E17" s="55"/>
      <c r="F17" s="55"/>
      <c r="G17" s="55"/>
      <c r="H17" s="55"/>
      <c r="I17" s="55"/>
      <c r="J17" s="55"/>
      <c r="K17" s="55"/>
    </row>
    <row r="18" spans="2:11">
      <c r="B18" s="55"/>
      <c r="C18" s="55"/>
      <c r="D18" s="55"/>
      <c r="E18" s="55"/>
      <c r="F18" s="55"/>
      <c r="G18" s="55"/>
      <c r="H18" s="55"/>
      <c r="I18" s="55"/>
      <c r="J18" s="55"/>
      <c r="K18" s="55"/>
    </row>
    <row r="19" spans="2:11">
      <c r="B19" s="55"/>
      <c r="C19" s="55"/>
      <c r="D19" s="55"/>
      <c r="E19" s="55"/>
      <c r="F19" s="55"/>
      <c r="G19" s="55"/>
      <c r="H19" s="55"/>
      <c r="I19" s="55"/>
      <c r="J19" s="55"/>
      <c r="K19" s="55"/>
    </row>
    <row r="20" spans="2:11">
      <c r="B20" s="55"/>
      <c r="C20" s="55"/>
      <c r="D20" s="55"/>
      <c r="E20" s="55"/>
      <c r="F20" s="55"/>
      <c r="G20" s="55"/>
      <c r="H20" s="55"/>
      <c r="I20" s="55"/>
      <c r="J20" s="55"/>
      <c r="K20" s="55"/>
    </row>
    <row r="21" spans="2:11">
      <c r="B21" s="55"/>
      <c r="C21" s="55"/>
      <c r="D21" s="55"/>
      <c r="E21" s="55"/>
      <c r="F21" s="55"/>
      <c r="G21" s="55"/>
      <c r="H21" s="55"/>
      <c r="I21" s="55"/>
      <c r="J21" s="55"/>
      <c r="K21" s="55"/>
    </row>
    <row r="22" spans="2:11">
      <c r="B22" s="55"/>
      <c r="C22" s="55"/>
      <c r="D22" s="55"/>
      <c r="E22" s="55"/>
      <c r="F22" s="55"/>
      <c r="G22" s="55"/>
      <c r="H22" s="55"/>
      <c r="I22" s="55"/>
      <c r="J22" s="55"/>
      <c r="K22" s="55"/>
    </row>
    <row r="23" spans="2:11">
      <c r="B23" s="55"/>
      <c r="C23" s="55"/>
      <c r="D23" s="55"/>
      <c r="E23" s="55"/>
      <c r="F23" s="55"/>
      <c r="G23" s="55"/>
      <c r="H23" s="55"/>
      <c r="I23" s="55"/>
      <c r="J23" s="55"/>
      <c r="K23" s="55"/>
    </row>
    <row r="24" spans="2:11">
      <c r="B24" s="55"/>
      <c r="C24" s="55"/>
      <c r="D24" s="55"/>
      <c r="E24" s="55"/>
      <c r="F24" s="55"/>
      <c r="G24" s="55"/>
      <c r="H24" s="55"/>
      <c r="I24" s="55"/>
      <c r="J24" s="55"/>
      <c r="K24" s="55"/>
    </row>
    <row r="25" spans="2:11">
      <c r="B25" s="55"/>
      <c r="C25" s="55"/>
      <c r="D25" s="55"/>
      <c r="E25" s="55"/>
      <c r="F25" s="55"/>
      <c r="G25" s="55"/>
      <c r="H25" s="55"/>
      <c r="I25" s="55"/>
      <c r="J25" s="55"/>
      <c r="K25" s="55"/>
    </row>
    <row r="26" spans="2:11">
      <c r="B26" s="55"/>
      <c r="C26" s="55"/>
      <c r="D26" s="55"/>
      <c r="E26" s="55"/>
      <c r="F26" s="55"/>
      <c r="G26" s="55"/>
      <c r="H26" s="55"/>
      <c r="I26" s="55"/>
      <c r="J26" s="55"/>
      <c r="K26" s="55"/>
    </row>
    <row r="27" spans="2:11">
      <c r="B27" s="55"/>
      <c r="C27" s="55"/>
      <c r="D27" s="55"/>
      <c r="E27" s="55"/>
      <c r="F27" s="55"/>
      <c r="G27" s="55"/>
      <c r="H27" s="55"/>
      <c r="I27" s="55"/>
      <c r="J27" s="55"/>
      <c r="K27" s="55"/>
    </row>
    <row r="28" spans="2:11">
      <c r="B28" s="55"/>
      <c r="C28" s="55"/>
      <c r="D28" s="55"/>
      <c r="E28" s="55"/>
      <c r="F28" s="55"/>
      <c r="G28" s="55"/>
      <c r="H28" s="55"/>
      <c r="I28" s="55"/>
      <c r="J28" s="55"/>
      <c r="K28" s="55"/>
    </row>
    <row r="29" spans="2:11">
      <c r="B29" s="55"/>
      <c r="C29" s="55"/>
      <c r="D29" s="55"/>
      <c r="E29" s="55"/>
      <c r="F29" s="55"/>
      <c r="G29" s="55"/>
      <c r="H29" s="55"/>
      <c r="I29" s="55"/>
      <c r="J29" s="55"/>
      <c r="K29" s="55"/>
    </row>
    <row r="30" spans="2:11">
      <c r="B30" s="55"/>
      <c r="C30" s="55"/>
      <c r="D30" s="55"/>
      <c r="E30" s="55"/>
      <c r="F30" s="55"/>
      <c r="G30" s="55"/>
      <c r="H30" s="55"/>
      <c r="I30" s="55"/>
      <c r="J30" s="55"/>
      <c r="K30" s="55"/>
    </row>
    <row r="31" spans="2:11">
      <c r="B31" s="55"/>
      <c r="C31" s="55"/>
      <c r="D31" s="55"/>
      <c r="E31" s="55"/>
      <c r="F31" s="55"/>
      <c r="G31" s="55"/>
      <c r="H31" s="55"/>
      <c r="I31" s="55"/>
      <c r="J31" s="55"/>
      <c r="K31" s="55"/>
    </row>
    <row r="32" spans="2:11">
      <c r="B32" s="55"/>
      <c r="C32" s="55"/>
      <c r="D32" s="55"/>
      <c r="E32" s="55"/>
      <c r="F32" s="55"/>
      <c r="G32" s="55"/>
      <c r="H32" s="55"/>
      <c r="I32" s="55"/>
      <c r="J32" s="55"/>
      <c r="K32" s="55"/>
    </row>
    <row r="33" spans="2:11">
      <c r="B33" s="55"/>
      <c r="C33" s="55"/>
      <c r="D33" s="55"/>
      <c r="E33" s="55"/>
      <c r="F33" s="55"/>
      <c r="G33" s="55"/>
      <c r="H33" s="55"/>
      <c r="I33" s="55"/>
      <c r="J33" s="55"/>
      <c r="K33" s="55"/>
    </row>
    <row r="34" spans="2:11">
      <c r="B34" s="55"/>
      <c r="C34" s="55"/>
      <c r="D34" s="55"/>
      <c r="E34" s="55"/>
      <c r="F34" s="55"/>
      <c r="G34" s="55"/>
      <c r="H34" s="55"/>
      <c r="I34" s="55"/>
      <c r="J34" s="55"/>
      <c r="K34" s="55"/>
    </row>
    <row r="35" spans="2:11">
      <c r="B35" s="55"/>
      <c r="C35" s="55"/>
      <c r="D35" s="55"/>
      <c r="E35" s="55"/>
      <c r="F35" s="55"/>
      <c r="G35" s="55"/>
      <c r="H35" s="55"/>
      <c r="I35" s="55"/>
      <c r="J35" s="55"/>
      <c r="K35" s="55"/>
    </row>
    <row r="36" spans="2:11">
      <c r="B36" s="55"/>
      <c r="C36" s="55"/>
      <c r="D36" s="55"/>
      <c r="E36" s="55"/>
      <c r="F36" s="55"/>
      <c r="G36" s="55"/>
      <c r="H36" s="55"/>
      <c r="I36" s="55"/>
      <c r="J36" s="55"/>
      <c r="K36" s="55"/>
    </row>
    <row r="37" spans="2:11">
      <c r="B37" s="55"/>
      <c r="C37" s="55"/>
      <c r="D37" s="55"/>
      <c r="E37" s="55"/>
      <c r="F37" s="55"/>
      <c r="G37" s="55"/>
      <c r="H37" s="55"/>
      <c r="I37" s="55"/>
      <c r="J37" s="55"/>
      <c r="K37" s="55"/>
    </row>
    <row r="38" spans="2:11">
      <c r="B38" s="55"/>
      <c r="C38" s="55"/>
      <c r="D38" s="55"/>
      <c r="E38" s="55"/>
      <c r="F38" s="55"/>
      <c r="G38" s="55"/>
      <c r="H38" s="55"/>
      <c r="I38" s="55"/>
      <c r="J38" s="55"/>
      <c r="K38" s="55"/>
    </row>
    <row r="39" spans="2:11">
      <c r="B39" s="55"/>
      <c r="C39" s="55"/>
      <c r="D39" s="55"/>
      <c r="E39" s="55"/>
      <c r="F39" s="55"/>
      <c r="G39" s="55"/>
      <c r="H39" s="55"/>
      <c r="I39" s="55"/>
      <c r="J39" s="55"/>
      <c r="K39" s="55"/>
    </row>
    <row r="40" spans="2:11">
      <c r="B40" s="55"/>
      <c r="C40" s="55"/>
      <c r="D40" s="55"/>
      <c r="E40" s="55"/>
      <c r="F40" s="55"/>
      <c r="G40" s="55"/>
      <c r="H40" s="55"/>
      <c r="I40" s="55"/>
      <c r="J40" s="55"/>
      <c r="K40" s="55"/>
    </row>
    <row r="41" spans="2:11">
      <c r="B41" s="55" t="s">
        <v>119</v>
      </c>
      <c r="C41" s="66">
        <f>SUM(F11:F14)</f>
        <v>4461022</v>
      </c>
      <c r="D41" s="55"/>
      <c r="E41" s="55"/>
      <c r="F41" s="55"/>
      <c r="G41" s="55"/>
      <c r="H41" s="55"/>
      <c r="I41" s="55"/>
      <c r="J41" s="55"/>
      <c r="K41" s="55"/>
    </row>
    <row r="42" spans="2:11">
      <c r="B42" s="55" t="s">
        <v>120</v>
      </c>
      <c r="C42" s="66">
        <f>SUM(G11:G14)</f>
        <v>880762.84</v>
      </c>
      <c r="D42" s="55"/>
      <c r="E42" s="55"/>
      <c r="F42" s="55"/>
      <c r="G42" s="55"/>
      <c r="H42" s="55"/>
      <c r="I42" s="55"/>
      <c r="J42" s="55"/>
      <c r="K42" s="55"/>
    </row>
    <row r="43" spans="2:11">
      <c r="B43" s="55" t="s">
        <v>77</v>
      </c>
      <c r="C43" s="66">
        <f>SUM(H11:H14)</f>
        <v>161032.47</v>
      </c>
      <c r="D43" s="55"/>
      <c r="E43" s="55"/>
      <c r="F43" s="55"/>
      <c r="G43" s="55"/>
      <c r="H43" s="55"/>
      <c r="I43" s="55"/>
      <c r="J43" s="55"/>
      <c r="K43" s="55"/>
    </row>
    <row r="44" spans="2:11">
      <c r="B44" s="55"/>
      <c r="C44" s="55"/>
      <c r="D44" s="55"/>
      <c r="E44" s="55"/>
      <c r="F44" s="55"/>
      <c r="G44" s="55"/>
      <c r="H44" s="55"/>
      <c r="I44" s="55"/>
      <c r="J44" s="55"/>
      <c r="K44" s="55"/>
    </row>
    <row r="45" spans="2:11">
      <c r="B45" s="55" t="s">
        <v>58</v>
      </c>
      <c r="C45" s="67">
        <f>SUM('0008'!C50:C57)+SUM('0025'!C50:C57)+SUM('0028'!C51:C58)+SUM('0062'!C51:C58)</f>
        <v>339287.38</v>
      </c>
      <c r="D45" s="55"/>
      <c r="E45" s="55"/>
      <c r="F45" s="55"/>
      <c r="G45" s="55"/>
      <c r="H45" s="55"/>
      <c r="I45" s="55"/>
      <c r="J45" s="55"/>
      <c r="K45" s="55"/>
    </row>
    <row r="46" spans="2:11">
      <c r="B46" s="55" t="s">
        <v>59</v>
      </c>
      <c r="C46" s="67">
        <f>SUM('0008'!D50:D57)+SUM('0025'!D50:D57)+SUM('0028'!D51:D58)+SUM('0062'!D51:D58)</f>
        <v>40294.19</v>
      </c>
      <c r="D46" s="55"/>
      <c r="E46" s="55"/>
      <c r="F46" s="55"/>
      <c r="G46" s="55"/>
      <c r="H46" s="55"/>
      <c r="I46" s="55"/>
      <c r="J46" s="55"/>
      <c r="K46" s="55"/>
    </row>
    <row r="47" spans="2:11">
      <c r="B47" s="55" t="s">
        <v>60</v>
      </c>
      <c r="C47" s="67">
        <f>SUM('0008'!E50:E57)+SUM('0025'!E50:E57)+SUM('0028'!E51:E58)+SUM('0062'!E51:E58)</f>
        <v>13786.67</v>
      </c>
      <c r="D47" s="55"/>
      <c r="E47" s="55"/>
      <c r="F47" s="55"/>
      <c r="G47" s="55"/>
      <c r="H47" s="55"/>
      <c r="I47" s="55"/>
      <c r="J47" s="55"/>
      <c r="K47" s="55"/>
    </row>
    <row r="48" spans="2:11">
      <c r="B48" s="55" t="s">
        <v>61</v>
      </c>
      <c r="C48" s="67">
        <f>SUM('0008'!F50:F57)+SUM('0025'!F50:F57)+SUM('0028'!F51:F58)+SUM('0062'!F51:F58)</f>
        <v>345129.08</v>
      </c>
      <c r="D48" s="55"/>
      <c r="E48" s="55"/>
      <c r="F48" s="55"/>
      <c r="G48" s="55"/>
      <c r="H48" s="55"/>
      <c r="I48" s="55"/>
      <c r="J48" s="55"/>
      <c r="K48" s="55"/>
    </row>
    <row r="49" spans="2:11">
      <c r="B49" s="55" t="s">
        <v>133</v>
      </c>
      <c r="C49" s="67">
        <f>SUM('0008'!G50:G57)+SUM('0025'!G50:G57)+SUM('0028'!G51:G58)+SUM('0062'!G51:G58)</f>
        <v>47476.340000000011</v>
      </c>
      <c r="D49" s="55"/>
      <c r="E49" s="55"/>
      <c r="F49" s="55"/>
      <c r="G49" s="55"/>
      <c r="H49" s="55"/>
      <c r="I49" s="55"/>
      <c r="J49" s="55"/>
      <c r="K49" s="55"/>
    </row>
    <row r="50" spans="2:11">
      <c r="B50" s="55" t="s">
        <v>134</v>
      </c>
      <c r="C50" s="67">
        <f>SUM('0008'!H50:H57)+SUM('0025'!H50:H57)+SUM('0028'!H51:H58)+SUM('0062'!H51:H58)</f>
        <v>89043.629999999976</v>
      </c>
      <c r="D50" s="55"/>
      <c r="E50" s="55"/>
      <c r="F50" s="55"/>
      <c r="G50" s="55"/>
      <c r="H50" s="55"/>
      <c r="I50" s="55"/>
      <c r="J50" s="55"/>
      <c r="K50" s="55"/>
    </row>
    <row r="51" spans="2:11">
      <c r="B51" s="55" t="s">
        <v>64</v>
      </c>
      <c r="C51" s="67">
        <f>SUM('0008'!I50:I57)+SUM('0025'!I50:I57)+SUM('0028'!I51:I58)+SUM('0062'!I51:I58)</f>
        <v>3667.64</v>
      </c>
      <c r="D51" s="55"/>
      <c r="E51" s="55"/>
      <c r="F51" s="55"/>
      <c r="G51" s="55"/>
      <c r="H51" s="55"/>
      <c r="I51" s="55"/>
      <c r="J51" s="55"/>
      <c r="K51" s="55"/>
    </row>
    <row r="52" spans="2:11">
      <c r="B52" s="55" t="s">
        <v>65</v>
      </c>
      <c r="C52" s="67">
        <f>SUM('0008'!J50:J57)+SUM('0025'!J50:J57)+SUM('0028'!J51:J58)+SUM('0062'!J51:J58)</f>
        <v>2119.04</v>
      </c>
      <c r="D52" s="55"/>
      <c r="E52" s="55"/>
      <c r="F52" s="55"/>
      <c r="G52" s="55"/>
      <c r="H52" s="55"/>
      <c r="I52" s="55"/>
      <c r="J52" s="55"/>
      <c r="K52" s="55"/>
    </row>
    <row r="53" spans="2:11">
      <c r="B53" s="55"/>
      <c r="C53" s="55"/>
      <c r="D53" s="55"/>
      <c r="E53" s="55"/>
      <c r="F53" s="55"/>
      <c r="G53" s="55"/>
      <c r="H53" s="55"/>
      <c r="I53" s="55"/>
      <c r="J53" s="55"/>
      <c r="K53" s="55"/>
    </row>
    <row r="54" spans="2:11">
      <c r="B54" s="55" t="s">
        <v>2</v>
      </c>
      <c r="C54" s="55" t="s">
        <v>135</v>
      </c>
      <c r="D54" s="55" t="s">
        <v>136</v>
      </c>
      <c r="E54" s="55"/>
      <c r="F54" s="55"/>
      <c r="G54" s="55"/>
      <c r="H54" s="55"/>
      <c r="I54" s="55"/>
      <c r="J54" s="55"/>
      <c r="K54" s="55"/>
    </row>
    <row r="55" spans="2:11">
      <c r="B55" s="55" t="s">
        <v>82</v>
      </c>
      <c r="C55" s="67">
        <f>'0008'!J20+'0025'!J20+'0028'!J20+'0062'!J20+'0008'!Q20+'0025'!Q20+'0028'!Q20+'0062'!Q20</f>
        <v>577581.99000000011</v>
      </c>
      <c r="D55" s="67">
        <f>'0008'!I20+'0025'!I20+'0028'!I20+'0062'!I20+'0008'!P20+'0025'!P20+'0028'!P20+'0062'!P20</f>
        <v>923500</v>
      </c>
      <c r="E55" s="55"/>
      <c r="F55" s="55"/>
      <c r="G55" s="55"/>
      <c r="H55" s="55"/>
      <c r="I55" s="55"/>
      <c r="J55" s="55"/>
      <c r="K55" s="55"/>
    </row>
    <row r="56" spans="2:11">
      <c r="B56" s="55" t="s">
        <v>83</v>
      </c>
      <c r="C56" s="67">
        <f>'0008'!J21+'0025'!J21+'0028'!J21+'0062'!J21+'0008'!Q21+'0025'!Q21+'0028'!Q21+'0062'!Q21</f>
        <v>588697.99</v>
      </c>
      <c r="D56" s="67">
        <f>'0008'!I21+'0025'!I21+'0028'!I21+'0062'!I21+'0008'!P21+'0025'!P21+'0028'!P21+'0062'!P21</f>
        <v>923500</v>
      </c>
      <c r="E56" s="55"/>
      <c r="F56" s="55"/>
      <c r="G56" s="55"/>
      <c r="H56" s="55"/>
      <c r="I56" s="55"/>
      <c r="J56" s="55"/>
      <c r="K56" s="55"/>
    </row>
    <row r="57" spans="2:11">
      <c r="B57" s="55" t="s">
        <v>84</v>
      </c>
      <c r="C57" s="67">
        <f>'0008'!J22+'0025'!J22+'0028'!J22+'0062'!J22+'0008'!Q22+'0025'!Q22+'0028'!Q22+'0062'!Q22</f>
        <v>695368.71000000008</v>
      </c>
      <c r="D57" s="67">
        <f>'0008'!I22+'0025'!I22+'0028'!I22+'0062'!I22+'0008'!P22+'0025'!P22+'0028'!P22+'0062'!P22</f>
        <v>923500</v>
      </c>
      <c r="E57" s="55"/>
      <c r="F57" s="55"/>
      <c r="G57" s="55"/>
      <c r="H57" s="55"/>
      <c r="I57" s="55"/>
      <c r="J57" s="55"/>
      <c r="K57" s="55"/>
    </row>
    <row r="58" spans="2:11">
      <c r="B58" s="55" t="s">
        <v>85</v>
      </c>
      <c r="C58" s="67">
        <f>'0008'!J23+'0025'!J23+'0028'!J23+'0062'!J23+'0008'!Q23+'0025'!Q23+'0028'!Q23+'0062'!Q23</f>
        <v>669736.88000000012</v>
      </c>
      <c r="D58" s="67">
        <f>'0008'!I23+'0025'!I23+'0028'!I23+'0062'!I23+'0008'!P23+'0025'!P23+'0028'!P23+'0062'!P23</f>
        <v>923500</v>
      </c>
      <c r="E58" s="55"/>
      <c r="F58" s="55"/>
      <c r="G58" s="55"/>
      <c r="H58" s="55"/>
      <c r="I58" s="55"/>
      <c r="J58" s="55"/>
      <c r="K58" s="55"/>
    </row>
    <row r="59" spans="2:11">
      <c r="B59" s="55" t="s">
        <v>86</v>
      </c>
      <c r="C59" s="67">
        <f>'0008'!J24+'0025'!J24+'0028'!J24+'0062'!J24+'0008'!Q24+'0025'!Q24+'0028'!Q24+'0062'!Q24</f>
        <v>741810.29</v>
      </c>
      <c r="D59" s="67">
        <f>'0008'!I24+'0025'!I24+'0028'!I24+'0062'!I24+'0008'!P24+'0025'!P24+'0028'!P24+'0062'!P24</f>
        <v>923500</v>
      </c>
      <c r="E59" s="55"/>
      <c r="F59" s="55"/>
      <c r="G59" s="55"/>
      <c r="H59" s="55"/>
      <c r="I59" s="55"/>
      <c r="J59" s="55"/>
      <c r="K59" s="55"/>
    </row>
    <row r="60" spans="2:11">
      <c r="B60" s="55" t="s">
        <v>87</v>
      </c>
      <c r="C60" s="67">
        <f>'0008'!J25+'0025'!J25+'0028'!J25+'0062'!J25+'0008'!Q25+'0025'!Q25+'0028'!Q25+'0062'!Q25</f>
        <v>726642.19</v>
      </c>
      <c r="D60" s="67">
        <f>'0008'!I25+'0025'!I25+'0028'!I25+'0062'!I25+'0008'!P25+'0025'!P25+'0028'!P25+'0062'!P25</f>
        <v>923500</v>
      </c>
      <c r="E60" s="55"/>
      <c r="F60" s="55"/>
      <c r="G60" s="55"/>
      <c r="H60" s="55"/>
      <c r="I60" s="55"/>
      <c r="J60" s="55"/>
      <c r="K60" s="55"/>
    </row>
    <row r="61" spans="2:11">
      <c r="B61" s="55" t="s">
        <v>88</v>
      </c>
      <c r="C61" s="67">
        <f>'0008'!J26+'0025'!J26+'0028'!J26+'0062'!J26+'0008'!Q26+'0025'!Q26+'0028'!Q26+'0062'!Q26</f>
        <v>737425.80000000016</v>
      </c>
      <c r="D61" s="67">
        <f>'0008'!I26+'0025'!I26+'0028'!I26+'0062'!I26+'0008'!P26+'0025'!P26+'0028'!P26+'0062'!P26</f>
        <v>923500</v>
      </c>
      <c r="E61" s="55"/>
      <c r="F61" s="55"/>
      <c r="G61" s="55"/>
      <c r="H61" s="55"/>
      <c r="I61" s="55"/>
      <c r="J61" s="55"/>
      <c r="K61" s="55"/>
    </row>
    <row r="62" spans="2:11">
      <c r="B62" s="55" t="s">
        <v>89</v>
      </c>
      <c r="C62" s="67">
        <f>'0008'!J27+'0025'!J27+'0028'!J27+'0062'!J27+'0008'!Q27+'0025'!Q27+'0028'!Q27+'0062'!Q27</f>
        <v>765553.46</v>
      </c>
      <c r="D62" s="67">
        <f>'0008'!I27+'0025'!I27+'0028'!I27+'0062'!I27+'0008'!P27+'0025'!P27+'0028'!P27+'0062'!P27</f>
        <v>923500</v>
      </c>
      <c r="E62" s="55"/>
      <c r="F62" s="55"/>
      <c r="G62" s="55"/>
      <c r="H62" s="55"/>
      <c r="I62" s="55"/>
      <c r="J62" s="55"/>
      <c r="K62" s="55"/>
    </row>
    <row r="63" spans="2:11">
      <c r="B63" s="55" t="str">
        <f>B11</f>
        <v>Mesa 0008</v>
      </c>
      <c r="C63" s="68">
        <f>E11</f>
        <v>0.8053126658767773</v>
      </c>
      <c r="D63" s="55"/>
      <c r="E63" s="55"/>
      <c r="F63" s="55"/>
      <c r="G63" s="55"/>
      <c r="H63" s="55"/>
      <c r="I63" s="55"/>
      <c r="J63" s="55"/>
      <c r="K63" s="55"/>
    </row>
    <row r="64" spans="2:11">
      <c r="B64" s="55" t="str">
        <f>B12</f>
        <v>Polo 0025</v>
      </c>
      <c r="C64" s="68">
        <f>E12</f>
        <v>0.50642079229122061</v>
      </c>
      <c r="D64" s="55"/>
      <c r="E64" s="55"/>
      <c r="F64" s="55"/>
      <c r="G64" s="55"/>
      <c r="H64" s="55"/>
      <c r="I64" s="55"/>
      <c r="J64" s="55"/>
      <c r="K64" s="55"/>
    </row>
    <row r="65" spans="2:11">
      <c r="B65" s="55" t="str">
        <f>B13</f>
        <v>Woodridge 0028</v>
      </c>
      <c r="C65" s="68">
        <f>E13</f>
        <v>0.81144323497854087</v>
      </c>
      <c r="D65" s="55"/>
      <c r="E65" s="55"/>
      <c r="F65" s="55"/>
      <c r="G65" s="55"/>
      <c r="H65" s="55"/>
      <c r="I65" s="55"/>
      <c r="J65" s="55"/>
      <c r="K65" s="55"/>
    </row>
    <row r="66" spans="2:11">
      <c r="B66" s="55" t="str">
        <f>B14</f>
        <v>Dilley 0062</v>
      </c>
      <c r="C66" s="68">
        <f>E14</f>
        <v>0.8561612296747968</v>
      </c>
      <c r="D66" s="55"/>
      <c r="E66" s="55"/>
      <c r="F66" s="55"/>
      <c r="G66" s="55"/>
      <c r="H66" s="55"/>
      <c r="I66" s="55"/>
      <c r="J66" s="55"/>
      <c r="K66" s="55"/>
    </row>
  </sheetData>
  <mergeCells count="12">
    <mergeCell ref="J5:K7"/>
    <mergeCell ref="J8:K8"/>
    <mergeCell ref="B2:K2"/>
    <mergeCell ref="B3:K3"/>
    <mergeCell ref="B5:C7"/>
    <mergeCell ref="B8:C8"/>
    <mergeCell ref="D5:E7"/>
    <mergeCell ref="D8:E8"/>
    <mergeCell ref="F5:G7"/>
    <mergeCell ref="F8:G8"/>
    <mergeCell ref="H5:I7"/>
    <mergeCell ref="H8:I8"/>
  </mergeCells>
  <printOptions horizontalCentered="1"/>
  <pageMargins left="0.7" right="0.7" top="0.75" bottom="0.75" header="0.3" footer="0.3"/>
  <pageSetup scale="77" orientation="landscape" r:id="rId1"/>
  <headerFooter>
    <oddHeader>&amp;LSugarland Petroleum</oddHeader>
    <oddFooter>&amp;RPage &amp;P of &amp;N   |   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1F3864"/>
    <pageSetUpPr fitToPage="1"/>
  </sheetPr>
  <dimension ref="B1:AK101"/>
  <sheetViews>
    <sheetView showGridLines="0" topLeftCell="A18" zoomScale="70" zoomScaleNormal="70" zoomScaleSheetLayoutView="40" zoomScalePageLayoutView="12" workbookViewId="0">
      <selection activeCell="D42" sqref="D42"/>
    </sheetView>
  </sheetViews>
  <sheetFormatPr defaultColWidth="14.42578125" defaultRowHeight="24.75" customHeight="1"/>
  <cols>
    <col min="1" max="1" width="4.5703125" style="12" customWidth="1"/>
    <col min="2" max="2" width="13.42578125" style="12" customWidth="1"/>
    <col min="3" max="5" width="15.7109375" style="12" customWidth="1"/>
    <col min="6" max="6" width="16.7109375" style="12" customWidth="1"/>
    <col min="7" max="9" width="15.7109375" style="12" customWidth="1"/>
    <col min="10" max="10" width="17" style="12" customWidth="1"/>
    <col min="11" max="18" width="15.7109375" style="12" customWidth="1"/>
    <col min="19" max="19" width="22.28515625" style="12" customWidth="1"/>
    <col min="20" max="20" width="17.7109375" style="12" customWidth="1"/>
    <col min="21" max="16384" width="14.42578125" style="12"/>
  </cols>
  <sheetData>
    <row r="1" spans="2:37" ht="15"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</row>
    <row r="2" spans="2:37" ht="33.950000000000003" customHeight="1">
      <c r="B2" s="223" t="s">
        <v>0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</row>
    <row r="3" spans="2:37" ht="36"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21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</row>
    <row r="4" spans="2:37" ht="43.5" customHeight="1">
      <c r="B4" s="226" t="s">
        <v>1</v>
      </c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8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</row>
    <row r="5" spans="2:37" ht="64.5" customHeight="1">
      <c r="B5" s="69" t="s">
        <v>2</v>
      </c>
      <c r="C5" s="69" t="s">
        <v>3</v>
      </c>
      <c r="D5" s="69" t="s">
        <v>4</v>
      </c>
      <c r="E5" s="69" t="s">
        <v>5</v>
      </c>
      <c r="F5" s="69" t="s">
        <v>6</v>
      </c>
      <c r="G5" s="69" t="s">
        <v>7</v>
      </c>
      <c r="H5" s="69" t="s">
        <v>8</v>
      </c>
      <c r="I5" s="69" t="s">
        <v>9</v>
      </c>
      <c r="J5" s="69" t="s">
        <v>10</v>
      </c>
      <c r="K5" s="69" t="s">
        <v>11</v>
      </c>
      <c r="L5" s="69" t="s">
        <v>12</v>
      </c>
      <c r="M5" s="69" t="s">
        <v>13</v>
      </c>
      <c r="N5" s="69" t="s">
        <v>14</v>
      </c>
      <c r="O5" s="69" t="s">
        <v>15</v>
      </c>
      <c r="P5" s="69" t="s">
        <v>16</v>
      </c>
      <c r="Q5" s="69" t="s">
        <v>17</v>
      </c>
      <c r="R5" s="69" t="s">
        <v>18</v>
      </c>
      <c r="S5" s="69" t="s">
        <v>19</v>
      </c>
      <c r="T5" s="69" t="s">
        <v>20</v>
      </c>
      <c r="U5" s="70"/>
      <c r="V5" s="70"/>
      <c r="W5" s="70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</row>
    <row r="6" spans="2:37" ht="15" customHeight="1">
      <c r="B6" s="71">
        <v>46023</v>
      </c>
      <c r="C6" s="72">
        <v>0.67500000000000004</v>
      </c>
      <c r="D6" s="73">
        <v>2.58E-2</v>
      </c>
      <c r="E6" s="74">
        <v>1123.46</v>
      </c>
      <c r="F6" s="75">
        <f t="shared" ref="F6:F17" si="0">C6-D6</f>
        <v>0.6492</v>
      </c>
      <c r="G6" s="74">
        <v>1829.74</v>
      </c>
      <c r="H6" s="75">
        <f t="shared" ref="H6:H17" si="1">G6/G20</f>
        <v>8.5557281491657686E-2</v>
      </c>
      <c r="I6" s="74">
        <v>670.28</v>
      </c>
      <c r="J6" s="75">
        <f t="shared" ref="J6:J17" si="2">I6/G20</f>
        <v>3.1341794264883704E-2</v>
      </c>
      <c r="K6" s="76">
        <v>0</v>
      </c>
      <c r="L6" s="75">
        <f t="shared" ref="L6:L17" si="3">K6/G20</f>
        <v>0</v>
      </c>
      <c r="M6" s="76">
        <v>93.98</v>
      </c>
      <c r="N6" s="75">
        <f t="shared" ref="N6:N17" si="4">M6/G20</f>
        <v>4.3944349003607009E-3</v>
      </c>
      <c r="O6" s="75">
        <f>F6-H6-J6-L6-N6</f>
        <v>0.52790648934309792</v>
      </c>
      <c r="P6" s="72">
        <v>0.5232</v>
      </c>
      <c r="Q6" s="76">
        <f>R6*G20</f>
        <v>-100.65364000000014</v>
      </c>
      <c r="R6" s="75">
        <f>P6-O6</f>
        <v>-4.7064893430979193E-3</v>
      </c>
      <c r="S6" s="77">
        <f>422.65/60</f>
        <v>7.0441666666666665</v>
      </c>
      <c r="T6" s="78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</row>
    <row r="7" spans="2:37" ht="15" customHeight="1">
      <c r="B7" s="79">
        <v>46054</v>
      </c>
      <c r="C7" s="80">
        <v>0.66839999999999999</v>
      </c>
      <c r="D7" s="81">
        <v>3.09E-2</v>
      </c>
      <c r="E7" s="82">
        <v>1137.5999999999999</v>
      </c>
      <c r="F7" s="83">
        <f t="shared" si="0"/>
        <v>0.63749999999999996</v>
      </c>
      <c r="G7" s="82">
        <v>1803.12</v>
      </c>
      <c r="H7" s="83">
        <f t="shared" si="1"/>
        <v>8.0393245276709574E-2</v>
      </c>
      <c r="I7" s="82">
        <v>537.34</v>
      </c>
      <c r="J7" s="83">
        <f t="shared" si="2"/>
        <v>2.3957643649334004E-2</v>
      </c>
      <c r="K7" s="84">
        <v>0</v>
      </c>
      <c r="L7" s="83">
        <f t="shared" si="3"/>
        <v>0</v>
      </c>
      <c r="M7" s="84">
        <v>119.2</v>
      </c>
      <c r="N7" s="83">
        <f t="shared" si="4"/>
        <v>5.3146073677757342E-3</v>
      </c>
      <c r="O7" s="83">
        <f t="shared" ref="O7:O12" si="5">F7-H7-J7-L7-N7</f>
        <v>0.52783450370618057</v>
      </c>
      <c r="P7" s="80">
        <v>0.57450000000000001</v>
      </c>
      <c r="Q7" s="84">
        <f t="shared" ref="Q7:Q12" si="6">R7*G21</f>
        <v>1046.6487500000028</v>
      </c>
      <c r="R7" s="83">
        <f t="shared" ref="R7:R12" si="7">P7-O7</f>
        <v>4.6665496293819442E-2</v>
      </c>
      <c r="S7" s="85">
        <f>436.66/60</f>
        <v>7.2776666666666667</v>
      </c>
      <c r="T7" s="86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</row>
    <row r="8" spans="2:37" ht="15" customHeight="1">
      <c r="B8" s="71">
        <v>46082</v>
      </c>
      <c r="C8" s="72">
        <v>0.67230000000000001</v>
      </c>
      <c r="D8" s="73">
        <v>3.0499999999999999E-2</v>
      </c>
      <c r="E8" s="74">
        <v>1619.36</v>
      </c>
      <c r="F8" s="75">
        <f t="shared" si="0"/>
        <v>0.64180000000000004</v>
      </c>
      <c r="G8" s="74">
        <v>2243.04</v>
      </c>
      <c r="H8" s="75">
        <f t="shared" si="1"/>
        <v>7.9454152972906728E-2</v>
      </c>
      <c r="I8" s="74">
        <v>732.45</v>
      </c>
      <c r="J8" s="75">
        <f t="shared" si="2"/>
        <v>2.5945232517032926E-2</v>
      </c>
      <c r="K8" s="76">
        <v>0</v>
      </c>
      <c r="L8" s="75">
        <f t="shared" si="3"/>
        <v>0</v>
      </c>
      <c r="M8" s="76">
        <v>193.32</v>
      </c>
      <c r="N8" s="75">
        <f t="shared" si="4"/>
        <v>6.8478836100659499E-3</v>
      </c>
      <c r="O8" s="75">
        <f t="shared" si="5"/>
        <v>0.52955273089999444</v>
      </c>
      <c r="P8" s="72">
        <v>0.57310000000000005</v>
      </c>
      <c r="Q8" s="76">
        <f t="shared" si="6"/>
        <v>1229.3664060000006</v>
      </c>
      <c r="R8" s="75">
        <f t="shared" si="7"/>
        <v>4.3547269100005614E-2</v>
      </c>
      <c r="S8" s="77">
        <f>370.9/60</f>
        <v>6.1816666666666666</v>
      </c>
      <c r="T8" s="78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</row>
    <row r="9" spans="2:37" ht="15" customHeight="1">
      <c r="B9" s="79">
        <v>46113</v>
      </c>
      <c r="C9" s="80">
        <v>0.66520000000000001</v>
      </c>
      <c r="D9" s="81">
        <v>2.4E-2</v>
      </c>
      <c r="E9" s="82">
        <v>1481.65</v>
      </c>
      <c r="F9" s="83">
        <f t="shared" si="0"/>
        <v>0.64119999999999999</v>
      </c>
      <c r="G9" s="82">
        <v>1895.97</v>
      </c>
      <c r="H9" s="83">
        <f t="shared" si="1"/>
        <v>6.6489498806431485E-2</v>
      </c>
      <c r="I9" s="82">
        <v>851.11</v>
      </c>
      <c r="J9" s="83">
        <f t="shared" si="2"/>
        <v>2.9847453983523949E-2</v>
      </c>
      <c r="K9" s="84">
        <v>0</v>
      </c>
      <c r="L9" s="83">
        <f t="shared" si="3"/>
        <v>0</v>
      </c>
      <c r="M9" s="84">
        <v>155.16999999999999</v>
      </c>
      <c r="N9" s="83">
        <f t="shared" si="4"/>
        <v>5.4416343770175542E-3</v>
      </c>
      <c r="O9" s="83">
        <f t="shared" si="5"/>
        <v>0.53942141283302703</v>
      </c>
      <c r="P9" s="80">
        <v>0.60270000000000001</v>
      </c>
      <c r="Q9" s="84">
        <f t="shared" si="6"/>
        <v>1804.409795</v>
      </c>
      <c r="R9" s="83">
        <f t="shared" si="7"/>
        <v>6.3278587166972988E-2</v>
      </c>
      <c r="S9" s="85">
        <f>458.47/60</f>
        <v>7.6411666666666669</v>
      </c>
      <c r="T9" s="87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</row>
    <row r="10" spans="2:37" ht="15" customHeight="1">
      <c r="B10" s="71">
        <v>46143</v>
      </c>
      <c r="C10" s="72">
        <v>0.66310000000000002</v>
      </c>
      <c r="D10" s="73">
        <v>3.44E-2</v>
      </c>
      <c r="E10" s="74">
        <v>1660.64</v>
      </c>
      <c r="F10" s="75">
        <f t="shared" si="0"/>
        <v>0.62870000000000004</v>
      </c>
      <c r="G10" s="74">
        <v>1785.94</v>
      </c>
      <c r="H10" s="75">
        <f t="shared" si="1"/>
        <v>6.7068716950366356E-2</v>
      </c>
      <c r="I10" s="74">
        <v>816.28</v>
      </c>
      <c r="J10" s="75">
        <f t="shared" si="2"/>
        <v>3.0654362561029515E-2</v>
      </c>
      <c r="K10" s="76">
        <v>0</v>
      </c>
      <c r="L10" s="75">
        <f t="shared" si="3"/>
        <v>0</v>
      </c>
      <c r="M10" s="76">
        <v>106.1</v>
      </c>
      <c r="N10" s="75">
        <f t="shared" si="4"/>
        <v>3.9844512516847546E-3</v>
      </c>
      <c r="O10" s="75">
        <f t="shared" si="5"/>
        <v>0.52699246923691945</v>
      </c>
      <c r="P10" s="72">
        <v>0.55430000000000001</v>
      </c>
      <c r="Q10" s="76">
        <f t="shared" si="6"/>
        <v>727.15885599999842</v>
      </c>
      <c r="R10" s="75">
        <f t="shared" si="7"/>
        <v>2.7307530763080567E-2</v>
      </c>
      <c r="S10" s="77">
        <f>469.23/60</f>
        <v>7.8205</v>
      </c>
      <c r="T10" s="78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</row>
    <row r="11" spans="2:37" ht="15" customHeight="1">
      <c r="B11" s="79">
        <v>46174</v>
      </c>
      <c r="C11" s="80">
        <v>0.66110000000000002</v>
      </c>
      <c r="D11" s="81">
        <v>2.5100000000000001E-2</v>
      </c>
      <c r="E11" s="82">
        <v>1259.08</v>
      </c>
      <c r="F11" s="83">
        <f t="shared" si="0"/>
        <v>0.63600000000000001</v>
      </c>
      <c r="G11" s="82">
        <v>1821</v>
      </c>
      <c r="H11" s="83">
        <f t="shared" si="1"/>
        <v>7.3070493564901126E-2</v>
      </c>
      <c r="I11" s="82">
        <v>678.32</v>
      </c>
      <c r="J11" s="83">
        <f t="shared" si="2"/>
        <v>2.72186585364875E-2</v>
      </c>
      <c r="K11" s="84">
        <v>0</v>
      </c>
      <c r="L11" s="83">
        <f t="shared" si="3"/>
        <v>0</v>
      </c>
      <c r="M11" s="84">
        <v>141.06</v>
      </c>
      <c r="N11" s="83">
        <f t="shared" si="4"/>
        <v>5.6602547074491782E-3</v>
      </c>
      <c r="O11" s="83">
        <f t="shared" si="5"/>
        <v>0.53005059319116221</v>
      </c>
      <c r="P11" s="80">
        <v>0.56899999999999995</v>
      </c>
      <c r="Q11" s="84">
        <f t="shared" si="6"/>
        <v>970.66361999999845</v>
      </c>
      <c r="R11" s="83">
        <f t="shared" si="7"/>
        <v>3.8949406808837739E-2</v>
      </c>
      <c r="S11" s="85">
        <f>453.08/60</f>
        <v>7.551333333333333</v>
      </c>
      <c r="T11" s="87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</row>
    <row r="12" spans="2:37" ht="15" customHeight="1">
      <c r="B12" s="88">
        <v>46204</v>
      </c>
      <c r="C12" s="72">
        <v>0.65110000000000001</v>
      </c>
      <c r="D12" s="72">
        <v>2.2700000000000001E-2</v>
      </c>
      <c r="E12" s="89">
        <v>1077.79</v>
      </c>
      <c r="F12" s="90">
        <f t="shared" si="0"/>
        <v>0.62839999999999996</v>
      </c>
      <c r="G12" s="89">
        <v>1995.9</v>
      </c>
      <c r="H12" s="90">
        <f t="shared" si="1"/>
        <v>7.7233598453393226E-2</v>
      </c>
      <c r="I12" s="89">
        <v>921.91</v>
      </c>
      <c r="J12" s="90">
        <f t="shared" si="2"/>
        <v>3.567434578394095E-2</v>
      </c>
      <c r="K12" s="91">
        <v>0</v>
      </c>
      <c r="L12" s="90">
        <f t="shared" si="3"/>
        <v>0</v>
      </c>
      <c r="M12" s="91">
        <v>140.47999999999999</v>
      </c>
      <c r="N12" s="90">
        <f t="shared" si="4"/>
        <v>5.4360318205985666E-3</v>
      </c>
      <c r="O12" s="90">
        <f t="shared" si="5"/>
        <v>0.51005602394206717</v>
      </c>
      <c r="P12" s="72">
        <v>0.56889999999999996</v>
      </c>
      <c r="Q12" s="91">
        <f t="shared" si="6"/>
        <v>1520.6683900000012</v>
      </c>
      <c r="R12" s="90">
        <f t="shared" si="7"/>
        <v>5.884397605793279E-2</v>
      </c>
      <c r="S12" s="92">
        <f>454.64/60</f>
        <v>7.5773333333333328</v>
      </c>
      <c r="T12" s="93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</row>
    <row r="13" spans="2:37" ht="15" customHeight="1">
      <c r="B13" s="94">
        <v>46235</v>
      </c>
      <c r="C13" s="95">
        <v>0.64325509999999997</v>
      </c>
      <c r="D13" s="95">
        <v>2.4532999999999999E-2</v>
      </c>
      <c r="E13" s="96">
        <v>1087.1500000000001</v>
      </c>
      <c r="F13" s="97">
        <f t="shared" si="0"/>
        <v>0.61872209999999994</v>
      </c>
      <c r="G13" s="96">
        <v>1831.36</v>
      </c>
      <c r="H13" s="97">
        <f t="shared" si="1"/>
        <v>8.0847964188434512E-2</v>
      </c>
      <c r="I13" s="96">
        <v>925.85</v>
      </c>
      <c r="J13" s="97">
        <f t="shared" si="2"/>
        <v>4.0872951054878398E-2</v>
      </c>
      <c r="K13" s="98">
        <v>137.6</v>
      </c>
      <c r="L13" s="97">
        <f t="shared" si="3"/>
        <v>6.0745456231044628E-3</v>
      </c>
      <c r="M13" s="98">
        <v>94.98</v>
      </c>
      <c r="N13" s="97">
        <f t="shared" si="4"/>
        <v>4.1930257505992871E-3</v>
      </c>
      <c r="O13" s="97">
        <f t="shared" ref="O13" si="8">F13-H13-J13-L13-N13</f>
        <v>0.48673361338298327</v>
      </c>
      <c r="P13" s="99">
        <v>0.57330000000000003</v>
      </c>
      <c r="Q13" s="98">
        <f t="shared" ref="Q13" si="9">R13*G27</f>
        <v>1960.8931330100022</v>
      </c>
      <c r="R13" s="97">
        <f t="shared" ref="R13" si="10">P13-O13</f>
        <v>8.6566386617016766E-2</v>
      </c>
      <c r="S13" s="100">
        <f>442.94/60</f>
        <v>7.3823333333333334</v>
      </c>
      <c r="T13" s="101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</row>
    <row r="14" spans="2:37" ht="15" customHeight="1">
      <c r="B14" s="102">
        <v>46266</v>
      </c>
      <c r="C14" s="103"/>
      <c r="D14" s="103"/>
      <c r="E14" s="104"/>
      <c r="F14" s="105">
        <f t="shared" si="0"/>
        <v>0</v>
      </c>
      <c r="G14" s="104"/>
      <c r="H14" s="105" t="e">
        <f t="shared" si="1"/>
        <v>#DIV/0!</v>
      </c>
      <c r="I14" s="104"/>
      <c r="J14" s="105" t="e">
        <f t="shared" si="2"/>
        <v>#DIV/0!</v>
      </c>
      <c r="K14" s="106"/>
      <c r="L14" s="105" t="e">
        <f t="shared" si="3"/>
        <v>#DIV/0!</v>
      </c>
      <c r="M14" s="106"/>
      <c r="N14" s="105" t="e">
        <f t="shared" si="4"/>
        <v>#DIV/0!</v>
      </c>
      <c r="O14" s="105" t="e">
        <f t="shared" ref="O14:O17" si="11">F14-H14-J14-L14-N14</f>
        <v>#DIV/0!</v>
      </c>
      <c r="P14" s="103"/>
      <c r="Q14" s="106" t="e">
        <f t="shared" ref="Q14:Q17" si="12">R14*G28</f>
        <v>#DIV/0!</v>
      </c>
      <c r="R14" s="105" t="e">
        <f t="shared" ref="R14:R17" si="13">P14-O14</f>
        <v>#DIV/0!</v>
      </c>
      <c r="S14" s="107"/>
      <c r="T14" s="108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</row>
    <row r="15" spans="2:37" ht="15" customHeight="1">
      <c r="B15" s="102">
        <v>46296</v>
      </c>
      <c r="C15" s="103"/>
      <c r="D15" s="103"/>
      <c r="E15" s="104"/>
      <c r="F15" s="105">
        <f t="shared" si="0"/>
        <v>0</v>
      </c>
      <c r="G15" s="104"/>
      <c r="H15" s="105" t="e">
        <f t="shared" si="1"/>
        <v>#DIV/0!</v>
      </c>
      <c r="I15" s="104"/>
      <c r="J15" s="105" t="e">
        <f t="shared" si="2"/>
        <v>#DIV/0!</v>
      </c>
      <c r="K15" s="106"/>
      <c r="L15" s="105" t="e">
        <f t="shared" si="3"/>
        <v>#DIV/0!</v>
      </c>
      <c r="M15" s="106"/>
      <c r="N15" s="105" t="e">
        <f t="shared" si="4"/>
        <v>#DIV/0!</v>
      </c>
      <c r="O15" s="105" t="e">
        <f t="shared" si="11"/>
        <v>#DIV/0!</v>
      </c>
      <c r="P15" s="103"/>
      <c r="Q15" s="106" t="e">
        <f t="shared" si="12"/>
        <v>#DIV/0!</v>
      </c>
      <c r="R15" s="105" t="e">
        <f t="shared" si="13"/>
        <v>#DIV/0!</v>
      </c>
      <c r="S15" s="107"/>
      <c r="T15" s="108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</row>
    <row r="16" spans="2:37" ht="15" customHeight="1">
      <c r="B16" s="102">
        <v>46327</v>
      </c>
      <c r="C16" s="103"/>
      <c r="D16" s="103"/>
      <c r="E16" s="104"/>
      <c r="F16" s="105">
        <f t="shared" si="0"/>
        <v>0</v>
      </c>
      <c r="G16" s="104"/>
      <c r="H16" s="105" t="e">
        <f t="shared" si="1"/>
        <v>#DIV/0!</v>
      </c>
      <c r="I16" s="104"/>
      <c r="J16" s="105" t="e">
        <f t="shared" si="2"/>
        <v>#DIV/0!</v>
      </c>
      <c r="K16" s="106"/>
      <c r="L16" s="105" t="e">
        <f t="shared" si="3"/>
        <v>#DIV/0!</v>
      </c>
      <c r="M16" s="106"/>
      <c r="N16" s="105" t="e">
        <f t="shared" si="4"/>
        <v>#DIV/0!</v>
      </c>
      <c r="O16" s="105" t="e">
        <f t="shared" si="11"/>
        <v>#DIV/0!</v>
      </c>
      <c r="P16" s="103"/>
      <c r="Q16" s="106" t="e">
        <f t="shared" si="12"/>
        <v>#DIV/0!</v>
      </c>
      <c r="R16" s="105" t="e">
        <f t="shared" si="13"/>
        <v>#DIV/0!</v>
      </c>
      <c r="S16" s="107"/>
      <c r="T16" s="108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</row>
    <row r="17" spans="2:37" ht="15" customHeight="1">
      <c r="B17" s="102">
        <v>46357</v>
      </c>
      <c r="C17" s="103"/>
      <c r="D17" s="103"/>
      <c r="E17" s="104"/>
      <c r="F17" s="105">
        <f t="shared" si="0"/>
        <v>0</v>
      </c>
      <c r="G17" s="104"/>
      <c r="H17" s="105" t="e">
        <f t="shared" si="1"/>
        <v>#DIV/0!</v>
      </c>
      <c r="I17" s="104"/>
      <c r="J17" s="105" t="e">
        <f t="shared" si="2"/>
        <v>#DIV/0!</v>
      </c>
      <c r="K17" s="106"/>
      <c r="L17" s="105" t="e">
        <f t="shared" si="3"/>
        <v>#DIV/0!</v>
      </c>
      <c r="M17" s="106"/>
      <c r="N17" s="105" t="e">
        <f t="shared" si="4"/>
        <v>#DIV/0!</v>
      </c>
      <c r="O17" s="105" t="e">
        <f t="shared" si="11"/>
        <v>#DIV/0!</v>
      </c>
      <c r="P17" s="103"/>
      <c r="Q17" s="106" t="e">
        <f t="shared" si="12"/>
        <v>#DIV/0!</v>
      </c>
      <c r="R17" s="105" t="e">
        <f t="shared" si="13"/>
        <v>#DIV/0!</v>
      </c>
      <c r="S17" s="107"/>
      <c r="T17" s="108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</row>
    <row r="18" spans="2:37" ht="25.15" customHeight="1">
      <c r="B18" s="109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1"/>
      <c r="O18" s="111"/>
      <c r="P18" s="111"/>
      <c r="Q18" s="111"/>
      <c r="R18" s="111"/>
      <c r="S18" s="111"/>
      <c r="T18" s="112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</row>
    <row r="19" spans="2:37" ht="45.75" customHeight="1">
      <c r="B19" s="69" t="s">
        <v>2</v>
      </c>
      <c r="C19" s="69" t="s">
        <v>21</v>
      </c>
      <c r="D19" s="69" t="s">
        <v>22</v>
      </c>
      <c r="E19" s="69" t="s">
        <v>23</v>
      </c>
      <c r="F19" s="69" t="s">
        <v>24</v>
      </c>
      <c r="G19" s="69" t="s">
        <v>25</v>
      </c>
      <c r="H19" s="69" t="s">
        <v>23</v>
      </c>
      <c r="I19" s="69" t="s">
        <v>26</v>
      </c>
      <c r="J19" s="69" t="s">
        <v>27</v>
      </c>
      <c r="K19" s="69" t="s">
        <v>23</v>
      </c>
      <c r="L19" s="69" t="s">
        <v>28</v>
      </c>
      <c r="M19" s="69" t="s">
        <v>29</v>
      </c>
      <c r="N19" s="69" t="s">
        <v>30</v>
      </c>
      <c r="O19" s="69" t="s">
        <v>31</v>
      </c>
      <c r="P19" s="69" t="s">
        <v>32</v>
      </c>
      <c r="Q19" s="69" t="s">
        <v>33</v>
      </c>
      <c r="R19" s="69" t="s">
        <v>34</v>
      </c>
      <c r="S19" s="69" t="s">
        <v>35</v>
      </c>
      <c r="T19" s="69" t="s">
        <v>36</v>
      </c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</row>
    <row r="20" spans="2:37" ht="15" customHeight="1">
      <c r="B20" s="71">
        <v>46023</v>
      </c>
      <c r="C20" s="76">
        <v>170000</v>
      </c>
      <c r="D20" s="74">
        <v>124352</v>
      </c>
      <c r="E20" s="76">
        <f>D20-C20</f>
        <v>-45648</v>
      </c>
      <c r="F20" s="76">
        <v>38000</v>
      </c>
      <c r="G20" s="74">
        <v>21386.14</v>
      </c>
      <c r="H20" s="76">
        <f>G20-F20</f>
        <v>-16613.86</v>
      </c>
      <c r="I20" s="76">
        <f>SUM(F20+C20)</f>
        <v>208000</v>
      </c>
      <c r="J20" s="76">
        <f>D20+G20</f>
        <v>145738.14000000001</v>
      </c>
      <c r="K20" s="76">
        <f>J20-I20</f>
        <v>-62261.859999999986</v>
      </c>
      <c r="L20" s="113">
        <v>1526.71</v>
      </c>
      <c r="M20" s="75">
        <f>L20/G20</f>
        <v>7.1387824076715109E-2</v>
      </c>
      <c r="N20" s="113">
        <v>-1457</v>
      </c>
      <c r="O20" s="75">
        <f>N20/D20</f>
        <v>-1.1716739577972209E-2</v>
      </c>
      <c r="P20" s="114">
        <v>3000</v>
      </c>
      <c r="Q20" s="114">
        <v>2409.86</v>
      </c>
      <c r="R20" s="76">
        <f t="shared" ref="R20:R31" si="14">Q20-P20</f>
        <v>-590.13999999999987</v>
      </c>
      <c r="S20" s="114">
        <v>168.24</v>
      </c>
      <c r="T20" s="115">
        <v>0.52829999999999999</v>
      </c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</row>
    <row r="21" spans="2:37" ht="15" customHeight="1">
      <c r="B21" s="79">
        <v>46054</v>
      </c>
      <c r="C21" s="84">
        <v>170000</v>
      </c>
      <c r="D21" s="82">
        <v>124161</v>
      </c>
      <c r="E21" s="84">
        <f t="shared" ref="E21:E24" si="15">D21-C21</f>
        <v>-45839</v>
      </c>
      <c r="F21" s="84">
        <v>38000</v>
      </c>
      <c r="G21" s="82">
        <v>22428.75</v>
      </c>
      <c r="H21" s="84">
        <f t="shared" ref="H21:H24" si="16">G21-F21</f>
        <v>-15571.25</v>
      </c>
      <c r="I21" s="84">
        <f>SUM(F21+C21)</f>
        <v>208000</v>
      </c>
      <c r="J21" s="84">
        <f t="shared" ref="J21:J24" si="17">D21+G21</f>
        <v>146589.75</v>
      </c>
      <c r="K21" s="84">
        <f>J21-I21</f>
        <v>-61410.25</v>
      </c>
      <c r="L21" s="116">
        <v>2453.35</v>
      </c>
      <c r="M21" s="83">
        <f t="shared" ref="M21:M31" si="18">L21/G21</f>
        <v>0.10938416095413253</v>
      </c>
      <c r="N21" s="116">
        <v>-2376</v>
      </c>
      <c r="O21" s="83">
        <f t="shared" ref="O21:O31" si="19">N21/D21</f>
        <v>-1.9136443810858481E-2</v>
      </c>
      <c r="P21" s="117">
        <v>3000</v>
      </c>
      <c r="Q21" s="117">
        <v>2369.9699999999998</v>
      </c>
      <c r="R21" s="84">
        <f t="shared" si="14"/>
        <v>-630.0300000000002</v>
      </c>
      <c r="S21" s="117">
        <v>-698.07</v>
      </c>
      <c r="T21" s="118">
        <v>0.18090000000000001</v>
      </c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</row>
    <row r="22" spans="2:37" ht="15" customHeight="1">
      <c r="B22" s="71">
        <v>46082</v>
      </c>
      <c r="C22" s="76">
        <v>170000</v>
      </c>
      <c r="D22" s="74">
        <v>152697</v>
      </c>
      <c r="E22" s="76">
        <f t="shared" si="15"/>
        <v>-17303</v>
      </c>
      <c r="F22" s="76">
        <v>38000</v>
      </c>
      <c r="G22" s="74">
        <v>28230.62</v>
      </c>
      <c r="H22" s="76">
        <f t="shared" si="16"/>
        <v>-9769.380000000001</v>
      </c>
      <c r="I22" s="76">
        <v>208000</v>
      </c>
      <c r="J22" s="76">
        <f t="shared" si="17"/>
        <v>180927.62</v>
      </c>
      <c r="K22" s="76">
        <f t="shared" ref="K22:K24" si="20">J22-I22</f>
        <v>-27072.380000000005</v>
      </c>
      <c r="L22" s="113">
        <v>3187.15</v>
      </c>
      <c r="M22" s="75">
        <f t="shared" si="18"/>
        <v>0.11289691831068535</v>
      </c>
      <c r="N22" s="113">
        <v>-3306</v>
      </c>
      <c r="O22" s="75">
        <f t="shared" si="19"/>
        <v>-2.1650720053439165E-2</v>
      </c>
      <c r="P22" s="114">
        <v>3000</v>
      </c>
      <c r="Q22" s="114">
        <v>3084.05</v>
      </c>
      <c r="R22" s="76">
        <f t="shared" si="14"/>
        <v>84.050000000000182</v>
      </c>
      <c r="S22" s="114">
        <v>-1096.08</v>
      </c>
      <c r="T22" s="115">
        <v>0.1386</v>
      </c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</row>
    <row r="23" spans="2:37" ht="15" customHeight="1">
      <c r="B23" s="79">
        <v>46113</v>
      </c>
      <c r="C23" s="84">
        <v>170000</v>
      </c>
      <c r="D23" s="82">
        <v>141512</v>
      </c>
      <c r="E23" s="84">
        <f t="shared" si="15"/>
        <v>-28488</v>
      </c>
      <c r="F23" s="84">
        <v>38000</v>
      </c>
      <c r="G23" s="82">
        <v>28515.33</v>
      </c>
      <c r="H23" s="84">
        <f t="shared" si="16"/>
        <v>-9484.6699999999983</v>
      </c>
      <c r="I23" s="84">
        <v>208000</v>
      </c>
      <c r="J23" s="84">
        <f t="shared" si="17"/>
        <v>170027.33000000002</v>
      </c>
      <c r="K23" s="84">
        <f t="shared" si="20"/>
        <v>-37972.669999999984</v>
      </c>
      <c r="L23" s="116">
        <v>3701.87</v>
      </c>
      <c r="M23" s="83">
        <f t="shared" si="18"/>
        <v>0.12982034575787829</v>
      </c>
      <c r="N23" s="116">
        <v>-2284</v>
      </c>
      <c r="O23" s="83">
        <f t="shared" si="19"/>
        <v>-1.613997399513822E-2</v>
      </c>
      <c r="P23" s="117">
        <v>3000</v>
      </c>
      <c r="Q23" s="117">
        <v>2959.3</v>
      </c>
      <c r="R23" s="84">
        <f t="shared" si="14"/>
        <v>-40.699999999999818</v>
      </c>
      <c r="S23" s="117">
        <v>-595.11</v>
      </c>
      <c r="T23" s="118">
        <v>0.27760000000000001</v>
      </c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</row>
    <row r="24" spans="2:37" ht="15" customHeight="1">
      <c r="B24" s="71">
        <v>46143</v>
      </c>
      <c r="C24" s="76">
        <v>170000</v>
      </c>
      <c r="D24" s="74">
        <v>151524</v>
      </c>
      <c r="E24" s="76">
        <f t="shared" si="15"/>
        <v>-18476</v>
      </c>
      <c r="F24" s="76">
        <v>38000</v>
      </c>
      <c r="G24" s="74">
        <v>26628.51</v>
      </c>
      <c r="H24" s="76">
        <f t="shared" si="16"/>
        <v>-11371.490000000002</v>
      </c>
      <c r="I24" s="76">
        <v>208000</v>
      </c>
      <c r="J24" s="76">
        <f t="shared" si="17"/>
        <v>178152.51</v>
      </c>
      <c r="K24" s="76">
        <f t="shared" si="20"/>
        <v>-29847.489999999991</v>
      </c>
      <c r="L24" s="113">
        <v>2272.71</v>
      </c>
      <c r="M24" s="75">
        <f t="shared" si="18"/>
        <v>8.5348748390353057E-2</v>
      </c>
      <c r="N24" s="113">
        <v>-2165</v>
      </c>
      <c r="O24" s="75">
        <f t="shared" si="19"/>
        <v>-1.4288165571130646E-2</v>
      </c>
      <c r="P24" s="114">
        <v>3000</v>
      </c>
      <c r="Q24" s="114">
        <v>3153.49</v>
      </c>
      <c r="R24" s="76">
        <f t="shared" si="14"/>
        <v>153.48999999999978</v>
      </c>
      <c r="S24" s="114">
        <v>-137.05000000000001</v>
      </c>
      <c r="T24" s="115">
        <v>0.40699999999999997</v>
      </c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</row>
    <row r="25" spans="2:37" ht="15" customHeight="1">
      <c r="B25" s="79">
        <v>46174</v>
      </c>
      <c r="C25" s="84">
        <v>170000</v>
      </c>
      <c r="D25" s="82">
        <v>146542</v>
      </c>
      <c r="E25" s="84">
        <f t="shared" ref="E25:E31" si="21">D25-C25</f>
        <v>-23458</v>
      </c>
      <c r="F25" s="84">
        <v>38000</v>
      </c>
      <c r="G25" s="82">
        <v>24921.14</v>
      </c>
      <c r="H25" s="84">
        <f t="shared" ref="H25:H31" si="22">G25-F25</f>
        <v>-13078.86</v>
      </c>
      <c r="I25" s="84">
        <v>208000</v>
      </c>
      <c r="J25" s="84">
        <f t="shared" ref="J25:J31" si="23">D25+G25</f>
        <v>171463.14</v>
      </c>
      <c r="K25" s="84">
        <f t="shared" ref="K25:K31" si="24">J25-I25</f>
        <v>-36536.859999999986</v>
      </c>
      <c r="L25" s="116">
        <v>2489.87</v>
      </c>
      <c r="M25" s="83">
        <f t="shared" si="18"/>
        <v>9.9909955965096303E-2</v>
      </c>
      <c r="N25" s="116">
        <v>-4013</v>
      </c>
      <c r="O25" s="83">
        <f t="shared" si="19"/>
        <v>-2.7384640580857364E-2</v>
      </c>
      <c r="P25" s="117">
        <v>3000</v>
      </c>
      <c r="Q25" s="117">
        <v>3485.76</v>
      </c>
      <c r="R25" s="84">
        <f t="shared" si="14"/>
        <v>485.76000000000022</v>
      </c>
      <c r="S25" s="117">
        <v>-420.9</v>
      </c>
      <c r="T25" s="118">
        <v>0.34</v>
      </c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</row>
    <row r="26" spans="2:37" ht="15" customHeight="1">
      <c r="B26" s="88">
        <v>46204</v>
      </c>
      <c r="C26" s="91">
        <v>170000</v>
      </c>
      <c r="D26" s="89">
        <v>145683</v>
      </c>
      <c r="E26" s="91">
        <f t="shared" si="21"/>
        <v>-24317</v>
      </c>
      <c r="F26" s="91">
        <v>38000</v>
      </c>
      <c r="G26" s="89">
        <v>25842.38</v>
      </c>
      <c r="H26" s="91">
        <f t="shared" si="22"/>
        <v>-12157.619999999999</v>
      </c>
      <c r="I26" s="91">
        <v>208000</v>
      </c>
      <c r="J26" s="91">
        <f t="shared" si="23"/>
        <v>171525.38</v>
      </c>
      <c r="K26" s="91">
        <f t="shared" si="24"/>
        <v>-36474.619999999995</v>
      </c>
      <c r="L26" s="119">
        <v>2687.86</v>
      </c>
      <c r="M26" s="90">
        <f t="shared" si="18"/>
        <v>0.10400976999796459</v>
      </c>
      <c r="N26" s="119">
        <v>-5453</v>
      </c>
      <c r="O26" s="90">
        <f t="shared" si="19"/>
        <v>-3.7430585586513181E-2</v>
      </c>
      <c r="P26" s="120">
        <v>3000</v>
      </c>
      <c r="Q26" s="120">
        <v>3861.31</v>
      </c>
      <c r="R26" s="91">
        <f t="shared" si="14"/>
        <v>861.31</v>
      </c>
      <c r="S26" s="120">
        <v>-144.99</v>
      </c>
      <c r="T26" s="121">
        <v>0.41699999999999998</v>
      </c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</row>
    <row r="27" spans="2:37" ht="15" customHeight="1">
      <c r="B27" s="94">
        <v>46235</v>
      </c>
      <c r="C27" s="98">
        <v>170000</v>
      </c>
      <c r="D27" s="96">
        <v>146971</v>
      </c>
      <c r="E27" s="98">
        <f t="shared" si="21"/>
        <v>-23029</v>
      </c>
      <c r="F27" s="98">
        <v>38000</v>
      </c>
      <c r="G27" s="96">
        <v>22651.9</v>
      </c>
      <c r="H27" s="98">
        <f t="shared" si="22"/>
        <v>-15348.099999999999</v>
      </c>
      <c r="I27" s="98">
        <v>208000</v>
      </c>
      <c r="J27" s="98">
        <f t="shared" si="23"/>
        <v>169622.9</v>
      </c>
      <c r="K27" s="98">
        <f t="shared" si="24"/>
        <v>-38377.100000000006</v>
      </c>
      <c r="L27" s="122">
        <v>2865.42</v>
      </c>
      <c r="M27" s="97">
        <f t="shared" si="18"/>
        <v>0.12649799796043598</v>
      </c>
      <c r="N27" s="122">
        <v>915</v>
      </c>
      <c r="O27" s="97">
        <f t="shared" si="19"/>
        <v>6.2257179987888767E-3</v>
      </c>
      <c r="P27" s="123">
        <v>3000</v>
      </c>
      <c r="Q27" s="123">
        <v>3997.27</v>
      </c>
      <c r="R27" s="98">
        <f t="shared" si="14"/>
        <v>997.27</v>
      </c>
      <c r="S27" s="123">
        <v>6.29</v>
      </c>
      <c r="T27" s="124">
        <v>0.43719999999999998</v>
      </c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</row>
    <row r="28" spans="2:37" ht="15" customHeight="1">
      <c r="B28" s="102">
        <v>46266</v>
      </c>
      <c r="C28" s="106">
        <v>170000</v>
      </c>
      <c r="D28" s="104"/>
      <c r="E28" s="106">
        <f t="shared" si="21"/>
        <v>-170000</v>
      </c>
      <c r="F28" s="106">
        <v>38000</v>
      </c>
      <c r="G28" s="104"/>
      <c r="H28" s="106">
        <f t="shared" si="22"/>
        <v>-38000</v>
      </c>
      <c r="I28" s="106">
        <v>208000</v>
      </c>
      <c r="J28" s="106">
        <f t="shared" si="23"/>
        <v>0</v>
      </c>
      <c r="K28" s="106">
        <f t="shared" si="24"/>
        <v>-208000</v>
      </c>
      <c r="L28" s="125"/>
      <c r="M28" s="105" t="e">
        <f t="shared" si="18"/>
        <v>#DIV/0!</v>
      </c>
      <c r="N28" s="125"/>
      <c r="O28" s="105" t="e">
        <f t="shared" si="19"/>
        <v>#DIV/0!</v>
      </c>
      <c r="P28" s="126">
        <v>3000</v>
      </c>
      <c r="Q28" s="126"/>
      <c r="R28" s="106">
        <f t="shared" si="14"/>
        <v>-3000</v>
      </c>
      <c r="S28" s="126"/>
      <c r="T28" s="127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</row>
    <row r="29" spans="2:37" ht="15" customHeight="1">
      <c r="B29" s="102">
        <v>46296</v>
      </c>
      <c r="C29" s="106">
        <v>170000</v>
      </c>
      <c r="D29" s="104"/>
      <c r="E29" s="106">
        <f t="shared" si="21"/>
        <v>-170000</v>
      </c>
      <c r="F29" s="106">
        <v>38000</v>
      </c>
      <c r="G29" s="104"/>
      <c r="H29" s="106">
        <f t="shared" si="22"/>
        <v>-38000</v>
      </c>
      <c r="I29" s="106">
        <v>208000</v>
      </c>
      <c r="J29" s="106">
        <f t="shared" si="23"/>
        <v>0</v>
      </c>
      <c r="K29" s="106">
        <f t="shared" si="24"/>
        <v>-208000</v>
      </c>
      <c r="L29" s="125"/>
      <c r="M29" s="105" t="e">
        <f t="shared" si="18"/>
        <v>#DIV/0!</v>
      </c>
      <c r="N29" s="125"/>
      <c r="O29" s="105" t="e">
        <f t="shared" si="19"/>
        <v>#DIV/0!</v>
      </c>
      <c r="P29" s="126">
        <v>3000</v>
      </c>
      <c r="Q29" s="126"/>
      <c r="R29" s="106">
        <f t="shared" si="14"/>
        <v>-3000</v>
      </c>
      <c r="S29" s="126"/>
      <c r="T29" s="127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</row>
    <row r="30" spans="2:37" ht="15" customHeight="1">
      <c r="B30" s="102">
        <v>46327</v>
      </c>
      <c r="C30" s="106">
        <v>170000</v>
      </c>
      <c r="D30" s="104"/>
      <c r="E30" s="106">
        <f t="shared" si="21"/>
        <v>-170000</v>
      </c>
      <c r="F30" s="106">
        <v>38000</v>
      </c>
      <c r="G30" s="104"/>
      <c r="H30" s="106">
        <f t="shared" si="22"/>
        <v>-38000</v>
      </c>
      <c r="I30" s="106">
        <v>208000</v>
      </c>
      <c r="J30" s="106">
        <f t="shared" si="23"/>
        <v>0</v>
      </c>
      <c r="K30" s="106">
        <f t="shared" si="24"/>
        <v>-208000</v>
      </c>
      <c r="L30" s="125"/>
      <c r="M30" s="105" t="e">
        <f t="shared" si="18"/>
        <v>#DIV/0!</v>
      </c>
      <c r="N30" s="125"/>
      <c r="O30" s="105" t="e">
        <f t="shared" si="19"/>
        <v>#DIV/0!</v>
      </c>
      <c r="P30" s="126">
        <v>3000</v>
      </c>
      <c r="Q30" s="126"/>
      <c r="R30" s="106">
        <f t="shared" si="14"/>
        <v>-3000</v>
      </c>
      <c r="S30" s="126"/>
      <c r="T30" s="127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</row>
    <row r="31" spans="2:37" ht="15" customHeight="1">
      <c r="B31" s="102">
        <v>46357</v>
      </c>
      <c r="C31" s="106">
        <v>170000</v>
      </c>
      <c r="D31" s="104"/>
      <c r="E31" s="106">
        <f t="shared" si="21"/>
        <v>-170000</v>
      </c>
      <c r="F31" s="106">
        <v>38000</v>
      </c>
      <c r="G31" s="104"/>
      <c r="H31" s="106">
        <f t="shared" si="22"/>
        <v>-38000</v>
      </c>
      <c r="I31" s="106">
        <v>208000</v>
      </c>
      <c r="J31" s="106">
        <f t="shared" si="23"/>
        <v>0</v>
      </c>
      <c r="K31" s="106">
        <f t="shared" si="24"/>
        <v>-208000</v>
      </c>
      <c r="L31" s="104"/>
      <c r="M31" s="105" t="e">
        <f t="shared" si="18"/>
        <v>#DIV/0!</v>
      </c>
      <c r="N31" s="104"/>
      <c r="O31" s="105" t="e">
        <f t="shared" si="19"/>
        <v>#DIV/0!</v>
      </c>
      <c r="P31" s="126">
        <v>3000</v>
      </c>
      <c r="Q31" s="126"/>
      <c r="R31" s="106">
        <f t="shared" si="14"/>
        <v>-3000</v>
      </c>
      <c r="S31" s="126"/>
      <c r="T31" s="127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</row>
    <row r="32" spans="2:37" ht="25.15" customHeight="1">
      <c r="B32" s="128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1"/>
      <c r="O32" s="111"/>
      <c r="P32" s="111"/>
      <c r="Q32" s="111"/>
      <c r="R32" s="111"/>
      <c r="S32" s="111"/>
      <c r="T32" s="112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</row>
    <row r="33" spans="2:37" ht="84.75" customHeight="1">
      <c r="B33" s="69" t="s">
        <v>2</v>
      </c>
      <c r="C33" s="69" t="s">
        <v>37</v>
      </c>
      <c r="D33" s="69" t="s">
        <v>38</v>
      </c>
      <c r="E33" s="69" t="s">
        <v>39</v>
      </c>
      <c r="F33" s="69" t="s">
        <v>40</v>
      </c>
      <c r="G33" s="69" t="s">
        <v>41</v>
      </c>
      <c r="H33" s="69" t="s">
        <v>42</v>
      </c>
      <c r="I33" s="69" t="s">
        <v>43</v>
      </c>
      <c r="J33" s="69" t="s">
        <v>44</v>
      </c>
      <c r="K33" s="69" t="s">
        <v>20</v>
      </c>
      <c r="L33" s="43"/>
      <c r="M33" s="44"/>
      <c r="N33" s="45"/>
      <c r="O33" s="45"/>
      <c r="P33" s="44"/>
      <c r="Q33" s="45"/>
      <c r="R33" s="45"/>
      <c r="S33" s="45"/>
      <c r="T33" s="46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</row>
    <row r="34" spans="2:37" ht="15" customHeight="1">
      <c r="B34" s="129"/>
      <c r="C34" s="130" t="s">
        <v>45</v>
      </c>
      <c r="D34" s="131" t="s">
        <v>46</v>
      </c>
      <c r="E34" s="130" t="s">
        <v>47</v>
      </c>
      <c r="F34" s="130" t="s">
        <v>48</v>
      </c>
      <c r="G34" s="131" t="s">
        <v>49</v>
      </c>
      <c r="H34" s="130" t="s">
        <v>50</v>
      </c>
      <c r="I34" s="130" t="s">
        <v>51</v>
      </c>
      <c r="J34" s="130" t="s">
        <v>52</v>
      </c>
      <c r="K34" s="130" t="s">
        <v>53</v>
      </c>
      <c r="L34" s="47"/>
      <c r="M34" s="132"/>
      <c r="N34" s="133"/>
      <c r="O34" s="133"/>
      <c r="P34" s="132"/>
      <c r="Q34" s="133"/>
      <c r="R34" s="133"/>
      <c r="S34" s="133"/>
      <c r="T34" s="134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</row>
    <row r="35" spans="2:37" ht="15" customHeight="1">
      <c r="B35" s="71">
        <v>46023</v>
      </c>
      <c r="C35" s="76">
        <v>27412</v>
      </c>
      <c r="D35" s="74">
        <v>3251</v>
      </c>
      <c r="E35" s="76">
        <v>5929</v>
      </c>
      <c r="F35" s="76">
        <f>D35+E35</f>
        <v>9180</v>
      </c>
      <c r="G35" s="74">
        <f>C35-F35</f>
        <v>18232</v>
      </c>
      <c r="H35" s="76">
        <f>G35/J35</f>
        <v>588.12903225806451</v>
      </c>
      <c r="I35" s="76">
        <f>J20/G35</f>
        <v>7.993535541904345</v>
      </c>
      <c r="J35" s="76">
        <v>31</v>
      </c>
      <c r="K35" s="76" t="s">
        <v>54</v>
      </c>
      <c r="L35" s="47"/>
      <c r="M35" s="132"/>
      <c r="N35" s="133"/>
      <c r="O35" s="133"/>
      <c r="P35" s="132"/>
      <c r="Q35" s="133"/>
      <c r="R35" s="133"/>
      <c r="S35" s="133"/>
      <c r="T35" s="134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</row>
    <row r="36" spans="2:37" ht="15" customHeight="1">
      <c r="B36" s="79">
        <v>46054</v>
      </c>
      <c r="C36" s="84">
        <v>27718</v>
      </c>
      <c r="D36" s="82">
        <v>3539</v>
      </c>
      <c r="E36" s="84">
        <v>6380</v>
      </c>
      <c r="F36" s="84">
        <f>D36+E36</f>
        <v>9919</v>
      </c>
      <c r="G36" s="82">
        <f t="shared" ref="G36:G46" si="25">C36-F36</f>
        <v>17799</v>
      </c>
      <c r="H36" s="84">
        <f t="shared" ref="H36:H46" si="26">G36/J36</f>
        <v>635.67857142857144</v>
      </c>
      <c r="I36" s="84">
        <f>J21/G36</f>
        <v>8.2358419012304065</v>
      </c>
      <c r="J36" s="84">
        <v>28</v>
      </c>
      <c r="K36" s="84"/>
      <c r="L36" s="47"/>
      <c r="M36" s="132"/>
      <c r="N36" s="133"/>
      <c r="O36" s="133"/>
      <c r="P36" s="132"/>
      <c r="Q36" s="133"/>
      <c r="R36" s="133"/>
      <c r="S36" s="133"/>
      <c r="T36" s="134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</row>
    <row r="37" spans="2:37" ht="15" customHeight="1">
      <c r="B37" s="71">
        <v>46082</v>
      </c>
      <c r="C37" s="76">
        <v>35272</v>
      </c>
      <c r="D37" s="74">
        <v>4659</v>
      </c>
      <c r="E37" s="76">
        <v>8054</v>
      </c>
      <c r="F37" s="76">
        <f t="shared" ref="F37:F46" si="27">D37+E37</f>
        <v>12713</v>
      </c>
      <c r="G37" s="74">
        <f t="shared" si="25"/>
        <v>22559</v>
      </c>
      <c r="H37" s="76">
        <f t="shared" si="26"/>
        <v>727.70967741935488</v>
      </c>
      <c r="I37" s="76">
        <f t="shared" ref="I37:I46" si="28">J22/G37</f>
        <v>8.0201968172348064</v>
      </c>
      <c r="J37" s="76">
        <v>31</v>
      </c>
      <c r="K37" s="76"/>
      <c r="L37" s="47"/>
      <c r="M37" s="132"/>
      <c r="N37" s="133"/>
      <c r="O37" s="133"/>
      <c r="P37" s="132"/>
      <c r="Q37" s="133"/>
      <c r="R37" s="133"/>
      <c r="S37" s="133"/>
      <c r="T37" s="134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</row>
    <row r="38" spans="2:37" ht="15" customHeight="1">
      <c r="B38" s="79">
        <v>46113</v>
      </c>
      <c r="C38" s="84">
        <v>35412</v>
      </c>
      <c r="D38" s="82">
        <v>4707</v>
      </c>
      <c r="E38" s="84">
        <v>8042</v>
      </c>
      <c r="F38" s="84">
        <f t="shared" si="27"/>
        <v>12749</v>
      </c>
      <c r="G38" s="82">
        <f t="shared" si="25"/>
        <v>22663</v>
      </c>
      <c r="H38" s="84">
        <f t="shared" si="26"/>
        <v>755.43333333333328</v>
      </c>
      <c r="I38" s="84">
        <f t="shared" si="28"/>
        <v>7.502419361955611</v>
      </c>
      <c r="J38" s="84">
        <v>30</v>
      </c>
      <c r="K38" s="84"/>
      <c r="L38" s="47"/>
      <c r="M38" s="132"/>
      <c r="N38" s="133"/>
      <c r="O38" s="133"/>
      <c r="P38" s="132"/>
      <c r="Q38" s="133"/>
      <c r="R38" s="133"/>
      <c r="S38" s="133"/>
      <c r="T38" s="134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</row>
    <row r="39" spans="2:37" ht="15" customHeight="1">
      <c r="B39" s="71">
        <v>46143</v>
      </c>
      <c r="C39" s="76">
        <v>38379</v>
      </c>
      <c r="D39" s="74">
        <v>5278</v>
      </c>
      <c r="E39" s="76">
        <v>8932</v>
      </c>
      <c r="F39" s="76">
        <f>D39+E39</f>
        <v>14210</v>
      </c>
      <c r="G39" s="74">
        <f>C39-F39</f>
        <v>24169</v>
      </c>
      <c r="H39" s="76">
        <f t="shared" si="26"/>
        <v>779.64516129032256</v>
      </c>
      <c r="I39" s="76">
        <f t="shared" si="28"/>
        <v>7.3711163060118334</v>
      </c>
      <c r="J39" s="76">
        <v>31</v>
      </c>
      <c r="K39" s="76"/>
      <c r="L39" s="47"/>
      <c r="M39" s="132"/>
      <c r="N39" s="133"/>
      <c r="O39" s="133"/>
      <c r="P39" s="132"/>
      <c r="Q39" s="133"/>
      <c r="R39" s="133"/>
      <c r="S39" s="133"/>
      <c r="T39" s="134"/>
      <c r="U39" s="55"/>
      <c r="V39" s="55"/>
      <c r="W39" s="55"/>
      <c r="X39" s="55"/>
      <c r="Y39" s="55"/>
      <c r="Z39" s="55"/>
      <c r="AA39" s="135"/>
      <c r="AB39" s="135"/>
      <c r="AC39" s="135"/>
      <c r="AD39" s="135"/>
      <c r="AE39" s="55"/>
      <c r="AF39" s="55"/>
      <c r="AG39" s="55"/>
      <c r="AH39" s="55"/>
      <c r="AI39" s="55"/>
      <c r="AJ39" s="55"/>
      <c r="AK39" s="55"/>
    </row>
    <row r="40" spans="2:37" ht="15" customHeight="1">
      <c r="B40" s="79">
        <v>46174</v>
      </c>
      <c r="C40" s="84">
        <v>34209</v>
      </c>
      <c r="D40" s="82">
        <v>4196</v>
      </c>
      <c r="E40" s="84">
        <v>8014</v>
      </c>
      <c r="F40" s="84">
        <f t="shared" si="27"/>
        <v>12210</v>
      </c>
      <c r="G40" s="82">
        <f t="shared" si="25"/>
        <v>21999</v>
      </c>
      <c r="H40" s="84">
        <f t="shared" si="26"/>
        <v>733.3</v>
      </c>
      <c r="I40" s="84">
        <f t="shared" si="28"/>
        <v>7.7941333696986232</v>
      </c>
      <c r="J40" s="84">
        <v>30</v>
      </c>
      <c r="K40" s="84"/>
      <c r="L40" s="47"/>
      <c r="M40" s="132"/>
      <c r="N40" s="133"/>
      <c r="O40" s="133"/>
      <c r="P40" s="132"/>
      <c r="Q40" s="133"/>
      <c r="R40" s="133"/>
      <c r="S40" s="133"/>
      <c r="T40" s="134"/>
      <c r="U40" s="55"/>
      <c r="V40" s="55"/>
      <c r="W40" s="55"/>
      <c r="X40" s="55"/>
      <c r="Y40" s="55"/>
      <c r="Z40" s="55"/>
      <c r="AA40" s="135"/>
      <c r="AB40" s="135"/>
      <c r="AC40" s="135"/>
      <c r="AD40" s="135"/>
      <c r="AE40" s="55"/>
      <c r="AF40" s="55"/>
      <c r="AG40" s="55"/>
      <c r="AH40" s="55"/>
      <c r="AI40" s="55"/>
      <c r="AJ40" s="55"/>
      <c r="AK40" s="55"/>
    </row>
    <row r="41" spans="2:37" ht="15" customHeight="1">
      <c r="B41" s="88">
        <v>46204</v>
      </c>
      <c r="C41" s="91">
        <v>34708</v>
      </c>
      <c r="D41" s="89">
        <v>4461</v>
      </c>
      <c r="E41" s="91">
        <v>8389</v>
      </c>
      <c r="F41" s="91">
        <f t="shared" si="27"/>
        <v>12850</v>
      </c>
      <c r="G41" s="89">
        <f t="shared" si="25"/>
        <v>21858</v>
      </c>
      <c r="H41" s="91">
        <f t="shared" si="26"/>
        <v>705.09677419354841</v>
      </c>
      <c r="I41" s="91">
        <f t="shared" si="28"/>
        <v>7.8472586695946562</v>
      </c>
      <c r="J41" s="91">
        <v>31</v>
      </c>
      <c r="K41" s="91"/>
      <c r="L41" s="47"/>
      <c r="M41" s="132"/>
      <c r="N41" s="133"/>
      <c r="O41" s="133"/>
      <c r="P41" s="132"/>
      <c r="Q41" s="133"/>
      <c r="R41" s="133"/>
      <c r="S41" s="133"/>
      <c r="T41" s="134"/>
      <c r="U41" s="55"/>
      <c r="V41" s="55"/>
      <c r="W41" s="135"/>
      <c r="X41" s="55"/>
      <c r="Y41" s="55"/>
      <c r="Z41" s="135"/>
      <c r="AA41" s="135"/>
      <c r="AB41" s="135"/>
      <c r="AC41" s="135"/>
      <c r="AD41" s="135"/>
      <c r="AE41" s="55"/>
      <c r="AF41" s="55"/>
      <c r="AG41" s="55"/>
      <c r="AH41" s="55"/>
      <c r="AI41" s="55"/>
      <c r="AJ41" s="55"/>
      <c r="AK41" s="55"/>
    </row>
    <row r="42" spans="2:37" ht="15" customHeight="1">
      <c r="B42" s="94">
        <v>46235</v>
      </c>
      <c r="C42" s="98">
        <v>35768</v>
      </c>
      <c r="D42" s="96">
        <v>4832</v>
      </c>
      <c r="E42" s="98">
        <v>8850</v>
      </c>
      <c r="F42" s="98">
        <f t="shared" si="27"/>
        <v>13682</v>
      </c>
      <c r="G42" s="96">
        <f t="shared" si="25"/>
        <v>22086</v>
      </c>
      <c r="H42" s="98">
        <f t="shared" si="26"/>
        <v>712.45161290322585</v>
      </c>
      <c r="I42" s="98">
        <f t="shared" si="28"/>
        <v>7.6801095716743637</v>
      </c>
      <c r="J42" s="98">
        <v>31</v>
      </c>
      <c r="K42" s="98"/>
      <c r="L42" s="47"/>
      <c r="M42" s="132"/>
      <c r="N42" s="133"/>
      <c r="O42" s="133"/>
      <c r="P42" s="132"/>
      <c r="Q42" s="133"/>
      <c r="R42" s="133"/>
      <c r="S42" s="133"/>
      <c r="T42" s="134"/>
      <c r="U42" s="55"/>
      <c r="V42" s="55"/>
      <c r="W42" s="135"/>
      <c r="X42" s="55"/>
      <c r="Y42" s="55"/>
      <c r="Z42" s="135"/>
      <c r="AA42" s="135"/>
      <c r="AB42" s="135"/>
      <c r="AC42" s="135"/>
      <c r="AD42" s="135"/>
      <c r="AE42" s="55"/>
      <c r="AF42" s="55"/>
      <c r="AG42" s="55"/>
      <c r="AH42" s="55"/>
      <c r="AI42" s="55"/>
      <c r="AJ42" s="55"/>
      <c r="AK42" s="55"/>
    </row>
    <row r="43" spans="2:37" ht="15" customHeight="1">
      <c r="B43" s="102">
        <v>46266</v>
      </c>
      <c r="C43" s="106"/>
      <c r="D43" s="104"/>
      <c r="E43" s="106"/>
      <c r="F43" s="106">
        <f t="shared" si="27"/>
        <v>0</v>
      </c>
      <c r="G43" s="104">
        <f t="shared" si="25"/>
        <v>0</v>
      </c>
      <c r="H43" s="106">
        <f t="shared" si="26"/>
        <v>0</v>
      </c>
      <c r="I43" s="106" t="e">
        <f t="shared" si="28"/>
        <v>#DIV/0!</v>
      </c>
      <c r="J43" s="106">
        <v>30</v>
      </c>
      <c r="K43" s="106"/>
      <c r="L43" s="47"/>
      <c r="M43" s="132"/>
      <c r="N43" s="133"/>
      <c r="O43" s="133"/>
      <c r="P43" s="132"/>
      <c r="Q43" s="133"/>
      <c r="R43" s="133"/>
      <c r="S43" s="133"/>
      <c r="T43" s="134"/>
      <c r="U43" s="55"/>
      <c r="V43" s="55"/>
      <c r="W43" s="135"/>
      <c r="X43" s="55"/>
      <c r="Y43" s="55"/>
      <c r="Z43" s="135"/>
      <c r="AA43" s="135"/>
      <c r="AB43" s="135"/>
      <c r="AC43" s="135"/>
      <c r="AD43" s="135"/>
      <c r="AE43" s="55"/>
      <c r="AF43" s="55"/>
      <c r="AG43" s="55"/>
      <c r="AH43" s="55"/>
      <c r="AI43" s="55"/>
      <c r="AJ43" s="55"/>
      <c r="AK43" s="55"/>
    </row>
    <row r="44" spans="2:37" ht="15" customHeight="1">
      <c r="B44" s="102">
        <v>46296</v>
      </c>
      <c r="C44" s="106"/>
      <c r="D44" s="104"/>
      <c r="E44" s="106"/>
      <c r="F44" s="106">
        <f t="shared" si="27"/>
        <v>0</v>
      </c>
      <c r="G44" s="104">
        <f t="shared" si="25"/>
        <v>0</v>
      </c>
      <c r="H44" s="106">
        <f t="shared" si="26"/>
        <v>0</v>
      </c>
      <c r="I44" s="106" t="e">
        <f t="shared" si="28"/>
        <v>#DIV/0!</v>
      </c>
      <c r="J44" s="106">
        <v>31</v>
      </c>
      <c r="K44" s="106"/>
      <c r="L44" s="47"/>
      <c r="M44" s="132"/>
      <c r="N44" s="133"/>
      <c r="O44" s="133"/>
      <c r="P44" s="132"/>
      <c r="Q44" s="133"/>
      <c r="R44" s="133"/>
      <c r="S44" s="133"/>
      <c r="T44" s="134"/>
      <c r="U44" s="55"/>
      <c r="V44" s="55"/>
      <c r="W44" s="135"/>
      <c r="X44" s="55"/>
      <c r="Y44" s="55"/>
      <c r="Z44" s="135"/>
      <c r="AA44" s="135"/>
      <c r="AB44" s="135"/>
      <c r="AC44" s="135"/>
      <c r="AD44" s="55"/>
      <c r="AE44" s="55"/>
      <c r="AF44" s="55"/>
      <c r="AG44" s="55"/>
      <c r="AH44" s="55"/>
      <c r="AI44" s="55"/>
      <c r="AJ44" s="55"/>
      <c r="AK44" s="55"/>
    </row>
    <row r="45" spans="2:37" ht="15" customHeight="1">
      <c r="B45" s="102">
        <v>46327</v>
      </c>
      <c r="C45" s="106"/>
      <c r="D45" s="104"/>
      <c r="E45" s="106"/>
      <c r="F45" s="106">
        <f t="shared" si="27"/>
        <v>0</v>
      </c>
      <c r="G45" s="104">
        <f t="shared" si="25"/>
        <v>0</v>
      </c>
      <c r="H45" s="106">
        <f t="shared" si="26"/>
        <v>0</v>
      </c>
      <c r="I45" s="106" t="e">
        <f t="shared" si="28"/>
        <v>#DIV/0!</v>
      </c>
      <c r="J45" s="106">
        <v>30</v>
      </c>
      <c r="K45" s="106"/>
      <c r="L45" s="48"/>
      <c r="M45" s="132"/>
      <c r="N45" s="133"/>
      <c r="O45" s="133"/>
      <c r="P45" s="132"/>
      <c r="Q45" s="133"/>
      <c r="R45" s="133"/>
      <c r="S45" s="133"/>
      <c r="T45" s="134"/>
      <c r="U45" s="55"/>
      <c r="V45" s="55"/>
      <c r="W45" s="135"/>
      <c r="X45" s="55"/>
      <c r="Y45" s="55"/>
      <c r="Z45" s="135"/>
      <c r="AA45" s="135"/>
      <c r="AB45" s="135"/>
      <c r="AC45" s="135"/>
      <c r="AD45" s="55"/>
      <c r="AE45" s="55"/>
      <c r="AF45" s="55"/>
      <c r="AG45" s="55"/>
      <c r="AH45" s="55"/>
      <c r="AI45" s="55"/>
      <c r="AJ45" s="55"/>
      <c r="AK45" s="55"/>
    </row>
    <row r="46" spans="2:37" ht="30" customHeight="1">
      <c r="B46" s="136">
        <v>46357</v>
      </c>
      <c r="C46" s="137"/>
      <c r="D46" s="137"/>
      <c r="E46" s="137"/>
      <c r="F46" s="137">
        <f t="shared" si="27"/>
        <v>0</v>
      </c>
      <c r="G46" s="137">
        <f t="shared" si="25"/>
        <v>0</v>
      </c>
      <c r="H46" s="137">
        <f t="shared" si="26"/>
        <v>0</v>
      </c>
      <c r="I46" s="137" t="e">
        <f t="shared" si="28"/>
        <v>#DIV/0!</v>
      </c>
      <c r="J46" s="137">
        <v>31</v>
      </c>
      <c r="K46" s="137"/>
      <c r="L46" s="43"/>
      <c r="M46" s="44"/>
      <c r="N46" s="45"/>
      <c r="O46" s="45"/>
      <c r="P46" s="44"/>
      <c r="Q46" s="45"/>
      <c r="R46" s="45"/>
      <c r="S46" s="45"/>
      <c r="T46" s="46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</row>
    <row r="47" spans="2:37" ht="25.15" customHeight="1"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38"/>
      <c r="M47" s="138"/>
      <c r="N47" s="139"/>
      <c r="O47" s="139"/>
      <c r="P47" s="139"/>
      <c r="Q47" s="139"/>
      <c r="R47" s="139"/>
      <c r="S47" s="139"/>
      <c r="T47" s="140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</row>
    <row r="48" spans="2:37" ht="32.25" customHeight="1">
      <c r="B48" s="229" t="s">
        <v>55</v>
      </c>
      <c r="C48" s="230"/>
      <c r="D48" s="230"/>
      <c r="E48" s="230"/>
      <c r="F48" s="230"/>
      <c r="G48" s="230"/>
      <c r="H48" s="230"/>
      <c r="I48" s="230"/>
      <c r="J48" s="230"/>
      <c r="K48" s="231"/>
      <c r="L48" s="232" t="s">
        <v>56</v>
      </c>
      <c r="M48" s="233"/>
      <c r="N48" s="111"/>
      <c r="O48" s="234" t="s">
        <v>57</v>
      </c>
      <c r="P48" s="235"/>
      <c r="Q48" s="235"/>
      <c r="R48" s="236"/>
      <c r="S48" s="139"/>
      <c r="T48" s="140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</row>
    <row r="49" spans="2:37" ht="69.75" customHeight="1">
      <c r="B49" s="69" t="s">
        <v>2</v>
      </c>
      <c r="C49" s="69" t="s">
        <v>58</v>
      </c>
      <c r="D49" s="69" t="s">
        <v>59</v>
      </c>
      <c r="E49" s="69" t="s">
        <v>60</v>
      </c>
      <c r="F49" s="69" t="s">
        <v>61</v>
      </c>
      <c r="G49" s="69" t="s">
        <v>62</v>
      </c>
      <c r="H49" s="69" t="s">
        <v>63</v>
      </c>
      <c r="I49" s="69" t="s">
        <v>64</v>
      </c>
      <c r="J49" s="69" t="s">
        <v>65</v>
      </c>
      <c r="K49" s="69" t="s">
        <v>66</v>
      </c>
      <c r="L49" s="69" t="s">
        <v>42</v>
      </c>
      <c r="M49" s="69" t="s">
        <v>43</v>
      </c>
      <c r="N49" s="141"/>
      <c r="O49" s="69" t="s">
        <v>67</v>
      </c>
      <c r="P49" s="69" t="s">
        <v>68</v>
      </c>
      <c r="Q49" s="69" t="s">
        <v>57</v>
      </c>
      <c r="R49" s="69" t="s">
        <v>69</v>
      </c>
      <c r="S49" s="139"/>
      <c r="T49" s="140"/>
      <c r="U49" s="142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</row>
    <row r="50" spans="2:37" ht="15" customHeight="1">
      <c r="B50" s="71">
        <v>46023</v>
      </c>
      <c r="C50" s="74">
        <v>3971.38</v>
      </c>
      <c r="D50" s="74">
        <v>1555.05</v>
      </c>
      <c r="E50" s="74">
        <v>198.71</v>
      </c>
      <c r="F50" s="74">
        <v>8395.57</v>
      </c>
      <c r="G50" s="74">
        <v>1190.7</v>
      </c>
      <c r="H50" s="74">
        <v>6074.73</v>
      </c>
      <c r="I50" s="74"/>
      <c r="J50" s="74">
        <v>0</v>
      </c>
      <c r="K50" s="76">
        <f>SUM(C50:J50)</f>
        <v>21386.14</v>
      </c>
      <c r="L50" s="143">
        <f t="shared" ref="L50:M57" si="29">H35</f>
        <v>588.12903225806451</v>
      </c>
      <c r="M50" s="76">
        <f t="shared" si="29"/>
        <v>7.993535541904345</v>
      </c>
      <c r="N50" s="111"/>
      <c r="O50" s="144" t="s">
        <v>70</v>
      </c>
      <c r="P50" s="145">
        <v>30000</v>
      </c>
      <c r="Q50" s="146">
        <v>36623</v>
      </c>
      <c r="R50" s="145">
        <f t="shared" ref="R50:R59" si="30">P50-Q50</f>
        <v>-6623</v>
      </c>
      <c r="S50" s="139"/>
      <c r="T50" s="140"/>
      <c r="U50" s="142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</row>
    <row r="51" spans="2:37" ht="15" customHeight="1">
      <c r="B51" s="79">
        <v>46054</v>
      </c>
      <c r="C51" s="82">
        <v>3696.72</v>
      </c>
      <c r="D51" s="82">
        <v>1637.34</v>
      </c>
      <c r="E51" s="82">
        <v>267.94</v>
      </c>
      <c r="F51" s="82">
        <v>8295.91</v>
      </c>
      <c r="G51" s="82">
        <v>1238.5</v>
      </c>
      <c r="H51" s="82">
        <v>7292.34</v>
      </c>
      <c r="I51" s="82"/>
      <c r="J51" s="82">
        <v>0</v>
      </c>
      <c r="K51" s="84">
        <f t="shared" ref="K51:K61" si="31">SUM(C51:J51)</f>
        <v>22428.75</v>
      </c>
      <c r="L51" s="147">
        <f t="shared" si="29"/>
        <v>635.67857142857144</v>
      </c>
      <c r="M51" s="84">
        <f t="shared" si="29"/>
        <v>8.2358419012304065</v>
      </c>
      <c r="N51" s="111"/>
      <c r="O51" s="144" t="s">
        <v>71</v>
      </c>
      <c r="P51" s="145">
        <v>12000</v>
      </c>
      <c r="Q51" s="146">
        <v>18643</v>
      </c>
      <c r="R51" s="145">
        <f t="shared" si="30"/>
        <v>-6643</v>
      </c>
      <c r="S51" s="139"/>
      <c r="T51" s="140"/>
      <c r="U51" s="142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</row>
    <row r="52" spans="2:37" ht="15" customHeight="1">
      <c r="B52" s="71">
        <v>46082</v>
      </c>
      <c r="C52" s="74">
        <v>5078.04</v>
      </c>
      <c r="D52" s="74">
        <v>2121.9299999999998</v>
      </c>
      <c r="E52" s="74">
        <v>459.8</v>
      </c>
      <c r="F52" s="74">
        <v>11396.7</v>
      </c>
      <c r="G52" s="74">
        <v>1416.98</v>
      </c>
      <c r="H52" s="74">
        <v>7698.22</v>
      </c>
      <c r="I52" s="74"/>
      <c r="J52" s="74">
        <v>0</v>
      </c>
      <c r="K52" s="76">
        <f t="shared" si="31"/>
        <v>28171.670000000002</v>
      </c>
      <c r="L52" s="143">
        <f t="shared" si="29"/>
        <v>727.70967741935488</v>
      </c>
      <c r="M52" s="76">
        <f t="shared" si="29"/>
        <v>8.0201968172348064</v>
      </c>
      <c r="N52" s="111"/>
      <c r="O52" s="144" t="s">
        <v>72</v>
      </c>
      <c r="P52" s="145">
        <v>20000</v>
      </c>
      <c r="Q52" s="146">
        <v>21603</v>
      </c>
      <c r="R52" s="145">
        <f t="shared" si="30"/>
        <v>-1603</v>
      </c>
      <c r="S52" s="139"/>
      <c r="T52" s="140"/>
      <c r="U52" s="142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</row>
    <row r="53" spans="2:37" ht="15" customHeight="1">
      <c r="B53" s="79">
        <v>46113</v>
      </c>
      <c r="C53" s="82">
        <v>4646.8999999999996</v>
      </c>
      <c r="D53" s="82">
        <v>1756.26</v>
      </c>
      <c r="E53" s="82">
        <v>449.38</v>
      </c>
      <c r="F53" s="82">
        <v>10671.87</v>
      </c>
      <c r="G53" s="82">
        <v>1520.01</v>
      </c>
      <c r="H53" s="82">
        <v>9470.91</v>
      </c>
      <c r="I53" s="82"/>
      <c r="J53" s="82">
        <v>0</v>
      </c>
      <c r="K53" s="84">
        <f t="shared" si="31"/>
        <v>28515.329999999998</v>
      </c>
      <c r="L53" s="147">
        <f t="shared" si="29"/>
        <v>755.43333333333328</v>
      </c>
      <c r="M53" s="84">
        <f t="shared" si="29"/>
        <v>7.502419361955611</v>
      </c>
      <c r="N53" s="111"/>
      <c r="O53" s="144" t="s">
        <v>73</v>
      </c>
      <c r="P53" s="145">
        <v>25000</v>
      </c>
      <c r="Q53" s="146">
        <v>38715</v>
      </c>
      <c r="R53" s="145">
        <f t="shared" si="30"/>
        <v>-13715</v>
      </c>
      <c r="S53" s="139"/>
      <c r="T53" s="140"/>
      <c r="U53" s="142"/>
      <c r="V53" s="55"/>
      <c r="W53" s="55"/>
      <c r="X53" s="55"/>
      <c r="Y53" s="55"/>
      <c r="Z53" s="55"/>
      <c r="AA53" s="55"/>
      <c r="AB53" s="148"/>
      <c r="AC53" s="148"/>
      <c r="AD53" s="148"/>
      <c r="AE53" s="148"/>
      <c r="AF53" s="148"/>
      <c r="AG53" s="55"/>
      <c r="AH53" s="148"/>
      <c r="AI53" s="148"/>
      <c r="AJ53" s="55"/>
      <c r="AK53" s="148"/>
    </row>
    <row r="54" spans="2:37" ht="15" customHeight="1">
      <c r="B54" s="71">
        <v>46143</v>
      </c>
      <c r="C54" s="74">
        <v>4112.7</v>
      </c>
      <c r="D54" s="74">
        <v>1925.78</v>
      </c>
      <c r="E54" s="74">
        <v>515.79999999999995</v>
      </c>
      <c r="F54" s="74">
        <v>10241.530000000001</v>
      </c>
      <c r="G54" s="74">
        <v>1738.59</v>
      </c>
      <c r="H54" s="74">
        <v>8094.11</v>
      </c>
      <c r="I54" s="74"/>
      <c r="J54" s="74">
        <v>0</v>
      </c>
      <c r="K54" s="76">
        <f t="shared" si="31"/>
        <v>26628.510000000002</v>
      </c>
      <c r="L54" s="143">
        <f t="shared" si="29"/>
        <v>779.64516129032256</v>
      </c>
      <c r="M54" s="76">
        <f t="shared" si="29"/>
        <v>7.3711163060118334</v>
      </c>
      <c r="N54" s="111"/>
      <c r="O54" s="144" t="s">
        <v>74</v>
      </c>
      <c r="P54" s="145">
        <v>11000</v>
      </c>
      <c r="Q54" s="146">
        <v>14061</v>
      </c>
      <c r="R54" s="145">
        <f t="shared" si="30"/>
        <v>-3061</v>
      </c>
      <c r="S54" s="139"/>
      <c r="T54" s="140"/>
      <c r="U54" s="142"/>
      <c r="V54" s="55"/>
      <c r="W54" s="55"/>
      <c r="X54" s="55"/>
      <c r="Y54" s="55"/>
      <c r="Z54" s="55"/>
      <c r="AA54" s="55"/>
      <c r="AB54" s="148"/>
      <c r="AC54" s="148"/>
      <c r="AD54" s="55"/>
      <c r="AE54" s="148"/>
      <c r="AF54" s="148"/>
      <c r="AG54" s="55"/>
      <c r="AH54" s="148"/>
      <c r="AI54" s="148"/>
      <c r="AJ54" s="55"/>
      <c r="AK54" s="148"/>
    </row>
    <row r="55" spans="2:37" ht="15" customHeight="1">
      <c r="B55" s="79">
        <v>46174</v>
      </c>
      <c r="C55" s="82">
        <v>3870.86</v>
      </c>
      <c r="D55" s="82">
        <v>1717.52</v>
      </c>
      <c r="E55" s="82">
        <v>591.99</v>
      </c>
      <c r="F55" s="82">
        <v>9453.7999999999993</v>
      </c>
      <c r="G55" s="82">
        <v>1571.49</v>
      </c>
      <c r="H55" s="82">
        <v>7715.48</v>
      </c>
      <c r="I55" s="82"/>
      <c r="J55" s="82">
        <v>0</v>
      </c>
      <c r="K55" s="84">
        <f t="shared" si="31"/>
        <v>24921.14</v>
      </c>
      <c r="L55" s="147">
        <f t="shared" si="29"/>
        <v>733.3</v>
      </c>
      <c r="M55" s="84">
        <f t="shared" si="29"/>
        <v>7.7941333696986232</v>
      </c>
      <c r="N55" s="111"/>
      <c r="O55" s="144" t="s">
        <v>75</v>
      </c>
      <c r="P55" s="145">
        <v>17000</v>
      </c>
      <c r="Q55" s="146">
        <v>23283</v>
      </c>
      <c r="R55" s="145">
        <f t="shared" si="30"/>
        <v>-6283</v>
      </c>
      <c r="S55" s="139"/>
      <c r="T55" s="140"/>
      <c r="U55" s="142"/>
      <c r="V55" s="55"/>
      <c r="W55" s="55"/>
      <c r="X55" s="55"/>
      <c r="Y55" s="55"/>
      <c r="Z55" s="55"/>
      <c r="AA55" s="55"/>
      <c r="AB55" s="148"/>
      <c r="AC55" s="55"/>
      <c r="AD55" s="55"/>
      <c r="AE55" s="148"/>
      <c r="AF55" s="55"/>
      <c r="AG55" s="55"/>
      <c r="AH55" s="148"/>
      <c r="AI55" s="55"/>
      <c r="AJ55" s="55"/>
      <c r="AK55" s="55"/>
    </row>
    <row r="56" spans="2:37" ht="15" customHeight="1">
      <c r="B56" s="88">
        <v>46204</v>
      </c>
      <c r="C56" s="89">
        <v>4294.37</v>
      </c>
      <c r="D56" s="89">
        <v>1565.75</v>
      </c>
      <c r="E56" s="89">
        <v>516.74</v>
      </c>
      <c r="F56" s="89">
        <v>9632.9</v>
      </c>
      <c r="G56" s="89">
        <v>1492.73</v>
      </c>
      <c r="H56" s="89">
        <v>8339.89</v>
      </c>
      <c r="I56" s="89"/>
      <c r="J56" s="89">
        <v>0</v>
      </c>
      <c r="K56" s="91">
        <f t="shared" si="31"/>
        <v>25842.379999999997</v>
      </c>
      <c r="L56" s="149">
        <f t="shared" si="29"/>
        <v>705.09677419354841</v>
      </c>
      <c r="M56" s="91">
        <f t="shared" si="29"/>
        <v>7.8472586695946562</v>
      </c>
      <c r="N56" s="111"/>
      <c r="O56" s="144" t="s">
        <v>76</v>
      </c>
      <c r="P56" s="145">
        <v>30000</v>
      </c>
      <c r="Q56" s="146">
        <v>35625</v>
      </c>
      <c r="R56" s="145">
        <f t="shared" si="30"/>
        <v>-5625</v>
      </c>
      <c r="S56" s="139"/>
      <c r="T56" s="140"/>
      <c r="U56" s="142"/>
      <c r="V56" s="55"/>
      <c r="W56" s="55"/>
      <c r="X56" s="55"/>
      <c r="Y56" s="55"/>
      <c r="Z56" s="55"/>
      <c r="AA56" s="55"/>
      <c r="AB56" s="148"/>
      <c r="AC56" s="148"/>
      <c r="AD56" s="148"/>
      <c r="AE56" s="148"/>
      <c r="AF56" s="148"/>
      <c r="AG56" s="55"/>
      <c r="AH56" s="148"/>
      <c r="AI56" s="148"/>
      <c r="AJ56" s="55"/>
      <c r="AK56" s="55"/>
    </row>
    <row r="57" spans="2:37" ht="15" customHeight="1">
      <c r="B57" s="94">
        <v>46235</v>
      </c>
      <c r="C57" s="96">
        <v>4384.47</v>
      </c>
      <c r="D57" s="96">
        <v>1641.73</v>
      </c>
      <c r="E57" s="96">
        <v>491.25</v>
      </c>
      <c r="F57" s="96">
        <v>9458.69</v>
      </c>
      <c r="G57" s="96">
        <v>1402.43</v>
      </c>
      <c r="H57" s="96">
        <v>5272.48</v>
      </c>
      <c r="I57" s="96"/>
      <c r="J57" s="96">
        <v>0</v>
      </c>
      <c r="K57" s="98">
        <f t="shared" si="31"/>
        <v>22651.05</v>
      </c>
      <c r="L57" s="150">
        <f t="shared" si="29"/>
        <v>712.45161290322585</v>
      </c>
      <c r="M57" s="98">
        <f t="shared" si="29"/>
        <v>7.6801095716743637</v>
      </c>
      <c r="N57" s="111"/>
      <c r="O57" s="151" t="s">
        <v>77</v>
      </c>
      <c r="P57" s="152">
        <v>4500</v>
      </c>
      <c r="Q57" s="146">
        <v>4544.78</v>
      </c>
      <c r="R57" s="145">
        <f t="shared" si="30"/>
        <v>-44.779999999999745</v>
      </c>
      <c r="S57" s="139"/>
      <c r="T57" s="140"/>
      <c r="U57" s="142"/>
      <c r="V57" s="55"/>
      <c r="W57" s="55"/>
      <c r="X57" s="55"/>
      <c r="Y57" s="55"/>
      <c r="Z57" s="55"/>
      <c r="AA57" s="55"/>
      <c r="AB57" s="148"/>
      <c r="AC57" s="148"/>
      <c r="AD57" s="55"/>
      <c r="AE57" s="148"/>
      <c r="AF57" s="148"/>
      <c r="AG57" s="55"/>
      <c r="AH57" s="148"/>
      <c r="AI57" s="55"/>
      <c r="AJ57" s="55"/>
      <c r="AK57" s="55"/>
    </row>
    <row r="58" spans="2:37" ht="15" customHeight="1">
      <c r="B58" s="102">
        <v>46266</v>
      </c>
      <c r="C58" s="104"/>
      <c r="D58" s="104"/>
      <c r="E58" s="104"/>
      <c r="F58" s="104"/>
      <c r="G58" s="104"/>
      <c r="H58" s="104"/>
      <c r="I58" s="104"/>
      <c r="J58" s="104">
        <v>0</v>
      </c>
      <c r="K58" s="106">
        <f t="shared" si="31"/>
        <v>0</v>
      </c>
      <c r="L58" s="153">
        <f>H43</f>
        <v>0</v>
      </c>
      <c r="M58" s="106" t="e">
        <f t="shared" ref="M58" si="32">I43</f>
        <v>#DIV/0!</v>
      </c>
      <c r="N58" s="111"/>
      <c r="O58" s="151" t="s">
        <v>78</v>
      </c>
      <c r="P58" s="152">
        <v>8500</v>
      </c>
      <c r="Q58" s="146">
        <v>14580.05</v>
      </c>
      <c r="R58" s="145">
        <f t="shared" si="30"/>
        <v>-6080.0499999999993</v>
      </c>
      <c r="S58" s="139"/>
      <c r="T58" s="140"/>
      <c r="U58" s="142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</row>
    <row r="59" spans="2:37" ht="15" customHeight="1">
      <c r="B59" s="102">
        <v>46296</v>
      </c>
      <c r="C59" s="106"/>
      <c r="D59" s="106"/>
      <c r="E59" s="106"/>
      <c r="F59" s="106"/>
      <c r="G59" s="106"/>
      <c r="H59" s="104"/>
      <c r="I59" s="104"/>
      <c r="J59" s="104">
        <v>0</v>
      </c>
      <c r="K59" s="106">
        <f t="shared" si="31"/>
        <v>0</v>
      </c>
      <c r="L59" s="153">
        <f t="shared" ref="L59:L61" si="33">H44</f>
        <v>0</v>
      </c>
      <c r="M59" s="106" t="e">
        <f t="shared" ref="M59:M61" si="34">I44</f>
        <v>#DIV/0!</v>
      </c>
      <c r="N59" s="111"/>
      <c r="O59" s="151" t="s">
        <v>79</v>
      </c>
      <c r="P59" s="152">
        <v>0</v>
      </c>
      <c r="Q59" s="154"/>
      <c r="R59" s="145">
        <f t="shared" si="30"/>
        <v>0</v>
      </c>
      <c r="S59" s="139"/>
      <c r="T59" s="140"/>
      <c r="U59" s="142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</row>
    <row r="60" spans="2:37" ht="15" customHeight="1">
      <c r="B60" s="102">
        <v>46327</v>
      </c>
      <c r="C60" s="104"/>
      <c r="D60" s="104"/>
      <c r="E60" s="104"/>
      <c r="F60" s="104"/>
      <c r="G60" s="104"/>
      <c r="H60" s="104"/>
      <c r="I60" s="104"/>
      <c r="J60" s="104">
        <v>0</v>
      </c>
      <c r="K60" s="106">
        <f t="shared" si="31"/>
        <v>0</v>
      </c>
      <c r="L60" s="153">
        <f t="shared" si="33"/>
        <v>0</v>
      </c>
      <c r="M60" s="106" t="e">
        <f t="shared" si="34"/>
        <v>#DIV/0!</v>
      </c>
      <c r="N60" s="111"/>
      <c r="O60" s="155" t="s">
        <v>80</v>
      </c>
      <c r="P60" s="156">
        <f>SUM(P50:P59)</f>
        <v>158000</v>
      </c>
      <c r="Q60" s="156">
        <f>SUM(Q50:Q59)</f>
        <v>207677.83</v>
      </c>
      <c r="R60" s="156">
        <f>SUM(R50:R59)</f>
        <v>-49677.83</v>
      </c>
      <c r="S60" s="139"/>
      <c r="T60" s="140"/>
      <c r="U60" s="142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</row>
    <row r="61" spans="2:37" ht="18" customHeight="1">
      <c r="B61" s="102">
        <v>46357</v>
      </c>
      <c r="C61" s="104"/>
      <c r="D61" s="104"/>
      <c r="E61" s="104"/>
      <c r="F61" s="104"/>
      <c r="G61" s="104"/>
      <c r="H61" s="104"/>
      <c r="I61" s="104"/>
      <c r="J61" s="104"/>
      <c r="K61" s="106">
        <f t="shared" si="31"/>
        <v>0</v>
      </c>
      <c r="L61" s="153">
        <f t="shared" si="33"/>
        <v>0</v>
      </c>
      <c r="M61" s="106" t="e">
        <f t="shared" si="34"/>
        <v>#DIV/0!</v>
      </c>
      <c r="N61" s="111"/>
      <c r="O61" s="40"/>
      <c r="P61" s="41"/>
      <c r="Q61" s="41"/>
      <c r="R61" s="42" t="str">
        <f>IF(P60&lt;Q60,"Inv Over","Inv Short")</f>
        <v>Inv Over</v>
      </c>
      <c r="S61" s="139"/>
      <c r="T61" s="140"/>
      <c r="U61" s="142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</row>
    <row r="62" spans="2:37" ht="46.15" customHeight="1">
      <c r="B62" s="157"/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9"/>
      <c r="T62" s="160"/>
      <c r="U62" s="142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</row>
    <row r="63" spans="2:37" ht="46.15" customHeight="1">
      <c r="B63" s="161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3"/>
      <c r="T63" s="164"/>
      <c r="U63" s="142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</row>
    <row r="64" spans="2:37" ht="46.15" customHeight="1">
      <c r="B64" s="161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3"/>
      <c r="T64" s="164"/>
      <c r="U64" s="142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</row>
    <row r="65" spans="2:37" ht="46.15" customHeight="1">
      <c r="B65" s="161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3"/>
      <c r="T65" s="164"/>
      <c r="U65" s="142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</row>
    <row r="66" spans="2:37" ht="46.15" customHeight="1">
      <c r="B66" s="165"/>
      <c r="C66" s="166"/>
      <c r="D66" s="166"/>
      <c r="E66" s="166"/>
      <c r="F66" s="166"/>
      <c r="G66" s="166"/>
      <c r="H66" s="166"/>
      <c r="I66" s="167"/>
      <c r="J66" s="168"/>
      <c r="K66" s="169"/>
      <c r="L66" s="166"/>
      <c r="M66" s="166"/>
      <c r="N66" s="166"/>
      <c r="O66" s="170"/>
      <c r="P66" s="171"/>
      <c r="Q66" s="170"/>
      <c r="R66" s="170"/>
      <c r="S66" s="167"/>
      <c r="T66" s="172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</row>
    <row r="67" spans="2:37" ht="46.15" customHeight="1">
      <c r="B67" s="165"/>
      <c r="C67" s="166"/>
      <c r="D67" s="166"/>
      <c r="E67" s="166"/>
      <c r="F67" s="166"/>
      <c r="G67" s="166"/>
      <c r="H67" s="166"/>
      <c r="I67" s="168"/>
      <c r="J67" s="169"/>
      <c r="K67" s="166"/>
      <c r="L67" s="166"/>
      <c r="M67" s="166"/>
      <c r="N67" s="166"/>
      <c r="O67" s="166"/>
      <c r="P67" s="167"/>
      <c r="Q67" s="167"/>
      <c r="R67" s="167"/>
      <c r="S67" s="167"/>
      <c r="T67" s="172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</row>
    <row r="68" spans="2:37" ht="46.15" customHeight="1">
      <c r="B68" s="165"/>
      <c r="C68" s="166"/>
      <c r="D68" s="166"/>
      <c r="E68" s="166"/>
      <c r="F68" s="166"/>
      <c r="G68" s="166"/>
      <c r="H68" s="166"/>
      <c r="I68" s="168"/>
      <c r="J68" s="169"/>
      <c r="K68" s="166"/>
      <c r="L68" s="166"/>
      <c r="M68" s="166"/>
      <c r="N68" s="166"/>
      <c r="O68" s="166"/>
      <c r="P68" s="167"/>
      <c r="Q68" s="167"/>
      <c r="R68" s="167"/>
      <c r="S68" s="167"/>
      <c r="T68" s="172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</row>
    <row r="69" spans="2:37" ht="46.15" customHeight="1">
      <c r="B69" s="165"/>
      <c r="C69" s="166"/>
      <c r="D69" s="166"/>
      <c r="E69" s="166"/>
      <c r="F69" s="166"/>
      <c r="G69" s="166"/>
      <c r="H69" s="166"/>
      <c r="I69" s="168"/>
      <c r="J69" s="169"/>
      <c r="K69" s="166"/>
      <c r="L69" s="166"/>
      <c r="M69" s="166"/>
      <c r="N69" s="166"/>
      <c r="O69" s="166"/>
      <c r="P69" s="167"/>
      <c r="Q69" s="167"/>
      <c r="R69" s="167"/>
      <c r="S69" s="167"/>
      <c r="T69" s="172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</row>
    <row r="70" spans="2:37" ht="46.15" customHeight="1">
      <c r="B70" s="165"/>
      <c r="C70" s="166"/>
      <c r="D70" s="166"/>
      <c r="E70" s="166"/>
      <c r="F70" s="166"/>
      <c r="G70" s="166"/>
      <c r="H70" s="166"/>
      <c r="I70" s="168"/>
      <c r="J70" s="169"/>
      <c r="K70" s="166"/>
      <c r="L70" s="166"/>
      <c r="M70" s="166"/>
      <c r="N70" s="166"/>
      <c r="O70" s="166"/>
      <c r="P70" s="167"/>
      <c r="Q70" s="167"/>
      <c r="R70" s="167"/>
      <c r="S70" s="167"/>
      <c r="T70" s="172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</row>
    <row r="71" spans="2:37" ht="46.15" customHeight="1">
      <c r="B71" s="165"/>
      <c r="C71" s="166"/>
      <c r="D71" s="166"/>
      <c r="E71" s="166"/>
      <c r="F71" s="166"/>
      <c r="G71" s="166"/>
      <c r="H71" s="166"/>
      <c r="I71" s="168"/>
      <c r="J71" s="169"/>
      <c r="K71" s="166"/>
      <c r="L71" s="166"/>
      <c r="M71" s="166"/>
      <c r="N71" s="166"/>
      <c r="O71" s="166"/>
      <c r="P71" s="167"/>
      <c r="Q71" s="167"/>
      <c r="R71" s="167"/>
      <c r="S71" s="167"/>
      <c r="T71" s="172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</row>
    <row r="72" spans="2:37" ht="46.15" customHeight="1">
      <c r="B72" s="165"/>
      <c r="C72" s="166"/>
      <c r="D72" s="166"/>
      <c r="E72" s="166"/>
      <c r="F72" s="166"/>
      <c r="G72" s="166"/>
      <c r="H72" s="166"/>
      <c r="I72" s="168"/>
      <c r="J72" s="169"/>
      <c r="K72" s="166"/>
      <c r="L72" s="166"/>
      <c r="M72" s="166"/>
      <c r="N72" s="166"/>
      <c r="O72" s="166"/>
      <c r="P72" s="167"/>
      <c r="Q72" s="167"/>
      <c r="R72" s="167"/>
      <c r="S72" s="167"/>
      <c r="T72" s="172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</row>
    <row r="73" spans="2:37" ht="46.15" customHeight="1">
      <c r="B73" s="165"/>
      <c r="C73" s="166"/>
      <c r="D73" s="166"/>
      <c r="E73" s="166"/>
      <c r="F73" s="166"/>
      <c r="G73" s="166"/>
      <c r="H73" s="166"/>
      <c r="I73" s="168"/>
      <c r="J73" s="169"/>
      <c r="K73" s="166"/>
      <c r="L73" s="166"/>
      <c r="M73" s="166"/>
      <c r="N73" s="166"/>
      <c r="O73" s="166"/>
      <c r="P73" s="167"/>
      <c r="Q73" s="167"/>
      <c r="R73" s="167"/>
      <c r="S73" s="167"/>
      <c r="T73" s="172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</row>
    <row r="74" spans="2:37" ht="46.15" customHeight="1">
      <c r="B74" s="165"/>
      <c r="C74" s="166"/>
      <c r="D74" s="166"/>
      <c r="E74" s="166"/>
      <c r="F74" s="166"/>
      <c r="G74" s="166"/>
      <c r="H74" s="166"/>
      <c r="I74" s="168"/>
      <c r="J74" s="169"/>
      <c r="K74" s="166"/>
      <c r="L74" s="166"/>
      <c r="M74" s="166"/>
      <c r="N74" s="166"/>
      <c r="O74" s="166"/>
      <c r="P74" s="167"/>
      <c r="Q74" s="167"/>
      <c r="R74" s="167"/>
      <c r="S74" s="167"/>
      <c r="T74" s="172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</row>
    <row r="75" spans="2:37" ht="46.15" customHeight="1">
      <c r="B75" s="165"/>
      <c r="C75" s="166"/>
      <c r="D75" s="166"/>
      <c r="E75" s="166"/>
      <c r="F75" s="166"/>
      <c r="G75" s="166"/>
      <c r="H75" s="166"/>
      <c r="I75" s="168"/>
      <c r="J75" s="169"/>
      <c r="K75" s="166"/>
      <c r="L75" s="166"/>
      <c r="M75" s="166"/>
      <c r="N75" s="166"/>
      <c r="O75" s="166"/>
      <c r="P75" s="167"/>
      <c r="Q75" s="167"/>
      <c r="R75" s="167"/>
      <c r="S75" s="167"/>
      <c r="T75" s="172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</row>
    <row r="76" spans="2:37" ht="46.15" customHeight="1">
      <c r="B76" s="165"/>
      <c r="C76" s="166"/>
      <c r="D76" s="166"/>
      <c r="E76" s="166"/>
      <c r="F76" s="166"/>
      <c r="G76" s="166"/>
      <c r="H76" s="166"/>
      <c r="I76" s="168"/>
      <c r="J76" s="169"/>
      <c r="K76" s="166"/>
      <c r="L76" s="166"/>
      <c r="M76" s="166"/>
      <c r="N76" s="166"/>
      <c r="O76" s="166"/>
      <c r="P76" s="167"/>
      <c r="Q76" s="167"/>
      <c r="R76" s="167"/>
      <c r="S76" s="167"/>
      <c r="T76" s="172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</row>
    <row r="77" spans="2:37" ht="46.15" customHeight="1">
      <c r="B77" s="165"/>
      <c r="C77" s="166"/>
      <c r="D77" s="166"/>
      <c r="E77" s="166"/>
      <c r="F77" s="166"/>
      <c r="G77" s="166"/>
      <c r="H77" s="166"/>
      <c r="I77" s="168"/>
      <c r="J77" s="169"/>
      <c r="K77" s="166"/>
      <c r="L77" s="166"/>
      <c r="M77" s="166"/>
      <c r="N77" s="167"/>
      <c r="O77" s="167"/>
      <c r="P77" s="167"/>
      <c r="Q77" s="167"/>
      <c r="R77" s="167"/>
      <c r="S77" s="167"/>
      <c r="T77" s="172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</row>
    <row r="78" spans="2:37" ht="46.15" customHeight="1">
      <c r="B78" s="165"/>
      <c r="C78" s="166"/>
      <c r="D78" s="166"/>
      <c r="E78" s="166"/>
      <c r="F78" s="166"/>
      <c r="G78" s="166"/>
      <c r="H78" s="166"/>
      <c r="I78" s="168"/>
      <c r="J78" s="169"/>
      <c r="K78" s="166"/>
      <c r="L78" s="166"/>
      <c r="M78" s="166"/>
      <c r="N78" s="167"/>
      <c r="O78" s="167"/>
      <c r="P78" s="167"/>
      <c r="Q78" s="167"/>
      <c r="R78" s="167"/>
      <c r="S78" s="167"/>
      <c r="T78" s="172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</row>
    <row r="79" spans="2:37" ht="46.15" customHeight="1">
      <c r="B79" s="165"/>
      <c r="C79" s="167"/>
      <c r="D79" s="167"/>
      <c r="E79" s="167"/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7"/>
      <c r="T79" s="172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</row>
    <row r="80" spans="2:37" ht="46.15" customHeight="1">
      <c r="B80" s="165"/>
      <c r="C80" s="167"/>
      <c r="D80" s="167"/>
      <c r="E80" s="167"/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167"/>
      <c r="Q80" s="167"/>
      <c r="R80" s="167"/>
      <c r="S80" s="167"/>
      <c r="T80" s="172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</row>
    <row r="81" spans="2:37" ht="46.15" customHeight="1">
      <c r="B81" s="165"/>
      <c r="C81" s="167"/>
      <c r="D81" s="167"/>
      <c r="E81" s="167"/>
      <c r="F81" s="167"/>
      <c r="G81" s="167"/>
      <c r="H81" s="167"/>
      <c r="I81" s="167"/>
      <c r="J81" s="167"/>
      <c r="K81" s="167"/>
      <c r="L81" s="167"/>
      <c r="M81" s="167"/>
      <c r="N81" s="166"/>
      <c r="O81" s="166"/>
      <c r="P81" s="167"/>
      <c r="Q81" s="167"/>
      <c r="R81" s="167"/>
      <c r="S81" s="167"/>
      <c r="T81" s="172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</row>
    <row r="82" spans="2:37" ht="46.15" customHeight="1">
      <c r="B82" s="165"/>
      <c r="C82" s="167"/>
      <c r="D82" s="167"/>
      <c r="E82" s="167"/>
      <c r="F82" s="167"/>
      <c r="G82" s="167"/>
      <c r="H82" s="167"/>
      <c r="I82" s="167"/>
      <c r="J82" s="167"/>
      <c r="K82" s="167"/>
      <c r="L82" s="167"/>
      <c r="M82" s="167"/>
      <c r="N82" s="166"/>
      <c r="O82" s="166"/>
      <c r="P82" s="167"/>
      <c r="Q82" s="167"/>
      <c r="R82" s="167"/>
      <c r="S82" s="167"/>
      <c r="T82" s="172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</row>
    <row r="83" spans="2:37" ht="46.15" customHeight="1">
      <c r="B83" s="165"/>
      <c r="C83" s="166"/>
      <c r="D83" s="166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7"/>
      <c r="Q83" s="167"/>
      <c r="R83" s="167"/>
      <c r="S83" s="167"/>
      <c r="T83" s="172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</row>
    <row r="84" spans="2:37" ht="46.15" customHeight="1">
      <c r="B84" s="165"/>
      <c r="C84" s="166"/>
      <c r="D84" s="166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7"/>
      <c r="Q84" s="167"/>
      <c r="R84" s="167"/>
      <c r="S84" s="167"/>
      <c r="T84" s="172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</row>
    <row r="85" spans="2:37" ht="46.15" customHeight="1">
      <c r="B85" s="165"/>
      <c r="C85" s="166"/>
      <c r="D85" s="166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7"/>
      <c r="Q85" s="167"/>
      <c r="R85" s="167"/>
      <c r="S85" s="167"/>
      <c r="T85" s="172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</row>
    <row r="86" spans="2:37" ht="46.15" customHeight="1">
      <c r="B86" s="165"/>
      <c r="C86" s="166"/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7"/>
      <c r="Q86" s="167"/>
      <c r="R86" s="167"/>
      <c r="S86" s="167"/>
      <c r="T86" s="172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</row>
    <row r="87" spans="2:37" ht="46.15" customHeight="1">
      <c r="B87" s="165"/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7"/>
      <c r="Q87" s="167"/>
      <c r="R87" s="167"/>
      <c r="S87" s="167"/>
      <c r="T87" s="172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</row>
    <row r="88" spans="2:37" ht="46.15" customHeight="1">
      <c r="B88" s="165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7"/>
      <c r="Q88" s="167"/>
      <c r="R88" s="167"/>
      <c r="S88" s="167"/>
      <c r="T88" s="172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</row>
    <row r="89" spans="2:37" ht="46.15" customHeight="1">
      <c r="B89" s="165"/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7"/>
      <c r="Q89" s="167"/>
      <c r="R89" s="167"/>
      <c r="S89" s="167"/>
      <c r="T89" s="172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</row>
    <row r="90" spans="2:37" ht="46.15" customHeight="1">
      <c r="B90" s="165"/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7"/>
      <c r="Q90" s="167"/>
      <c r="R90" s="167"/>
      <c r="S90" s="167"/>
      <c r="T90" s="172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</row>
    <row r="91" spans="2:37" ht="46.15" customHeight="1">
      <c r="B91" s="165"/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7"/>
      <c r="Q91" s="167"/>
      <c r="R91" s="167"/>
      <c r="S91" s="167"/>
      <c r="T91" s="172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</row>
    <row r="92" spans="2:37" ht="46.15" customHeight="1">
      <c r="B92" s="165"/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7"/>
      <c r="Q92" s="167"/>
      <c r="R92" s="167"/>
      <c r="S92" s="167"/>
      <c r="T92" s="172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</row>
    <row r="93" spans="2:37" ht="46.15" customHeight="1">
      <c r="B93" s="165"/>
      <c r="C93" s="166"/>
      <c r="D93" s="166"/>
      <c r="E93" s="166"/>
      <c r="F93" s="166"/>
      <c r="G93" s="166"/>
      <c r="H93" s="166"/>
      <c r="I93" s="166"/>
      <c r="J93" s="166"/>
      <c r="K93" s="166"/>
      <c r="L93" s="166"/>
      <c r="M93" s="166"/>
      <c r="N93" s="166"/>
      <c r="O93" s="166"/>
      <c r="P93" s="167"/>
      <c r="Q93" s="167"/>
      <c r="R93" s="167"/>
      <c r="S93" s="167"/>
      <c r="T93" s="172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</row>
    <row r="94" spans="2:37" ht="46.15" customHeight="1">
      <c r="B94" s="165"/>
      <c r="C94" s="166"/>
      <c r="D94" s="166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67"/>
      <c r="Q94" s="167"/>
      <c r="R94" s="167"/>
      <c r="S94" s="167"/>
      <c r="T94" s="172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</row>
    <row r="95" spans="2:37" ht="46.15" customHeight="1">
      <c r="B95" s="165"/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7"/>
      <c r="Q95" s="167"/>
      <c r="R95" s="167"/>
      <c r="S95" s="167"/>
      <c r="T95" s="172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</row>
    <row r="96" spans="2:37" ht="46.15" customHeight="1">
      <c r="B96" s="165"/>
      <c r="C96" s="166"/>
      <c r="D96" s="166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7"/>
      <c r="Q96" s="167"/>
      <c r="R96" s="167"/>
      <c r="S96" s="167"/>
      <c r="T96" s="172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</row>
    <row r="97" spans="2:37" ht="39" customHeight="1">
      <c r="B97" s="165"/>
      <c r="C97" s="166"/>
      <c r="D97" s="166"/>
      <c r="E97" s="166"/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7"/>
      <c r="Q97" s="167"/>
      <c r="R97" s="167"/>
      <c r="S97" s="167"/>
      <c r="T97" s="172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</row>
    <row r="98" spans="2:37" s="39" customFormat="1" ht="15">
      <c r="B98" s="173" t="s">
        <v>81</v>
      </c>
      <c r="C98" s="174"/>
      <c r="D98" s="174"/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5"/>
      <c r="P98" s="176"/>
      <c r="Q98" s="177"/>
      <c r="R98" s="177"/>
      <c r="S98" s="177"/>
      <c r="T98" s="178"/>
      <c r="U98" s="179"/>
      <c r="V98" s="179"/>
      <c r="W98" s="179"/>
      <c r="X98" s="179"/>
      <c r="Y98" s="179"/>
      <c r="Z98" s="179"/>
      <c r="AA98" s="179"/>
      <c r="AB98" s="179"/>
      <c r="AC98" s="179"/>
      <c r="AD98" s="179"/>
      <c r="AE98" s="179"/>
      <c r="AF98" s="179"/>
      <c r="AG98" s="179"/>
      <c r="AH98" s="179"/>
      <c r="AI98" s="179"/>
      <c r="AJ98" s="179"/>
      <c r="AK98" s="179"/>
    </row>
    <row r="99" spans="2:37" s="39" customFormat="1" ht="15">
      <c r="B99" s="69" t="s">
        <v>2</v>
      </c>
      <c r="C99" s="69" t="s">
        <v>82</v>
      </c>
      <c r="D99" s="69" t="s">
        <v>83</v>
      </c>
      <c r="E99" s="69" t="s">
        <v>84</v>
      </c>
      <c r="F99" s="69" t="s">
        <v>85</v>
      </c>
      <c r="G99" s="69" t="s">
        <v>86</v>
      </c>
      <c r="H99" s="69" t="s">
        <v>87</v>
      </c>
      <c r="I99" s="69" t="s">
        <v>88</v>
      </c>
      <c r="J99" s="69" t="s">
        <v>89</v>
      </c>
      <c r="K99" s="69" t="s">
        <v>90</v>
      </c>
      <c r="L99" s="69" t="s">
        <v>91</v>
      </c>
      <c r="M99" s="69" t="s">
        <v>92</v>
      </c>
      <c r="N99" s="69" t="s">
        <v>93</v>
      </c>
      <c r="O99" s="69" t="s">
        <v>66</v>
      </c>
      <c r="P99" s="69" t="s">
        <v>20</v>
      </c>
      <c r="Q99" s="167"/>
      <c r="R99" s="177"/>
      <c r="S99" s="177"/>
      <c r="T99" s="178"/>
      <c r="U99" s="179"/>
      <c r="V99" s="179"/>
      <c r="W99" s="179"/>
      <c r="X99" s="179"/>
      <c r="Y99" s="179"/>
      <c r="Z99" s="179"/>
      <c r="AA99" s="179"/>
      <c r="AB99" s="179"/>
      <c r="AC99" s="179"/>
      <c r="AD99" s="179"/>
      <c r="AE99" s="179"/>
      <c r="AF99" s="179"/>
      <c r="AG99" s="179"/>
      <c r="AH99" s="179"/>
      <c r="AI99" s="179"/>
      <c r="AJ99" s="179"/>
      <c r="AK99" s="179"/>
    </row>
    <row r="100" spans="2:37" s="39" customFormat="1" ht="48" customHeight="1">
      <c r="B100" s="180" t="s">
        <v>94</v>
      </c>
      <c r="C100" s="181">
        <v>67</v>
      </c>
      <c r="D100" s="182">
        <v>7</v>
      </c>
      <c r="E100" s="182">
        <v>4</v>
      </c>
      <c r="F100" s="182">
        <v>10</v>
      </c>
      <c r="G100" s="182">
        <v>22</v>
      </c>
      <c r="H100" s="182">
        <v>54</v>
      </c>
      <c r="I100" s="182">
        <v>71</v>
      </c>
      <c r="J100" s="182">
        <v>25</v>
      </c>
      <c r="K100" s="182"/>
      <c r="L100" s="182"/>
      <c r="M100" s="182"/>
      <c r="N100" s="182"/>
      <c r="O100" s="181">
        <f>SUM(C100:N100)</f>
        <v>260</v>
      </c>
      <c r="P100" s="182"/>
      <c r="Q100" s="167"/>
      <c r="R100" s="177"/>
      <c r="S100" s="177"/>
      <c r="T100" s="178"/>
      <c r="U100" s="179"/>
      <c r="V100" s="179"/>
      <c r="W100" s="179"/>
      <c r="X100" s="179"/>
      <c r="Y100" s="179"/>
      <c r="Z100" s="179"/>
      <c r="AA100" s="179"/>
      <c r="AB100" s="179"/>
      <c r="AC100" s="179"/>
      <c r="AD100" s="179"/>
      <c r="AE100" s="179"/>
      <c r="AF100" s="179"/>
      <c r="AG100" s="179"/>
      <c r="AH100" s="179"/>
      <c r="AI100" s="179"/>
      <c r="AJ100" s="179"/>
      <c r="AK100" s="179"/>
    </row>
    <row r="101" spans="2:37" ht="26.25" customHeight="1">
      <c r="B101" s="183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/>
      <c r="Q101" s="184"/>
      <c r="R101" s="184"/>
      <c r="S101" s="184"/>
      <c r="T101" s="18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</row>
  </sheetData>
  <mergeCells count="5">
    <mergeCell ref="B2:T2"/>
    <mergeCell ref="B4:T4"/>
    <mergeCell ref="B48:K48"/>
    <mergeCell ref="L48:M48"/>
    <mergeCell ref="O48:R48"/>
  </mergeCells>
  <conditionalFormatting sqref="B35:K46">
    <cfRule type="expression" dxfId="27" priority="17" stopIfTrue="1">
      <formula>ISERROR(B35)</formula>
    </cfRule>
  </conditionalFormatting>
  <conditionalFormatting sqref="B50:M61">
    <cfRule type="expression" dxfId="26" priority="18" stopIfTrue="1">
      <formula>ISERROR(B50)</formula>
    </cfRule>
  </conditionalFormatting>
  <conditionalFormatting sqref="B6:T17">
    <cfRule type="expression" dxfId="25" priority="15" stopIfTrue="1">
      <formula>ISERROR(B6)</formula>
    </cfRule>
  </conditionalFormatting>
  <conditionalFormatting sqref="B20:T31">
    <cfRule type="expression" dxfId="24" priority="16" stopIfTrue="1">
      <formula>ISERROR(B20)</formula>
    </cfRule>
  </conditionalFormatting>
  <conditionalFormatting sqref="E34 S34:S45">
    <cfRule type="cellIs" dxfId="23" priority="1" operator="lessThan">
      <formula>-1</formula>
    </cfRule>
  </conditionalFormatting>
  <conditionalFormatting sqref="H34">
    <cfRule type="cellIs" dxfId="22" priority="2" operator="lessThan">
      <formula>-1</formula>
    </cfRule>
  </conditionalFormatting>
  <conditionalFormatting sqref="K34">
    <cfRule type="cellIs" dxfId="21" priority="3" operator="lessThan">
      <formula>-1</formula>
    </cfRule>
  </conditionalFormatting>
  <printOptions horizontalCentered="1"/>
  <pageMargins left="0.25" right="0.25" top="0.4" bottom="0.4" header="0.3" footer="0.3"/>
  <pageSetup paperSize="3" scale="68" fitToHeight="0" orientation="landscape" r:id="rId1"/>
  <headerFooter>
    <oddHeader>&amp;LSugarland Petroleum</oddHeader>
    <oddFooter>&amp;RPage &amp;P of &amp;N   |   Generated &amp;D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S9:W1000"/>
  <sheetViews>
    <sheetView zoomScale="80" zoomScaleNormal="80" workbookViewId="0">
      <selection activeCell="H8" sqref="H8"/>
    </sheetView>
  </sheetViews>
  <sheetFormatPr defaultColWidth="14.42578125" defaultRowHeight="15" customHeight="1"/>
  <cols>
    <col min="1" max="26" width="8.7109375" customWidth="1"/>
  </cols>
  <sheetData>
    <row r="9" spans="19:19">
      <c r="S9" s="38">
        <v>327.01</v>
      </c>
    </row>
    <row r="10" spans="19:19">
      <c r="S10" s="38">
        <v>371.57</v>
      </c>
    </row>
    <row r="11" spans="19:19">
      <c r="S11" s="38">
        <v>353.1</v>
      </c>
    </row>
    <row r="12" spans="19:19">
      <c r="S12" s="38">
        <v>358.52</v>
      </c>
    </row>
    <row r="14" spans="19:19">
      <c r="S14" s="38">
        <v>481.79</v>
      </c>
    </row>
    <row r="15" spans="19:19">
      <c r="S15" s="38">
        <v>384.71</v>
      </c>
    </row>
    <row r="16" spans="19:19">
      <c r="S16" s="38">
        <v>372.48</v>
      </c>
    </row>
    <row r="17" spans="19:23">
      <c r="S17" s="38">
        <v>445.3</v>
      </c>
    </row>
    <row r="18" spans="19:23">
      <c r="S18" s="38">
        <v>373.36</v>
      </c>
    </row>
    <row r="19" spans="19:23">
      <c r="S19" s="38">
        <v>339.48</v>
      </c>
    </row>
    <row r="20" spans="19:23">
      <c r="S20" s="38">
        <v>342.98</v>
      </c>
    </row>
    <row r="21" spans="19:23" ht="15.75" customHeight="1">
      <c r="S21" s="38">
        <v>357.92</v>
      </c>
    </row>
    <row r="22" spans="19:23" ht="15.75" customHeight="1">
      <c r="S22" s="38">
        <v>325.92</v>
      </c>
    </row>
    <row r="23" spans="19:23" ht="15.75" customHeight="1">
      <c r="S23" s="38">
        <v>443.81</v>
      </c>
    </row>
    <row r="24" spans="19:23" ht="15.75" customHeight="1">
      <c r="S24" s="38">
        <v>544.34</v>
      </c>
    </row>
    <row r="25" spans="19:23" ht="15.75" customHeight="1">
      <c r="S25" s="38">
        <v>380.73</v>
      </c>
    </row>
    <row r="26" spans="19:23" ht="15.75" customHeight="1">
      <c r="S26" s="38">
        <v>368.21</v>
      </c>
    </row>
    <row r="27" spans="19:23" ht="15.75" customHeight="1">
      <c r="S27" s="38">
        <v>351.89</v>
      </c>
    </row>
    <row r="28" spans="19:23" ht="15.75" customHeight="1">
      <c r="S28" s="38">
        <v>389.88</v>
      </c>
      <c r="W28" s="38">
        <v>358</v>
      </c>
    </row>
    <row r="29" spans="19:23" ht="15.75" customHeight="1">
      <c r="S29" s="38">
        <v>319.42</v>
      </c>
      <c r="W29" s="38">
        <f>W28/60</f>
        <v>5.9666666666666668</v>
      </c>
    </row>
    <row r="30" spans="19:23" ht="15.75" customHeight="1">
      <c r="S30" s="38">
        <v>339.11</v>
      </c>
    </row>
    <row r="31" spans="19:23" ht="15.75" customHeight="1">
      <c r="S31" s="38">
        <v>413.51</v>
      </c>
    </row>
    <row r="32" spans="19:23" ht="15.75" customHeight="1">
      <c r="S32" s="38">
        <v>415.43</v>
      </c>
    </row>
    <row r="33" spans="19:19" ht="15.75" customHeight="1">
      <c r="S33" s="38">
        <v>366.17</v>
      </c>
    </row>
    <row r="34" spans="19:19" ht="15.75" customHeight="1">
      <c r="S34" s="38">
        <v>372.28</v>
      </c>
    </row>
    <row r="35" spans="19:19" ht="15.75" customHeight="1">
      <c r="S35" s="38">
        <v>428.75</v>
      </c>
    </row>
    <row r="36" spans="19:19" ht="15.75" customHeight="1">
      <c r="S36" s="38">
        <v>423.78</v>
      </c>
    </row>
    <row r="37" spans="19:19" ht="15.75" customHeight="1">
      <c r="S37" s="38">
        <v>404.48</v>
      </c>
    </row>
    <row r="38" spans="19:19" ht="15.75" customHeight="1">
      <c r="S38" s="38">
        <v>394.9</v>
      </c>
    </row>
    <row r="39" spans="19:19" ht="15.75" customHeight="1"/>
    <row r="40" spans="19:19" ht="15.75" customHeight="1">
      <c r="S40" s="38">
        <f>SUM(S9:S39)</f>
        <v>11190.830000000002</v>
      </c>
    </row>
    <row r="41" spans="19:19" ht="15.75" customHeight="1"/>
    <row r="42" spans="19:19" ht="15.75" customHeight="1"/>
    <row r="43" spans="19:19" ht="15.75" customHeight="1"/>
    <row r="44" spans="19:19" ht="15.75" customHeight="1"/>
    <row r="45" spans="19:19" ht="15.75" customHeight="1"/>
    <row r="46" spans="19:19" ht="15.75" customHeight="1"/>
    <row r="47" spans="19:19" ht="15.75" customHeight="1"/>
    <row r="48" spans="19:1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1F3864"/>
    <pageSetUpPr fitToPage="1"/>
  </sheetPr>
  <dimension ref="B1:V848"/>
  <sheetViews>
    <sheetView showGridLines="0" topLeftCell="A3" zoomScale="70" zoomScaleNormal="70" zoomScaleSheetLayoutView="40" workbookViewId="0">
      <selection activeCell="D30" sqref="D30"/>
    </sheetView>
  </sheetViews>
  <sheetFormatPr defaultColWidth="14.42578125" defaultRowHeight="15" customHeight="1"/>
  <cols>
    <col min="1" max="1" width="4" style="20" customWidth="1"/>
    <col min="2" max="2" width="13.7109375" style="12" customWidth="1"/>
    <col min="3" max="9" width="15.7109375" style="12" customWidth="1"/>
    <col min="10" max="10" width="17.5703125" style="12" customWidth="1"/>
    <col min="11" max="12" width="15.7109375" style="12" customWidth="1"/>
    <col min="13" max="13" width="20.7109375" style="12" customWidth="1"/>
    <col min="14" max="18" width="15.7109375" style="12" customWidth="1"/>
    <col min="19" max="19" width="21.140625" style="12" customWidth="1"/>
    <col min="20" max="20" width="17.140625" style="12" customWidth="1"/>
    <col min="21" max="16384" width="14.42578125" style="20"/>
  </cols>
  <sheetData>
    <row r="1" spans="2:22" ht="15.75" customHeight="1"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167"/>
      <c r="V1" s="167"/>
    </row>
    <row r="2" spans="2:22" ht="33.950000000000003" customHeight="1">
      <c r="B2" s="223" t="s">
        <v>95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5"/>
      <c r="U2" s="167"/>
      <c r="V2" s="167"/>
    </row>
    <row r="3" spans="2:22" ht="36"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21"/>
      <c r="U3" s="167"/>
      <c r="V3" s="167"/>
    </row>
    <row r="4" spans="2:22" ht="41.25" customHeight="1">
      <c r="B4" s="226" t="s">
        <v>1</v>
      </c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8"/>
      <c r="U4" s="167"/>
      <c r="V4" s="167"/>
    </row>
    <row r="5" spans="2:22" ht="66" customHeight="1">
      <c r="B5" s="69" t="s">
        <v>2</v>
      </c>
      <c r="C5" s="69" t="s">
        <v>3</v>
      </c>
      <c r="D5" s="69" t="s">
        <v>4</v>
      </c>
      <c r="E5" s="69" t="s">
        <v>5</v>
      </c>
      <c r="F5" s="69" t="s">
        <v>6</v>
      </c>
      <c r="G5" s="69" t="s">
        <v>7</v>
      </c>
      <c r="H5" s="69" t="s">
        <v>8</v>
      </c>
      <c r="I5" s="69" t="s">
        <v>9</v>
      </c>
      <c r="J5" s="69" t="s">
        <v>10</v>
      </c>
      <c r="K5" s="69" t="s">
        <v>11</v>
      </c>
      <c r="L5" s="69" t="s">
        <v>12</v>
      </c>
      <c r="M5" s="69" t="s">
        <v>13</v>
      </c>
      <c r="N5" s="69" t="s">
        <v>14</v>
      </c>
      <c r="O5" s="69" t="s">
        <v>15</v>
      </c>
      <c r="P5" s="69" t="s">
        <v>16</v>
      </c>
      <c r="Q5" s="69" t="s">
        <v>17</v>
      </c>
      <c r="R5" s="69" t="s">
        <v>18</v>
      </c>
      <c r="S5" s="69" t="s">
        <v>19</v>
      </c>
      <c r="T5" s="69" t="s">
        <v>20</v>
      </c>
      <c r="U5" s="167"/>
      <c r="V5" s="167"/>
    </row>
    <row r="6" spans="2:22" ht="15" customHeight="1">
      <c r="B6" s="71">
        <v>46023</v>
      </c>
      <c r="C6" s="72">
        <v>0.67720000000000002</v>
      </c>
      <c r="D6" s="73">
        <v>2.5000000000000001E-2</v>
      </c>
      <c r="E6" s="74">
        <v>1206.9100000000001</v>
      </c>
      <c r="F6" s="75">
        <f t="shared" ref="F6:F17" si="0">C6-D6</f>
        <v>0.6522</v>
      </c>
      <c r="G6" s="74">
        <v>618.70000000000005</v>
      </c>
      <c r="H6" s="75">
        <f t="shared" ref="H6:H17" si="1">G6/G20</f>
        <v>2.9520664942600035E-2</v>
      </c>
      <c r="I6" s="74">
        <v>250</v>
      </c>
      <c r="J6" s="75">
        <f t="shared" ref="J6:J17" si="2">I6/G20</f>
        <v>1.1928505310570563E-2</v>
      </c>
      <c r="K6" s="76">
        <v>0</v>
      </c>
      <c r="L6" s="75">
        <f t="shared" ref="L6:L17" si="3">K6/G20</f>
        <v>0</v>
      </c>
      <c r="M6" s="76">
        <v>109.88</v>
      </c>
      <c r="N6" s="75">
        <f t="shared" ref="N6:N12" si="4">M6/G20</f>
        <v>5.2428166541019739E-3</v>
      </c>
      <c r="O6" s="75">
        <f t="shared" ref="O6:O12" si="5">F6-H6-J6-L6-N6</f>
        <v>0.60550801309272739</v>
      </c>
      <c r="P6" s="72">
        <v>0.4073</v>
      </c>
      <c r="Q6" s="76">
        <f t="shared" ref="Q6:Q12" si="6">R6*G20</f>
        <v>-4154.0831799999996</v>
      </c>
      <c r="R6" s="75">
        <f t="shared" ref="R6:R12" si="7">P6-O6</f>
        <v>-0.1982080130927274</v>
      </c>
      <c r="S6" s="77">
        <f>387.74/60</f>
        <v>6.4623333333333335</v>
      </c>
      <c r="T6" s="78"/>
      <c r="U6" s="167"/>
      <c r="V6" s="167"/>
    </row>
    <row r="7" spans="2:22" ht="15" customHeight="1">
      <c r="B7" s="79">
        <v>46054</v>
      </c>
      <c r="C7" s="80">
        <v>0.67620000000000002</v>
      </c>
      <c r="D7" s="81">
        <v>3.39E-2</v>
      </c>
      <c r="E7" s="82">
        <v>1911.63</v>
      </c>
      <c r="F7" s="83">
        <f t="shared" si="0"/>
        <v>0.64229999999999998</v>
      </c>
      <c r="G7" s="82">
        <v>1851.32</v>
      </c>
      <c r="H7" s="83">
        <f t="shared" si="1"/>
        <v>7.4954017120247005E-2</v>
      </c>
      <c r="I7" s="82">
        <v>396.39</v>
      </c>
      <c r="J7" s="83">
        <f t="shared" si="2"/>
        <v>1.6048561483857308E-2</v>
      </c>
      <c r="K7" s="84">
        <v>0</v>
      </c>
      <c r="L7" s="83">
        <f t="shared" si="3"/>
        <v>0</v>
      </c>
      <c r="M7" s="84">
        <v>115.64</v>
      </c>
      <c r="N7" s="83">
        <f t="shared" si="4"/>
        <v>4.6818932112143571E-3</v>
      </c>
      <c r="O7" s="83">
        <f t="shared" si="5"/>
        <v>0.54661552818468129</v>
      </c>
      <c r="P7" s="80">
        <v>0.48980000000000001</v>
      </c>
      <c r="Q7" s="84">
        <f t="shared" si="6"/>
        <v>-1403.3100249999984</v>
      </c>
      <c r="R7" s="83">
        <f t="shared" si="7"/>
        <v>-5.6815528184681274E-2</v>
      </c>
      <c r="S7" s="85">
        <f>386.91/60</f>
        <v>6.4485000000000001</v>
      </c>
      <c r="T7" s="86"/>
      <c r="U7" s="167"/>
      <c r="V7" s="167"/>
    </row>
    <row r="8" spans="2:22" ht="15" customHeight="1">
      <c r="B8" s="71">
        <v>46082</v>
      </c>
      <c r="C8" s="72">
        <v>0.67130000000000001</v>
      </c>
      <c r="D8" s="73">
        <v>2.5499999999999998E-2</v>
      </c>
      <c r="E8" s="74">
        <v>2114.17</v>
      </c>
      <c r="F8" s="75">
        <f t="shared" si="0"/>
        <v>0.64580000000000004</v>
      </c>
      <c r="G8" s="74">
        <v>1200</v>
      </c>
      <c r="H8" s="75">
        <f t="shared" si="1"/>
        <v>4.3859921644249983E-2</v>
      </c>
      <c r="I8" s="74">
        <v>955</v>
      </c>
      <c r="J8" s="75">
        <f t="shared" si="2"/>
        <v>3.4905187641882274E-2</v>
      </c>
      <c r="K8" s="76">
        <v>0</v>
      </c>
      <c r="L8" s="75">
        <f t="shared" si="3"/>
        <v>0</v>
      </c>
      <c r="M8" s="76">
        <v>117.62</v>
      </c>
      <c r="N8" s="75">
        <f t="shared" si="4"/>
        <v>4.2990033198305692E-3</v>
      </c>
      <c r="O8" s="75">
        <f t="shared" si="5"/>
        <v>0.56273588739403724</v>
      </c>
      <c r="P8" s="72">
        <v>0.50380000000000003</v>
      </c>
      <c r="Q8" s="76">
        <f t="shared" si="6"/>
        <v>-1612.4758600000011</v>
      </c>
      <c r="R8" s="75">
        <f t="shared" si="7"/>
        <v>-5.8935887394037212E-2</v>
      </c>
      <c r="S8" s="77">
        <f>314.28/60</f>
        <v>5.2379999999999995</v>
      </c>
      <c r="T8" s="78"/>
      <c r="U8" s="167"/>
      <c r="V8" s="167"/>
    </row>
    <row r="9" spans="2:22" ht="15" customHeight="1">
      <c r="B9" s="79">
        <v>46113</v>
      </c>
      <c r="C9" s="80">
        <v>0.6653</v>
      </c>
      <c r="D9" s="81">
        <v>3.2599999999999997E-2</v>
      </c>
      <c r="E9" s="82">
        <v>2553.67</v>
      </c>
      <c r="F9" s="83">
        <f t="shared" si="0"/>
        <v>0.63270000000000004</v>
      </c>
      <c r="G9" s="82">
        <v>1203</v>
      </c>
      <c r="H9" s="83">
        <f t="shared" si="1"/>
        <v>4.491727268891671E-2</v>
      </c>
      <c r="I9" s="82">
        <v>1255.45</v>
      </c>
      <c r="J9" s="83">
        <f t="shared" si="2"/>
        <v>4.6875635907980454E-2</v>
      </c>
      <c r="K9" s="84">
        <v>0</v>
      </c>
      <c r="L9" s="83">
        <f t="shared" si="3"/>
        <v>0</v>
      </c>
      <c r="M9" s="84">
        <v>159.96</v>
      </c>
      <c r="N9" s="83">
        <f t="shared" si="4"/>
        <v>5.9725410966908702E-3</v>
      </c>
      <c r="O9" s="83">
        <f t="shared" si="5"/>
        <v>0.53493455030641202</v>
      </c>
      <c r="P9" s="80">
        <v>0.50780000000000003</v>
      </c>
      <c r="Q9" s="84">
        <f t="shared" si="6"/>
        <v>-726.73299300000042</v>
      </c>
      <c r="R9" s="83">
        <f t="shared" si="7"/>
        <v>-2.7134550306411986E-2</v>
      </c>
      <c r="S9" s="85">
        <f>319.38/60</f>
        <v>5.3229999999999995</v>
      </c>
      <c r="T9" s="87"/>
      <c r="U9" s="167"/>
      <c r="V9" s="167"/>
    </row>
    <row r="10" spans="2:22" ht="15" customHeight="1">
      <c r="B10" s="71">
        <v>46143</v>
      </c>
      <c r="C10" s="72">
        <v>0.62470000000000003</v>
      </c>
      <c r="D10" s="73">
        <v>4.2099999999999999E-2</v>
      </c>
      <c r="E10" s="74">
        <v>2816.75</v>
      </c>
      <c r="F10" s="75">
        <f t="shared" si="0"/>
        <v>0.58260000000000001</v>
      </c>
      <c r="G10" s="74">
        <v>1887.53</v>
      </c>
      <c r="H10" s="75">
        <f t="shared" si="1"/>
        <v>7.1911822077549994E-2</v>
      </c>
      <c r="I10" s="74">
        <v>1284.42</v>
      </c>
      <c r="J10" s="75">
        <f t="shared" si="2"/>
        <v>4.8934312309127155E-2</v>
      </c>
      <c r="K10" s="76">
        <v>0</v>
      </c>
      <c r="L10" s="75">
        <f t="shared" si="3"/>
        <v>0</v>
      </c>
      <c r="M10" s="76">
        <v>123.19</v>
      </c>
      <c r="N10" s="75">
        <f t="shared" si="4"/>
        <v>4.6933385756694644E-3</v>
      </c>
      <c r="O10" s="75">
        <f t="shared" si="5"/>
        <v>0.45706052703765343</v>
      </c>
      <c r="P10" s="72">
        <v>0.47399999999999998</v>
      </c>
      <c r="Q10" s="76">
        <f t="shared" si="6"/>
        <v>444.62457599999817</v>
      </c>
      <c r="R10" s="75">
        <f t="shared" si="7"/>
        <v>1.6939472962346547E-2</v>
      </c>
      <c r="S10" s="77">
        <f>345.4/60</f>
        <v>5.7566666666666659</v>
      </c>
      <c r="T10" s="78"/>
      <c r="U10" s="167"/>
      <c r="V10" s="167"/>
    </row>
    <row r="11" spans="2:22" ht="15" customHeight="1">
      <c r="B11" s="79">
        <v>46174</v>
      </c>
      <c r="C11" s="80">
        <v>0.66120000000000001</v>
      </c>
      <c r="D11" s="81">
        <v>4.9099999999999998E-2</v>
      </c>
      <c r="E11" s="82">
        <v>2925.16</v>
      </c>
      <c r="F11" s="83">
        <f t="shared" si="0"/>
        <v>0.61209999999999998</v>
      </c>
      <c r="G11" s="82">
        <v>1833.28</v>
      </c>
      <c r="H11" s="83">
        <f t="shared" si="1"/>
        <v>7.6472698452425644E-2</v>
      </c>
      <c r="I11" s="82">
        <v>816.95</v>
      </c>
      <c r="J11" s="83">
        <f t="shared" si="2"/>
        <v>3.4077920994452095E-2</v>
      </c>
      <c r="K11" s="84">
        <v>449.81</v>
      </c>
      <c r="L11" s="83">
        <f t="shared" si="3"/>
        <v>1.8763191924248114E-2</v>
      </c>
      <c r="M11" s="84">
        <v>123.99</v>
      </c>
      <c r="N11" s="83">
        <f t="shared" si="4"/>
        <v>5.1720685771492929E-3</v>
      </c>
      <c r="O11" s="83">
        <f t="shared" si="5"/>
        <v>0.47761412005172482</v>
      </c>
      <c r="P11" s="80">
        <v>0.47799999999999998</v>
      </c>
      <c r="Q11" s="84">
        <f t="shared" si="6"/>
        <v>9.250700000000375</v>
      </c>
      <c r="R11" s="83">
        <f t="shared" si="7"/>
        <v>3.8587994827515848E-4</v>
      </c>
      <c r="S11" s="85">
        <f>357.14/60</f>
        <v>5.9523333333333328</v>
      </c>
      <c r="T11" s="87"/>
      <c r="U11" s="167"/>
      <c r="V11" s="167"/>
    </row>
    <row r="12" spans="2:22" ht="15" customHeight="1">
      <c r="B12" s="88">
        <v>46204</v>
      </c>
      <c r="C12" s="72">
        <v>0.64759999999999995</v>
      </c>
      <c r="D12" s="72">
        <v>4.3200000000000002E-2</v>
      </c>
      <c r="E12" s="89">
        <v>2199.3200000000002</v>
      </c>
      <c r="F12" s="90">
        <f t="shared" si="0"/>
        <v>0.60439999999999994</v>
      </c>
      <c r="G12" s="89">
        <v>1879.4</v>
      </c>
      <c r="H12" s="90">
        <f t="shared" si="1"/>
        <v>7.6353989347655637E-2</v>
      </c>
      <c r="I12" s="89">
        <v>1345.16</v>
      </c>
      <c r="J12" s="90">
        <f t="shared" si="2"/>
        <v>5.4649532995047601E-2</v>
      </c>
      <c r="K12" s="91">
        <v>0</v>
      </c>
      <c r="L12" s="90">
        <f t="shared" si="3"/>
        <v>0</v>
      </c>
      <c r="M12" s="91">
        <v>97.96</v>
      </c>
      <c r="N12" s="90">
        <f t="shared" si="4"/>
        <v>3.97980035995336E-3</v>
      </c>
      <c r="O12" s="90">
        <f t="shared" si="5"/>
        <v>0.46941667729734338</v>
      </c>
      <c r="P12" s="72">
        <v>0.43419999999999997</v>
      </c>
      <c r="Q12" s="91">
        <f t="shared" si="6"/>
        <v>-866.83385999999962</v>
      </c>
      <c r="R12" s="90">
        <f t="shared" si="7"/>
        <v>-3.5216677297343402E-2</v>
      </c>
      <c r="S12" s="92">
        <f>358.1/60</f>
        <v>5.9683333333333337</v>
      </c>
      <c r="T12" s="93"/>
      <c r="U12" s="167"/>
      <c r="V12" s="167"/>
    </row>
    <row r="13" spans="2:22" ht="15" customHeight="1">
      <c r="B13" s="94">
        <v>46235</v>
      </c>
      <c r="C13" s="99">
        <v>0.64823736799238174</v>
      </c>
      <c r="D13" s="95">
        <v>4.8976199999999998E-2</v>
      </c>
      <c r="E13" s="96">
        <v>2614.19</v>
      </c>
      <c r="F13" s="97">
        <f t="shared" si="0"/>
        <v>0.59926116799238172</v>
      </c>
      <c r="G13" s="96">
        <v>1900</v>
      </c>
      <c r="H13" s="97">
        <f t="shared" si="1"/>
        <v>7.9989963364596781E-2</v>
      </c>
      <c r="I13" s="96">
        <v>1283.76</v>
      </c>
      <c r="J13" s="97">
        <f t="shared" si="2"/>
        <v>5.4046271246807769E-2</v>
      </c>
      <c r="K13" s="98">
        <v>0</v>
      </c>
      <c r="L13" s="97">
        <f t="shared" si="3"/>
        <v>0</v>
      </c>
      <c r="M13" s="98">
        <v>102.73</v>
      </c>
      <c r="N13" s="97">
        <f t="shared" ref="N13" si="8">M13/G27</f>
        <v>4.3249310191815936E-3</v>
      </c>
      <c r="O13" s="97">
        <f t="shared" ref="O13" si="9">F13-H13-J13-L13-N13</f>
        <v>0.46090000236179562</v>
      </c>
      <c r="P13" s="99">
        <v>0.53769999999999996</v>
      </c>
      <c r="Q13" s="98">
        <f t="shared" ref="Q13" si="10">R13*G27</f>
        <v>1824.2288079003147</v>
      </c>
      <c r="R13" s="97">
        <f t="shared" ref="R13" si="11">P13-O13</f>
        <v>7.6799997638204331E-2</v>
      </c>
      <c r="S13" s="100">
        <f>329.83/60</f>
        <v>5.4971666666666668</v>
      </c>
      <c r="T13" s="101"/>
      <c r="U13" s="167"/>
      <c r="V13" s="167"/>
    </row>
    <row r="14" spans="2:22" ht="15" customHeight="1">
      <c r="B14" s="102">
        <v>46266</v>
      </c>
      <c r="C14" s="186"/>
      <c r="D14" s="103"/>
      <c r="E14" s="104"/>
      <c r="F14" s="105">
        <f t="shared" si="0"/>
        <v>0</v>
      </c>
      <c r="G14" s="104"/>
      <c r="H14" s="105" t="e">
        <f t="shared" si="1"/>
        <v>#DIV/0!</v>
      </c>
      <c r="I14" s="104"/>
      <c r="J14" s="105" t="e">
        <f t="shared" si="2"/>
        <v>#DIV/0!</v>
      </c>
      <c r="K14" s="106">
        <v>0</v>
      </c>
      <c r="L14" s="105" t="e">
        <f t="shared" si="3"/>
        <v>#DIV/0!</v>
      </c>
      <c r="M14" s="106"/>
      <c r="N14" s="105" t="e">
        <f t="shared" ref="N14:N17" si="12">M14/G28</f>
        <v>#DIV/0!</v>
      </c>
      <c r="O14" s="105" t="e">
        <f t="shared" ref="O14:O17" si="13">F14-H14-J14-L14-N14</f>
        <v>#DIV/0!</v>
      </c>
      <c r="P14" s="186"/>
      <c r="Q14" s="106" t="e">
        <f t="shared" ref="Q14:Q17" si="14">R14*G28</f>
        <v>#DIV/0!</v>
      </c>
      <c r="R14" s="105" t="e">
        <f t="shared" ref="R14:R17" si="15">P14-O14</f>
        <v>#DIV/0!</v>
      </c>
      <c r="S14" s="107"/>
      <c r="T14" s="108"/>
      <c r="U14" s="167"/>
      <c r="V14" s="167"/>
    </row>
    <row r="15" spans="2:22" ht="15" customHeight="1">
      <c r="B15" s="102">
        <v>46296</v>
      </c>
      <c r="C15" s="186"/>
      <c r="D15" s="103"/>
      <c r="E15" s="104"/>
      <c r="F15" s="105">
        <f t="shared" si="0"/>
        <v>0</v>
      </c>
      <c r="G15" s="104"/>
      <c r="H15" s="105" t="e">
        <f t="shared" si="1"/>
        <v>#DIV/0!</v>
      </c>
      <c r="I15" s="104"/>
      <c r="J15" s="105" t="e">
        <f t="shared" si="2"/>
        <v>#DIV/0!</v>
      </c>
      <c r="K15" s="106">
        <v>0</v>
      </c>
      <c r="L15" s="105" t="e">
        <f t="shared" si="3"/>
        <v>#DIV/0!</v>
      </c>
      <c r="M15" s="106"/>
      <c r="N15" s="105" t="e">
        <f t="shared" si="12"/>
        <v>#DIV/0!</v>
      </c>
      <c r="O15" s="105" t="e">
        <f t="shared" si="13"/>
        <v>#DIV/0!</v>
      </c>
      <c r="P15" s="186"/>
      <c r="Q15" s="106" t="e">
        <f t="shared" si="14"/>
        <v>#DIV/0!</v>
      </c>
      <c r="R15" s="105" t="e">
        <f t="shared" si="15"/>
        <v>#DIV/0!</v>
      </c>
      <c r="S15" s="107"/>
      <c r="T15" s="108"/>
      <c r="U15" s="167"/>
      <c r="V15" s="167"/>
    </row>
    <row r="16" spans="2:22" ht="15" customHeight="1">
      <c r="B16" s="102">
        <v>46327</v>
      </c>
      <c r="C16" s="186"/>
      <c r="D16" s="103"/>
      <c r="E16" s="104"/>
      <c r="F16" s="105">
        <f t="shared" si="0"/>
        <v>0</v>
      </c>
      <c r="G16" s="104"/>
      <c r="H16" s="105" t="e">
        <f t="shared" si="1"/>
        <v>#DIV/0!</v>
      </c>
      <c r="I16" s="104"/>
      <c r="J16" s="105" t="e">
        <f t="shared" si="2"/>
        <v>#DIV/0!</v>
      </c>
      <c r="K16" s="106">
        <v>0</v>
      </c>
      <c r="L16" s="105" t="e">
        <f t="shared" si="3"/>
        <v>#DIV/0!</v>
      </c>
      <c r="M16" s="106"/>
      <c r="N16" s="105" t="e">
        <f t="shared" si="12"/>
        <v>#DIV/0!</v>
      </c>
      <c r="O16" s="105" t="e">
        <f t="shared" si="13"/>
        <v>#DIV/0!</v>
      </c>
      <c r="P16" s="186"/>
      <c r="Q16" s="106" t="e">
        <f t="shared" si="14"/>
        <v>#DIV/0!</v>
      </c>
      <c r="R16" s="105" t="e">
        <f t="shared" si="15"/>
        <v>#DIV/0!</v>
      </c>
      <c r="S16" s="107"/>
      <c r="T16" s="108"/>
      <c r="U16" s="167"/>
      <c r="V16" s="167"/>
    </row>
    <row r="17" spans="2:22" ht="15" customHeight="1">
      <c r="B17" s="102">
        <v>46357</v>
      </c>
      <c r="C17" s="186"/>
      <c r="D17" s="103"/>
      <c r="E17" s="104"/>
      <c r="F17" s="105">
        <f t="shared" si="0"/>
        <v>0</v>
      </c>
      <c r="G17" s="104"/>
      <c r="H17" s="105" t="e">
        <f t="shared" si="1"/>
        <v>#DIV/0!</v>
      </c>
      <c r="I17" s="104"/>
      <c r="J17" s="105" t="e">
        <f t="shared" si="2"/>
        <v>#DIV/0!</v>
      </c>
      <c r="K17" s="106">
        <v>0</v>
      </c>
      <c r="L17" s="105" t="e">
        <f t="shared" si="3"/>
        <v>#DIV/0!</v>
      </c>
      <c r="M17" s="106"/>
      <c r="N17" s="105" t="e">
        <f t="shared" si="12"/>
        <v>#DIV/0!</v>
      </c>
      <c r="O17" s="105" t="e">
        <f t="shared" si="13"/>
        <v>#DIV/0!</v>
      </c>
      <c r="P17" s="186"/>
      <c r="Q17" s="106" t="e">
        <f t="shared" si="14"/>
        <v>#DIV/0!</v>
      </c>
      <c r="R17" s="105" t="e">
        <f t="shared" si="15"/>
        <v>#DIV/0!</v>
      </c>
      <c r="S17" s="107"/>
      <c r="T17" s="108"/>
      <c r="U17" s="167"/>
      <c r="V17" s="167"/>
    </row>
    <row r="18" spans="2:22" ht="24.75" customHeight="1">
      <c r="B18" s="109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1"/>
      <c r="O18" s="111"/>
      <c r="P18" s="111"/>
      <c r="Q18" s="111"/>
      <c r="R18" s="111"/>
      <c r="S18" s="111"/>
      <c r="T18" s="112"/>
      <c r="U18" s="167"/>
      <c r="V18" s="167"/>
    </row>
    <row r="19" spans="2:22" ht="48" customHeight="1">
      <c r="B19" s="69" t="s">
        <v>2</v>
      </c>
      <c r="C19" s="69" t="s">
        <v>21</v>
      </c>
      <c r="D19" s="69" t="s">
        <v>22</v>
      </c>
      <c r="E19" s="69" t="s">
        <v>23</v>
      </c>
      <c r="F19" s="69" t="s">
        <v>24</v>
      </c>
      <c r="G19" s="69" t="s">
        <v>25</v>
      </c>
      <c r="H19" s="69" t="s">
        <v>23</v>
      </c>
      <c r="I19" s="69" t="s">
        <v>26</v>
      </c>
      <c r="J19" s="69" t="s">
        <v>27</v>
      </c>
      <c r="K19" s="69" t="s">
        <v>23</v>
      </c>
      <c r="L19" s="69" t="s">
        <v>28</v>
      </c>
      <c r="M19" s="69" t="s">
        <v>29</v>
      </c>
      <c r="N19" s="69" t="s">
        <v>30</v>
      </c>
      <c r="O19" s="69" t="s">
        <v>31</v>
      </c>
      <c r="P19" s="69" t="s">
        <v>32</v>
      </c>
      <c r="Q19" s="69" t="s">
        <v>33</v>
      </c>
      <c r="R19" s="69" t="s">
        <v>34</v>
      </c>
      <c r="S19" s="69" t="s">
        <v>35</v>
      </c>
      <c r="T19" s="69" t="s">
        <v>36</v>
      </c>
      <c r="U19" s="167"/>
      <c r="V19" s="167"/>
    </row>
    <row r="20" spans="2:22" ht="15" customHeight="1">
      <c r="B20" s="71">
        <v>46023</v>
      </c>
      <c r="C20" s="76">
        <v>185000</v>
      </c>
      <c r="D20" s="74">
        <v>141127</v>
      </c>
      <c r="E20" s="76">
        <f t="shared" ref="E20:E31" si="16">D20-C20</f>
        <v>-43873</v>
      </c>
      <c r="F20" s="76">
        <v>42000</v>
      </c>
      <c r="G20" s="74">
        <v>20958.2</v>
      </c>
      <c r="H20" s="76">
        <f t="shared" ref="H20:H31" si="17">G20-F20</f>
        <v>-21041.8</v>
      </c>
      <c r="I20" s="76">
        <f>SUM(C20+F20)</f>
        <v>227000</v>
      </c>
      <c r="J20" s="76">
        <f t="shared" ref="J20:J31" si="18">G20+D20</f>
        <v>162085.20000000001</v>
      </c>
      <c r="K20" s="76">
        <f t="shared" ref="K20:K31" si="19">J20-I20</f>
        <v>-64914.799999999988</v>
      </c>
      <c r="L20" s="113">
        <v>-2527.5100000000002</v>
      </c>
      <c r="M20" s="75">
        <f t="shared" ref="M20:M31" si="20">L20/G20</f>
        <v>-0.12059766583008083</v>
      </c>
      <c r="N20" s="113">
        <v>-4400</v>
      </c>
      <c r="O20" s="75">
        <f t="shared" ref="O20:O31" si="21">N20/D20</f>
        <v>-3.1177591814464986E-2</v>
      </c>
      <c r="P20" s="114">
        <v>6000</v>
      </c>
      <c r="Q20" s="114">
        <v>5242.6000000000004</v>
      </c>
      <c r="R20" s="76">
        <f t="shared" ref="R20:R31" si="22">Q20-P20</f>
        <v>-757.39999999999964</v>
      </c>
      <c r="S20" s="114">
        <v>-670.3</v>
      </c>
      <c r="T20" s="115">
        <v>0.30359999999999998</v>
      </c>
      <c r="U20" s="167"/>
      <c r="V20" s="167"/>
    </row>
    <row r="21" spans="2:22" ht="15" customHeight="1">
      <c r="B21" s="79">
        <v>46054</v>
      </c>
      <c r="C21" s="84">
        <v>185000</v>
      </c>
      <c r="D21" s="82">
        <v>139490</v>
      </c>
      <c r="E21" s="84">
        <f t="shared" si="16"/>
        <v>-45510</v>
      </c>
      <c r="F21" s="84">
        <v>42000</v>
      </c>
      <c r="G21" s="82">
        <v>24699.41</v>
      </c>
      <c r="H21" s="84">
        <f t="shared" si="17"/>
        <v>-17300.59</v>
      </c>
      <c r="I21" s="84">
        <f>SUM(C21+F21)</f>
        <v>227000</v>
      </c>
      <c r="J21" s="84">
        <f t="shared" si="18"/>
        <v>164189.41</v>
      </c>
      <c r="K21" s="84">
        <f t="shared" si="19"/>
        <v>-62810.59</v>
      </c>
      <c r="L21" s="116">
        <v>241.84</v>
      </c>
      <c r="M21" s="83">
        <f t="shared" si="20"/>
        <v>9.7913269993088903E-3</v>
      </c>
      <c r="N21" s="116">
        <v>-1720</v>
      </c>
      <c r="O21" s="83">
        <f t="shared" si="21"/>
        <v>-1.2330633020288194E-2</v>
      </c>
      <c r="P21" s="117">
        <v>6000</v>
      </c>
      <c r="Q21" s="117">
        <v>5546.57</v>
      </c>
      <c r="R21" s="84">
        <f t="shared" si="22"/>
        <v>-453.43000000000029</v>
      </c>
      <c r="S21" s="117">
        <v>352.47</v>
      </c>
      <c r="T21" s="118">
        <v>0.49480000000000002</v>
      </c>
      <c r="U21" s="167"/>
      <c r="V21" s="167"/>
    </row>
    <row r="22" spans="2:22" ht="15" customHeight="1">
      <c r="B22" s="71">
        <v>46082</v>
      </c>
      <c r="C22" s="76">
        <v>185000</v>
      </c>
      <c r="D22" s="74">
        <v>162478</v>
      </c>
      <c r="E22" s="76">
        <f t="shared" si="16"/>
        <v>-22522</v>
      </c>
      <c r="F22" s="76">
        <v>42000</v>
      </c>
      <c r="G22" s="74">
        <v>27359.83</v>
      </c>
      <c r="H22" s="76">
        <f t="shared" si="17"/>
        <v>-14640.169999999998</v>
      </c>
      <c r="I22" s="76">
        <f>SUM(C22+F22)</f>
        <v>227000</v>
      </c>
      <c r="J22" s="76">
        <f t="shared" si="18"/>
        <v>189837.83000000002</v>
      </c>
      <c r="K22" s="76">
        <f t="shared" si="19"/>
        <v>-37162.169999999984</v>
      </c>
      <c r="L22" s="113">
        <v>258.58</v>
      </c>
      <c r="M22" s="75">
        <f t="shared" si="20"/>
        <v>9.4510821156417995E-3</v>
      </c>
      <c r="N22" s="113">
        <v>-2102</v>
      </c>
      <c r="O22" s="75">
        <f t="shared" si="21"/>
        <v>-1.2937136104580312E-2</v>
      </c>
      <c r="P22" s="114">
        <v>6000</v>
      </c>
      <c r="Q22" s="114">
        <v>6266.45</v>
      </c>
      <c r="R22" s="76">
        <f t="shared" si="22"/>
        <v>266.44999999999982</v>
      </c>
      <c r="S22" s="114">
        <v>-169.85</v>
      </c>
      <c r="T22" s="115">
        <v>0.40110000000000001</v>
      </c>
      <c r="U22" s="167"/>
      <c r="V22" s="167"/>
    </row>
    <row r="23" spans="2:22" ht="15" customHeight="1">
      <c r="B23" s="79">
        <v>46113</v>
      </c>
      <c r="C23" s="84">
        <v>185000</v>
      </c>
      <c r="D23" s="82">
        <v>157600</v>
      </c>
      <c r="E23" s="84">
        <f t="shared" si="16"/>
        <v>-27400</v>
      </c>
      <c r="F23" s="84">
        <v>42000</v>
      </c>
      <c r="G23" s="82">
        <v>26782.57</v>
      </c>
      <c r="H23" s="84">
        <f t="shared" si="17"/>
        <v>-15217.43</v>
      </c>
      <c r="I23" s="84">
        <f>SUM(C23+F23)</f>
        <v>227000</v>
      </c>
      <c r="J23" s="84">
        <f t="shared" si="18"/>
        <v>184382.57</v>
      </c>
      <c r="K23" s="84">
        <f t="shared" si="19"/>
        <v>-42617.429999999993</v>
      </c>
      <c r="L23" s="116">
        <v>999.1</v>
      </c>
      <c r="M23" s="83">
        <f t="shared" si="20"/>
        <v>3.7304112338733736E-2</v>
      </c>
      <c r="N23" s="116">
        <v>-240</v>
      </c>
      <c r="O23" s="83">
        <f t="shared" si="21"/>
        <v>-1.5228426395939086E-3</v>
      </c>
      <c r="P23" s="117">
        <v>6000</v>
      </c>
      <c r="Q23" s="117">
        <v>5831.11</v>
      </c>
      <c r="R23" s="84">
        <f t="shared" si="22"/>
        <v>-168.89000000000033</v>
      </c>
      <c r="S23" s="117">
        <v>671.8</v>
      </c>
      <c r="T23" s="118">
        <v>0.55640000000000001</v>
      </c>
      <c r="U23" s="167"/>
      <c r="V23" s="167"/>
    </row>
    <row r="24" spans="2:22" ht="15" customHeight="1">
      <c r="B24" s="71">
        <v>46143</v>
      </c>
      <c r="C24" s="76">
        <v>185000</v>
      </c>
      <c r="D24" s="74">
        <v>168818</v>
      </c>
      <c r="E24" s="76">
        <f t="shared" si="16"/>
        <v>-16182</v>
      </c>
      <c r="F24" s="76">
        <v>42000</v>
      </c>
      <c r="G24" s="74">
        <v>26247.84</v>
      </c>
      <c r="H24" s="76">
        <f t="shared" si="17"/>
        <v>-15752.16</v>
      </c>
      <c r="I24" s="76">
        <f>SUM(C24+F24)</f>
        <v>227000</v>
      </c>
      <c r="J24" s="76">
        <f t="shared" si="18"/>
        <v>195065.84</v>
      </c>
      <c r="K24" s="76">
        <f t="shared" si="19"/>
        <v>-31934.160000000003</v>
      </c>
      <c r="L24" s="113">
        <v>899.81</v>
      </c>
      <c r="M24" s="75">
        <f t="shared" si="20"/>
        <v>3.428129705149071E-2</v>
      </c>
      <c r="N24" s="113">
        <v>-2665</v>
      </c>
      <c r="O24" s="75">
        <f t="shared" si="21"/>
        <v>-1.5786231326043433E-2</v>
      </c>
      <c r="P24" s="114">
        <v>6000</v>
      </c>
      <c r="Q24" s="114">
        <v>6270.69</v>
      </c>
      <c r="R24" s="76">
        <f t="shared" si="22"/>
        <v>270.6899999999996</v>
      </c>
      <c r="S24" s="114">
        <v>-859.75</v>
      </c>
      <c r="T24" s="115">
        <v>0.29239999999999999</v>
      </c>
      <c r="U24" s="167"/>
      <c r="V24" s="167"/>
    </row>
    <row r="25" spans="2:22" ht="15" customHeight="1">
      <c r="B25" s="79">
        <v>46174</v>
      </c>
      <c r="C25" s="84">
        <v>185000</v>
      </c>
      <c r="D25" s="82">
        <v>164054</v>
      </c>
      <c r="E25" s="84">
        <f t="shared" si="16"/>
        <v>-20946</v>
      </c>
      <c r="F25" s="84">
        <v>42000</v>
      </c>
      <c r="G25" s="82">
        <v>23973</v>
      </c>
      <c r="H25" s="84">
        <f t="shared" si="17"/>
        <v>-18027</v>
      </c>
      <c r="I25" s="84">
        <f t="shared" ref="I25:I31" si="23">SUM(C25+F25)</f>
        <v>227000</v>
      </c>
      <c r="J25" s="84">
        <f t="shared" si="18"/>
        <v>188027</v>
      </c>
      <c r="K25" s="84">
        <f t="shared" si="19"/>
        <v>-38973</v>
      </c>
      <c r="L25" s="116">
        <v>1222.3599999999999</v>
      </c>
      <c r="M25" s="83">
        <f t="shared" si="20"/>
        <v>5.0989029324656904E-2</v>
      </c>
      <c r="N25" s="116">
        <v>-2281</v>
      </c>
      <c r="O25" s="83">
        <f t="shared" si="21"/>
        <v>-1.3903958452704597E-2</v>
      </c>
      <c r="P25" s="117">
        <v>6000</v>
      </c>
      <c r="Q25" s="117">
        <v>5918.32</v>
      </c>
      <c r="R25" s="84">
        <f t="shared" si="22"/>
        <v>-81.680000000000291</v>
      </c>
      <c r="S25" s="117">
        <v>-553.64</v>
      </c>
      <c r="T25" s="118">
        <v>0.33789999999999998</v>
      </c>
      <c r="U25" s="167"/>
      <c r="V25" s="167"/>
    </row>
    <row r="26" spans="2:22" ht="15" customHeight="1">
      <c r="B26" s="88">
        <v>46204</v>
      </c>
      <c r="C26" s="91">
        <v>185000</v>
      </c>
      <c r="D26" s="89">
        <v>164426</v>
      </c>
      <c r="E26" s="91">
        <f t="shared" si="16"/>
        <v>-20574</v>
      </c>
      <c r="F26" s="91">
        <v>42000</v>
      </c>
      <c r="G26" s="89">
        <v>24614.3</v>
      </c>
      <c r="H26" s="91">
        <f t="shared" si="17"/>
        <v>-17385.7</v>
      </c>
      <c r="I26" s="91">
        <f t="shared" si="23"/>
        <v>227000</v>
      </c>
      <c r="J26" s="91">
        <f t="shared" si="18"/>
        <v>189040.3</v>
      </c>
      <c r="K26" s="91">
        <f t="shared" si="19"/>
        <v>-37959.700000000012</v>
      </c>
      <c r="L26" s="119">
        <v>-794.96</v>
      </c>
      <c r="M26" s="90">
        <f t="shared" si="20"/>
        <v>-3.2296673072157243E-2</v>
      </c>
      <c r="N26" s="119">
        <v>-5909</v>
      </c>
      <c r="O26" s="90">
        <f t="shared" si="21"/>
        <v>-3.5937138895308529E-2</v>
      </c>
      <c r="P26" s="120">
        <v>6000</v>
      </c>
      <c r="Q26" s="120">
        <v>6335.29</v>
      </c>
      <c r="R26" s="91">
        <f t="shared" si="22"/>
        <v>335.28999999999996</v>
      </c>
      <c r="S26" s="120">
        <v>-159.69</v>
      </c>
      <c r="T26" s="121">
        <v>0.39800000000000002</v>
      </c>
      <c r="U26" s="167"/>
      <c r="V26" s="167"/>
    </row>
    <row r="27" spans="2:22" ht="15" customHeight="1">
      <c r="B27" s="94">
        <v>46235</v>
      </c>
      <c r="C27" s="98">
        <v>185000</v>
      </c>
      <c r="D27" s="96">
        <v>167643</v>
      </c>
      <c r="E27" s="98">
        <f t="shared" si="16"/>
        <v>-17357</v>
      </c>
      <c r="F27" s="98">
        <v>42000</v>
      </c>
      <c r="G27" s="96">
        <v>23752.98</v>
      </c>
      <c r="H27" s="98">
        <f t="shared" si="17"/>
        <v>-18247.02</v>
      </c>
      <c r="I27" s="98">
        <f t="shared" si="23"/>
        <v>227000</v>
      </c>
      <c r="J27" s="98">
        <f t="shared" si="18"/>
        <v>191395.98</v>
      </c>
      <c r="K27" s="98">
        <f t="shared" si="19"/>
        <v>-35604.01999999999</v>
      </c>
      <c r="L27" s="122">
        <v>2752.39</v>
      </c>
      <c r="M27" s="97">
        <f t="shared" si="20"/>
        <v>0.1158755659289908</v>
      </c>
      <c r="N27" s="122">
        <v>-991</v>
      </c>
      <c r="O27" s="97">
        <f t="shared" si="21"/>
        <v>-5.9113711875831377E-3</v>
      </c>
      <c r="P27" s="123">
        <v>6000</v>
      </c>
      <c r="Q27" s="123">
        <v>7095.03</v>
      </c>
      <c r="R27" s="98">
        <f t="shared" si="22"/>
        <v>1095.0299999999997</v>
      </c>
      <c r="S27" s="123">
        <v>-5.56</v>
      </c>
      <c r="T27" s="124">
        <v>0.4209</v>
      </c>
      <c r="U27" s="167"/>
      <c r="V27" s="167"/>
    </row>
    <row r="28" spans="2:22" ht="15" customHeight="1">
      <c r="B28" s="102">
        <v>46266</v>
      </c>
      <c r="C28" s="106">
        <v>185000</v>
      </c>
      <c r="D28" s="104"/>
      <c r="E28" s="106">
        <f t="shared" si="16"/>
        <v>-185000</v>
      </c>
      <c r="F28" s="106">
        <v>42000</v>
      </c>
      <c r="G28" s="104"/>
      <c r="H28" s="106">
        <f t="shared" si="17"/>
        <v>-42000</v>
      </c>
      <c r="I28" s="106">
        <f t="shared" si="23"/>
        <v>227000</v>
      </c>
      <c r="J28" s="106">
        <f t="shared" si="18"/>
        <v>0</v>
      </c>
      <c r="K28" s="106">
        <f t="shared" si="19"/>
        <v>-227000</v>
      </c>
      <c r="L28" s="125"/>
      <c r="M28" s="105" t="e">
        <f t="shared" si="20"/>
        <v>#DIV/0!</v>
      </c>
      <c r="N28" s="125"/>
      <c r="O28" s="105" t="e">
        <f t="shared" si="21"/>
        <v>#DIV/0!</v>
      </c>
      <c r="P28" s="126">
        <v>6000</v>
      </c>
      <c r="Q28" s="126"/>
      <c r="R28" s="106">
        <f t="shared" si="22"/>
        <v>-6000</v>
      </c>
      <c r="S28" s="126"/>
      <c r="T28" s="127"/>
      <c r="U28" s="167"/>
      <c r="V28" s="167"/>
    </row>
    <row r="29" spans="2:22" ht="15" customHeight="1">
      <c r="B29" s="102">
        <v>46296</v>
      </c>
      <c r="C29" s="106">
        <v>185000</v>
      </c>
      <c r="D29" s="104"/>
      <c r="E29" s="106">
        <f t="shared" si="16"/>
        <v>-185000</v>
      </c>
      <c r="F29" s="106">
        <v>42000</v>
      </c>
      <c r="G29" s="104"/>
      <c r="H29" s="106">
        <f t="shared" si="17"/>
        <v>-42000</v>
      </c>
      <c r="I29" s="106">
        <f t="shared" si="23"/>
        <v>227000</v>
      </c>
      <c r="J29" s="106">
        <f t="shared" si="18"/>
        <v>0</v>
      </c>
      <c r="K29" s="106">
        <f t="shared" si="19"/>
        <v>-227000</v>
      </c>
      <c r="L29" s="125"/>
      <c r="M29" s="105" t="e">
        <f t="shared" si="20"/>
        <v>#DIV/0!</v>
      </c>
      <c r="N29" s="125"/>
      <c r="O29" s="105" t="e">
        <f t="shared" si="21"/>
        <v>#DIV/0!</v>
      </c>
      <c r="P29" s="126">
        <v>6000</v>
      </c>
      <c r="Q29" s="126"/>
      <c r="R29" s="106">
        <f t="shared" si="22"/>
        <v>-6000</v>
      </c>
      <c r="S29" s="126"/>
      <c r="T29" s="127"/>
      <c r="U29" s="167"/>
      <c r="V29" s="167"/>
    </row>
    <row r="30" spans="2:22" ht="15" customHeight="1">
      <c r="B30" s="102">
        <v>46327</v>
      </c>
      <c r="C30" s="106">
        <v>185000</v>
      </c>
      <c r="D30" s="104"/>
      <c r="E30" s="106">
        <f t="shared" si="16"/>
        <v>-185000</v>
      </c>
      <c r="F30" s="106">
        <v>42000</v>
      </c>
      <c r="G30" s="104"/>
      <c r="H30" s="106">
        <f t="shared" si="17"/>
        <v>-42000</v>
      </c>
      <c r="I30" s="106">
        <f t="shared" si="23"/>
        <v>227000</v>
      </c>
      <c r="J30" s="106">
        <f t="shared" si="18"/>
        <v>0</v>
      </c>
      <c r="K30" s="106">
        <f t="shared" si="19"/>
        <v>-227000</v>
      </c>
      <c r="L30" s="125"/>
      <c r="M30" s="105" t="e">
        <f t="shared" si="20"/>
        <v>#DIV/0!</v>
      </c>
      <c r="N30" s="125"/>
      <c r="O30" s="105" t="e">
        <f t="shared" si="21"/>
        <v>#DIV/0!</v>
      </c>
      <c r="P30" s="126">
        <v>6000</v>
      </c>
      <c r="Q30" s="126"/>
      <c r="R30" s="106">
        <f t="shared" si="22"/>
        <v>-6000</v>
      </c>
      <c r="S30" s="126"/>
      <c r="T30" s="127"/>
      <c r="U30" s="167"/>
      <c r="V30" s="167"/>
    </row>
    <row r="31" spans="2:22" ht="15" customHeight="1">
      <c r="B31" s="102">
        <v>46357</v>
      </c>
      <c r="C31" s="106">
        <v>185000</v>
      </c>
      <c r="D31" s="104"/>
      <c r="E31" s="106">
        <f t="shared" si="16"/>
        <v>-185000</v>
      </c>
      <c r="F31" s="106">
        <v>42000</v>
      </c>
      <c r="G31" s="104"/>
      <c r="H31" s="106">
        <f t="shared" si="17"/>
        <v>-42000</v>
      </c>
      <c r="I31" s="106">
        <f t="shared" si="23"/>
        <v>227000</v>
      </c>
      <c r="J31" s="106">
        <f t="shared" si="18"/>
        <v>0</v>
      </c>
      <c r="K31" s="106">
        <f t="shared" si="19"/>
        <v>-227000</v>
      </c>
      <c r="L31" s="104"/>
      <c r="M31" s="105" t="e">
        <f t="shared" si="20"/>
        <v>#DIV/0!</v>
      </c>
      <c r="N31" s="104"/>
      <c r="O31" s="105" t="e">
        <f t="shared" si="21"/>
        <v>#DIV/0!</v>
      </c>
      <c r="P31" s="126">
        <v>6000</v>
      </c>
      <c r="Q31" s="126"/>
      <c r="R31" s="106">
        <f t="shared" si="22"/>
        <v>-6000</v>
      </c>
      <c r="S31" s="126"/>
      <c r="T31" s="127"/>
      <c r="U31" s="167"/>
      <c r="V31" s="167"/>
    </row>
    <row r="32" spans="2:22" ht="24.75" customHeight="1">
      <c r="B32" s="128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1"/>
      <c r="O32" s="111"/>
      <c r="P32" s="111"/>
      <c r="Q32" s="111"/>
      <c r="R32" s="111"/>
      <c r="S32" s="111"/>
      <c r="T32" s="112"/>
      <c r="U32" s="167"/>
      <c r="V32" s="167"/>
    </row>
    <row r="33" spans="2:22" ht="78" customHeight="1">
      <c r="B33" s="69" t="s">
        <v>2</v>
      </c>
      <c r="C33" s="69" t="s">
        <v>37</v>
      </c>
      <c r="D33" s="69" t="s">
        <v>38</v>
      </c>
      <c r="E33" s="69" t="s">
        <v>39</v>
      </c>
      <c r="F33" s="69" t="s">
        <v>40</v>
      </c>
      <c r="G33" s="69" t="s">
        <v>41</v>
      </c>
      <c r="H33" s="69" t="s">
        <v>42</v>
      </c>
      <c r="I33" s="69" t="s">
        <v>43</v>
      </c>
      <c r="J33" s="69" t="s">
        <v>44</v>
      </c>
      <c r="K33" s="69" t="s">
        <v>20</v>
      </c>
      <c r="L33" s="43"/>
      <c r="M33" s="44"/>
      <c r="N33" s="45"/>
      <c r="O33" s="45"/>
      <c r="P33" s="44"/>
      <c r="Q33" s="45" t="s">
        <v>96</v>
      </c>
      <c r="R33" s="45"/>
      <c r="S33" s="45"/>
      <c r="T33" s="46"/>
      <c r="U33" s="167"/>
      <c r="V33" s="167"/>
    </row>
    <row r="34" spans="2:22" ht="27" customHeight="1">
      <c r="B34" s="129"/>
      <c r="C34" s="130" t="s">
        <v>45</v>
      </c>
      <c r="D34" s="131" t="s">
        <v>46</v>
      </c>
      <c r="E34" s="130" t="s">
        <v>47</v>
      </c>
      <c r="F34" s="130" t="s">
        <v>48</v>
      </c>
      <c r="G34" s="131" t="s">
        <v>49</v>
      </c>
      <c r="H34" s="130" t="s">
        <v>50</v>
      </c>
      <c r="I34" s="130" t="s">
        <v>51</v>
      </c>
      <c r="J34" s="130" t="s">
        <v>52</v>
      </c>
      <c r="K34" s="130" t="s">
        <v>53</v>
      </c>
      <c r="L34" s="47"/>
      <c r="M34" s="132"/>
      <c r="N34" s="133"/>
      <c r="O34" s="133"/>
      <c r="P34" s="132"/>
      <c r="Q34" s="133" t="s">
        <v>97</v>
      </c>
      <c r="R34" s="133"/>
      <c r="S34" s="133"/>
      <c r="T34" s="134"/>
      <c r="U34" s="167"/>
      <c r="V34" s="167"/>
    </row>
    <row r="35" spans="2:22" ht="24.75" customHeight="1">
      <c r="B35" s="71">
        <v>46023</v>
      </c>
      <c r="C35" s="76">
        <v>35837</v>
      </c>
      <c r="D35" s="74">
        <v>7401</v>
      </c>
      <c r="E35" s="76">
        <v>17745</v>
      </c>
      <c r="F35" s="76">
        <f t="shared" ref="F35:F44" si="24">D35+E35</f>
        <v>25146</v>
      </c>
      <c r="G35" s="74">
        <f t="shared" ref="G35:G44" si="25">C35-F35</f>
        <v>10691</v>
      </c>
      <c r="H35" s="76">
        <f t="shared" ref="H35:H44" si="26">G35/J35</f>
        <v>344.87096774193549</v>
      </c>
      <c r="I35" s="76">
        <f t="shared" ref="I35:I40" si="27">J20/G35</f>
        <v>15.160901693012816</v>
      </c>
      <c r="J35" s="76">
        <v>31</v>
      </c>
      <c r="K35" s="76" t="s">
        <v>54</v>
      </c>
      <c r="L35" s="47"/>
      <c r="M35" s="132"/>
      <c r="N35" s="133"/>
      <c r="O35" s="133"/>
      <c r="P35" s="132"/>
      <c r="Q35" s="133" t="s">
        <v>98</v>
      </c>
      <c r="R35" s="133"/>
      <c r="S35" s="133"/>
      <c r="T35" s="134"/>
      <c r="U35" s="167"/>
      <c r="V35" s="167"/>
    </row>
    <row r="36" spans="2:22" ht="24.75" customHeight="1">
      <c r="B36" s="79">
        <v>46054</v>
      </c>
      <c r="C36" s="84">
        <v>36215</v>
      </c>
      <c r="D36" s="82">
        <v>7418</v>
      </c>
      <c r="E36" s="84">
        <v>18029</v>
      </c>
      <c r="F36" s="84">
        <f t="shared" si="24"/>
        <v>25447</v>
      </c>
      <c r="G36" s="82">
        <f t="shared" si="25"/>
        <v>10768</v>
      </c>
      <c r="H36" s="84">
        <f t="shared" si="26"/>
        <v>384.57142857142856</v>
      </c>
      <c r="I36" s="84">
        <f t="shared" si="27"/>
        <v>15.247902117384845</v>
      </c>
      <c r="J36" s="84">
        <v>28</v>
      </c>
      <c r="K36" s="84"/>
      <c r="L36" s="47"/>
      <c r="M36" s="132"/>
      <c r="N36" s="133"/>
      <c r="O36" s="133"/>
      <c r="P36" s="132"/>
      <c r="Q36" s="133"/>
      <c r="R36" s="133"/>
      <c r="S36" s="133"/>
      <c r="T36" s="134"/>
      <c r="U36" s="167"/>
      <c r="V36" s="167"/>
    </row>
    <row r="37" spans="2:22" ht="24.75" customHeight="1">
      <c r="B37" s="71">
        <v>46082</v>
      </c>
      <c r="C37" s="76">
        <v>43653</v>
      </c>
      <c r="D37" s="74">
        <v>8947</v>
      </c>
      <c r="E37" s="76">
        <v>21203</v>
      </c>
      <c r="F37" s="76">
        <f t="shared" si="24"/>
        <v>30150</v>
      </c>
      <c r="G37" s="74">
        <f t="shared" si="25"/>
        <v>13503</v>
      </c>
      <c r="H37" s="76">
        <f t="shared" si="26"/>
        <v>435.58064516129031</v>
      </c>
      <c r="I37" s="76">
        <f t="shared" si="27"/>
        <v>14.05893727319855</v>
      </c>
      <c r="J37" s="76">
        <v>31</v>
      </c>
      <c r="K37" s="76"/>
      <c r="L37" s="47"/>
      <c r="M37" s="132"/>
      <c r="N37" s="133"/>
      <c r="O37" s="133"/>
      <c r="P37" s="132"/>
      <c r="Q37" s="133"/>
      <c r="R37" s="133"/>
      <c r="S37" s="133"/>
      <c r="T37" s="134"/>
      <c r="U37" s="167"/>
      <c r="V37" s="167"/>
    </row>
    <row r="38" spans="2:22" ht="24.75" customHeight="1">
      <c r="B38" s="79">
        <v>46113</v>
      </c>
      <c r="C38" s="84">
        <v>43324</v>
      </c>
      <c r="D38" s="82">
        <v>8991</v>
      </c>
      <c r="E38" s="84">
        <v>21565</v>
      </c>
      <c r="F38" s="84">
        <f t="shared" si="24"/>
        <v>30556</v>
      </c>
      <c r="G38" s="82">
        <f t="shared" si="25"/>
        <v>12768</v>
      </c>
      <c r="H38" s="84">
        <f t="shared" si="26"/>
        <v>425.6</v>
      </c>
      <c r="I38" s="84">
        <f t="shared" si="27"/>
        <v>14.440990758145364</v>
      </c>
      <c r="J38" s="84">
        <v>30</v>
      </c>
      <c r="K38" s="84"/>
      <c r="L38" s="47"/>
      <c r="M38" s="132"/>
      <c r="N38" s="133"/>
      <c r="O38" s="133"/>
      <c r="P38" s="132"/>
      <c r="Q38" s="133"/>
      <c r="R38" s="133"/>
      <c r="S38" s="133"/>
      <c r="T38" s="134"/>
      <c r="U38" s="167"/>
      <c r="V38" s="167"/>
    </row>
    <row r="39" spans="2:22" ht="24.75" customHeight="1">
      <c r="B39" s="71">
        <v>46143</v>
      </c>
      <c r="C39" s="76">
        <v>45289</v>
      </c>
      <c r="D39" s="74">
        <v>8988</v>
      </c>
      <c r="E39" s="76">
        <v>21627</v>
      </c>
      <c r="F39" s="76">
        <f t="shared" si="24"/>
        <v>30615</v>
      </c>
      <c r="G39" s="74">
        <f t="shared" si="25"/>
        <v>14674</v>
      </c>
      <c r="H39" s="76">
        <f t="shared" si="26"/>
        <v>473.35483870967744</v>
      </c>
      <c r="I39" s="76">
        <f t="shared" si="27"/>
        <v>13.2932969878697</v>
      </c>
      <c r="J39" s="76">
        <v>31</v>
      </c>
      <c r="K39" s="76"/>
      <c r="L39" s="47"/>
      <c r="M39" s="132"/>
      <c r="N39" s="133"/>
      <c r="O39" s="133"/>
      <c r="P39" s="132"/>
      <c r="Q39" s="133"/>
      <c r="R39" s="133"/>
      <c r="S39" s="133"/>
      <c r="T39" s="134"/>
      <c r="U39" s="167"/>
      <c r="V39" s="167"/>
    </row>
    <row r="40" spans="2:22" ht="24.75" customHeight="1">
      <c r="B40" s="79">
        <v>46174</v>
      </c>
      <c r="C40" s="84">
        <v>42683</v>
      </c>
      <c r="D40" s="82">
        <v>7188</v>
      </c>
      <c r="E40" s="84">
        <v>19131</v>
      </c>
      <c r="F40" s="84">
        <f t="shared" si="24"/>
        <v>26319</v>
      </c>
      <c r="G40" s="82">
        <f t="shared" si="25"/>
        <v>16364</v>
      </c>
      <c r="H40" s="84">
        <f t="shared" si="26"/>
        <v>545.4666666666667</v>
      </c>
      <c r="I40" s="84">
        <f t="shared" si="27"/>
        <v>11.49028354925446</v>
      </c>
      <c r="J40" s="84">
        <v>30</v>
      </c>
      <c r="K40" s="84"/>
      <c r="L40" s="47"/>
      <c r="M40" s="132"/>
      <c r="N40" s="133"/>
      <c r="O40" s="133"/>
      <c r="P40" s="132"/>
      <c r="Q40" s="133"/>
      <c r="R40" s="133"/>
      <c r="S40" s="133"/>
      <c r="T40" s="134"/>
      <c r="U40" s="167"/>
      <c r="V40" s="167"/>
    </row>
    <row r="41" spans="2:22" ht="24.75" customHeight="1">
      <c r="B41" s="88">
        <v>46204</v>
      </c>
      <c r="C41" s="91">
        <v>43679</v>
      </c>
      <c r="D41" s="89">
        <v>7884</v>
      </c>
      <c r="E41" s="91">
        <v>19062</v>
      </c>
      <c r="F41" s="91">
        <f t="shared" si="24"/>
        <v>26946</v>
      </c>
      <c r="G41" s="89">
        <f t="shared" si="25"/>
        <v>16733</v>
      </c>
      <c r="H41" s="91">
        <f t="shared" si="26"/>
        <v>539.77419354838707</v>
      </c>
      <c r="I41" s="91">
        <f t="shared" ref="I41:I44" si="28">J26/G41</f>
        <v>11.29745413255244</v>
      </c>
      <c r="J41" s="91">
        <v>31</v>
      </c>
      <c r="K41" s="91"/>
      <c r="L41" s="47"/>
      <c r="M41" s="132"/>
      <c r="N41" s="133"/>
      <c r="O41" s="133"/>
      <c r="P41" s="132"/>
      <c r="Q41" s="133"/>
      <c r="R41" s="133"/>
      <c r="S41" s="133"/>
      <c r="T41" s="134"/>
      <c r="U41" s="167"/>
      <c r="V41" s="167"/>
    </row>
    <row r="42" spans="2:22" ht="24.75" customHeight="1">
      <c r="B42" s="94">
        <v>46235</v>
      </c>
      <c r="C42" s="98">
        <v>44777</v>
      </c>
      <c r="D42" s="96">
        <v>8312</v>
      </c>
      <c r="E42" s="98">
        <v>21313</v>
      </c>
      <c r="F42" s="98">
        <f t="shared" si="24"/>
        <v>29625</v>
      </c>
      <c r="G42" s="96">
        <f t="shared" si="25"/>
        <v>15152</v>
      </c>
      <c r="H42" s="98">
        <f t="shared" si="26"/>
        <v>488.77419354838707</v>
      </c>
      <c r="I42" s="98">
        <f t="shared" si="28"/>
        <v>12.631730464625132</v>
      </c>
      <c r="J42" s="98">
        <v>31</v>
      </c>
      <c r="K42" s="98"/>
      <c r="L42" s="47"/>
      <c r="M42" s="132"/>
      <c r="N42" s="133"/>
      <c r="O42" s="133"/>
      <c r="P42" s="132"/>
      <c r="Q42" s="133"/>
      <c r="R42" s="133"/>
      <c r="S42" s="133"/>
      <c r="T42" s="134"/>
      <c r="U42" s="167"/>
      <c r="V42" s="167"/>
    </row>
    <row r="43" spans="2:22" ht="24.75" customHeight="1">
      <c r="B43" s="102">
        <v>46266</v>
      </c>
      <c r="C43" s="106"/>
      <c r="D43" s="104"/>
      <c r="E43" s="106"/>
      <c r="F43" s="106">
        <f t="shared" si="24"/>
        <v>0</v>
      </c>
      <c r="G43" s="104">
        <f t="shared" si="25"/>
        <v>0</v>
      </c>
      <c r="H43" s="106">
        <f t="shared" si="26"/>
        <v>0</v>
      </c>
      <c r="I43" s="106" t="e">
        <f t="shared" si="28"/>
        <v>#DIV/0!</v>
      </c>
      <c r="J43" s="106">
        <v>30</v>
      </c>
      <c r="K43" s="106"/>
      <c r="L43" s="47"/>
      <c r="M43" s="132"/>
      <c r="N43" s="133"/>
      <c r="O43" s="133"/>
      <c r="P43" s="132"/>
      <c r="Q43" s="133"/>
      <c r="R43" s="133"/>
      <c r="S43" s="133"/>
      <c r="T43" s="134"/>
      <c r="U43" s="167"/>
      <c r="V43" s="167"/>
    </row>
    <row r="44" spans="2:22" ht="24.75" customHeight="1">
      <c r="B44" s="102">
        <v>46296</v>
      </c>
      <c r="C44" s="106"/>
      <c r="D44" s="104"/>
      <c r="E44" s="106"/>
      <c r="F44" s="106">
        <f t="shared" si="24"/>
        <v>0</v>
      </c>
      <c r="G44" s="104">
        <f t="shared" si="25"/>
        <v>0</v>
      </c>
      <c r="H44" s="106">
        <f t="shared" si="26"/>
        <v>0</v>
      </c>
      <c r="I44" s="106" t="e">
        <f t="shared" si="28"/>
        <v>#DIV/0!</v>
      </c>
      <c r="J44" s="106">
        <v>31</v>
      </c>
      <c r="K44" s="106"/>
      <c r="L44" s="47"/>
      <c r="M44" s="132"/>
      <c r="N44" s="133"/>
      <c r="O44" s="133"/>
      <c r="P44" s="132"/>
      <c r="Q44" s="133"/>
      <c r="R44" s="133"/>
      <c r="S44" s="133"/>
      <c r="T44" s="134"/>
      <c r="U44" s="167"/>
      <c r="V44" s="167"/>
    </row>
    <row r="45" spans="2:22" ht="24.75" customHeight="1">
      <c r="B45" s="102">
        <v>46352</v>
      </c>
      <c r="C45" s="106"/>
      <c r="D45" s="104"/>
      <c r="E45" s="106"/>
      <c r="F45" s="106">
        <f t="shared" ref="F45:F46" si="29">D45+E45</f>
        <v>0</v>
      </c>
      <c r="G45" s="104">
        <f t="shared" ref="G45:G46" si="30">C45-F45</f>
        <v>0</v>
      </c>
      <c r="H45" s="106">
        <f t="shared" ref="H45:H46" si="31">G45/J45</f>
        <v>0</v>
      </c>
      <c r="I45" s="106" t="e">
        <f t="shared" ref="I45:I46" si="32">J30/G45</f>
        <v>#DIV/0!</v>
      </c>
      <c r="J45" s="106">
        <v>30</v>
      </c>
      <c r="K45" s="106"/>
      <c r="L45" s="47"/>
      <c r="M45" s="132"/>
      <c r="N45" s="133"/>
      <c r="O45" s="133"/>
      <c r="P45" s="132"/>
      <c r="Q45" s="133"/>
      <c r="R45" s="133"/>
      <c r="S45" s="133"/>
      <c r="T45" s="134"/>
      <c r="U45" s="167"/>
      <c r="V45" s="167"/>
    </row>
    <row r="46" spans="2:22" ht="24.75" customHeight="1">
      <c r="B46" s="102">
        <v>46357</v>
      </c>
      <c r="C46" s="106"/>
      <c r="D46" s="104"/>
      <c r="E46" s="106"/>
      <c r="F46" s="106">
        <f t="shared" si="29"/>
        <v>0</v>
      </c>
      <c r="G46" s="104">
        <f t="shared" si="30"/>
        <v>0</v>
      </c>
      <c r="H46" s="106">
        <f t="shared" si="31"/>
        <v>0</v>
      </c>
      <c r="I46" s="106" t="e">
        <f t="shared" si="32"/>
        <v>#DIV/0!</v>
      </c>
      <c r="J46" s="106">
        <v>31</v>
      </c>
      <c r="K46" s="106"/>
      <c r="L46" s="48"/>
      <c r="M46" s="132"/>
      <c r="N46" s="133"/>
      <c r="O46" s="133"/>
      <c r="P46" s="132"/>
      <c r="Q46" s="133"/>
      <c r="R46" s="133"/>
      <c r="S46" s="133"/>
      <c r="T46" s="134"/>
      <c r="U46" s="167"/>
      <c r="V46" s="167"/>
    </row>
    <row r="47" spans="2:22" ht="24.75" customHeight="1"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43"/>
      <c r="M47" s="44"/>
      <c r="N47" s="45"/>
      <c r="O47" s="45"/>
      <c r="P47" s="44"/>
      <c r="Q47" s="45"/>
      <c r="R47" s="45"/>
      <c r="S47" s="45"/>
      <c r="T47" s="46"/>
      <c r="U47" s="167"/>
      <c r="V47" s="167"/>
    </row>
    <row r="48" spans="2:22" ht="24.75" customHeight="1"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1"/>
      <c r="O48" s="111"/>
      <c r="P48" s="111"/>
      <c r="Q48" s="111"/>
      <c r="R48" s="111"/>
      <c r="S48" s="111"/>
      <c r="T48" s="112"/>
      <c r="U48" s="167"/>
      <c r="V48" s="167"/>
    </row>
    <row r="49" spans="2:22" ht="36" customHeight="1">
      <c r="B49" s="229" t="s">
        <v>55</v>
      </c>
      <c r="C49" s="230"/>
      <c r="D49" s="230"/>
      <c r="E49" s="230"/>
      <c r="F49" s="230"/>
      <c r="G49" s="230"/>
      <c r="H49" s="230"/>
      <c r="I49" s="230"/>
      <c r="J49" s="230"/>
      <c r="K49" s="231"/>
      <c r="L49" s="232" t="s">
        <v>56</v>
      </c>
      <c r="M49" s="233"/>
      <c r="N49" s="111"/>
      <c r="O49" s="234" t="s">
        <v>57</v>
      </c>
      <c r="P49" s="235"/>
      <c r="Q49" s="235"/>
      <c r="R49" s="236"/>
      <c r="S49" s="139"/>
      <c r="T49" s="140"/>
      <c r="U49" s="163"/>
      <c r="V49" s="167"/>
    </row>
    <row r="50" spans="2:22" ht="36">
      <c r="B50" s="69" t="s">
        <v>2</v>
      </c>
      <c r="C50" s="69" t="s">
        <v>58</v>
      </c>
      <c r="D50" s="69" t="s">
        <v>59</v>
      </c>
      <c r="E50" s="69" t="s">
        <v>60</v>
      </c>
      <c r="F50" s="69" t="s">
        <v>61</v>
      </c>
      <c r="G50" s="69" t="s">
        <v>62</v>
      </c>
      <c r="H50" s="69" t="s">
        <v>63</v>
      </c>
      <c r="I50" s="69" t="s">
        <v>64</v>
      </c>
      <c r="J50" s="69" t="s">
        <v>65</v>
      </c>
      <c r="K50" s="69" t="s">
        <v>66</v>
      </c>
      <c r="L50" s="69" t="s">
        <v>42</v>
      </c>
      <c r="M50" s="69" t="s">
        <v>43</v>
      </c>
      <c r="N50" s="141"/>
      <c r="O50" s="69" t="s">
        <v>67</v>
      </c>
      <c r="P50" s="69" t="s">
        <v>68</v>
      </c>
      <c r="Q50" s="69" t="s">
        <v>57</v>
      </c>
      <c r="R50" s="69" t="s">
        <v>69</v>
      </c>
      <c r="S50" s="139"/>
      <c r="T50" s="140"/>
      <c r="U50" s="163"/>
      <c r="V50" s="167"/>
    </row>
    <row r="51" spans="2:22" ht="15" customHeight="1">
      <c r="B51" s="71">
        <v>46023</v>
      </c>
      <c r="C51" s="74">
        <v>7413.09</v>
      </c>
      <c r="D51" s="74">
        <v>1321.95</v>
      </c>
      <c r="E51" s="74">
        <v>708.43</v>
      </c>
      <c r="F51" s="74">
        <v>6723.65</v>
      </c>
      <c r="G51" s="74">
        <v>1824.76</v>
      </c>
      <c r="H51" s="74">
        <v>2607.3000000000002</v>
      </c>
      <c r="I51" s="74">
        <v>176.1</v>
      </c>
      <c r="J51" s="74">
        <v>182.92</v>
      </c>
      <c r="K51" s="76">
        <f>SUM(C51:J51)</f>
        <v>20958.199999999997</v>
      </c>
      <c r="L51" s="143">
        <f t="shared" ref="L51:M54" si="33">H35</f>
        <v>344.87096774193549</v>
      </c>
      <c r="M51" s="76">
        <f t="shared" si="33"/>
        <v>15.160901693012816</v>
      </c>
      <c r="N51" s="111"/>
      <c r="O51" s="144" t="s">
        <v>70</v>
      </c>
      <c r="P51" s="145">
        <v>20000</v>
      </c>
      <c r="Q51" s="146">
        <v>39477</v>
      </c>
      <c r="R51" s="145">
        <f t="shared" ref="R51:R60" si="34">P51-Q51</f>
        <v>-19477</v>
      </c>
      <c r="S51" s="139"/>
      <c r="T51" s="140"/>
      <c r="U51" s="163"/>
      <c r="V51" s="167"/>
    </row>
    <row r="52" spans="2:22" ht="15" customHeight="1">
      <c r="B52" s="79">
        <v>46054</v>
      </c>
      <c r="C52" s="82">
        <v>8322.92</v>
      </c>
      <c r="D52" s="82">
        <v>1381.09</v>
      </c>
      <c r="E52" s="82">
        <v>686.81</v>
      </c>
      <c r="F52" s="82">
        <v>6732.07</v>
      </c>
      <c r="G52" s="82">
        <v>2252.09</v>
      </c>
      <c r="H52" s="82">
        <v>2182.81</v>
      </c>
      <c r="I52" s="82">
        <v>1205.5</v>
      </c>
      <c r="J52" s="82">
        <v>1936.12</v>
      </c>
      <c r="K52" s="84">
        <f>SUM(C52:J52)</f>
        <v>24699.41</v>
      </c>
      <c r="L52" s="147">
        <f t="shared" si="33"/>
        <v>384.57142857142856</v>
      </c>
      <c r="M52" s="84">
        <f t="shared" si="33"/>
        <v>15.247902117384845</v>
      </c>
      <c r="N52" s="111"/>
      <c r="O52" s="144" t="s">
        <v>71</v>
      </c>
      <c r="P52" s="145">
        <v>25000</v>
      </c>
      <c r="Q52" s="146">
        <v>29416</v>
      </c>
      <c r="R52" s="145">
        <f t="shared" si="34"/>
        <v>-4416</v>
      </c>
      <c r="S52" s="139"/>
      <c r="T52" s="140"/>
      <c r="U52" s="163"/>
      <c r="V52" s="167"/>
    </row>
    <row r="53" spans="2:22" ht="15" customHeight="1">
      <c r="B53" s="71">
        <v>46082</v>
      </c>
      <c r="C53" s="74">
        <v>9166.77</v>
      </c>
      <c r="D53" s="74">
        <v>1907.3</v>
      </c>
      <c r="E53" s="74">
        <v>978.88</v>
      </c>
      <c r="F53" s="74">
        <v>8304.92</v>
      </c>
      <c r="G53" s="74">
        <v>2515.61</v>
      </c>
      <c r="H53" s="74">
        <v>2810.15</v>
      </c>
      <c r="I53" s="74">
        <v>1676.2</v>
      </c>
      <c r="J53" s="74">
        <v>0</v>
      </c>
      <c r="K53" s="76">
        <f t="shared" ref="K53:K56" si="35">SUM(C53:I53)</f>
        <v>27359.83</v>
      </c>
      <c r="L53" s="143">
        <f t="shared" si="33"/>
        <v>435.58064516129031</v>
      </c>
      <c r="M53" s="76">
        <f t="shared" si="33"/>
        <v>14.05893727319855</v>
      </c>
      <c r="N53" s="111"/>
      <c r="O53" s="144" t="s">
        <v>72</v>
      </c>
      <c r="P53" s="145">
        <v>32000</v>
      </c>
      <c r="Q53" s="146">
        <v>27205</v>
      </c>
      <c r="R53" s="145">
        <f t="shared" si="34"/>
        <v>4795</v>
      </c>
      <c r="S53" s="139"/>
      <c r="T53" s="140"/>
      <c r="U53" s="163"/>
      <c r="V53" s="167"/>
    </row>
    <row r="54" spans="2:22" ht="15" customHeight="1">
      <c r="B54" s="79">
        <v>46113</v>
      </c>
      <c r="C54" s="82">
        <v>8793.23</v>
      </c>
      <c r="D54" s="82">
        <v>1950.09</v>
      </c>
      <c r="E54" s="82">
        <v>935.96</v>
      </c>
      <c r="F54" s="82">
        <v>9009.6</v>
      </c>
      <c r="G54" s="82">
        <v>2477.87</v>
      </c>
      <c r="H54" s="82">
        <v>3612.82</v>
      </c>
      <c r="I54" s="82">
        <v>3</v>
      </c>
      <c r="J54" s="82">
        <v>0</v>
      </c>
      <c r="K54" s="84">
        <f t="shared" si="35"/>
        <v>26782.569999999996</v>
      </c>
      <c r="L54" s="147">
        <f t="shared" si="33"/>
        <v>425.6</v>
      </c>
      <c r="M54" s="84">
        <f t="shared" si="33"/>
        <v>14.440990758145364</v>
      </c>
      <c r="N54" s="111"/>
      <c r="O54" s="144" t="s">
        <v>73</v>
      </c>
      <c r="P54" s="145">
        <v>27000</v>
      </c>
      <c r="Q54" s="146">
        <v>42998</v>
      </c>
      <c r="R54" s="145">
        <f t="shared" si="34"/>
        <v>-15998</v>
      </c>
      <c r="S54" s="139"/>
      <c r="T54" s="140"/>
      <c r="U54" s="163"/>
      <c r="V54" s="167"/>
    </row>
    <row r="55" spans="2:22" ht="15" customHeight="1">
      <c r="B55" s="71">
        <v>46143</v>
      </c>
      <c r="C55" s="74">
        <v>8548.1</v>
      </c>
      <c r="D55" s="74">
        <v>1999.13</v>
      </c>
      <c r="E55" s="74">
        <v>1031.75</v>
      </c>
      <c r="F55" s="74">
        <v>8741.39</v>
      </c>
      <c r="G55" s="74">
        <v>2853.53</v>
      </c>
      <c r="H55" s="74">
        <v>2809.44</v>
      </c>
      <c r="I55" s="74">
        <v>264.5</v>
      </c>
      <c r="J55" s="74">
        <v>0</v>
      </c>
      <c r="K55" s="76">
        <f t="shared" si="35"/>
        <v>26247.839999999997</v>
      </c>
      <c r="L55" s="143">
        <f t="shared" ref="L55" si="36">H39</f>
        <v>473.35483870967744</v>
      </c>
      <c r="M55" s="76">
        <f t="shared" ref="M55" si="37">I39</f>
        <v>13.2932969878697</v>
      </c>
      <c r="N55" s="111"/>
      <c r="O55" s="144" t="s">
        <v>74</v>
      </c>
      <c r="P55" s="145">
        <v>12000</v>
      </c>
      <c r="Q55" s="146">
        <v>13452</v>
      </c>
      <c r="R55" s="145">
        <f t="shared" si="34"/>
        <v>-1452</v>
      </c>
      <c r="S55" s="139"/>
      <c r="T55" s="140"/>
      <c r="U55" s="163"/>
      <c r="V55" s="167"/>
    </row>
    <row r="56" spans="2:22" ht="15" customHeight="1">
      <c r="B56" s="79">
        <v>46174</v>
      </c>
      <c r="C56" s="82">
        <v>7363.4</v>
      </c>
      <c r="D56" s="82">
        <v>1694.5</v>
      </c>
      <c r="E56" s="82">
        <v>653.85</v>
      </c>
      <c r="F56" s="82">
        <v>8891.36</v>
      </c>
      <c r="G56" s="82">
        <v>2808.46</v>
      </c>
      <c r="H56" s="82">
        <v>2537.79</v>
      </c>
      <c r="I56" s="82">
        <v>23.64</v>
      </c>
      <c r="J56" s="82"/>
      <c r="K56" s="84">
        <f t="shared" si="35"/>
        <v>23973</v>
      </c>
      <c r="L56" s="147">
        <f t="shared" ref="L56" si="38">H40</f>
        <v>545.4666666666667</v>
      </c>
      <c r="M56" s="84">
        <f t="shared" ref="M56" si="39">I40</f>
        <v>11.49028354925446</v>
      </c>
      <c r="N56" s="111"/>
      <c r="O56" s="144" t="s">
        <v>75</v>
      </c>
      <c r="P56" s="145">
        <v>22000</v>
      </c>
      <c r="Q56" s="146">
        <v>36011</v>
      </c>
      <c r="R56" s="145">
        <f t="shared" si="34"/>
        <v>-14011</v>
      </c>
      <c r="S56" s="139"/>
      <c r="T56" s="140"/>
      <c r="U56" s="163"/>
      <c r="V56" s="167"/>
    </row>
    <row r="57" spans="2:22" ht="15" customHeight="1">
      <c r="B57" s="88">
        <v>46204</v>
      </c>
      <c r="C57" s="89">
        <v>7870.27</v>
      </c>
      <c r="D57" s="89">
        <v>1880.21</v>
      </c>
      <c r="E57" s="89">
        <v>545.72</v>
      </c>
      <c r="F57" s="89">
        <v>8313.0400000000009</v>
      </c>
      <c r="G57" s="89">
        <v>2579.48</v>
      </c>
      <c r="H57" s="89">
        <v>3425.58</v>
      </c>
      <c r="I57" s="89"/>
      <c r="J57" s="89"/>
      <c r="K57" s="91">
        <f t="shared" ref="K57" si="40">SUM(C57:I57)</f>
        <v>24614.299999999996</v>
      </c>
      <c r="L57" s="149">
        <f t="shared" ref="L57" si="41">H41</f>
        <v>539.77419354838707</v>
      </c>
      <c r="M57" s="91">
        <f t="shared" ref="M57" si="42">I41</f>
        <v>11.29745413255244</v>
      </c>
      <c r="N57" s="111"/>
      <c r="O57" s="144" t="s">
        <v>76</v>
      </c>
      <c r="P57" s="145">
        <v>35000</v>
      </c>
      <c r="Q57" s="146">
        <v>46399</v>
      </c>
      <c r="R57" s="145">
        <f t="shared" si="34"/>
        <v>-11399</v>
      </c>
      <c r="S57" s="139"/>
      <c r="T57" s="140"/>
      <c r="U57" s="163"/>
      <c r="V57" s="167"/>
    </row>
    <row r="58" spans="2:22" ht="15" customHeight="1">
      <c r="B58" s="94">
        <v>46235</v>
      </c>
      <c r="C58" s="96">
        <v>9369.41</v>
      </c>
      <c r="D58" s="96">
        <v>1624.39</v>
      </c>
      <c r="E58" s="96">
        <v>537.35</v>
      </c>
      <c r="F58" s="96">
        <v>7349.92</v>
      </c>
      <c r="G58" s="96">
        <v>2197.63</v>
      </c>
      <c r="H58" s="96">
        <v>2647.32</v>
      </c>
      <c r="I58" s="96">
        <v>26.96</v>
      </c>
      <c r="J58" s="96">
        <v>0</v>
      </c>
      <c r="K58" s="98">
        <f t="shared" ref="K58" si="43">SUM(C58:I58)</f>
        <v>23752.98</v>
      </c>
      <c r="L58" s="150">
        <f t="shared" ref="L58" si="44">H42</f>
        <v>488.77419354838707</v>
      </c>
      <c r="M58" s="98">
        <f t="shared" ref="M58" si="45">I42</f>
        <v>12.631730464625132</v>
      </c>
      <c r="N58" s="111"/>
      <c r="O58" s="151" t="s">
        <v>77</v>
      </c>
      <c r="P58" s="152">
        <v>5000</v>
      </c>
      <c r="Q58" s="146">
        <v>4923.55</v>
      </c>
      <c r="R58" s="145">
        <f t="shared" si="34"/>
        <v>76.449999999999818</v>
      </c>
      <c r="S58" s="139"/>
      <c r="T58" s="140"/>
      <c r="U58" s="163"/>
      <c r="V58" s="167"/>
    </row>
    <row r="59" spans="2:22" ht="15" customHeight="1">
      <c r="B59" s="102">
        <v>46266</v>
      </c>
      <c r="C59" s="104"/>
      <c r="D59" s="104"/>
      <c r="E59" s="104"/>
      <c r="F59" s="104"/>
      <c r="G59" s="104"/>
      <c r="H59" s="104"/>
      <c r="I59" s="104"/>
      <c r="J59" s="104"/>
      <c r="K59" s="106">
        <f t="shared" ref="K59" si="46">SUM(C59:I59)</f>
        <v>0</v>
      </c>
      <c r="L59" s="153">
        <f t="shared" ref="L59" si="47">H43</f>
        <v>0</v>
      </c>
      <c r="M59" s="106" t="e">
        <f t="shared" ref="M59:M60" si="48">I43</f>
        <v>#DIV/0!</v>
      </c>
      <c r="N59" s="111"/>
      <c r="O59" s="151" t="s">
        <v>78</v>
      </c>
      <c r="P59" s="152">
        <v>8500</v>
      </c>
      <c r="Q59" s="146">
        <v>11510.87</v>
      </c>
      <c r="R59" s="145">
        <f t="shared" si="34"/>
        <v>-3010.8700000000008</v>
      </c>
      <c r="S59" s="139"/>
      <c r="T59" s="140"/>
      <c r="U59" s="163"/>
      <c r="V59" s="167">
        <v>0</v>
      </c>
    </row>
    <row r="60" spans="2:22" ht="15" customHeight="1">
      <c r="B60" s="102">
        <v>46296</v>
      </c>
      <c r="C60" s="106"/>
      <c r="D60" s="106"/>
      <c r="E60" s="106"/>
      <c r="F60" s="106"/>
      <c r="G60" s="106"/>
      <c r="H60" s="104"/>
      <c r="I60" s="104"/>
      <c r="J60" s="104"/>
      <c r="K60" s="106">
        <f t="shared" ref="K60:K61" si="49">SUM(C60:I60)</f>
        <v>0</v>
      </c>
      <c r="L60" s="153">
        <f t="shared" ref="L60" si="50">H44</f>
        <v>0</v>
      </c>
      <c r="M60" s="106" t="e">
        <f t="shared" si="48"/>
        <v>#DIV/0!</v>
      </c>
      <c r="N60" s="111"/>
      <c r="O60" s="151" t="s">
        <v>79</v>
      </c>
      <c r="P60" s="152">
        <v>0</v>
      </c>
      <c r="Q60" s="154"/>
      <c r="R60" s="145">
        <f t="shared" si="34"/>
        <v>0</v>
      </c>
      <c r="S60" s="139"/>
      <c r="T60" s="140"/>
      <c r="U60" s="163"/>
      <c r="V60" s="167"/>
    </row>
    <row r="61" spans="2:22" ht="15" customHeight="1">
      <c r="B61" s="102">
        <v>46327</v>
      </c>
      <c r="C61" s="104"/>
      <c r="D61" s="104"/>
      <c r="E61" s="104"/>
      <c r="F61" s="104"/>
      <c r="G61" s="104"/>
      <c r="H61" s="104"/>
      <c r="I61" s="104"/>
      <c r="J61" s="104"/>
      <c r="K61" s="106">
        <f t="shared" si="49"/>
        <v>0</v>
      </c>
      <c r="L61" s="153">
        <f>H46</f>
        <v>0</v>
      </c>
      <c r="M61" s="106" t="e">
        <f>I46</f>
        <v>#DIV/0!</v>
      </c>
      <c r="N61" s="111"/>
      <c r="O61" s="155" t="s">
        <v>80</v>
      </c>
      <c r="P61" s="156">
        <f>SUM(P51:P60)</f>
        <v>186500</v>
      </c>
      <c r="Q61" s="156">
        <f>SUM(Q51:Q60)</f>
        <v>251392.41999999998</v>
      </c>
      <c r="R61" s="156">
        <f>SUM(R51:R60)</f>
        <v>-64892.420000000006</v>
      </c>
      <c r="S61" s="139"/>
      <c r="T61" s="140"/>
      <c r="U61" s="163"/>
      <c r="V61" s="167"/>
    </row>
    <row r="62" spans="2:22" ht="20.25" customHeight="1">
      <c r="B62" s="102">
        <v>46357</v>
      </c>
      <c r="C62" s="104"/>
      <c r="D62" s="104"/>
      <c r="E62" s="104"/>
      <c r="F62" s="104"/>
      <c r="G62" s="104"/>
      <c r="H62" s="104"/>
      <c r="I62" s="104"/>
      <c r="J62" s="104"/>
      <c r="K62" s="106">
        <f>SUM(C62:J62)</f>
        <v>0</v>
      </c>
      <c r="L62" s="153">
        <f>H47</f>
        <v>0</v>
      </c>
      <c r="M62" s="106">
        <f>I47</f>
        <v>0</v>
      </c>
      <c r="N62" s="111"/>
      <c r="O62" s="187"/>
      <c r="P62" s="188"/>
      <c r="Q62" s="188"/>
      <c r="R62" s="189" t="str">
        <f>IF(P61&lt;Q61,"Inv Over","Inv Short")</f>
        <v>Inv Over</v>
      </c>
      <c r="S62" s="139"/>
      <c r="T62" s="140"/>
      <c r="U62" s="163"/>
      <c r="V62" s="167"/>
    </row>
    <row r="63" spans="2:22" ht="24.75" customHeight="1">
      <c r="B63" s="157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9"/>
      <c r="T63" s="160"/>
      <c r="U63" s="167"/>
      <c r="V63" s="167"/>
    </row>
    <row r="64" spans="2:22" ht="24.75" customHeight="1">
      <c r="B64" s="161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3"/>
      <c r="T64" s="164"/>
      <c r="U64" s="167"/>
      <c r="V64" s="167"/>
    </row>
    <row r="65" spans="2:22" ht="24.75" customHeight="1">
      <c r="B65" s="161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3"/>
      <c r="T65" s="164"/>
      <c r="U65" s="167"/>
      <c r="V65" s="167"/>
    </row>
    <row r="66" spans="2:22" ht="24.75" customHeight="1">
      <c r="B66" s="161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3"/>
      <c r="T66" s="164"/>
      <c r="U66" s="167"/>
      <c r="V66" s="167"/>
    </row>
    <row r="67" spans="2:22" ht="24.75" customHeight="1">
      <c r="B67" s="165"/>
      <c r="C67" s="166"/>
      <c r="D67" s="166"/>
      <c r="E67" s="166"/>
      <c r="F67" s="166"/>
      <c r="G67" s="166"/>
      <c r="H67" s="166"/>
      <c r="I67" s="167"/>
      <c r="J67" s="168"/>
      <c r="K67" s="169"/>
      <c r="L67" s="166"/>
      <c r="M67" s="166"/>
      <c r="N67" s="166"/>
      <c r="O67" s="170"/>
      <c r="P67" s="171"/>
      <c r="Q67" s="170"/>
      <c r="R67" s="170"/>
      <c r="S67" s="167"/>
      <c r="T67" s="172"/>
      <c r="U67" s="167"/>
      <c r="V67" s="167"/>
    </row>
    <row r="68" spans="2:22" ht="24.75" customHeight="1">
      <c r="B68" s="165"/>
      <c r="C68" s="166"/>
      <c r="D68" s="166"/>
      <c r="E68" s="166"/>
      <c r="F68" s="166"/>
      <c r="G68" s="166"/>
      <c r="H68" s="166"/>
      <c r="I68" s="168"/>
      <c r="J68" s="169"/>
      <c r="K68" s="166"/>
      <c r="L68" s="166"/>
      <c r="M68" s="166"/>
      <c r="N68" s="166"/>
      <c r="O68" s="166"/>
      <c r="P68" s="167"/>
      <c r="Q68" s="167"/>
      <c r="R68" s="167"/>
      <c r="S68" s="167"/>
      <c r="T68" s="172"/>
      <c r="U68" s="167"/>
      <c r="V68" s="167"/>
    </row>
    <row r="69" spans="2:22" ht="24.75" customHeight="1">
      <c r="B69" s="165"/>
      <c r="C69" s="166"/>
      <c r="D69" s="166"/>
      <c r="E69" s="166"/>
      <c r="F69" s="166"/>
      <c r="G69" s="166"/>
      <c r="H69" s="166"/>
      <c r="I69" s="168"/>
      <c r="J69" s="169"/>
      <c r="K69" s="166"/>
      <c r="L69" s="166"/>
      <c r="M69" s="166"/>
      <c r="N69" s="166"/>
      <c r="O69" s="166"/>
      <c r="P69" s="167"/>
      <c r="Q69" s="167"/>
      <c r="R69" s="167"/>
      <c r="S69" s="167"/>
      <c r="T69" s="172"/>
      <c r="U69" s="167"/>
      <c r="V69" s="167"/>
    </row>
    <row r="70" spans="2:22" ht="24.75" customHeight="1">
      <c r="B70" s="165"/>
      <c r="C70" s="166"/>
      <c r="D70" s="166"/>
      <c r="E70" s="166"/>
      <c r="F70" s="166"/>
      <c r="G70" s="166"/>
      <c r="H70" s="166"/>
      <c r="I70" s="168"/>
      <c r="J70" s="169"/>
      <c r="K70" s="166"/>
      <c r="L70" s="166"/>
      <c r="M70" s="166"/>
      <c r="N70" s="166"/>
      <c r="O70" s="166"/>
      <c r="P70" s="167"/>
      <c r="Q70" s="167"/>
      <c r="R70" s="167"/>
      <c r="S70" s="167"/>
      <c r="T70" s="172"/>
      <c r="U70" s="167"/>
      <c r="V70" s="167"/>
    </row>
    <row r="71" spans="2:22" ht="24.75" customHeight="1">
      <c r="B71" s="165"/>
      <c r="C71" s="166"/>
      <c r="D71" s="166"/>
      <c r="E71" s="166"/>
      <c r="F71" s="166"/>
      <c r="G71" s="166"/>
      <c r="H71" s="166"/>
      <c r="I71" s="168"/>
      <c r="J71" s="169"/>
      <c r="K71" s="166"/>
      <c r="L71" s="166"/>
      <c r="M71" s="166"/>
      <c r="N71" s="166"/>
      <c r="O71" s="166"/>
      <c r="P71" s="167"/>
      <c r="Q71" s="167"/>
      <c r="R71" s="167"/>
      <c r="S71" s="167"/>
      <c r="T71" s="172"/>
      <c r="U71" s="167"/>
      <c r="V71" s="167"/>
    </row>
    <row r="72" spans="2:22" ht="24.75" customHeight="1">
      <c r="B72" s="165"/>
      <c r="C72" s="166"/>
      <c r="D72" s="166"/>
      <c r="E72" s="166"/>
      <c r="F72" s="166"/>
      <c r="G72" s="166"/>
      <c r="H72" s="166"/>
      <c r="I72" s="168"/>
      <c r="J72" s="169"/>
      <c r="K72" s="166"/>
      <c r="L72" s="166"/>
      <c r="M72" s="166"/>
      <c r="N72" s="166"/>
      <c r="O72" s="166"/>
      <c r="P72" s="167"/>
      <c r="Q72" s="167"/>
      <c r="R72" s="167"/>
      <c r="S72" s="167"/>
      <c r="T72" s="172"/>
      <c r="U72" s="167"/>
      <c r="V72" s="167"/>
    </row>
    <row r="73" spans="2:22" ht="24.75" customHeight="1">
      <c r="B73" s="165"/>
      <c r="C73" s="166"/>
      <c r="D73" s="166"/>
      <c r="E73" s="166"/>
      <c r="F73" s="166"/>
      <c r="G73" s="166"/>
      <c r="H73" s="166"/>
      <c r="I73" s="168"/>
      <c r="J73" s="169"/>
      <c r="K73" s="166"/>
      <c r="L73" s="166"/>
      <c r="M73" s="166"/>
      <c r="N73" s="166"/>
      <c r="O73" s="166"/>
      <c r="P73" s="167"/>
      <c r="Q73" s="167"/>
      <c r="R73" s="167"/>
      <c r="S73" s="167"/>
      <c r="T73" s="172"/>
      <c r="U73" s="167"/>
      <c r="V73" s="167"/>
    </row>
    <row r="74" spans="2:22" ht="24.75" customHeight="1">
      <c r="B74" s="165"/>
      <c r="C74" s="166"/>
      <c r="D74" s="166"/>
      <c r="E74" s="166"/>
      <c r="F74" s="166"/>
      <c r="G74" s="166"/>
      <c r="H74" s="166"/>
      <c r="I74" s="168"/>
      <c r="J74" s="169"/>
      <c r="K74" s="166"/>
      <c r="L74" s="166"/>
      <c r="M74" s="166"/>
      <c r="N74" s="166"/>
      <c r="O74" s="166"/>
      <c r="P74" s="167"/>
      <c r="Q74" s="167"/>
      <c r="R74" s="167"/>
      <c r="S74" s="167"/>
      <c r="T74" s="172"/>
      <c r="U74" s="167"/>
      <c r="V74" s="167"/>
    </row>
    <row r="75" spans="2:22" ht="24.75" customHeight="1">
      <c r="B75" s="165"/>
      <c r="C75" s="166"/>
      <c r="D75" s="166"/>
      <c r="E75" s="166"/>
      <c r="F75" s="166"/>
      <c r="G75" s="166"/>
      <c r="H75" s="166"/>
      <c r="I75" s="168"/>
      <c r="J75" s="169"/>
      <c r="K75" s="166"/>
      <c r="L75" s="166"/>
      <c r="M75" s="166"/>
      <c r="N75" s="166"/>
      <c r="O75" s="166"/>
      <c r="P75" s="167"/>
      <c r="Q75" s="167"/>
      <c r="R75" s="167"/>
      <c r="S75" s="167"/>
      <c r="T75" s="172"/>
      <c r="U75" s="167"/>
      <c r="V75" s="167"/>
    </row>
    <row r="76" spans="2:22" ht="24.75" customHeight="1">
      <c r="B76" s="165"/>
      <c r="C76" s="166"/>
      <c r="D76" s="166"/>
      <c r="E76" s="166"/>
      <c r="F76" s="166"/>
      <c r="G76" s="166"/>
      <c r="H76" s="166"/>
      <c r="I76" s="168"/>
      <c r="J76" s="169"/>
      <c r="K76" s="166"/>
      <c r="L76" s="166"/>
      <c r="M76" s="166"/>
      <c r="N76" s="166"/>
      <c r="O76" s="166"/>
      <c r="P76" s="167"/>
      <c r="Q76" s="167"/>
      <c r="R76" s="167"/>
      <c r="S76" s="167"/>
      <c r="T76" s="172"/>
      <c r="U76" s="167"/>
      <c r="V76" s="167"/>
    </row>
    <row r="77" spans="2:22" ht="24.75" customHeight="1">
      <c r="B77" s="165"/>
      <c r="C77" s="166"/>
      <c r="D77" s="166"/>
      <c r="E77" s="166"/>
      <c r="F77" s="166"/>
      <c r="G77" s="166"/>
      <c r="H77" s="166"/>
      <c r="I77" s="168"/>
      <c r="J77" s="169"/>
      <c r="K77" s="166"/>
      <c r="L77" s="166"/>
      <c r="M77" s="166"/>
      <c r="N77" s="166"/>
      <c r="O77" s="166"/>
      <c r="P77" s="167"/>
      <c r="Q77" s="167"/>
      <c r="R77" s="167"/>
      <c r="S77" s="167"/>
      <c r="T77" s="172"/>
      <c r="U77" s="167"/>
      <c r="V77" s="167"/>
    </row>
    <row r="78" spans="2:22" ht="24.75" customHeight="1">
      <c r="B78" s="165"/>
      <c r="C78" s="166"/>
      <c r="D78" s="166"/>
      <c r="E78" s="166"/>
      <c r="F78" s="166"/>
      <c r="G78" s="166"/>
      <c r="H78" s="166"/>
      <c r="I78" s="168"/>
      <c r="J78" s="169"/>
      <c r="K78" s="166"/>
      <c r="L78" s="166"/>
      <c r="M78" s="166"/>
      <c r="N78" s="166"/>
      <c r="O78" s="166"/>
      <c r="P78" s="167"/>
      <c r="Q78" s="167"/>
      <c r="R78" s="167"/>
      <c r="S78" s="167"/>
      <c r="T78" s="172"/>
      <c r="U78" s="167"/>
      <c r="V78" s="167"/>
    </row>
    <row r="79" spans="2:22" ht="24.75" customHeight="1">
      <c r="B79" s="165"/>
      <c r="C79" s="166"/>
      <c r="D79" s="166"/>
      <c r="E79" s="166"/>
      <c r="F79" s="166"/>
      <c r="G79" s="166"/>
      <c r="H79" s="166"/>
      <c r="I79" s="168"/>
      <c r="J79" s="169"/>
      <c r="K79" s="166"/>
      <c r="L79" s="166"/>
      <c r="M79" s="166"/>
      <c r="N79" s="166"/>
      <c r="O79" s="166"/>
      <c r="P79" s="167"/>
      <c r="Q79" s="167"/>
      <c r="R79" s="167"/>
      <c r="S79" s="167"/>
      <c r="T79" s="172"/>
      <c r="U79" s="167"/>
      <c r="V79" s="167"/>
    </row>
    <row r="80" spans="2:22" ht="24.75" customHeight="1">
      <c r="B80" s="165"/>
      <c r="C80" s="166"/>
      <c r="D80" s="166"/>
      <c r="E80" s="166"/>
      <c r="F80" s="166"/>
      <c r="G80" s="166"/>
      <c r="H80" s="166"/>
      <c r="I80" s="168"/>
      <c r="J80" s="169"/>
      <c r="K80" s="166"/>
      <c r="L80" s="166"/>
      <c r="M80" s="166"/>
      <c r="N80" s="166"/>
      <c r="O80" s="166"/>
      <c r="P80" s="167"/>
      <c r="Q80" s="167"/>
      <c r="R80" s="167"/>
      <c r="S80" s="167"/>
      <c r="T80" s="172"/>
      <c r="U80" s="167"/>
      <c r="V80" s="167"/>
    </row>
    <row r="81" spans="2:22" ht="24.75" customHeight="1">
      <c r="B81" s="165"/>
      <c r="C81" s="166"/>
      <c r="D81" s="166"/>
      <c r="E81" s="166"/>
      <c r="F81" s="166"/>
      <c r="G81" s="166"/>
      <c r="H81" s="166"/>
      <c r="I81" s="168"/>
      <c r="J81" s="169"/>
      <c r="K81" s="166"/>
      <c r="L81" s="166"/>
      <c r="M81" s="166"/>
      <c r="N81" s="166"/>
      <c r="O81" s="166"/>
      <c r="P81" s="167"/>
      <c r="Q81" s="167"/>
      <c r="R81" s="167"/>
      <c r="S81" s="167"/>
      <c r="T81" s="172"/>
      <c r="U81" s="167"/>
      <c r="V81" s="167"/>
    </row>
    <row r="82" spans="2:22" ht="30" customHeight="1">
      <c r="B82" s="165"/>
      <c r="C82" s="166"/>
      <c r="D82" s="166"/>
      <c r="E82" s="166"/>
      <c r="F82" s="166"/>
      <c r="G82" s="166"/>
      <c r="H82" s="166"/>
      <c r="I82" s="168"/>
      <c r="J82" s="169"/>
      <c r="K82" s="166"/>
      <c r="L82" s="166"/>
      <c r="M82" s="166"/>
      <c r="N82" s="166"/>
      <c r="O82" s="166"/>
      <c r="P82" s="167"/>
      <c r="Q82" s="167"/>
      <c r="R82" s="167"/>
      <c r="S82" s="167"/>
      <c r="T82" s="172"/>
      <c r="U82" s="167"/>
      <c r="V82" s="167"/>
    </row>
    <row r="83" spans="2:22" ht="30" customHeight="1">
      <c r="B83" s="165"/>
      <c r="C83" s="166"/>
      <c r="D83" s="166"/>
      <c r="E83" s="166"/>
      <c r="F83" s="166"/>
      <c r="G83" s="166"/>
      <c r="H83" s="166"/>
      <c r="I83" s="168"/>
      <c r="J83" s="169"/>
      <c r="K83" s="166"/>
      <c r="L83" s="166"/>
      <c r="M83" s="166"/>
      <c r="N83" s="167"/>
      <c r="O83" s="167"/>
      <c r="P83" s="167"/>
      <c r="Q83" s="167"/>
      <c r="R83" s="167"/>
      <c r="S83" s="167"/>
      <c r="T83" s="172"/>
      <c r="U83" s="167"/>
      <c r="V83" s="167"/>
    </row>
    <row r="84" spans="2:22" ht="30" customHeight="1">
      <c r="B84" s="165"/>
      <c r="C84" s="166"/>
      <c r="D84" s="166"/>
      <c r="E84" s="166"/>
      <c r="F84" s="166"/>
      <c r="G84" s="166"/>
      <c r="H84" s="166"/>
      <c r="I84" s="168"/>
      <c r="J84" s="169"/>
      <c r="K84" s="166"/>
      <c r="L84" s="166"/>
      <c r="M84" s="166"/>
      <c r="N84" s="167"/>
      <c r="O84" s="167"/>
      <c r="P84" s="167"/>
      <c r="Q84" s="167"/>
      <c r="R84" s="167"/>
      <c r="S84" s="167"/>
      <c r="T84" s="172"/>
      <c r="U84" s="167"/>
      <c r="V84" s="167"/>
    </row>
    <row r="85" spans="2:22" ht="30" customHeight="1">
      <c r="B85" s="165"/>
      <c r="C85" s="167"/>
      <c r="D85" s="167"/>
      <c r="E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7"/>
      <c r="Q85" s="167"/>
      <c r="R85" s="167"/>
      <c r="S85" s="167"/>
      <c r="T85" s="172"/>
      <c r="U85" s="167"/>
      <c r="V85" s="167"/>
    </row>
    <row r="86" spans="2:22" ht="30" customHeight="1">
      <c r="B86" s="165"/>
      <c r="C86" s="167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72"/>
      <c r="U86" s="167"/>
      <c r="V86" s="167"/>
    </row>
    <row r="87" spans="2:22" ht="30" customHeight="1">
      <c r="B87" s="165"/>
      <c r="C87" s="167"/>
      <c r="D87" s="167"/>
      <c r="E87" s="167"/>
      <c r="F87" s="167"/>
      <c r="G87" s="167"/>
      <c r="H87" s="167"/>
      <c r="I87" s="167"/>
      <c r="J87" s="167"/>
      <c r="K87" s="167"/>
      <c r="L87" s="167"/>
      <c r="M87" s="167"/>
      <c r="N87" s="166"/>
      <c r="O87" s="166"/>
      <c r="P87" s="167"/>
      <c r="Q87" s="167"/>
      <c r="R87" s="167"/>
      <c r="S87" s="167"/>
      <c r="T87" s="172"/>
      <c r="U87" s="167"/>
      <c r="V87" s="167"/>
    </row>
    <row r="88" spans="2:22" ht="30" customHeight="1">
      <c r="B88" s="165"/>
      <c r="C88" s="167"/>
      <c r="D88" s="167"/>
      <c r="E88" s="167"/>
      <c r="F88" s="167"/>
      <c r="G88" s="167"/>
      <c r="H88" s="167"/>
      <c r="I88" s="167"/>
      <c r="J88" s="167"/>
      <c r="K88" s="167"/>
      <c r="L88" s="167"/>
      <c r="M88" s="167"/>
      <c r="N88" s="166"/>
      <c r="O88" s="166"/>
      <c r="P88" s="167"/>
      <c r="Q88" s="167"/>
      <c r="R88" s="167"/>
      <c r="S88" s="167"/>
      <c r="T88" s="172"/>
      <c r="U88" s="167"/>
      <c r="V88" s="167"/>
    </row>
    <row r="89" spans="2:22" ht="30" customHeight="1">
      <c r="B89" s="165"/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7"/>
      <c r="Q89" s="167"/>
      <c r="R89" s="167"/>
      <c r="S89" s="167"/>
      <c r="T89" s="172"/>
      <c r="U89" s="167"/>
      <c r="V89" s="167"/>
    </row>
    <row r="90" spans="2:22" ht="30" customHeight="1">
      <c r="B90" s="165"/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7"/>
      <c r="Q90" s="167"/>
      <c r="R90" s="167"/>
      <c r="S90" s="167"/>
      <c r="T90" s="172"/>
      <c r="U90" s="167"/>
      <c r="V90" s="167"/>
    </row>
    <row r="91" spans="2:22" ht="30" customHeight="1">
      <c r="B91" s="165"/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7"/>
      <c r="Q91" s="167"/>
      <c r="R91" s="167"/>
      <c r="S91" s="167"/>
      <c r="T91" s="172"/>
      <c r="U91" s="167"/>
      <c r="V91" s="167"/>
    </row>
    <row r="92" spans="2:22" ht="30" customHeight="1">
      <c r="B92" s="165"/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7"/>
      <c r="Q92" s="167"/>
      <c r="R92" s="167"/>
      <c r="S92" s="167"/>
      <c r="T92" s="172"/>
      <c r="U92" s="167"/>
      <c r="V92" s="167"/>
    </row>
    <row r="93" spans="2:22" ht="30" customHeight="1">
      <c r="B93" s="165"/>
      <c r="C93" s="166"/>
      <c r="D93" s="166"/>
      <c r="E93" s="166"/>
      <c r="F93" s="166"/>
      <c r="G93" s="166"/>
      <c r="H93" s="166"/>
      <c r="I93" s="166"/>
      <c r="J93" s="166"/>
      <c r="K93" s="166"/>
      <c r="L93" s="166"/>
      <c r="M93" s="166"/>
      <c r="N93" s="166"/>
      <c r="O93" s="166"/>
      <c r="P93" s="167"/>
      <c r="Q93" s="167"/>
      <c r="R93" s="167"/>
      <c r="S93" s="167"/>
      <c r="T93" s="172"/>
      <c r="U93" s="167"/>
      <c r="V93" s="167"/>
    </row>
    <row r="94" spans="2:22" ht="30" customHeight="1">
      <c r="B94" s="165"/>
      <c r="C94" s="166"/>
      <c r="D94" s="166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67"/>
      <c r="Q94" s="167"/>
      <c r="R94" s="167"/>
      <c r="S94" s="167"/>
      <c r="T94" s="172"/>
      <c r="U94" s="167"/>
      <c r="V94" s="167"/>
    </row>
    <row r="95" spans="2:22" ht="30" customHeight="1">
      <c r="B95" s="165"/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7"/>
      <c r="Q95" s="167"/>
      <c r="R95" s="167"/>
      <c r="S95" s="167"/>
      <c r="T95" s="172"/>
      <c r="U95" s="167"/>
      <c r="V95" s="167"/>
    </row>
    <row r="96" spans="2:22" ht="30" customHeight="1">
      <c r="B96" s="165"/>
      <c r="C96" s="166"/>
      <c r="D96" s="166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7"/>
      <c r="Q96" s="167"/>
      <c r="R96" s="167"/>
      <c r="S96" s="167"/>
      <c r="T96" s="172"/>
      <c r="U96" s="167"/>
      <c r="V96" s="167"/>
    </row>
    <row r="97" spans="2:22" ht="30" customHeight="1">
      <c r="B97" s="165"/>
      <c r="C97" s="166"/>
      <c r="D97" s="166"/>
      <c r="E97" s="166"/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7"/>
      <c r="Q97" s="167"/>
      <c r="R97" s="167"/>
      <c r="S97" s="167"/>
      <c r="T97" s="172"/>
      <c r="U97" s="167"/>
      <c r="V97" s="167"/>
    </row>
    <row r="98" spans="2:22" ht="30" customHeight="1">
      <c r="B98" s="190"/>
      <c r="C98" s="191"/>
      <c r="D98" s="191"/>
      <c r="E98" s="191"/>
      <c r="F98" s="191"/>
      <c r="G98" s="191"/>
      <c r="H98" s="191"/>
      <c r="I98" s="191"/>
      <c r="J98" s="191"/>
      <c r="K98" s="191"/>
      <c r="L98" s="191"/>
      <c r="M98" s="191"/>
      <c r="N98" s="191"/>
      <c r="O98" s="191"/>
      <c r="P98" s="192"/>
      <c r="Q98" s="167"/>
      <c r="R98" s="167"/>
      <c r="S98" s="167"/>
      <c r="T98" s="172"/>
      <c r="U98" s="167"/>
      <c r="V98" s="167"/>
    </row>
    <row r="99" spans="2:22" ht="30" customHeight="1">
      <c r="B99" s="193"/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167"/>
      <c r="R99" s="167"/>
      <c r="S99" s="167"/>
      <c r="T99" s="172"/>
      <c r="U99" s="167"/>
      <c r="V99" s="167"/>
    </row>
    <row r="100" spans="2:22" ht="24.75" customHeight="1">
      <c r="B100" s="194"/>
      <c r="C100" s="194"/>
      <c r="D100" s="194"/>
      <c r="E100" s="194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5"/>
      <c r="Q100" s="167"/>
      <c r="R100" s="167"/>
      <c r="S100" s="167"/>
      <c r="T100" s="172"/>
      <c r="U100" s="167"/>
      <c r="V100" s="167"/>
    </row>
    <row r="101" spans="2:22" ht="24.75" customHeight="1">
      <c r="B101" s="165"/>
      <c r="C101" s="166"/>
      <c r="D101" s="166"/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7"/>
      <c r="Q101" s="167"/>
      <c r="R101" s="167"/>
      <c r="S101" s="167"/>
      <c r="T101" s="172"/>
      <c r="U101" s="167"/>
      <c r="V101" s="167"/>
    </row>
    <row r="102" spans="2:22" ht="24.75" customHeight="1">
      <c r="B102" s="165"/>
      <c r="C102" s="166"/>
      <c r="D102" s="166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7"/>
      <c r="Q102" s="167"/>
      <c r="R102" s="167"/>
      <c r="S102" s="167"/>
      <c r="T102" s="172"/>
      <c r="U102" s="167"/>
      <c r="V102" s="167"/>
    </row>
    <row r="103" spans="2:22" ht="24.75" customHeight="1">
      <c r="B103" s="165"/>
      <c r="C103" s="166"/>
      <c r="D103" s="166"/>
      <c r="E103" s="166"/>
      <c r="F103" s="166"/>
      <c r="G103" s="166"/>
      <c r="H103" s="166"/>
      <c r="I103" s="166"/>
      <c r="J103" s="166"/>
      <c r="K103" s="166"/>
      <c r="L103" s="166"/>
      <c r="M103" s="166"/>
      <c r="N103" s="166"/>
      <c r="O103" s="166"/>
      <c r="P103" s="167"/>
      <c r="Q103" s="167"/>
      <c r="R103" s="167"/>
      <c r="S103" s="167"/>
      <c r="T103" s="172"/>
      <c r="U103" s="167"/>
      <c r="V103" s="167"/>
    </row>
    <row r="104" spans="2:22" ht="24.75" customHeight="1">
      <c r="B104" s="165"/>
      <c r="C104" s="166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7"/>
      <c r="Q104" s="167"/>
      <c r="R104" s="167"/>
      <c r="S104" s="167"/>
      <c r="T104" s="172"/>
      <c r="U104" s="167"/>
      <c r="V104" s="167"/>
    </row>
    <row r="105" spans="2:22" ht="24.75" customHeight="1">
      <c r="B105" s="165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7"/>
      <c r="Q105" s="167"/>
      <c r="R105" s="167"/>
      <c r="S105" s="167"/>
      <c r="T105" s="172"/>
      <c r="U105" s="167"/>
      <c r="V105" s="167"/>
    </row>
    <row r="106" spans="2:22" ht="24.75" customHeight="1">
      <c r="B106" s="165"/>
      <c r="C106" s="166"/>
      <c r="D106" s="166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7"/>
      <c r="Q106" s="167"/>
      <c r="R106" s="167"/>
      <c r="S106" s="167"/>
      <c r="T106" s="172"/>
      <c r="U106" s="167"/>
      <c r="V106" s="167"/>
    </row>
    <row r="107" spans="2:22" ht="24.75" customHeight="1">
      <c r="B107" s="165"/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7"/>
      <c r="Q107" s="167"/>
      <c r="R107" s="167"/>
      <c r="S107" s="167"/>
      <c r="T107" s="172"/>
      <c r="U107" s="167"/>
      <c r="V107" s="167"/>
    </row>
    <row r="108" spans="2:22" ht="24.75" customHeight="1">
      <c r="B108" s="165"/>
      <c r="C108" s="166"/>
      <c r="D108" s="166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7"/>
      <c r="Q108" s="167"/>
      <c r="R108" s="167"/>
      <c r="S108" s="167"/>
      <c r="T108" s="172"/>
      <c r="U108" s="167"/>
      <c r="V108" s="167"/>
    </row>
    <row r="109" spans="2:22" ht="24.75" customHeight="1">
      <c r="B109" s="165"/>
      <c r="C109" s="166"/>
      <c r="D109" s="166"/>
      <c r="E109" s="166"/>
      <c r="F109" s="166"/>
      <c r="G109" s="166"/>
      <c r="H109" s="166"/>
      <c r="I109" s="166"/>
      <c r="J109" s="166"/>
      <c r="K109" s="166"/>
      <c r="L109" s="166"/>
      <c r="M109" s="166"/>
      <c r="N109" s="166"/>
      <c r="O109" s="166"/>
      <c r="P109" s="167"/>
      <c r="Q109" s="167"/>
      <c r="R109" s="167"/>
      <c r="S109" s="167"/>
      <c r="T109" s="172"/>
      <c r="U109" s="167"/>
      <c r="V109" s="167"/>
    </row>
    <row r="110" spans="2:22" ht="24.75" customHeight="1">
      <c r="B110" s="165"/>
      <c r="C110" s="166"/>
      <c r="D110" s="166"/>
      <c r="E110" s="166"/>
      <c r="F110" s="166"/>
      <c r="G110" s="166"/>
      <c r="H110" s="166"/>
      <c r="I110" s="166"/>
      <c r="J110" s="166"/>
      <c r="K110" s="166"/>
      <c r="L110" s="166"/>
      <c r="M110" s="166"/>
      <c r="N110" s="166"/>
      <c r="O110" s="166"/>
      <c r="P110" s="167"/>
      <c r="Q110" s="167"/>
      <c r="R110" s="167"/>
      <c r="S110" s="167"/>
      <c r="T110" s="172"/>
      <c r="U110" s="167"/>
      <c r="V110" s="167"/>
    </row>
    <row r="111" spans="2:22" ht="24.75" customHeight="1">
      <c r="B111" s="165"/>
      <c r="C111" s="166"/>
      <c r="D111" s="166"/>
      <c r="E111" s="166"/>
      <c r="F111" s="166"/>
      <c r="G111" s="166"/>
      <c r="H111" s="166"/>
      <c r="I111" s="166"/>
      <c r="J111" s="166"/>
      <c r="K111" s="166"/>
      <c r="L111" s="166"/>
      <c r="M111" s="166"/>
      <c r="N111" s="166"/>
      <c r="O111" s="166"/>
      <c r="P111" s="167"/>
      <c r="Q111" s="167"/>
      <c r="R111" s="167"/>
      <c r="S111" s="167"/>
      <c r="T111" s="172"/>
      <c r="U111" s="167"/>
      <c r="V111" s="167"/>
    </row>
    <row r="112" spans="2:22" ht="24.75" customHeight="1">
      <c r="B112" s="165"/>
      <c r="C112" s="166"/>
      <c r="D112" s="166"/>
      <c r="E112" s="166"/>
      <c r="F112" s="166"/>
      <c r="G112" s="166"/>
      <c r="H112" s="166"/>
      <c r="I112" s="166"/>
      <c r="J112" s="166"/>
      <c r="K112" s="166"/>
      <c r="L112" s="166"/>
      <c r="M112" s="166"/>
      <c r="N112" s="166"/>
      <c r="O112" s="166"/>
      <c r="P112" s="167"/>
      <c r="Q112" s="167"/>
      <c r="R112" s="167"/>
      <c r="S112" s="167"/>
      <c r="T112" s="172"/>
      <c r="U112" s="167"/>
      <c r="V112" s="167"/>
    </row>
    <row r="113" spans="2:22" ht="24.75" customHeight="1">
      <c r="B113" s="165"/>
      <c r="C113" s="166"/>
      <c r="D113" s="166"/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7"/>
      <c r="Q113" s="167"/>
      <c r="R113" s="167"/>
      <c r="S113" s="167"/>
      <c r="T113" s="172"/>
      <c r="U113" s="167"/>
      <c r="V113" s="167"/>
    </row>
    <row r="114" spans="2:22" ht="24.75" customHeight="1">
      <c r="B114" s="165"/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6"/>
      <c r="N114" s="166"/>
      <c r="O114" s="166"/>
      <c r="P114" s="167"/>
      <c r="Q114" s="167"/>
      <c r="R114" s="167"/>
      <c r="S114" s="167"/>
      <c r="T114" s="172"/>
      <c r="U114" s="167"/>
      <c r="V114" s="167"/>
    </row>
    <row r="115" spans="2:22" ht="24.75" customHeight="1">
      <c r="B115" s="165"/>
      <c r="C115" s="166"/>
      <c r="D115" s="166"/>
      <c r="E115" s="166"/>
      <c r="F115" s="166"/>
      <c r="G115" s="166"/>
      <c r="H115" s="166"/>
      <c r="I115" s="166"/>
      <c r="J115" s="166"/>
      <c r="K115" s="166"/>
      <c r="L115" s="166"/>
      <c r="M115" s="166"/>
      <c r="N115" s="166"/>
      <c r="O115" s="166"/>
      <c r="P115" s="167"/>
      <c r="Q115" s="167"/>
      <c r="R115" s="167"/>
      <c r="S115" s="167"/>
      <c r="T115" s="172"/>
      <c r="U115" s="167"/>
      <c r="V115" s="167"/>
    </row>
    <row r="116" spans="2:22" ht="24.75" customHeight="1">
      <c r="B116" s="165"/>
      <c r="C116" s="166"/>
      <c r="D116" s="166"/>
      <c r="E116" s="166"/>
      <c r="F116" s="166"/>
      <c r="G116" s="166"/>
      <c r="H116" s="166"/>
      <c r="I116" s="166"/>
      <c r="J116" s="166"/>
      <c r="K116" s="166"/>
      <c r="L116" s="166"/>
      <c r="M116" s="166"/>
      <c r="N116" s="166"/>
      <c r="O116" s="166"/>
      <c r="P116" s="167"/>
      <c r="Q116" s="167"/>
      <c r="R116" s="167"/>
      <c r="S116" s="167"/>
      <c r="T116" s="172"/>
      <c r="U116" s="167"/>
      <c r="V116" s="167"/>
    </row>
    <row r="117" spans="2:22" ht="24.75" customHeight="1">
      <c r="B117" s="165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7"/>
      <c r="Q117" s="167"/>
      <c r="R117" s="167"/>
      <c r="S117" s="167"/>
      <c r="T117" s="172"/>
      <c r="U117" s="167"/>
      <c r="V117" s="167"/>
    </row>
    <row r="118" spans="2:22" ht="24.75" customHeight="1">
      <c r="B118" s="165"/>
      <c r="C118" s="166"/>
      <c r="D118" s="166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7"/>
      <c r="Q118" s="167"/>
      <c r="R118" s="167"/>
      <c r="S118" s="167"/>
      <c r="T118" s="172"/>
      <c r="U118" s="167"/>
      <c r="V118" s="167"/>
    </row>
    <row r="119" spans="2:22" ht="24.75" customHeight="1">
      <c r="B119" s="165"/>
      <c r="C119" s="166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7"/>
      <c r="Q119" s="167"/>
      <c r="R119" s="167"/>
      <c r="S119" s="167"/>
      <c r="T119" s="172"/>
      <c r="U119" s="167"/>
      <c r="V119" s="167"/>
    </row>
    <row r="120" spans="2:22" ht="24.75" customHeight="1">
      <c r="B120" s="183" t="s">
        <v>81</v>
      </c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96"/>
      <c r="P120" s="185"/>
      <c r="Q120" s="177"/>
      <c r="R120" s="177"/>
      <c r="S120" s="177"/>
      <c r="T120" s="178"/>
      <c r="U120" s="167"/>
      <c r="V120" s="167"/>
    </row>
    <row r="121" spans="2:22" ht="24.75" customHeight="1">
      <c r="B121" s="197" t="s">
        <v>2</v>
      </c>
      <c r="C121" s="198" t="s">
        <v>82</v>
      </c>
      <c r="D121" s="198" t="s">
        <v>83</v>
      </c>
      <c r="E121" s="198" t="s">
        <v>84</v>
      </c>
      <c r="F121" s="198" t="s">
        <v>85</v>
      </c>
      <c r="G121" s="198" t="s">
        <v>86</v>
      </c>
      <c r="H121" s="198" t="s">
        <v>87</v>
      </c>
      <c r="I121" s="198" t="s">
        <v>88</v>
      </c>
      <c r="J121" s="198" t="s">
        <v>89</v>
      </c>
      <c r="K121" s="198" t="s">
        <v>90</v>
      </c>
      <c r="L121" s="198" t="s">
        <v>91</v>
      </c>
      <c r="M121" s="198" t="s">
        <v>92</v>
      </c>
      <c r="N121" s="198" t="s">
        <v>93</v>
      </c>
      <c r="O121" s="198" t="s">
        <v>66</v>
      </c>
      <c r="P121" s="198" t="s">
        <v>20</v>
      </c>
      <c r="Q121" s="167"/>
      <c r="R121" s="177"/>
      <c r="S121" s="177"/>
      <c r="T121" s="178"/>
      <c r="U121" s="167"/>
      <c r="V121" s="167"/>
    </row>
    <row r="122" spans="2:22" ht="54" customHeight="1">
      <c r="B122" s="23" t="s">
        <v>94</v>
      </c>
      <c r="C122" s="199">
        <v>41</v>
      </c>
      <c r="D122" s="200">
        <v>16</v>
      </c>
      <c r="E122" s="200">
        <v>53</v>
      </c>
      <c r="F122" s="200">
        <v>39</v>
      </c>
      <c r="G122" s="200">
        <v>152</v>
      </c>
      <c r="H122" s="200">
        <v>126</v>
      </c>
      <c r="I122" s="200">
        <v>203</v>
      </c>
      <c r="J122" s="200">
        <v>144</v>
      </c>
      <c r="K122" s="200"/>
      <c r="L122" s="200"/>
      <c r="M122" s="200"/>
      <c r="N122" s="200"/>
      <c r="O122" s="199">
        <f>SUM(C122:N122)</f>
        <v>774</v>
      </c>
      <c r="P122" s="200"/>
      <c r="Q122" s="167"/>
      <c r="R122" s="177"/>
      <c r="S122" s="177"/>
      <c r="T122" s="178"/>
      <c r="U122" s="167"/>
      <c r="V122" s="167"/>
    </row>
    <row r="123" spans="2:22" ht="24.75" customHeight="1">
      <c r="B123" s="183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5"/>
      <c r="U123" s="167"/>
      <c r="V123" s="167"/>
    </row>
    <row r="124" spans="2:22" ht="24.75" customHeight="1"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167"/>
      <c r="V124" s="167"/>
    </row>
    <row r="125" spans="2:22" ht="24.75" customHeight="1"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167"/>
      <c r="V125" s="167"/>
    </row>
    <row r="126" spans="2:22" ht="24.75" customHeight="1"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167"/>
      <c r="V126" s="167"/>
    </row>
    <row r="127" spans="2:22" ht="24.75" customHeight="1"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167"/>
      <c r="V127" s="167"/>
    </row>
    <row r="128" spans="2:22" ht="24.75" customHeight="1"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167"/>
      <c r="V128" s="167"/>
    </row>
    <row r="129" spans="2:22" ht="24.75" customHeight="1"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167"/>
      <c r="V129" s="167"/>
    </row>
    <row r="130" spans="2:22" ht="24.75" customHeight="1"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167"/>
      <c r="V130" s="167"/>
    </row>
    <row r="131" spans="2:22" ht="24.75" customHeight="1"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167"/>
      <c r="V131" s="167"/>
    </row>
    <row r="132" spans="2:22" ht="24.75" customHeight="1"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167"/>
      <c r="V132" s="167"/>
    </row>
    <row r="133" spans="2:22" ht="24.75" customHeight="1"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167"/>
      <c r="V133" s="167"/>
    </row>
    <row r="134" spans="2:22" ht="24.75" customHeight="1"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167"/>
      <c r="V134" s="167"/>
    </row>
    <row r="135" spans="2:22" ht="24.75" customHeight="1"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167"/>
      <c r="V135" s="167"/>
    </row>
    <row r="136" spans="2:22" ht="24.75" customHeight="1"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167"/>
      <c r="V136" s="167"/>
    </row>
    <row r="137" spans="2:22" ht="24.75" customHeight="1"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167"/>
      <c r="V137" s="167"/>
    </row>
    <row r="138" spans="2:22" ht="24.75" customHeight="1"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167"/>
      <c r="V138" s="167"/>
    </row>
    <row r="139" spans="2:22" ht="24.75" customHeight="1"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167"/>
      <c r="V139" s="167"/>
    </row>
    <row r="140" spans="2:22" ht="24.75" customHeight="1"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167"/>
      <c r="V140" s="167"/>
    </row>
    <row r="141" spans="2:22" ht="24.75" customHeight="1"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167"/>
      <c r="V141" s="167"/>
    </row>
    <row r="142" spans="2:22" ht="24.75" customHeight="1"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167"/>
      <c r="V142" s="167"/>
    </row>
    <row r="143" spans="2:22" ht="24.75" customHeight="1"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167"/>
      <c r="V143" s="167"/>
    </row>
    <row r="144" spans="2:22" ht="24.75" customHeight="1"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167"/>
      <c r="V144" s="167"/>
    </row>
    <row r="145" spans="2:22" ht="24.75" customHeight="1"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167"/>
      <c r="V145" s="167"/>
    </row>
    <row r="146" spans="2:22" ht="24.75" customHeight="1"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167"/>
      <c r="V146" s="167"/>
    </row>
    <row r="147" spans="2:22" ht="24.75" customHeight="1"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167"/>
      <c r="V147" s="167"/>
    </row>
    <row r="148" spans="2:22" ht="24.75" customHeight="1"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167"/>
      <c r="V148" s="167"/>
    </row>
    <row r="149" spans="2:22" ht="24.75" customHeight="1"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167"/>
      <c r="V149" s="167"/>
    </row>
    <row r="150" spans="2:22" ht="24.75" customHeight="1"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167"/>
      <c r="V150" s="167"/>
    </row>
    <row r="151" spans="2:22" ht="24.75" customHeight="1"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167"/>
      <c r="V151" s="167"/>
    </row>
    <row r="152" spans="2:22" ht="24.75" customHeight="1"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167"/>
      <c r="V152" s="167"/>
    </row>
    <row r="153" spans="2:22" ht="24.75" customHeight="1"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167"/>
      <c r="V153" s="167"/>
    </row>
    <row r="154" spans="2:22" ht="24.75" customHeight="1"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167"/>
      <c r="V154" s="167"/>
    </row>
    <row r="155" spans="2:22" ht="24.75" customHeight="1"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167"/>
      <c r="V155" s="167"/>
    </row>
    <row r="156" spans="2:22" ht="24.75" customHeight="1"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167"/>
      <c r="V156" s="167"/>
    </row>
    <row r="157" spans="2:22" ht="24.75" customHeight="1"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167"/>
      <c r="V157" s="167"/>
    </row>
    <row r="158" spans="2:22" ht="24.75" customHeight="1"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167"/>
      <c r="V158" s="167"/>
    </row>
    <row r="159" spans="2:22" ht="24.75" customHeight="1"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167"/>
      <c r="V159" s="167"/>
    </row>
    <row r="160" spans="2:22" ht="24.75" customHeight="1"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167"/>
      <c r="V160" s="167"/>
    </row>
    <row r="161" spans="2:22" ht="24.75" customHeight="1"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167"/>
      <c r="V161" s="167"/>
    </row>
    <row r="162" spans="2:22" ht="24.75" customHeight="1"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167"/>
      <c r="V162" s="167"/>
    </row>
    <row r="163" spans="2:22" ht="24.75" customHeight="1"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167"/>
      <c r="V163" s="167"/>
    </row>
    <row r="164" spans="2:22" ht="24.75" customHeight="1"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167"/>
      <c r="V164" s="167"/>
    </row>
    <row r="165" spans="2:22" ht="24.75" customHeight="1"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167"/>
      <c r="V165" s="167"/>
    </row>
    <row r="166" spans="2:22" ht="24.75" customHeight="1"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167"/>
      <c r="V166" s="167"/>
    </row>
    <row r="167" spans="2:22" ht="24.75" customHeight="1"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167"/>
      <c r="V167" s="167"/>
    </row>
    <row r="168" spans="2:22" ht="24.75" customHeight="1"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167"/>
      <c r="V168" s="167"/>
    </row>
    <row r="169" spans="2:22" ht="24.75" customHeight="1"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167"/>
      <c r="V169" s="167"/>
    </row>
    <row r="170" spans="2:22" ht="24.75" customHeight="1"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167"/>
      <c r="V170" s="167"/>
    </row>
    <row r="171" spans="2:22" ht="24.75" customHeight="1"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167"/>
      <c r="V171" s="167"/>
    </row>
    <row r="172" spans="2:22" ht="24.75" customHeight="1"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167"/>
      <c r="V172" s="167"/>
    </row>
    <row r="173" spans="2:22" ht="24.75" customHeight="1"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167"/>
      <c r="V173" s="167"/>
    </row>
    <row r="174" spans="2:22" ht="24.75" customHeight="1"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167"/>
      <c r="V174" s="167"/>
    </row>
    <row r="175" spans="2:22" ht="24.75" customHeight="1"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167"/>
      <c r="V175" s="167"/>
    </row>
    <row r="176" spans="2:22" ht="24.75" customHeight="1"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167"/>
      <c r="V176" s="167"/>
    </row>
    <row r="177" spans="2:22" ht="24.75" customHeight="1"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167"/>
      <c r="V177" s="167"/>
    </row>
    <row r="178" spans="2:22" ht="24.75" customHeight="1"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167"/>
      <c r="V178" s="167"/>
    </row>
    <row r="179" spans="2:22" ht="24.75" customHeight="1"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167"/>
      <c r="V179" s="167"/>
    </row>
    <row r="180" spans="2:22" ht="24.75" customHeight="1"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167"/>
      <c r="V180" s="167"/>
    </row>
    <row r="181" spans="2:22" ht="24.75" customHeight="1"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167"/>
      <c r="V181" s="167"/>
    </row>
    <row r="182" spans="2:22" ht="24.75" customHeight="1"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167"/>
      <c r="V182" s="167"/>
    </row>
    <row r="183" spans="2:22" ht="24.75" customHeight="1"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167"/>
      <c r="V183" s="167"/>
    </row>
    <row r="184" spans="2:22" ht="24.75" customHeight="1"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167"/>
      <c r="V184" s="167"/>
    </row>
    <row r="185" spans="2:22" ht="24.75" customHeight="1"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167"/>
      <c r="V185" s="167"/>
    </row>
    <row r="186" spans="2:22" ht="24.75" customHeight="1"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167"/>
      <c r="V186" s="167"/>
    </row>
    <row r="187" spans="2:22" ht="24.75" customHeight="1"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167"/>
      <c r="V187" s="167"/>
    </row>
    <row r="188" spans="2:22" ht="24.75" customHeight="1"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167"/>
      <c r="V188" s="167"/>
    </row>
    <row r="189" spans="2:22" ht="24.75" customHeight="1"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167"/>
      <c r="V189" s="167"/>
    </row>
    <row r="190" spans="2:22" ht="24.75" customHeight="1"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167"/>
      <c r="V190" s="167"/>
    </row>
    <row r="191" spans="2:22" ht="24.75" customHeight="1"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167"/>
      <c r="V191" s="167"/>
    </row>
    <row r="192" spans="2:22" ht="24.75" customHeight="1"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167"/>
      <c r="V192" s="167"/>
    </row>
    <row r="193" spans="2:22" ht="24.75" customHeight="1"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167"/>
      <c r="V193" s="167"/>
    </row>
    <row r="194" spans="2:22" ht="24.75" customHeight="1"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167"/>
      <c r="V194" s="167"/>
    </row>
    <row r="195" spans="2:22" ht="24.75" customHeight="1"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167"/>
      <c r="V195" s="167"/>
    </row>
    <row r="196" spans="2:22" ht="24.75" customHeight="1"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167"/>
      <c r="V196" s="167"/>
    </row>
    <row r="197" spans="2:22" ht="24.75" customHeight="1"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167"/>
      <c r="V197" s="167"/>
    </row>
    <row r="198" spans="2:22" ht="24.75" customHeight="1"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167"/>
      <c r="V198" s="167"/>
    </row>
    <row r="199" spans="2:22" ht="24.7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167"/>
      <c r="V199" s="167"/>
    </row>
    <row r="200" spans="2:22" ht="24.75" customHeight="1"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167"/>
      <c r="V200" s="167"/>
    </row>
    <row r="201" spans="2:22" ht="24.75" customHeight="1"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167"/>
      <c r="V201" s="167"/>
    </row>
    <row r="202" spans="2:22" ht="24.75" customHeight="1"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167"/>
      <c r="V202" s="167"/>
    </row>
    <row r="203" spans="2:22" ht="24.75" customHeight="1"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167"/>
      <c r="V203" s="167"/>
    </row>
    <row r="204" spans="2:22" ht="24.75" customHeight="1"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167"/>
      <c r="V204" s="167"/>
    </row>
    <row r="205" spans="2:22" ht="24.75" customHeight="1"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167"/>
      <c r="V205" s="167"/>
    </row>
    <row r="206" spans="2:22" ht="24.75" customHeight="1"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167"/>
      <c r="V206" s="167"/>
    </row>
    <row r="207" spans="2:22" ht="24.75" customHeight="1"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167"/>
      <c r="V207" s="167"/>
    </row>
    <row r="208" spans="2:22" ht="24.75" customHeight="1"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167"/>
      <c r="V208" s="167"/>
    </row>
    <row r="209" spans="2:22" ht="24.75" customHeight="1"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167"/>
      <c r="V209" s="167"/>
    </row>
    <row r="210" spans="2:22" ht="24.75" customHeight="1"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167"/>
      <c r="V210" s="167"/>
    </row>
    <row r="211" spans="2:22" ht="24.75" customHeight="1"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167"/>
      <c r="V211" s="167"/>
    </row>
    <row r="212" spans="2:22" ht="24.75" customHeight="1"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167"/>
      <c r="V212" s="167"/>
    </row>
    <row r="213" spans="2:22" ht="24.75" customHeight="1"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167"/>
      <c r="V213" s="167"/>
    </row>
    <row r="214" spans="2:22" ht="24.75" customHeight="1"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167"/>
      <c r="V214" s="167"/>
    </row>
    <row r="215" spans="2:22" ht="24.75" customHeight="1"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167"/>
      <c r="V215" s="167"/>
    </row>
    <row r="216" spans="2:22" ht="24.75" customHeight="1"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167"/>
      <c r="V216" s="167"/>
    </row>
    <row r="217" spans="2:22" ht="24.75" customHeight="1"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167"/>
      <c r="V217" s="167"/>
    </row>
    <row r="218" spans="2:22" ht="24.75" customHeight="1"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167"/>
      <c r="V218" s="167"/>
    </row>
    <row r="219" spans="2:22" ht="24.75" customHeight="1"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167"/>
      <c r="V219" s="167"/>
    </row>
    <row r="220" spans="2:22" ht="24.75" customHeight="1"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167"/>
      <c r="V220" s="167"/>
    </row>
    <row r="221" spans="2:22" ht="24.75" customHeight="1"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167"/>
      <c r="V221" s="167"/>
    </row>
    <row r="222" spans="2:22" ht="24.75" customHeight="1"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167"/>
      <c r="V222" s="167"/>
    </row>
    <row r="223" spans="2:22" ht="24.75" customHeight="1"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167"/>
      <c r="V223" s="167"/>
    </row>
    <row r="224" spans="2:22" ht="24.75" customHeight="1"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167"/>
      <c r="V224" s="167"/>
    </row>
    <row r="225" spans="2:22" ht="24.75" customHeight="1"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167"/>
      <c r="V225" s="167"/>
    </row>
    <row r="226" spans="2:22" ht="24.75" customHeight="1"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167"/>
      <c r="V226" s="167"/>
    </row>
    <row r="227" spans="2:22" ht="24.75" customHeight="1"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167"/>
      <c r="V227" s="167"/>
    </row>
    <row r="228" spans="2:22" ht="24.75" customHeight="1"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167"/>
      <c r="V228" s="167"/>
    </row>
    <row r="229" spans="2:22" ht="24.75" customHeight="1"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167"/>
      <c r="V229" s="167"/>
    </row>
    <row r="230" spans="2:22" ht="24.75" customHeight="1"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167"/>
      <c r="V230" s="167"/>
    </row>
    <row r="231" spans="2:22" ht="24.75" customHeight="1"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167"/>
      <c r="V231" s="167"/>
    </row>
    <row r="232" spans="2:22" ht="24.75" customHeight="1"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167"/>
      <c r="V232" s="167"/>
    </row>
    <row r="233" spans="2:22" ht="24.75" customHeight="1"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167"/>
      <c r="V233" s="167"/>
    </row>
    <row r="234" spans="2:22" ht="24.75" customHeight="1"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167"/>
      <c r="V234" s="167"/>
    </row>
    <row r="235" spans="2:22" ht="24.75" customHeight="1"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167"/>
      <c r="V235" s="167"/>
    </row>
    <row r="236" spans="2:22" ht="24.75" customHeight="1"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167"/>
      <c r="V236" s="167"/>
    </row>
    <row r="237" spans="2:22" ht="24.75" customHeight="1"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167"/>
      <c r="V237" s="167"/>
    </row>
    <row r="238" spans="2:22" ht="24.75" customHeight="1"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167"/>
      <c r="V238" s="167"/>
    </row>
    <row r="239" spans="2:22" ht="24.75" customHeight="1"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167"/>
      <c r="V239" s="167"/>
    </row>
    <row r="240" spans="2:22" ht="24.75" customHeight="1"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167"/>
      <c r="V240" s="167"/>
    </row>
    <row r="241" spans="2:22" ht="24.75" customHeight="1"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167"/>
      <c r="V241" s="167"/>
    </row>
    <row r="242" spans="2:22" ht="24.75" customHeight="1"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167"/>
      <c r="V242" s="167"/>
    </row>
    <row r="243" spans="2:22" ht="24.75" customHeight="1"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167"/>
      <c r="V243" s="167"/>
    </row>
    <row r="244" spans="2:22" ht="24.75" customHeight="1"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167"/>
      <c r="V244" s="167"/>
    </row>
    <row r="245" spans="2:22" ht="24.75" customHeight="1"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167"/>
      <c r="V245" s="167"/>
    </row>
    <row r="246" spans="2:22" ht="24.75" customHeight="1"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167"/>
      <c r="V246" s="167"/>
    </row>
    <row r="247" spans="2:22" ht="24.75" customHeight="1"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167"/>
      <c r="V247" s="167"/>
    </row>
    <row r="248" spans="2:22" ht="24.75" customHeight="1"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167"/>
      <c r="V248" s="167"/>
    </row>
    <row r="249" spans="2:22" ht="24.75" customHeight="1"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167"/>
      <c r="V249" s="167"/>
    </row>
    <row r="250" spans="2:22" ht="24.75" customHeight="1"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167"/>
      <c r="V250" s="167"/>
    </row>
    <row r="251" spans="2:22" ht="24.75" customHeight="1"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167"/>
      <c r="V251" s="167"/>
    </row>
    <row r="252" spans="2:22" ht="24.75" customHeight="1"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167"/>
      <c r="V252" s="167"/>
    </row>
    <row r="253" spans="2:22" ht="24.75" customHeight="1"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167"/>
      <c r="V253" s="167"/>
    </row>
    <row r="254" spans="2:22" ht="24.75" customHeight="1"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167"/>
      <c r="V254" s="167"/>
    </row>
    <row r="255" spans="2:22" ht="24.75" customHeight="1"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167"/>
      <c r="V255" s="167"/>
    </row>
    <row r="256" spans="2:22" ht="24.75" customHeight="1"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167"/>
      <c r="V256" s="167"/>
    </row>
    <row r="257" spans="2:22" ht="24.75" customHeight="1"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167"/>
      <c r="V257" s="167"/>
    </row>
    <row r="258" spans="2:22" ht="24.75" customHeight="1"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167"/>
      <c r="V258" s="167"/>
    </row>
    <row r="259" spans="2:22" ht="24.75" customHeight="1"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167"/>
      <c r="V259" s="167"/>
    </row>
    <row r="260" spans="2:22" ht="24.75" customHeight="1"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167"/>
      <c r="V260" s="167"/>
    </row>
    <row r="261" spans="2:22" ht="24.75" customHeight="1"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167"/>
      <c r="V261" s="167"/>
    </row>
    <row r="262" spans="2:22" ht="24.75" customHeight="1"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167"/>
      <c r="V262" s="167"/>
    </row>
    <row r="263" spans="2:22" ht="24.75" customHeight="1"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167"/>
      <c r="V263" s="167"/>
    </row>
    <row r="264" spans="2:22" ht="24.75" customHeight="1"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167"/>
      <c r="V264" s="167"/>
    </row>
    <row r="265" spans="2:22" ht="24.75" customHeight="1"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167"/>
      <c r="V265" s="167"/>
    </row>
    <row r="266" spans="2:22" ht="24.75" customHeight="1"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167"/>
      <c r="V266" s="167"/>
    </row>
    <row r="267" spans="2:22" ht="15.75" customHeight="1"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167"/>
      <c r="V267" s="167"/>
    </row>
    <row r="268" spans="2:22" ht="15.75" customHeight="1"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167"/>
      <c r="V268" s="167"/>
    </row>
    <row r="269" spans="2:22" ht="15.75" customHeight="1"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167"/>
      <c r="V269" s="167"/>
    </row>
    <row r="270" spans="2:22" ht="15.75" customHeight="1"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167"/>
      <c r="V270" s="167"/>
    </row>
    <row r="271" spans="2:22" ht="15.75" customHeight="1"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167"/>
      <c r="V271" s="167"/>
    </row>
    <row r="272" spans="2:22" ht="15.75" customHeight="1"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167"/>
      <c r="V272" s="167"/>
    </row>
    <row r="273" spans="2:22" ht="15.75" customHeight="1"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167"/>
      <c r="V273" s="167"/>
    </row>
    <row r="274" spans="2:22" ht="15.75" customHeight="1"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167"/>
      <c r="V274" s="167"/>
    </row>
    <row r="275" spans="2:22" ht="15.75" customHeight="1"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167"/>
      <c r="V275" s="167"/>
    </row>
    <row r="276" spans="2:22" ht="15.75" customHeight="1"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167"/>
      <c r="V276" s="167"/>
    </row>
    <row r="277" spans="2:22" ht="15.75" customHeight="1"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167"/>
      <c r="V277" s="167"/>
    </row>
    <row r="278" spans="2:22" ht="15.75" customHeight="1"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167"/>
      <c r="V278" s="167"/>
    </row>
    <row r="279" spans="2:22" ht="15.75" customHeight="1"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167"/>
      <c r="V279" s="167"/>
    </row>
    <row r="280" spans="2:22" ht="15.75" customHeight="1"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167"/>
      <c r="V280" s="167"/>
    </row>
    <row r="281" spans="2:22" ht="15.75" customHeight="1"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167"/>
      <c r="V281" s="167"/>
    </row>
    <row r="282" spans="2:22" ht="15.75" customHeight="1"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167"/>
      <c r="V282" s="167"/>
    </row>
    <row r="283" spans="2:22" ht="15.75" customHeight="1"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167"/>
      <c r="V283" s="167"/>
    </row>
    <row r="284" spans="2:22" ht="15.75" customHeight="1"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167"/>
      <c r="V284" s="167"/>
    </row>
    <row r="285" spans="2:22" ht="15.75" customHeight="1"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167"/>
      <c r="V285" s="167"/>
    </row>
    <row r="286" spans="2:22" ht="15.75" customHeight="1"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167"/>
      <c r="V286" s="167"/>
    </row>
    <row r="287" spans="2:22" ht="15.75" customHeight="1"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167"/>
      <c r="V287" s="167"/>
    </row>
    <row r="288" spans="2:22" ht="15.75" customHeight="1"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167"/>
      <c r="V288" s="167"/>
    </row>
    <row r="289" spans="2:22" ht="15.75" customHeight="1"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167"/>
      <c r="V289" s="167"/>
    </row>
    <row r="290" spans="2:22" ht="15.75" customHeight="1"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167"/>
      <c r="V290" s="167"/>
    </row>
    <row r="291" spans="2:22" ht="15.75" customHeight="1"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167"/>
      <c r="V291" s="167"/>
    </row>
    <row r="292" spans="2:22" ht="15.75" customHeight="1"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167"/>
      <c r="V292" s="167"/>
    </row>
    <row r="293" spans="2:22" ht="15.75" customHeight="1"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167"/>
      <c r="V293" s="167"/>
    </row>
    <row r="294" spans="2:22" ht="15.75" customHeight="1"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167"/>
      <c r="V294" s="167"/>
    </row>
    <row r="295" spans="2:22" ht="15.75" customHeight="1"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167"/>
      <c r="V295" s="167"/>
    </row>
    <row r="296" spans="2:22" ht="15.75" customHeight="1"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167"/>
      <c r="V296" s="167"/>
    </row>
    <row r="297" spans="2:22" ht="15.75" customHeight="1"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167"/>
      <c r="V297" s="167"/>
    </row>
    <row r="298" spans="2:22" ht="15.75" customHeight="1"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167"/>
      <c r="V298" s="167"/>
    </row>
    <row r="299" spans="2:22" ht="15.75" customHeight="1"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167"/>
      <c r="V299" s="167"/>
    </row>
    <row r="300" spans="2:22" ht="15.75" customHeight="1"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167"/>
      <c r="V300" s="167"/>
    </row>
    <row r="301" spans="2:22" ht="15.75" customHeight="1"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167"/>
      <c r="V301" s="167"/>
    </row>
    <row r="302" spans="2:22" ht="15.75" customHeight="1"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167"/>
      <c r="V302" s="167"/>
    </row>
    <row r="303" spans="2:22" ht="15.75" customHeight="1"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167"/>
      <c r="V303" s="167"/>
    </row>
    <row r="304" spans="2:22" ht="15.75" customHeight="1"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167"/>
      <c r="V304" s="167"/>
    </row>
    <row r="305" spans="2:22" ht="15.75" customHeight="1"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167"/>
      <c r="V305" s="167"/>
    </row>
    <row r="306" spans="2:22" ht="15.75" customHeight="1"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167"/>
      <c r="V306" s="167"/>
    </row>
    <row r="307" spans="2:22" ht="15.75" customHeight="1"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167"/>
      <c r="V307" s="167"/>
    </row>
    <row r="308" spans="2:22" ht="15.75" customHeight="1"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167"/>
      <c r="V308" s="167"/>
    </row>
    <row r="309" spans="2:22" ht="15.75" customHeight="1"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167"/>
      <c r="V309" s="167"/>
    </row>
    <row r="310" spans="2:22" ht="15.75" customHeight="1"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167"/>
      <c r="V310" s="167"/>
    </row>
    <row r="311" spans="2:22" ht="15.75" customHeight="1"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167"/>
      <c r="V311" s="167"/>
    </row>
    <row r="312" spans="2:22" ht="15.75" customHeight="1"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167"/>
      <c r="V312" s="167"/>
    </row>
    <row r="313" spans="2:22" ht="15.75" customHeight="1"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167"/>
      <c r="V313" s="167"/>
    </row>
    <row r="314" spans="2:22" ht="15.75" customHeight="1"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167"/>
      <c r="V314" s="167"/>
    </row>
    <row r="315" spans="2:22" ht="15.75" customHeight="1"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167"/>
      <c r="V315" s="167"/>
    </row>
    <row r="316" spans="2:22" ht="15.75" customHeight="1"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167"/>
      <c r="V316" s="167"/>
    </row>
    <row r="317" spans="2:22" ht="15.75" customHeight="1"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167"/>
      <c r="V317" s="167"/>
    </row>
    <row r="318" spans="2:22" ht="15.75" customHeight="1"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167"/>
      <c r="V318" s="167"/>
    </row>
    <row r="319" spans="2:22" ht="15.75" customHeight="1"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167"/>
      <c r="V319" s="167"/>
    </row>
    <row r="320" spans="2:22" ht="15.75" customHeight="1"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167"/>
      <c r="V320" s="167"/>
    </row>
    <row r="321" spans="2:22" ht="15.75" customHeight="1"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167"/>
      <c r="V321" s="167"/>
    </row>
    <row r="322" spans="2:22" ht="15.75" customHeight="1"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167"/>
      <c r="V322" s="167"/>
    </row>
    <row r="323" spans="2:22" ht="15.75" customHeight="1"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167"/>
      <c r="V323" s="167"/>
    </row>
    <row r="324" spans="2:22" ht="15.75" customHeight="1"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167"/>
      <c r="V324" s="167"/>
    </row>
    <row r="325" spans="2:22" ht="15.75" customHeight="1"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167"/>
      <c r="V325" s="167"/>
    </row>
    <row r="326" spans="2:22" ht="15.75" customHeight="1"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167"/>
      <c r="V326" s="167"/>
    </row>
    <row r="327" spans="2:22" ht="15.75" customHeight="1"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167"/>
      <c r="V327" s="167"/>
    </row>
    <row r="328" spans="2:22" ht="15.75" customHeight="1"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167"/>
      <c r="V328" s="167"/>
    </row>
    <row r="329" spans="2:22" ht="15.75" customHeight="1"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167"/>
      <c r="V329" s="167"/>
    </row>
    <row r="330" spans="2:22" ht="15.75" customHeight="1"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167"/>
      <c r="V330" s="167"/>
    </row>
    <row r="331" spans="2:22" ht="15.75" customHeight="1"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167"/>
      <c r="V331" s="167"/>
    </row>
    <row r="332" spans="2:22" ht="15.75" customHeight="1"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167"/>
      <c r="V332" s="167"/>
    </row>
    <row r="333" spans="2:22" ht="15.75" customHeight="1"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167"/>
      <c r="V333" s="167"/>
    </row>
    <row r="334" spans="2:22" ht="15.75" customHeight="1"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167"/>
      <c r="V334" s="167"/>
    </row>
    <row r="335" spans="2:22" ht="15.75" customHeight="1"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167"/>
      <c r="V335" s="167"/>
    </row>
    <row r="336" spans="2:22" ht="15.75" customHeight="1"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167"/>
      <c r="V336" s="167"/>
    </row>
    <row r="337" spans="2:22" ht="15.75" customHeight="1"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167"/>
      <c r="V337" s="167"/>
    </row>
    <row r="338" spans="2:22" ht="15.75" customHeight="1"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167"/>
      <c r="V338" s="167"/>
    </row>
    <row r="339" spans="2:22" ht="15.75" customHeight="1"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167"/>
      <c r="V339" s="167"/>
    </row>
    <row r="340" spans="2:22" ht="15.75" customHeight="1"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167"/>
      <c r="V340" s="167"/>
    </row>
    <row r="341" spans="2:22" ht="15.75" customHeight="1"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167"/>
      <c r="V341" s="167"/>
    </row>
    <row r="342" spans="2:22" ht="15.75" customHeight="1"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167"/>
      <c r="V342" s="167"/>
    </row>
    <row r="343" spans="2:22" ht="15.75" customHeight="1"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167"/>
      <c r="V343" s="167"/>
    </row>
    <row r="344" spans="2:22" ht="15.75" customHeight="1"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167"/>
      <c r="V344" s="167"/>
    </row>
    <row r="345" spans="2:22" ht="15.75" customHeight="1"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167"/>
      <c r="V345" s="167"/>
    </row>
    <row r="346" spans="2:22" ht="15.75" customHeight="1"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167"/>
      <c r="V346" s="167"/>
    </row>
    <row r="347" spans="2:22" ht="15.75" customHeight="1"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167"/>
      <c r="V347" s="167"/>
    </row>
    <row r="348" spans="2:22" ht="15.75" customHeight="1"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167"/>
      <c r="V348" s="167"/>
    </row>
    <row r="349" spans="2:22" ht="15.75" customHeight="1"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167"/>
      <c r="V349" s="167"/>
    </row>
    <row r="350" spans="2:22" ht="15.75" customHeight="1"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167"/>
      <c r="V350" s="167"/>
    </row>
    <row r="351" spans="2:22" ht="15.75" customHeight="1"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167"/>
      <c r="V351" s="167"/>
    </row>
    <row r="352" spans="2:22" ht="15.75" customHeight="1"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167"/>
      <c r="V352" s="167"/>
    </row>
    <row r="353" spans="2:22" ht="15.75" customHeight="1"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167"/>
      <c r="V353" s="167"/>
    </row>
    <row r="354" spans="2:22" ht="15.75" customHeight="1"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167"/>
      <c r="V354" s="167"/>
    </row>
    <row r="355" spans="2:22" ht="15.75" customHeight="1"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167"/>
      <c r="V355" s="167"/>
    </row>
    <row r="356" spans="2:22" ht="15.75" customHeight="1"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167"/>
      <c r="V356" s="167"/>
    </row>
    <row r="357" spans="2:22" ht="15.75" customHeight="1"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167"/>
      <c r="V357" s="167"/>
    </row>
    <row r="358" spans="2:22" ht="15.75" customHeight="1"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167"/>
      <c r="V358" s="167"/>
    </row>
    <row r="359" spans="2:22" ht="15.75" customHeight="1"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167"/>
      <c r="V359" s="167"/>
    </row>
    <row r="360" spans="2:22" ht="15.75" customHeight="1"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167"/>
      <c r="V360" s="167"/>
    </row>
    <row r="361" spans="2:22" ht="15.75" customHeight="1"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167"/>
      <c r="V361" s="167"/>
    </row>
    <row r="362" spans="2:22" ht="15.75" customHeight="1"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167"/>
      <c r="V362" s="167"/>
    </row>
    <row r="363" spans="2:22" ht="15.75" customHeight="1"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167"/>
      <c r="V363" s="167"/>
    </row>
    <row r="364" spans="2:22" ht="15.75" customHeight="1"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167"/>
      <c r="V364" s="167"/>
    </row>
    <row r="365" spans="2:22" ht="15.75" customHeight="1"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167"/>
      <c r="V365" s="167"/>
    </row>
    <row r="366" spans="2:22" ht="15.75" customHeight="1"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167"/>
      <c r="V366" s="167"/>
    </row>
    <row r="367" spans="2:22" ht="15.75" customHeight="1"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167"/>
      <c r="V367" s="167"/>
    </row>
    <row r="368" spans="2:22" ht="15.75" customHeight="1"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167"/>
      <c r="V368" s="167"/>
    </row>
    <row r="369" spans="2:22" ht="15.75" customHeight="1"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167"/>
      <c r="V369" s="167"/>
    </row>
    <row r="370" spans="2:22" ht="15.75" customHeight="1"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167"/>
      <c r="V370" s="167"/>
    </row>
    <row r="371" spans="2:22" ht="15.75" customHeight="1"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167"/>
      <c r="V371" s="167"/>
    </row>
    <row r="372" spans="2:22" ht="15.75" customHeight="1"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167"/>
      <c r="V372" s="167"/>
    </row>
    <row r="373" spans="2:22" ht="15.75" customHeight="1"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167"/>
      <c r="V373" s="167"/>
    </row>
    <row r="374" spans="2:22" ht="15.75" customHeight="1"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167"/>
      <c r="V374" s="167"/>
    </row>
    <row r="375" spans="2:22" ht="15.75" customHeight="1"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167"/>
      <c r="V375" s="167"/>
    </row>
    <row r="376" spans="2:22" ht="15.75" customHeight="1"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167"/>
      <c r="V376" s="167"/>
    </row>
    <row r="377" spans="2:22" ht="15.75" customHeight="1"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167"/>
      <c r="V377" s="167"/>
    </row>
    <row r="378" spans="2:22" ht="15.75" customHeight="1"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167"/>
      <c r="V378" s="167"/>
    </row>
    <row r="379" spans="2:22" ht="15.75" customHeight="1"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167"/>
      <c r="V379" s="167"/>
    </row>
    <row r="380" spans="2:22" ht="15.75" customHeight="1"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167"/>
      <c r="V380" s="167"/>
    </row>
    <row r="381" spans="2:22" ht="15.75" customHeight="1"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167"/>
      <c r="V381" s="167"/>
    </row>
    <row r="382" spans="2:22" ht="15.75" customHeight="1"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167"/>
      <c r="V382" s="167"/>
    </row>
    <row r="383" spans="2:22" ht="15.75" customHeight="1"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167"/>
      <c r="V383" s="167"/>
    </row>
    <row r="384" spans="2:22" ht="15.75" customHeight="1"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167"/>
      <c r="V384" s="167"/>
    </row>
    <row r="385" spans="2:22" ht="15.75" customHeight="1"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167"/>
      <c r="V385" s="167"/>
    </row>
    <row r="386" spans="2:22" ht="15.75" customHeight="1"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167"/>
      <c r="V386" s="167"/>
    </row>
    <row r="387" spans="2:22" ht="15.75" customHeight="1"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167"/>
      <c r="V387" s="167"/>
    </row>
    <row r="388" spans="2:22" ht="15.75" customHeight="1"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167"/>
      <c r="V388" s="167"/>
    </row>
    <row r="389" spans="2:22" ht="15.75" customHeight="1"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167"/>
      <c r="V389" s="167"/>
    </row>
    <row r="390" spans="2:22" ht="15.75" customHeight="1"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167"/>
      <c r="V390" s="167"/>
    </row>
    <row r="391" spans="2:22" ht="15.75" customHeight="1"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167"/>
      <c r="V391" s="167"/>
    </row>
    <row r="392" spans="2:22" ht="15.75" customHeight="1"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167"/>
      <c r="V392" s="167"/>
    </row>
    <row r="393" spans="2:22" ht="15.75" customHeight="1"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167"/>
      <c r="V393" s="167"/>
    </row>
    <row r="394" spans="2:22" ht="15.75" customHeight="1"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167"/>
      <c r="V394" s="167"/>
    </row>
    <row r="395" spans="2:22" ht="15.75" customHeight="1"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167"/>
      <c r="V395" s="167"/>
    </row>
    <row r="396" spans="2:22" ht="15.75" customHeight="1"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167"/>
      <c r="V396" s="167"/>
    </row>
    <row r="397" spans="2:22" ht="15.75" customHeight="1"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167"/>
      <c r="V397" s="167"/>
    </row>
    <row r="398" spans="2:22" ht="15.75" customHeight="1"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167"/>
      <c r="V398" s="167"/>
    </row>
    <row r="399" spans="2:22" ht="15.75" customHeight="1"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167"/>
      <c r="V399" s="167"/>
    </row>
    <row r="400" spans="2:22" ht="15.75" customHeight="1"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167"/>
      <c r="V400" s="167"/>
    </row>
    <row r="401" spans="2:22" ht="15.75" customHeight="1"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167"/>
      <c r="V401" s="167"/>
    </row>
    <row r="402" spans="2:22" ht="15.75" customHeight="1"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167"/>
      <c r="V402" s="167"/>
    </row>
    <row r="403" spans="2:22" ht="15.75" customHeight="1"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167"/>
      <c r="V403" s="167"/>
    </row>
    <row r="404" spans="2:22" ht="15.75" customHeight="1"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167"/>
      <c r="V404" s="167"/>
    </row>
    <row r="405" spans="2:22" ht="15.75" customHeight="1"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167"/>
      <c r="V405" s="167"/>
    </row>
    <row r="406" spans="2:22" ht="15.75" customHeight="1"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167"/>
      <c r="V406" s="167"/>
    </row>
    <row r="407" spans="2:22" ht="15.75" customHeight="1"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167"/>
      <c r="V407" s="167"/>
    </row>
    <row r="408" spans="2:22" ht="15.75" customHeight="1"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167"/>
      <c r="V408" s="167"/>
    </row>
    <row r="409" spans="2:22" ht="15.75" customHeight="1"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167"/>
      <c r="V409" s="167"/>
    </row>
    <row r="410" spans="2:22" ht="15.75" customHeight="1"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167"/>
      <c r="V410" s="167"/>
    </row>
    <row r="411" spans="2:22" ht="15.75" customHeight="1"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167"/>
      <c r="V411" s="167"/>
    </row>
    <row r="412" spans="2:22" ht="15.75" customHeight="1"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167"/>
      <c r="V412" s="167"/>
    </row>
    <row r="413" spans="2:22" ht="15.75" customHeight="1"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167"/>
      <c r="V413" s="167"/>
    </row>
    <row r="414" spans="2:22" ht="15.75" customHeight="1"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167"/>
      <c r="V414" s="167"/>
    </row>
    <row r="415" spans="2:22" ht="15.75" customHeight="1"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167"/>
      <c r="V415" s="167"/>
    </row>
    <row r="416" spans="2:22" ht="15.75" customHeight="1"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167"/>
      <c r="V416" s="167"/>
    </row>
    <row r="417" spans="2:22" ht="15.75" customHeight="1"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167"/>
      <c r="V417" s="167"/>
    </row>
    <row r="418" spans="2:22" ht="15.75" customHeight="1"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167"/>
      <c r="V418" s="167"/>
    </row>
    <row r="419" spans="2:22" ht="15.75" customHeight="1"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167"/>
      <c r="V419" s="167"/>
    </row>
    <row r="420" spans="2:22" ht="15.75" customHeight="1"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167"/>
      <c r="V420" s="167"/>
    </row>
    <row r="421" spans="2:22" ht="15.75" customHeight="1"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167"/>
      <c r="V421" s="167"/>
    </row>
    <row r="422" spans="2:22" ht="15.75" customHeight="1"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167"/>
      <c r="V422" s="167"/>
    </row>
    <row r="423" spans="2:22" ht="15.75" customHeight="1"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167"/>
      <c r="V423" s="167"/>
    </row>
    <row r="424" spans="2:22" ht="15.75" customHeight="1"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167"/>
      <c r="V424" s="167"/>
    </row>
    <row r="425" spans="2:22" ht="15.75" customHeight="1"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167"/>
      <c r="V425" s="167"/>
    </row>
    <row r="426" spans="2:22" ht="15.75" customHeight="1"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167"/>
      <c r="V426" s="167"/>
    </row>
    <row r="427" spans="2:22" ht="15.75" customHeight="1"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167"/>
      <c r="V427" s="167"/>
    </row>
    <row r="428" spans="2:22" ht="15.75" customHeight="1"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167"/>
      <c r="V428" s="167"/>
    </row>
    <row r="429" spans="2:22" ht="15.75" customHeight="1"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167"/>
      <c r="V429" s="167"/>
    </row>
    <row r="430" spans="2:22" ht="15.75" customHeight="1"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167"/>
      <c r="V430" s="167"/>
    </row>
    <row r="431" spans="2:22" ht="15.75" customHeight="1"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167"/>
      <c r="V431" s="167"/>
    </row>
    <row r="432" spans="2:22" ht="15.75" customHeight="1"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167"/>
      <c r="V432" s="167"/>
    </row>
    <row r="433" spans="2:22" ht="15.75" customHeight="1"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167"/>
      <c r="V433" s="167"/>
    </row>
    <row r="434" spans="2:22" ht="15.75" customHeight="1"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167"/>
      <c r="V434" s="167"/>
    </row>
    <row r="435" spans="2:22" ht="15.75" customHeight="1"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167"/>
      <c r="V435" s="167"/>
    </row>
    <row r="436" spans="2:22" ht="15.75" customHeight="1"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167"/>
      <c r="V436" s="167"/>
    </row>
    <row r="437" spans="2:22" ht="15.75" customHeight="1"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167"/>
      <c r="V437" s="167"/>
    </row>
    <row r="438" spans="2:22" ht="15.75" customHeight="1"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167"/>
      <c r="V438" s="167"/>
    </row>
    <row r="439" spans="2:22" ht="15.75" customHeight="1"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167"/>
      <c r="V439" s="167"/>
    </row>
    <row r="440" spans="2:22" ht="15.75" customHeight="1"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167"/>
      <c r="V440" s="167"/>
    </row>
    <row r="441" spans="2:22" ht="15.75" customHeight="1"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167"/>
      <c r="V441" s="167"/>
    </row>
    <row r="442" spans="2:22" ht="15.75" customHeight="1"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167"/>
      <c r="V442" s="167"/>
    </row>
    <row r="443" spans="2:22" ht="15.75" customHeight="1"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167"/>
      <c r="V443" s="167"/>
    </row>
    <row r="444" spans="2:22" ht="15.75" customHeight="1"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167"/>
      <c r="V444" s="167"/>
    </row>
    <row r="445" spans="2:22" ht="15.75" customHeight="1"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167"/>
      <c r="V445" s="167"/>
    </row>
    <row r="446" spans="2:22" ht="15.75" customHeight="1"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167"/>
      <c r="V446" s="167"/>
    </row>
    <row r="447" spans="2:22" ht="15.75" customHeight="1"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167"/>
      <c r="V447" s="167"/>
    </row>
    <row r="448" spans="2:22" ht="15.75" customHeight="1"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167"/>
      <c r="V448" s="167"/>
    </row>
    <row r="449" spans="2:22" ht="15.75" customHeight="1"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167"/>
      <c r="V449" s="167"/>
    </row>
    <row r="450" spans="2:22" ht="15.75" customHeight="1"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167"/>
      <c r="V450" s="167"/>
    </row>
    <row r="451" spans="2:22" ht="15.75" customHeight="1"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167"/>
      <c r="V451" s="167"/>
    </row>
    <row r="452" spans="2:22" ht="15.75" customHeight="1"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167"/>
      <c r="V452" s="167"/>
    </row>
    <row r="453" spans="2:22" ht="15.75" customHeight="1"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167"/>
      <c r="V453" s="167"/>
    </row>
    <row r="454" spans="2:22" ht="15.75" customHeight="1"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167"/>
      <c r="V454" s="167"/>
    </row>
    <row r="455" spans="2:22" ht="15.75" customHeight="1"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167"/>
      <c r="V455" s="167"/>
    </row>
    <row r="456" spans="2:22" ht="15.75" customHeight="1"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167"/>
      <c r="V456" s="167"/>
    </row>
    <row r="457" spans="2:22" ht="15.75" customHeight="1"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167"/>
      <c r="V457" s="167"/>
    </row>
    <row r="458" spans="2:22" ht="15.75" customHeight="1"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167"/>
      <c r="V458" s="167"/>
    </row>
    <row r="459" spans="2:22" ht="15.75" customHeight="1"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167"/>
      <c r="V459" s="167"/>
    </row>
    <row r="460" spans="2:22" ht="15.75" customHeight="1"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167"/>
      <c r="V460" s="167"/>
    </row>
    <row r="461" spans="2:22" ht="15.75" customHeight="1"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167"/>
      <c r="V461" s="167"/>
    </row>
    <row r="462" spans="2:22" ht="15.75" customHeight="1"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167"/>
      <c r="V462" s="167"/>
    </row>
    <row r="463" spans="2:22" ht="15.75" customHeight="1"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167"/>
      <c r="V463" s="167"/>
    </row>
    <row r="464" spans="2:22" ht="15.75" customHeight="1"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167"/>
      <c r="V464" s="167"/>
    </row>
    <row r="465" spans="2:22" ht="15.75" customHeight="1"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167"/>
      <c r="V465" s="167"/>
    </row>
    <row r="466" spans="2:22" ht="15.75" customHeight="1"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167"/>
      <c r="V466" s="167"/>
    </row>
    <row r="467" spans="2:22" ht="15.75" customHeight="1"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167"/>
      <c r="V467" s="167"/>
    </row>
    <row r="468" spans="2:22" ht="15.75" customHeight="1"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167"/>
      <c r="V468" s="167"/>
    </row>
    <row r="469" spans="2:22" ht="15.75" customHeight="1"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167"/>
      <c r="V469" s="167"/>
    </row>
    <row r="470" spans="2:22" ht="15.75" customHeight="1"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167"/>
      <c r="V470" s="167"/>
    </row>
    <row r="471" spans="2:22" ht="15.75" customHeight="1"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167"/>
      <c r="V471" s="167"/>
    </row>
    <row r="472" spans="2:22" ht="15.75" customHeight="1"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167"/>
      <c r="V472" s="167"/>
    </row>
    <row r="473" spans="2:22" ht="15.75" customHeight="1"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167"/>
      <c r="V473" s="167"/>
    </row>
    <row r="474" spans="2:22" ht="15.75" customHeight="1"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167"/>
      <c r="V474" s="167"/>
    </row>
    <row r="475" spans="2:22" ht="15.75" customHeight="1"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167"/>
      <c r="V475" s="167"/>
    </row>
    <row r="476" spans="2:22" ht="15.75" customHeight="1"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167"/>
      <c r="V476" s="167"/>
    </row>
    <row r="477" spans="2:22" ht="15.75" customHeight="1"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167"/>
      <c r="V477" s="167"/>
    </row>
    <row r="478" spans="2:22" ht="15.75" customHeight="1"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167"/>
      <c r="V478" s="167"/>
    </row>
    <row r="479" spans="2:22" ht="15.75" customHeight="1"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167"/>
      <c r="V479" s="167"/>
    </row>
    <row r="480" spans="2:22" ht="15.75" customHeight="1"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167"/>
      <c r="V480" s="167"/>
    </row>
    <row r="481" spans="2:22" ht="15.75" customHeight="1"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167"/>
      <c r="V481" s="167"/>
    </row>
    <row r="482" spans="2:22" ht="15.75" customHeight="1"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167"/>
      <c r="V482" s="167"/>
    </row>
    <row r="483" spans="2:22" ht="15.75" customHeight="1"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167"/>
      <c r="V483" s="167"/>
    </row>
    <row r="484" spans="2:22" ht="15.75" customHeight="1"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167"/>
      <c r="V484" s="167"/>
    </row>
    <row r="485" spans="2:22" ht="15.75" customHeight="1"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167"/>
      <c r="V485" s="167"/>
    </row>
    <row r="486" spans="2:22" ht="15.75" customHeight="1"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167"/>
      <c r="V486" s="167"/>
    </row>
    <row r="487" spans="2:22" ht="15.75" customHeight="1"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167"/>
      <c r="V487" s="167"/>
    </row>
    <row r="488" spans="2:22" ht="15.75" customHeight="1"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167"/>
      <c r="V488" s="167"/>
    </row>
    <row r="489" spans="2:22" ht="15.75" customHeight="1"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167"/>
      <c r="V489" s="167"/>
    </row>
    <row r="490" spans="2:22" ht="15.75" customHeight="1"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167"/>
      <c r="V490" s="167"/>
    </row>
    <row r="491" spans="2:22" ht="15.75" customHeight="1"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167"/>
      <c r="V491" s="167"/>
    </row>
    <row r="492" spans="2:22" ht="15.75" customHeight="1"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167"/>
      <c r="V492" s="167"/>
    </row>
    <row r="493" spans="2:22" ht="15.75" customHeight="1"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167"/>
      <c r="V493" s="167"/>
    </row>
    <row r="494" spans="2:22" ht="15.75" customHeight="1"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167"/>
      <c r="V494" s="167"/>
    </row>
    <row r="495" spans="2:22" ht="15.75" customHeight="1"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167"/>
      <c r="V495" s="167"/>
    </row>
    <row r="496" spans="2:22" ht="15.75" customHeight="1"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167"/>
      <c r="V496" s="167"/>
    </row>
    <row r="497" spans="2:22" ht="15.75" customHeight="1"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167"/>
      <c r="V497" s="167"/>
    </row>
    <row r="498" spans="2:22" ht="15.75" customHeight="1"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167"/>
      <c r="V498" s="167"/>
    </row>
    <row r="499" spans="2:22" ht="15.75" customHeight="1"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167"/>
      <c r="V499" s="167"/>
    </row>
    <row r="500" spans="2:22" ht="15.75" customHeight="1"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167"/>
      <c r="V500" s="167"/>
    </row>
    <row r="501" spans="2:22" ht="15.75" customHeight="1"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167"/>
      <c r="V501" s="167"/>
    </row>
    <row r="502" spans="2:22" ht="15.75" customHeight="1"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167"/>
      <c r="V502" s="167"/>
    </row>
    <row r="503" spans="2:22" ht="15.75" customHeight="1"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167"/>
      <c r="V503" s="167"/>
    </row>
    <row r="504" spans="2:22" ht="15.75" customHeight="1"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167"/>
      <c r="V504" s="167"/>
    </row>
    <row r="505" spans="2:22" ht="15.75" customHeight="1"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167"/>
      <c r="V505" s="167"/>
    </row>
    <row r="506" spans="2:22" ht="15.75" customHeight="1"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167"/>
      <c r="V506" s="167"/>
    </row>
    <row r="507" spans="2:22" ht="15.75" customHeight="1"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167"/>
      <c r="V507" s="167"/>
    </row>
    <row r="508" spans="2:22" ht="15.75" customHeight="1"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167"/>
      <c r="V508" s="167"/>
    </row>
    <row r="509" spans="2:22" ht="15.75" customHeight="1"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167"/>
      <c r="V509" s="167"/>
    </row>
    <row r="510" spans="2:22" ht="15.75" customHeight="1"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167"/>
      <c r="V510" s="167"/>
    </row>
    <row r="511" spans="2:22" ht="15.75" customHeight="1"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167"/>
      <c r="V511" s="167"/>
    </row>
    <row r="512" spans="2:22" ht="15.75" customHeight="1"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167"/>
      <c r="V512" s="167"/>
    </row>
    <row r="513" spans="2:22" ht="15.75" customHeight="1"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167"/>
      <c r="V513" s="167"/>
    </row>
    <row r="514" spans="2:22" ht="15.75" customHeight="1"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167"/>
      <c r="V514" s="167"/>
    </row>
    <row r="515" spans="2:22" ht="15.75" customHeight="1"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167"/>
      <c r="V515" s="167"/>
    </row>
    <row r="516" spans="2:22" ht="15.75" customHeight="1"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167"/>
      <c r="V516" s="167"/>
    </row>
    <row r="517" spans="2:22" ht="15.75" customHeight="1"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167"/>
      <c r="V517" s="167"/>
    </row>
    <row r="518" spans="2:22" ht="15.75" customHeight="1"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167"/>
      <c r="V518" s="167"/>
    </row>
    <row r="519" spans="2:22" ht="15.75" customHeight="1"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167"/>
      <c r="V519" s="167"/>
    </row>
    <row r="520" spans="2:22" ht="15.75" customHeight="1"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167"/>
      <c r="V520" s="167"/>
    </row>
    <row r="521" spans="2:22" ht="15.75" customHeight="1"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167"/>
      <c r="V521" s="167"/>
    </row>
    <row r="522" spans="2:22" ht="15.75" customHeight="1"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167"/>
      <c r="V522" s="167"/>
    </row>
    <row r="523" spans="2:22" ht="15.75" customHeight="1"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167"/>
      <c r="V523" s="167"/>
    </row>
    <row r="524" spans="2:22" ht="15.75" customHeight="1"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167"/>
      <c r="V524" s="167"/>
    </row>
    <row r="525" spans="2:22" ht="15.75" customHeight="1"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167"/>
      <c r="V525" s="167"/>
    </row>
    <row r="526" spans="2:22" ht="15.75" customHeight="1"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167"/>
      <c r="V526" s="167"/>
    </row>
    <row r="527" spans="2:22" ht="15.75" customHeight="1"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167"/>
      <c r="V527" s="167"/>
    </row>
    <row r="528" spans="2:22" ht="15.75" customHeight="1"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167"/>
      <c r="V528" s="167"/>
    </row>
    <row r="529" spans="2:22" ht="15.75" customHeight="1"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167"/>
      <c r="V529" s="167"/>
    </row>
    <row r="530" spans="2:22" ht="15.75" customHeight="1"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167"/>
      <c r="V530" s="167"/>
    </row>
    <row r="531" spans="2:22" ht="15.75" customHeight="1"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167"/>
      <c r="V531" s="167"/>
    </row>
    <row r="532" spans="2:22" ht="15.75" customHeight="1"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167"/>
      <c r="V532" s="167"/>
    </row>
    <row r="533" spans="2:22" ht="15.75" customHeight="1"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167"/>
      <c r="V533" s="167"/>
    </row>
    <row r="534" spans="2:22" ht="15.75" customHeight="1"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167"/>
      <c r="V534" s="167"/>
    </row>
    <row r="535" spans="2:22" ht="15.75" customHeight="1"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167"/>
      <c r="V535" s="167"/>
    </row>
    <row r="536" spans="2:22" ht="15.75" customHeight="1"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167"/>
      <c r="V536" s="167"/>
    </row>
    <row r="537" spans="2:22" ht="15.75" customHeight="1"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167"/>
      <c r="V537" s="167"/>
    </row>
    <row r="538" spans="2:22" ht="15.75" customHeight="1"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167"/>
      <c r="V538" s="167"/>
    </row>
    <row r="539" spans="2:22" ht="15.75" customHeight="1"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167"/>
      <c r="V539" s="167"/>
    </row>
    <row r="540" spans="2:22" ht="15.75" customHeight="1"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167"/>
      <c r="V540" s="167"/>
    </row>
    <row r="541" spans="2:22" ht="15.75" customHeight="1"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167"/>
      <c r="V541" s="167"/>
    </row>
    <row r="542" spans="2:22" ht="15.75" customHeight="1"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167"/>
      <c r="V542" s="167"/>
    </row>
    <row r="543" spans="2:22" ht="15.75" customHeight="1"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167"/>
      <c r="V543" s="167"/>
    </row>
    <row r="544" spans="2:22" ht="15.75" customHeight="1"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167"/>
      <c r="V544" s="167"/>
    </row>
    <row r="545" spans="2:22" ht="15.75" customHeight="1"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167"/>
      <c r="V545" s="167"/>
    </row>
    <row r="546" spans="2:22" ht="15.75" customHeight="1"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167"/>
      <c r="V546" s="167"/>
    </row>
    <row r="547" spans="2:22" ht="15.75" customHeight="1"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167"/>
      <c r="V547" s="167"/>
    </row>
    <row r="548" spans="2:22" ht="15.75" customHeight="1"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167"/>
      <c r="V548" s="167"/>
    </row>
    <row r="549" spans="2:22" ht="15.75" customHeight="1"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167"/>
      <c r="V549" s="167"/>
    </row>
    <row r="550" spans="2:22" ht="15.75" customHeight="1"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167"/>
      <c r="V550" s="167"/>
    </row>
    <row r="551" spans="2:22" ht="15.75" customHeight="1"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167"/>
      <c r="V551" s="167"/>
    </row>
    <row r="552" spans="2:22" ht="15.75" customHeight="1"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167"/>
      <c r="V552" s="167"/>
    </row>
    <row r="553" spans="2:22" ht="15.75" customHeight="1"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167"/>
      <c r="V553" s="167"/>
    </row>
    <row r="554" spans="2:22" ht="15.75" customHeight="1"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167"/>
      <c r="V554" s="167"/>
    </row>
    <row r="555" spans="2:22" ht="15.75" customHeight="1"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167"/>
      <c r="V555" s="167"/>
    </row>
    <row r="556" spans="2:22" ht="15.75" customHeight="1"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167"/>
      <c r="V556" s="167"/>
    </row>
    <row r="557" spans="2:22" ht="15.75" customHeight="1"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167"/>
      <c r="V557" s="167"/>
    </row>
    <row r="558" spans="2:22" ht="15.75" customHeight="1"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167"/>
      <c r="V558" s="167"/>
    </row>
    <row r="559" spans="2:22" ht="15.75" customHeight="1"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167"/>
      <c r="V559" s="167"/>
    </row>
    <row r="560" spans="2:22" ht="15.75" customHeight="1"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167"/>
      <c r="V560" s="167"/>
    </row>
    <row r="561" spans="2:22" ht="15.75" customHeight="1"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167"/>
      <c r="V561" s="167"/>
    </row>
    <row r="562" spans="2:22" ht="15.75" customHeight="1"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167"/>
      <c r="V562" s="167"/>
    </row>
    <row r="563" spans="2:22" ht="15.75" customHeight="1"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167"/>
      <c r="V563" s="167"/>
    </row>
    <row r="564" spans="2:22" ht="15.75" customHeight="1"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167"/>
      <c r="V564" s="167"/>
    </row>
    <row r="565" spans="2:22" ht="15.75" customHeight="1"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167"/>
      <c r="V565" s="167"/>
    </row>
    <row r="566" spans="2:22" ht="15.75" customHeight="1"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167"/>
      <c r="V566" s="167"/>
    </row>
    <row r="567" spans="2:22" ht="15.75" customHeight="1"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167"/>
      <c r="V567" s="167"/>
    </row>
    <row r="568" spans="2:22" ht="15.75" customHeight="1"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167"/>
      <c r="V568" s="167"/>
    </row>
    <row r="569" spans="2:22" ht="15.75" customHeight="1"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167"/>
      <c r="V569" s="167"/>
    </row>
    <row r="570" spans="2:22" ht="15.75" customHeight="1"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167"/>
      <c r="V570" s="167"/>
    </row>
    <row r="571" spans="2:22" ht="15.75" customHeight="1"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167"/>
      <c r="V571" s="167"/>
    </row>
    <row r="572" spans="2:22" ht="15.75" customHeight="1"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167"/>
      <c r="V572" s="167"/>
    </row>
    <row r="573" spans="2:22" ht="15.75" customHeight="1"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167"/>
      <c r="V573" s="167"/>
    </row>
    <row r="574" spans="2:22" ht="15.75" customHeight="1"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167"/>
      <c r="V574" s="167"/>
    </row>
    <row r="575" spans="2:22" ht="15.75" customHeight="1"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167"/>
      <c r="V575" s="167"/>
    </row>
    <row r="576" spans="2:22" ht="15.75" customHeight="1"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167"/>
      <c r="V576" s="167"/>
    </row>
    <row r="577" spans="2:22" ht="15.75" customHeight="1"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167"/>
      <c r="V577" s="167"/>
    </row>
    <row r="578" spans="2:22" ht="15.75" customHeight="1"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167"/>
      <c r="V578" s="167"/>
    </row>
    <row r="579" spans="2:22" ht="15.75" customHeight="1"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167"/>
      <c r="V579" s="167"/>
    </row>
    <row r="580" spans="2:22" ht="15.75" customHeight="1"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167"/>
      <c r="V580" s="167"/>
    </row>
    <row r="581" spans="2:22" ht="15.75" customHeight="1"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167"/>
      <c r="V581" s="167"/>
    </row>
    <row r="582" spans="2:22" ht="15.75" customHeight="1"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167"/>
      <c r="V582" s="167"/>
    </row>
    <row r="583" spans="2:22" ht="15.75" customHeight="1"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167"/>
      <c r="V583" s="167"/>
    </row>
    <row r="584" spans="2:22" ht="15.75" customHeight="1"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167"/>
      <c r="V584" s="167"/>
    </row>
    <row r="585" spans="2:22" ht="15.75" customHeight="1"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167"/>
      <c r="V585" s="167"/>
    </row>
    <row r="586" spans="2:22" ht="15.75" customHeight="1"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167"/>
      <c r="V586" s="167"/>
    </row>
    <row r="587" spans="2:22" ht="15.75" customHeight="1"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167"/>
      <c r="V587" s="167"/>
    </row>
    <row r="588" spans="2:22" ht="15.75" customHeight="1"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167"/>
      <c r="V588" s="167"/>
    </row>
    <row r="589" spans="2:22" ht="15.75" customHeight="1"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167"/>
      <c r="V589" s="167"/>
    </row>
    <row r="590" spans="2:22" ht="15.75" customHeight="1"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167"/>
      <c r="V590" s="167"/>
    </row>
    <row r="591" spans="2:22" ht="15.75" customHeight="1"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167"/>
      <c r="V591" s="167"/>
    </row>
    <row r="592" spans="2:22" ht="15.75" customHeight="1"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167"/>
      <c r="V592" s="167"/>
    </row>
    <row r="593" spans="2:22" ht="15.75" customHeight="1"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167"/>
      <c r="V593" s="167"/>
    </row>
    <row r="594" spans="2:22" ht="15.75" customHeight="1"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167"/>
      <c r="V594" s="167"/>
    </row>
    <row r="595" spans="2:22" ht="15.75" customHeight="1"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167"/>
      <c r="V595" s="167"/>
    </row>
    <row r="596" spans="2:22" ht="15.75" customHeight="1"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167"/>
      <c r="V596" s="167"/>
    </row>
    <row r="597" spans="2:22" ht="15.75" customHeight="1"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167"/>
      <c r="V597" s="167"/>
    </row>
    <row r="598" spans="2:22" ht="15.75" customHeight="1"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167"/>
      <c r="V598" s="167"/>
    </row>
    <row r="599" spans="2:22" ht="15.75" customHeight="1"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167"/>
      <c r="V599" s="167"/>
    </row>
    <row r="600" spans="2:22" ht="15.75" customHeight="1"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167"/>
      <c r="V600" s="167"/>
    </row>
    <row r="601" spans="2:22" ht="15.75" customHeight="1"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167"/>
      <c r="V601" s="167"/>
    </row>
    <row r="602" spans="2:22" ht="15.75" customHeight="1"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167"/>
      <c r="V602" s="167"/>
    </row>
    <row r="603" spans="2:22" ht="15.75" customHeight="1"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167"/>
      <c r="V603" s="167"/>
    </row>
    <row r="604" spans="2:22" ht="15.75" customHeight="1"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167"/>
      <c r="V604" s="167"/>
    </row>
    <row r="605" spans="2:22" ht="15.75" customHeight="1"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167"/>
      <c r="V605" s="167"/>
    </row>
    <row r="606" spans="2:22" ht="15.75" customHeight="1"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167"/>
      <c r="V606" s="167"/>
    </row>
    <row r="607" spans="2:22" ht="15.75" customHeight="1"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167"/>
      <c r="V607" s="167"/>
    </row>
    <row r="608" spans="2:22" ht="15.75" customHeight="1"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167"/>
      <c r="V608" s="167"/>
    </row>
    <row r="609" spans="2:22" ht="15.75" customHeight="1"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167"/>
      <c r="V609" s="167"/>
    </row>
    <row r="610" spans="2:22" ht="15.75" customHeight="1"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167"/>
      <c r="V610" s="167"/>
    </row>
    <row r="611" spans="2:22" ht="15.75" customHeight="1"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167"/>
      <c r="V611" s="167"/>
    </row>
    <row r="612" spans="2:22" ht="15.75" customHeight="1"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167"/>
      <c r="V612" s="167"/>
    </row>
    <row r="613" spans="2:22" ht="15.75" customHeight="1"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167"/>
      <c r="V613" s="167"/>
    </row>
    <row r="614" spans="2:22" ht="15.75" customHeight="1"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167"/>
      <c r="V614" s="167"/>
    </row>
    <row r="615" spans="2:22" ht="15.75" customHeight="1"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167"/>
      <c r="V615" s="167"/>
    </row>
    <row r="616" spans="2:22" ht="15.75" customHeight="1"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167"/>
      <c r="V616" s="167"/>
    </row>
    <row r="617" spans="2:22" ht="15.75" customHeight="1"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167"/>
      <c r="V617" s="167"/>
    </row>
    <row r="618" spans="2:22" ht="15.75" customHeight="1"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167"/>
      <c r="V618" s="167"/>
    </row>
    <row r="619" spans="2:22" ht="15.75" customHeight="1"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167"/>
      <c r="V619" s="167"/>
    </row>
    <row r="620" spans="2:22" ht="15.75" customHeight="1"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167"/>
      <c r="V620" s="167"/>
    </row>
    <row r="621" spans="2:22" ht="15.75" customHeight="1"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167"/>
      <c r="V621" s="167"/>
    </row>
    <row r="622" spans="2:22" ht="15.75" customHeight="1"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167"/>
      <c r="V622" s="167"/>
    </row>
    <row r="623" spans="2:22" ht="15.75" customHeight="1"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167"/>
      <c r="V623" s="167"/>
    </row>
    <row r="624" spans="2:22" ht="15.75" customHeight="1"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167"/>
      <c r="V624" s="167"/>
    </row>
    <row r="625" spans="2:22" ht="15.75" customHeight="1"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167"/>
      <c r="V625" s="167"/>
    </row>
    <row r="626" spans="2:22" ht="15.75" customHeight="1"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167"/>
      <c r="V626" s="167"/>
    </row>
    <row r="627" spans="2:22" ht="15.75" customHeight="1"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167"/>
      <c r="V627" s="167"/>
    </row>
    <row r="628" spans="2:22" ht="15.75" customHeight="1"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167"/>
      <c r="V628" s="167"/>
    </row>
    <row r="629" spans="2:22" ht="15.75" customHeight="1"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167"/>
      <c r="V629" s="167"/>
    </row>
    <row r="630" spans="2:22" ht="15.75" customHeight="1"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167"/>
      <c r="V630" s="167"/>
    </row>
    <row r="631" spans="2:22" ht="15.75" customHeight="1"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167"/>
      <c r="V631" s="167"/>
    </row>
    <row r="632" spans="2:22" ht="15.75" customHeight="1"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167"/>
      <c r="V632" s="167"/>
    </row>
    <row r="633" spans="2:22" ht="15.75" customHeight="1"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167"/>
      <c r="V633" s="167"/>
    </row>
    <row r="634" spans="2:22" ht="15.75" customHeight="1"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167"/>
      <c r="V634" s="167"/>
    </row>
    <row r="635" spans="2:22" ht="15.75" customHeight="1"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167"/>
      <c r="V635" s="167"/>
    </row>
    <row r="636" spans="2:22" ht="15.75" customHeight="1"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167"/>
      <c r="V636" s="167"/>
    </row>
    <row r="637" spans="2:22" ht="15.75" customHeight="1"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167"/>
      <c r="V637" s="167"/>
    </row>
    <row r="638" spans="2:22" ht="15.75" customHeight="1"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167"/>
      <c r="V638" s="167"/>
    </row>
    <row r="639" spans="2:22" ht="15.75" customHeight="1"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167"/>
      <c r="V639" s="167"/>
    </row>
    <row r="640" spans="2:22" ht="15.75" customHeight="1"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167"/>
      <c r="V640" s="167"/>
    </row>
    <row r="641" spans="2:22" ht="15.75" customHeight="1"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167"/>
      <c r="V641" s="167"/>
    </row>
    <row r="642" spans="2:22" ht="15.75" customHeight="1"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167"/>
      <c r="V642" s="167"/>
    </row>
    <row r="643" spans="2:22" ht="15.75" customHeight="1"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167"/>
      <c r="V643" s="167"/>
    </row>
    <row r="644" spans="2:22" ht="15.75" customHeight="1"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167"/>
      <c r="V644" s="167"/>
    </row>
    <row r="645" spans="2:22" ht="15.75" customHeight="1"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167"/>
      <c r="V645" s="167"/>
    </row>
    <row r="646" spans="2:22" ht="15.75" customHeight="1"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167"/>
      <c r="V646" s="167"/>
    </row>
    <row r="647" spans="2:22" ht="15.75" customHeight="1"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167"/>
      <c r="V647" s="167"/>
    </row>
    <row r="648" spans="2:22" ht="15.75" customHeight="1"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167"/>
      <c r="V648" s="167"/>
    </row>
    <row r="649" spans="2:22" ht="15.75" customHeight="1"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167"/>
      <c r="V649" s="167"/>
    </row>
    <row r="650" spans="2:22" ht="15.75" customHeight="1"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167"/>
      <c r="V650" s="167"/>
    </row>
    <row r="651" spans="2:22" ht="15.75" customHeight="1"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167"/>
      <c r="V651" s="167"/>
    </row>
    <row r="652" spans="2:22" ht="15.75" customHeight="1"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167"/>
      <c r="V652" s="167"/>
    </row>
    <row r="653" spans="2:22" ht="15.75" customHeight="1"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167"/>
      <c r="V653" s="167"/>
    </row>
    <row r="654" spans="2:22" ht="15.75" customHeight="1"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167"/>
      <c r="V654" s="167"/>
    </row>
    <row r="655" spans="2:22" ht="15.75" customHeight="1"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167"/>
      <c r="V655" s="167"/>
    </row>
    <row r="656" spans="2:22" ht="15.75" customHeight="1"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167"/>
      <c r="V656" s="167"/>
    </row>
    <row r="657" spans="2:22" ht="15.75" customHeight="1"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167"/>
      <c r="V657" s="167"/>
    </row>
    <row r="658" spans="2:22" ht="15.75" customHeight="1"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167"/>
      <c r="V658" s="167"/>
    </row>
    <row r="659" spans="2:22" ht="15.75" customHeight="1"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167"/>
      <c r="V659" s="167"/>
    </row>
    <row r="660" spans="2:22" ht="15.75" customHeight="1"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167"/>
      <c r="V660" s="167"/>
    </row>
    <row r="661" spans="2:22" ht="15.75" customHeight="1"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167"/>
      <c r="V661" s="167"/>
    </row>
    <row r="662" spans="2:22" ht="15.75" customHeight="1"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167"/>
      <c r="V662" s="167"/>
    </row>
    <row r="663" spans="2:22" ht="15.75" customHeight="1"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167"/>
      <c r="V663" s="167"/>
    </row>
    <row r="664" spans="2:22" ht="15.75" customHeight="1"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167"/>
      <c r="V664" s="167"/>
    </row>
    <row r="665" spans="2:22" ht="15.75" customHeight="1"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167"/>
      <c r="V665" s="167"/>
    </row>
    <row r="666" spans="2:22" ht="15.75" customHeight="1"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167"/>
      <c r="V666" s="167"/>
    </row>
    <row r="667" spans="2:22" ht="15.75" customHeight="1"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167"/>
      <c r="V667" s="167"/>
    </row>
    <row r="668" spans="2:22" ht="15.75" customHeight="1"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167"/>
      <c r="V668" s="167"/>
    </row>
    <row r="669" spans="2:22" ht="15.75" customHeight="1"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167"/>
      <c r="V669" s="167"/>
    </row>
    <row r="670" spans="2:22" ht="15.75" customHeight="1"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167"/>
      <c r="V670" s="167"/>
    </row>
    <row r="671" spans="2:22" ht="15.75" customHeight="1"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167"/>
      <c r="V671" s="167"/>
    </row>
    <row r="672" spans="2:22" ht="15.75" customHeight="1"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167"/>
      <c r="V672" s="167"/>
    </row>
    <row r="673" spans="2:22" ht="15.75" customHeight="1"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167"/>
      <c r="V673" s="167"/>
    </row>
    <row r="674" spans="2:22" ht="15.75" customHeight="1"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167"/>
      <c r="V674" s="167"/>
    </row>
    <row r="675" spans="2:22" ht="15.75" customHeight="1"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167"/>
      <c r="V675" s="167"/>
    </row>
    <row r="676" spans="2:22" ht="15.75" customHeight="1"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167"/>
      <c r="V676" s="167"/>
    </row>
    <row r="677" spans="2:22" ht="15.75" customHeight="1"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167"/>
      <c r="V677" s="167"/>
    </row>
    <row r="678" spans="2:22" ht="15.75" customHeight="1"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167"/>
      <c r="V678" s="167"/>
    </row>
    <row r="679" spans="2:22" ht="15.75" customHeight="1"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167"/>
      <c r="V679" s="167"/>
    </row>
    <row r="680" spans="2:22" ht="15.75" customHeight="1"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167"/>
      <c r="V680" s="167"/>
    </row>
    <row r="681" spans="2:22" ht="15.75" customHeight="1"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167"/>
      <c r="V681" s="167"/>
    </row>
    <row r="682" spans="2:22" ht="15.75" customHeight="1"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167"/>
      <c r="V682" s="167"/>
    </row>
    <row r="683" spans="2:22" ht="15.75" customHeight="1"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167"/>
      <c r="V683" s="167"/>
    </row>
    <row r="684" spans="2:22" ht="15.75" customHeight="1"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167"/>
      <c r="V684" s="167"/>
    </row>
    <row r="685" spans="2:22" ht="15.75" customHeight="1"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167"/>
      <c r="V685" s="167"/>
    </row>
    <row r="686" spans="2:22" ht="15.75" customHeight="1"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167"/>
      <c r="V686" s="167"/>
    </row>
    <row r="687" spans="2:22" ht="15.75" customHeight="1"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167"/>
      <c r="V687" s="167"/>
    </row>
    <row r="688" spans="2:22" ht="15.75" customHeight="1"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167"/>
      <c r="V688" s="167"/>
    </row>
    <row r="689" spans="2:22" ht="15.75" customHeight="1"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167"/>
      <c r="V689" s="167"/>
    </row>
    <row r="690" spans="2:22" ht="15.75" customHeight="1"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167"/>
      <c r="V690" s="167"/>
    </row>
    <row r="691" spans="2:22" ht="15.75" customHeight="1"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167"/>
      <c r="V691" s="167"/>
    </row>
    <row r="692" spans="2:22" ht="15.75" customHeight="1"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167"/>
      <c r="V692" s="167"/>
    </row>
    <row r="693" spans="2:22" ht="15.75" customHeight="1"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167"/>
      <c r="V693" s="167"/>
    </row>
    <row r="694" spans="2:22" ht="15.75" customHeight="1"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167"/>
      <c r="V694" s="167"/>
    </row>
    <row r="695" spans="2:22" ht="15.75" customHeight="1"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167"/>
      <c r="V695" s="167"/>
    </row>
    <row r="696" spans="2:22" ht="15.75" customHeight="1"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167"/>
      <c r="V696" s="167"/>
    </row>
    <row r="697" spans="2:22" ht="15.75" customHeight="1"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167"/>
      <c r="V697" s="167"/>
    </row>
    <row r="698" spans="2:22" ht="15.75" customHeight="1"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167"/>
      <c r="V698" s="167"/>
    </row>
    <row r="699" spans="2:22" ht="15.75" customHeight="1"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167"/>
      <c r="V699" s="167"/>
    </row>
    <row r="700" spans="2:22" ht="15.75" customHeight="1"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167"/>
      <c r="V700" s="167"/>
    </row>
    <row r="701" spans="2:22" ht="15.75" customHeight="1"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167"/>
      <c r="V701" s="167"/>
    </row>
    <row r="702" spans="2:22" ht="15.75" customHeight="1"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167"/>
      <c r="V702" s="167"/>
    </row>
    <row r="703" spans="2:22" ht="15.75" customHeight="1"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167"/>
      <c r="V703" s="167"/>
    </row>
    <row r="704" spans="2:22" ht="15.75" customHeight="1"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167"/>
      <c r="V704" s="167"/>
    </row>
    <row r="705" spans="2:22" ht="15.75" customHeight="1"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167"/>
      <c r="V705" s="167"/>
    </row>
    <row r="706" spans="2:22" ht="15.75" customHeight="1"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167"/>
      <c r="V706" s="167"/>
    </row>
    <row r="707" spans="2:22" ht="15.75" customHeight="1"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167"/>
      <c r="V707" s="167"/>
    </row>
    <row r="708" spans="2:22" ht="15.75" customHeight="1"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167"/>
      <c r="V708" s="167"/>
    </row>
    <row r="709" spans="2:22" ht="15.75" customHeight="1"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167"/>
      <c r="V709" s="167"/>
    </row>
    <row r="710" spans="2:22" ht="15.75" customHeight="1"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167"/>
      <c r="V710" s="167"/>
    </row>
    <row r="711" spans="2:22" ht="15.75" customHeight="1"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167"/>
      <c r="V711" s="167"/>
    </row>
    <row r="712" spans="2:22" ht="15.75" customHeight="1"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167"/>
      <c r="V712" s="167"/>
    </row>
    <row r="713" spans="2:22" ht="15.75" customHeight="1"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167"/>
      <c r="V713" s="167"/>
    </row>
    <row r="714" spans="2:22" ht="15.75" customHeight="1"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167"/>
      <c r="V714" s="167"/>
    </row>
    <row r="715" spans="2:22" ht="15.75" customHeight="1"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167"/>
      <c r="V715" s="167"/>
    </row>
    <row r="716" spans="2:22" ht="15.75" customHeight="1"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167"/>
      <c r="V716" s="167"/>
    </row>
    <row r="717" spans="2:22" ht="15.75" customHeight="1"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167"/>
      <c r="V717" s="167"/>
    </row>
    <row r="718" spans="2:22" ht="15.75" customHeight="1"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167"/>
      <c r="V718" s="167"/>
    </row>
    <row r="719" spans="2:22" ht="15.75" customHeight="1"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167"/>
      <c r="V719" s="167"/>
    </row>
    <row r="720" spans="2:22" ht="15.75" customHeight="1"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167"/>
      <c r="V720" s="167"/>
    </row>
    <row r="721" spans="2:22" ht="15.75" customHeight="1"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167"/>
      <c r="V721" s="167"/>
    </row>
    <row r="722" spans="2:22" ht="15.75" customHeight="1"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167"/>
      <c r="V722" s="167"/>
    </row>
    <row r="723" spans="2:22" ht="15.75" customHeight="1"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167"/>
      <c r="V723" s="167"/>
    </row>
    <row r="724" spans="2:22" ht="15.75" customHeight="1"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167"/>
      <c r="V724" s="167"/>
    </row>
    <row r="725" spans="2:22" ht="15.75" customHeight="1"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167"/>
      <c r="V725" s="167"/>
    </row>
    <row r="726" spans="2:22" ht="15.75" customHeight="1"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167"/>
      <c r="V726" s="167"/>
    </row>
    <row r="727" spans="2:22" ht="15.75" customHeight="1"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167"/>
      <c r="V727" s="167"/>
    </row>
    <row r="728" spans="2:22" ht="15.75" customHeight="1"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167"/>
      <c r="V728" s="167"/>
    </row>
    <row r="729" spans="2:22" ht="15.75" customHeight="1"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167"/>
      <c r="V729" s="167"/>
    </row>
    <row r="730" spans="2:22" ht="15.75" customHeight="1"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167"/>
      <c r="V730" s="167"/>
    </row>
    <row r="731" spans="2:22" ht="15.75" customHeight="1"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167"/>
      <c r="V731" s="167"/>
    </row>
    <row r="732" spans="2:22" ht="15.75" customHeight="1"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167"/>
      <c r="V732" s="167"/>
    </row>
    <row r="733" spans="2:22" ht="15.75" customHeight="1"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167"/>
      <c r="V733" s="167"/>
    </row>
    <row r="734" spans="2:22" ht="15.75" customHeight="1"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167"/>
      <c r="V734" s="167"/>
    </row>
    <row r="735" spans="2:22" ht="15.75" customHeight="1"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167"/>
      <c r="V735" s="167"/>
    </row>
    <row r="736" spans="2:22" ht="15.75" customHeight="1"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167"/>
      <c r="V736" s="167"/>
    </row>
    <row r="737" spans="2:22" ht="15.75" customHeight="1"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167"/>
      <c r="V737" s="167"/>
    </row>
    <row r="738" spans="2:22" ht="15.75" customHeight="1"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167"/>
      <c r="V738" s="167"/>
    </row>
    <row r="739" spans="2:22" ht="15.75" customHeight="1"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167"/>
      <c r="V739" s="167"/>
    </row>
    <row r="740" spans="2:22" ht="15.75" customHeight="1"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167"/>
      <c r="V740" s="167"/>
    </row>
    <row r="741" spans="2:22" ht="15.75" customHeight="1"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167"/>
      <c r="V741" s="167"/>
    </row>
    <row r="742" spans="2:22" ht="15.75" customHeight="1"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167"/>
      <c r="V742" s="167"/>
    </row>
    <row r="743" spans="2:22" ht="15.75" customHeight="1"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167"/>
      <c r="V743" s="167"/>
    </row>
    <row r="744" spans="2:22" ht="15.75" customHeight="1"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167"/>
      <c r="V744" s="167"/>
    </row>
    <row r="745" spans="2:22" ht="15.75" customHeight="1"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167"/>
      <c r="V745" s="167"/>
    </row>
    <row r="746" spans="2:22" ht="15.75" customHeight="1"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167"/>
      <c r="V746" s="167"/>
    </row>
    <row r="747" spans="2:22" ht="15.75" customHeight="1"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167"/>
      <c r="V747" s="167"/>
    </row>
    <row r="748" spans="2:22" ht="15.75" customHeight="1"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167"/>
      <c r="V748" s="167"/>
    </row>
    <row r="749" spans="2:22" ht="15.75" customHeight="1"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167"/>
      <c r="V749" s="167"/>
    </row>
    <row r="750" spans="2:22" ht="15.75" customHeight="1"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167"/>
      <c r="V750" s="167"/>
    </row>
    <row r="751" spans="2:22" ht="15.75" customHeight="1"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167"/>
      <c r="V751" s="167"/>
    </row>
    <row r="752" spans="2:22" ht="15.75" customHeight="1"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167"/>
      <c r="V752" s="167"/>
    </row>
    <row r="753" spans="2:22" ht="15.75" customHeight="1"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167"/>
      <c r="V753" s="167"/>
    </row>
    <row r="754" spans="2:22" ht="15.75" customHeight="1"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167"/>
      <c r="V754" s="167"/>
    </row>
    <row r="755" spans="2:22" ht="15.75" customHeight="1"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167"/>
      <c r="V755" s="167"/>
    </row>
    <row r="756" spans="2:22" ht="15.75" customHeight="1"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167"/>
      <c r="V756" s="167"/>
    </row>
    <row r="757" spans="2:22" ht="15.75" customHeight="1"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167"/>
      <c r="V757" s="167"/>
    </row>
    <row r="758" spans="2:22" ht="15.75" customHeight="1"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167"/>
      <c r="V758" s="167"/>
    </row>
    <row r="759" spans="2:22" ht="15.75" customHeight="1"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167"/>
      <c r="V759" s="167"/>
    </row>
    <row r="760" spans="2:22" ht="15.75" customHeight="1"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167"/>
      <c r="V760" s="167"/>
    </row>
    <row r="761" spans="2:22" ht="15.75" customHeight="1"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167"/>
      <c r="V761" s="167"/>
    </row>
    <row r="762" spans="2:22" ht="15.75" customHeight="1"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167"/>
      <c r="V762" s="167"/>
    </row>
    <row r="763" spans="2:22" ht="15.75" customHeight="1"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167"/>
      <c r="V763" s="167"/>
    </row>
    <row r="764" spans="2:22" ht="15.75" customHeight="1"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167"/>
      <c r="V764" s="167"/>
    </row>
    <row r="765" spans="2:22" ht="15.75" customHeight="1"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167"/>
      <c r="V765" s="167"/>
    </row>
    <row r="766" spans="2:22" ht="15.75" customHeight="1"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167"/>
      <c r="V766" s="167"/>
    </row>
    <row r="767" spans="2:22" ht="15.75" customHeight="1"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167"/>
      <c r="V767" s="167"/>
    </row>
    <row r="768" spans="2:22" ht="15.75" customHeight="1"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167"/>
      <c r="V768" s="167"/>
    </row>
    <row r="769" spans="2:22" ht="15.75" customHeight="1"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167"/>
      <c r="V769" s="167"/>
    </row>
    <row r="770" spans="2:22" ht="15.75" customHeight="1"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167"/>
      <c r="V770" s="167"/>
    </row>
    <row r="771" spans="2:22" ht="15.75" customHeight="1"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167"/>
      <c r="V771" s="167"/>
    </row>
    <row r="772" spans="2:22" ht="15.75" customHeight="1"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167"/>
      <c r="V772" s="167"/>
    </row>
    <row r="773" spans="2:22" ht="15.75" customHeight="1"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167"/>
      <c r="V773" s="167"/>
    </row>
    <row r="774" spans="2:22" ht="15.75" customHeight="1"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167"/>
      <c r="V774" s="167"/>
    </row>
    <row r="775" spans="2:22" ht="15.75" customHeight="1"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167"/>
      <c r="V775" s="167"/>
    </row>
    <row r="776" spans="2:22" ht="15.75" customHeight="1"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167"/>
      <c r="V776" s="167"/>
    </row>
    <row r="777" spans="2:22" ht="15.75" customHeight="1"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167"/>
      <c r="V777" s="167"/>
    </row>
    <row r="778" spans="2:22" ht="15.75" customHeight="1"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167"/>
      <c r="V778" s="167"/>
    </row>
    <row r="779" spans="2:22" ht="15.75" customHeight="1"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167"/>
      <c r="V779" s="167"/>
    </row>
    <row r="780" spans="2:22" ht="15.75" customHeight="1"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167"/>
      <c r="V780" s="167"/>
    </row>
    <row r="781" spans="2:22" ht="15.75" customHeight="1"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167"/>
      <c r="V781" s="167"/>
    </row>
    <row r="782" spans="2:22" ht="15.75" customHeight="1"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167"/>
      <c r="V782" s="167"/>
    </row>
    <row r="783" spans="2:22" ht="15.75" customHeight="1"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167"/>
      <c r="V783" s="167"/>
    </row>
    <row r="784" spans="2:22" ht="15.75" customHeight="1"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167"/>
      <c r="V784" s="167"/>
    </row>
    <row r="785" spans="2:22" ht="15.75" customHeight="1"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167"/>
      <c r="V785" s="167"/>
    </row>
    <row r="786" spans="2:22" ht="15.75" customHeight="1"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167"/>
      <c r="V786" s="167"/>
    </row>
    <row r="787" spans="2:22" ht="15.75" customHeight="1"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167"/>
      <c r="V787" s="167"/>
    </row>
    <row r="788" spans="2:22" ht="15.75" customHeight="1"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167"/>
      <c r="V788" s="167"/>
    </row>
    <row r="789" spans="2:22" ht="15.75" customHeight="1"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167"/>
      <c r="V789" s="167"/>
    </row>
    <row r="790" spans="2:22" ht="15.75" customHeight="1"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167"/>
      <c r="V790" s="167"/>
    </row>
    <row r="791" spans="2:22" ht="15.75" customHeight="1"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167"/>
      <c r="V791" s="167"/>
    </row>
    <row r="792" spans="2:22" ht="15.75" customHeight="1"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167"/>
      <c r="V792" s="167"/>
    </row>
    <row r="793" spans="2:22" ht="15.75" customHeight="1"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167"/>
      <c r="V793" s="167"/>
    </row>
    <row r="794" spans="2:22" ht="15.75" customHeight="1"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167"/>
      <c r="V794" s="167"/>
    </row>
    <row r="795" spans="2:22" ht="15.75" customHeight="1"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167"/>
      <c r="V795" s="167"/>
    </row>
    <row r="796" spans="2:22" ht="15.75" customHeight="1"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167"/>
      <c r="V796" s="167"/>
    </row>
    <row r="797" spans="2:22" ht="15.75" customHeight="1"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167"/>
      <c r="V797" s="167"/>
    </row>
    <row r="798" spans="2:22" ht="15.75" customHeight="1"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167"/>
      <c r="V798" s="167"/>
    </row>
    <row r="799" spans="2:22" ht="15.75" customHeight="1"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167"/>
      <c r="V799" s="167"/>
    </row>
    <row r="800" spans="2:22" ht="15.75" customHeight="1"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167"/>
      <c r="V800" s="167"/>
    </row>
    <row r="801" spans="2:22" ht="15.75" customHeight="1"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167"/>
      <c r="V801" s="167"/>
    </row>
    <row r="802" spans="2:22" ht="15.75" customHeight="1"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167"/>
      <c r="V802" s="167"/>
    </row>
    <row r="803" spans="2:22" ht="15.75" customHeight="1"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167"/>
      <c r="V803" s="167"/>
    </row>
    <row r="804" spans="2:22" ht="15.75" customHeight="1"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167"/>
      <c r="V804" s="167"/>
    </row>
    <row r="805" spans="2:22" ht="15.75" customHeight="1"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167"/>
      <c r="V805" s="167"/>
    </row>
    <row r="806" spans="2:22" ht="15.75" customHeight="1"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167"/>
      <c r="V806" s="167"/>
    </row>
    <row r="807" spans="2:22" ht="15.75" customHeight="1"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167"/>
      <c r="V807" s="167"/>
    </row>
    <row r="808" spans="2:22" ht="15.75" customHeight="1"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167"/>
      <c r="V808" s="167"/>
    </row>
    <row r="809" spans="2:22" ht="15.75" customHeight="1"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167"/>
      <c r="V809" s="167"/>
    </row>
    <row r="810" spans="2:22" ht="15.75" customHeight="1"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167"/>
      <c r="V810" s="167"/>
    </row>
    <row r="811" spans="2:22" ht="15.75" customHeight="1"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167"/>
      <c r="V811" s="167"/>
    </row>
    <row r="812" spans="2:22" ht="15.75" customHeight="1"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167"/>
      <c r="V812" s="167"/>
    </row>
    <row r="813" spans="2:22" ht="15.75" customHeight="1"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167"/>
      <c r="V813" s="167"/>
    </row>
    <row r="814" spans="2:22" ht="15.75" customHeight="1"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167"/>
      <c r="V814" s="167"/>
    </row>
    <row r="815" spans="2:22" ht="15.75" customHeight="1"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167"/>
      <c r="V815" s="167"/>
    </row>
    <row r="816" spans="2:22" ht="15.75" customHeight="1"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167"/>
      <c r="V816" s="167"/>
    </row>
    <row r="817" spans="2:22" ht="15.75" customHeight="1"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167"/>
      <c r="V817" s="167"/>
    </row>
    <row r="818" spans="2:22" ht="15.75" customHeight="1"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167"/>
      <c r="V818" s="167"/>
    </row>
    <row r="819" spans="2:22" ht="15.75" customHeight="1"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167"/>
      <c r="V819" s="167"/>
    </row>
    <row r="820" spans="2:22" ht="15.75" customHeight="1"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167"/>
      <c r="V820" s="167"/>
    </row>
    <row r="821" spans="2:22" ht="15.75" customHeight="1"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167"/>
      <c r="V821" s="167"/>
    </row>
    <row r="822" spans="2:22" ht="15.75" customHeight="1"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167"/>
      <c r="V822" s="167"/>
    </row>
    <row r="823" spans="2:22" ht="15.75" customHeight="1"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167"/>
      <c r="V823" s="167"/>
    </row>
    <row r="824" spans="2:22" ht="15.75" customHeight="1"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167"/>
      <c r="V824" s="167"/>
    </row>
    <row r="825" spans="2:22" ht="15.75" customHeight="1"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167"/>
      <c r="V825" s="167"/>
    </row>
    <row r="826" spans="2:22" ht="15.75" customHeight="1"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167"/>
      <c r="V826" s="167"/>
    </row>
    <row r="827" spans="2:22" ht="15.75" customHeight="1"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167"/>
      <c r="V827" s="167"/>
    </row>
    <row r="828" spans="2:22" ht="15.75" customHeight="1"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167"/>
      <c r="V828" s="167"/>
    </row>
    <row r="829" spans="2:22" ht="15.75" customHeight="1"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167"/>
      <c r="V829" s="167"/>
    </row>
    <row r="830" spans="2:22" ht="15.75" customHeight="1"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167"/>
      <c r="V830" s="167"/>
    </row>
    <row r="831" spans="2:22" ht="15.75" customHeight="1"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167"/>
      <c r="V831" s="167"/>
    </row>
    <row r="832" spans="2:22" ht="15.75" customHeight="1"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167"/>
      <c r="V832" s="167"/>
    </row>
    <row r="833" spans="2:22" ht="15.75" customHeight="1"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167"/>
      <c r="V833" s="167"/>
    </row>
    <row r="834" spans="2:22" ht="15.75" customHeight="1"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167"/>
      <c r="V834" s="167"/>
    </row>
    <row r="835" spans="2:22" ht="15.75" customHeight="1"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167"/>
      <c r="V835" s="167"/>
    </row>
    <row r="836" spans="2:22" ht="15.75" customHeight="1"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167"/>
      <c r="V836" s="167"/>
    </row>
    <row r="837" spans="2:22" ht="15.75" customHeight="1"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167"/>
      <c r="V837" s="167"/>
    </row>
    <row r="838" spans="2:22" ht="15.75" customHeight="1"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167"/>
      <c r="V838" s="167"/>
    </row>
    <row r="839" spans="2:22" ht="15.75" customHeight="1"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167"/>
      <c r="V839" s="167"/>
    </row>
    <row r="840" spans="2:22" ht="15.75" customHeight="1"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167"/>
      <c r="V840" s="167"/>
    </row>
    <row r="841" spans="2:22" ht="15.75" customHeight="1"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167"/>
      <c r="V841" s="167"/>
    </row>
    <row r="842" spans="2:22" ht="15.75" customHeight="1"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167"/>
      <c r="V842" s="167"/>
    </row>
    <row r="843" spans="2:22" ht="15.75" customHeight="1"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167"/>
      <c r="V843" s="167"/>
    </row>
    <row r="844" spans="2:22" ht="15.75" customHeight="1"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167"/>
      <c r="V844" s="167"/>
    </row>
    <row r="845" spans="2:22" ht="15.75" customHeight="1"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167"/>
      <c r="V845" s="167"/>
    </row>
    <row r="846" spans="2:22" ht="15.75" customHeight="1"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167"/>
      <c r="V846" s="167"/>
    </row>
    <row r="847" spans="2:22" ht="15.75" customHeight="1"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167"/>
      <c r="V847" s="167"/>
    </row>
    <row r="848" spans="2:22" ht="15.75" customHeight="1"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167"/>
      <c r="V848" s="167"/>
    </row>
  </sheetData>
  <mergeCells count="5">
    <mergeCell ref="B2:T2"/>
    <mergeCell ref="B4:T4"/>
    <mergeCell ref="B49:K49"/>
    <mergeCell ref="L49:M49"/>
    <mergeCell ref="O49:R49"/>
  </mergeCells>
  <conditionalFormatting sqref="B35:K46">
    <cfRule type="expression" dxfId="20" priority="21" stopIfTrue="1">
      <formula>ISERROR(B35)</formula>
    </cfRule>
  </conditionalFormatting>
  <conditionalFormatting sqref="B51:M62">
    <cfRule type="expression" dxfId="19" priority="22" stopIfTrue="1">
      <formula>ISERROR(B51)</formula>
    </cfRule>
  </conditionalFormatting>
  <conditionalFormatting sqref="B6:T17">
    <cfRule type="expression" dxfId="18" priority="19" stopIfTrue="1">
      <formula>ISERROR(B6)</formula>
    </cfRule>
  </conditionalFormatting>
  <conditionalFormatting sqref="B20:T31">
    <cfRule type="expression" dxfId="17" priority="20" stopIfTrue="1">
      <formula>ISERROR(B20)</formula>
    </cfRule>
  </conditionalFormatting>
  <conditionalFormatting sqref="E34 S34:S46">
    <cfRule type="cellIs" dxfId="16" priority="1" operator="lessThan">
      <formula>-1</formula>
    </cfRule>
  </conditionalFormatting>
  <conditionalFormatting sqref="H34">
    <cfRule type="cellIs" dxfId="15" priority="2" operator="lessThan">
      <formula>-1</formula>
    </cfRule>
  </conditionalFormatting>
  <conditionalFormatting sqref="K34">
    <cfRule type="cellIs" dxfId="14" priority="3" operator="lessThan">
      <formula>-1</formula>
    </cfRule>
  </conditionalFormatting>
  <printOptions horizontalCentered="1"/>
  <pageMargins left="0.25" right="0.25" top="0.4" bottom="0.4" header="0.3" footer="0.3"/>
  <pageSetup paperSize="3" scale="67" fitToHeight="0" orientation="landscape" r:id="rId1"/>
  <headerFooter>
    <oddHeader>&amp;LSugarland Petroleum</oddHeader>
    <oddFooter>&amp;RPage &amp;P of &amp;N   |   Generated &amp;D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1F3864"/>
    <pageSetUpPr fitToPage="1"/>
  </sheetPr>
  <dimension ref="A2:XFD865"/>
  <sheetViews>
    <sheetView showGridLines="0" tabSelected="1" zoomScale="70" zoomScaleNormal="70" workbookViewId="0">
      <pane ySplit="5" topLeftCell="A6" activePane="bottomLeft" state="frozen"/>
      <selection pane="bottomLeft" activeCell="V12" sqref="V12"/>
    </sheetView>
  </sheetViews>
  <sheetFormatPr defaultColWidth="14.42578125" defaultRowHeight="15" customHeight="1"/>
  <cols>
    <col min="1" max="1" width="3.7109375" style="12" customWidth="1"/>
    <col min="2" max="2" width="14.42578125" style="12" customWidth="1"/>
    <col min="3" max="9" width="15.7109375" style="12" customWidth="1"/>
    <col min="10" max="10" width="17.140625" style="12" customWidth="1"/>
    <col min="11" max="18" width="15.7109375" style="12" customWidth="1"/>
    <col min="19" max="19" width="21.140625" style="12" customWidth="1"/>
    <col min="20" max="20" width="19.140625" style="12" customWidth="1"/>
    <col min="21" max="16384" width="14.42578125" style="12"/>
  </cols>
  <sheetData>
    <row r="2" spans="1:20" s="167" customFormat="1" ht="33.950000000000003" customHeight="1">
      <c r="A2" s="20"/>
      <c r="B2" s="223" t="s">
        <v>99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5"/>
    </row>
    <row r="3" spans="1:20" s="167" customFormat="1" ht="35.25" customHeight="1">
      <c r="A3" s="20"/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21"/>
    </row>
    <row r="4" spans="1:20" s="201" customFormat="1" ht="45" customHeight="1">
      <c r="A4" s="11"/>
      <c r="B4" s="239" t="s">
        <v>1</v>
      </c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1"/>
    </row>
    <row r="5" spans="1:20" s="55" customFormat="1" ht="63" customHeight="1">
      <c r="A5" s="12"/>
      <c r="B5" s="69" t="s">
        <v>2</v>
      </c>
      <c r="C5" s="69" t="s">
        <v>3</v>
      </c>
      <c r="D5" s="69" t="s">
        <v>4</v>
      </c>
      <c r="E5" s="69" t="s">
        <v>5</v>
      </c>
      <c r="F5" s="69" t="s">
        <v>6</v>
      </c>
      <c r="G5" s="69" t="s">
        <v>7</v>
      </c>
      <c r="H5" s="69" t="s">
        <v>8</v>
      </c>
      <c r="I5" s="69" t="s">
        <v>9</v>
      </c>
      <c r="J5" s="69" t="s">
        <v>10</v>
      </c>
      <c r="K5" s="69" t="s">
        <v>11</v>
      </c>
      <c r="L5" s="69" t="s">
        <v>12</v>
      </c>
      <c r="M5" s="69" t="s">
        <v>13</v>
      </c>
      <c r="N5" s="69" t="s">
        <v>14</v>
      </c>
      <c r="O5" s="69" t="s">
        <v>15</v>
      </c>
      <c r="P5" s="69" t="s">
        <v>16</v>
      </c>
      <c r="Q5" s="69" t="s">
        <v>17</v>
      </c>
      <c r="R5" s="69" t="s">
        <v>18</v>
      </c>
      <c r="S5" s="69" t="s">
        <v>19</v>
      </c>
      <c r="T5" s="69" t="s">
        <v>20</v>
      </c>
    </row>
    <row r="6" spans="1:20" s="55" customFormat="1" ht="15" customHeight="1">
      <c r="A6" s="12"/>
      <c r="B6" s="71">
        <v>46023</v>
      </c>
      <c r="C6" s="72">
        <v>0.64829999999999999</v>
      </c>
      <c r="D6" s="73">
        <v>2.2599999999999999E-2</v>
      </c>
      <c r="E6" s="74">
        <v>1357.5</v>
      </c>
      <c r="F6" s="75">
        <f t="shared" ref="F6:F17" si="0">C6-D6</f>
        <v>0.62570000000000003</v>
      </c>
      <c r="G6" s="74">
        <v>1661.54</v>
      </c>
      <c r="H6" s="75">
        <f t="shared" ref="H6:H17" si="1">G6/G20</f>
        <v>6.5919608975007482E-2</v>
      </c>
      <c r="I6" s="74">
        <v>636.49</v>
      </c>
      <c r="J6" s="75">
        <f t="shared" ref="J6:J17" si="2">I6/G20</f>
        <v>2.5251978234952222E-2</v>
      </c>
      <c r="K6" s="76">
        <v>0</v>
      </c>
      <c r="L6" s="75">
        <f t="shared" ref="L6:L17" si="3">K6/G20</f>
        <v>0</v>
      </c>
      <c r="M6" s="76">
        <v>-500.56</v>
      </c>
      <c r="N6" s="75">
        <f t="shared" ref="N6:N12" si="4">M6/G20</f>
        <v>-1.9859118329098157E-2</v>
      </c>
      <c r="O6" s="75">
        <f t="shared" ref="O6:O12" si="5">F6-H6-J6-L6-N6</f>
        <v>0.55438753111913852</v>
      </c>
      <c r="P6" s="72">
        <v>0.48809999999999998</v>
      </c>
      <c r="Q6" s="76">
        <f t="shared" ref="Q6:Q11" si="6">R6*G20</f>
        <v>-1670.8136800000025</v>
      </c>
      <c r="R6" s="75">
        <f t="shared" ref="R6:R11" si="7">P6-O6</f>
        <v>-6.6287531119138543E-2</v>
      </c>
      <c r="S6" s="77">
        <f>546.78/60</f>
        <v>9.1129999999999995</v>
      </c>
      <c r="T6" s="78"/>
    </row>
    <row r="7" spans="1:20" s="55" customFormat="1" ht="15" customHeight="1">
      <c r="A7" s="12"/>
      <c r="B7" s="79">
        <v>46054</v>
      </c>
      <c r="C7" s="80">
        <v>0.64500000000000002</v>
      </c>
      <c r="D7" s="81">
        <v>3.32E-2</v>
      </c>
      <c r="E7" s="82">
        <v>2155.7399999999998</v>
      </c>
      <c r="F7" s="83">
        <f t="shared" si="0"/>
        <v>0.61180000000000001</v>
      </c>
      <c r="G7" s="82">
        <v>2243.19</v>
      </c>
      <c r="H7" s="83">
        <f t="shared" si="1"/>
        <v>7.8565954787949435E-2</v>
      </c>
      <c r="I7" s="82">
        <v>285</v>
      </c>
      <c r="J7" s="83">
        <f t="shared" si="2"/>
        <v>9.9818994889267453E-3</v>
      </c>
      <c r="K7" s="84">
        <v>0</v>
      </c>
      <c r="L7" s="83">
        <f t="shared" si="3"/>
        <v>0</v>
      </c>
      <c r="M7" s="84">
        <v>170.72</v>
      </c>
      <c r="N7" s="83">
        <f t="shared" si="4"/>
        <v>5.9793329149107864E-3</v>
      </c>
      <c r="O7" s="83">
        <f t="shared" si="5"/>
        <v>0.51727281280821302</v>
      </c>
      <c r="P7" s="80">
        <v>0.51649999999999996</v>
      </c>
      <c r="Q7" s="84">
        <f t="shared" si="6"/>
        <v>-22.065104000000765</v>
      </c>
      <c r="R7" s="83">
        <f t="shared" si="7"/>
        <v>-7.7281280821306364E-4</v>
      </c>
      <c r="S7" s="85">
        <f>510.28/60</f>
        <v>8.504666666666667</v>
      </c>
      <c r="T7" s="86"/>
    </row>
    <row r="8" spans="1:20" s="55" customFormat="1" ht="15" customHeight="1">
      <c r="A8" s="12"/>
      <c r="B8" s="71">
        <v>46082</v>
      </c>
      <c r="C8" s="72">
        <v>0.64349999999999996</v>
      </c>
      <c r="D8" s="73">
        <v>4.02E-2</v>
      </c>
      <c r="E8" s="74">
        <v>2187.85</v>
      </c>
      <c r="F8" s="75">
        <f t="shared" si="0"/>
        <v>0.60329999999999995</v>
      </c>
      <c r="G8" s="74">
        <v>2181.83</v>
      </c>
      <c r="H8" s="75">
        <f t="shared" si="1"/>
        <v>6.4622516748517364E-2</v>
      </c>
      <c r="I8" s="74">
        <v>450</v>
      </c>
      <c r="J8" s="75">
        <f t="shared" si="2"/>
        <v>1.3328321884304833E-2</v>
      </c>
      <c r="K8" s="76">
        <v>0</v>
      </c>
      <c r="L8" s="75">
        <f t="shared" si="3"/>
        <v>0</v>
      </c>
      <c r="M8" s="76">
        <v>237.08</v>
      </c>
      <c r="N8" s="75">
        <f t="shared" si="4"/>
        <v>7.0219523385133117E-3</v>
      </c>
      <c r="O8" s="75">
        <f t="shared" si="5"/>
        <v>0.51832720902866436</v>
      </c>
      <c r="P8" s="72">
        <v>0.53180000000000005</v>
      </c>
      <c r="Q8" s="76">
        <f t="shared" si="6"/>
        <v>454.87766500000583</v>
      </c>
      <c r="R8" s="75">
        <f t="shared" si="7"/>
        <v>1.3472790971335691E-2</v>
      </c>
      <c r="S8" s="77">
        <f>470.74/60</f>
        <v>7.8456666666666672</v>
      </c>
      <c r="T8" s="78"/>
    </row>
    <row r="9" spans="1:20" s="55" customFormat="1" ht="15" customHeight="1">
      <c r="A9" s="12"/>
      <c r="B9" s="79">
        <v>46113</v>
      </c>
      <c r="C9" s="80">
        <v>0.64980000000000004</v>
      </c>
      <c r="D9" s="81">
        <v>4.1099999999999998E-2</v>
      </c>
      <c r="E9" s="82">
        <v>2837.07</v>
      </c>
      <c r="F9" s="83">
        <f t="shared" si="0"/>
        <v>0.60870000000000002</v>
      </c>
      <c r="G9" s="82">
        <v>900</v>
      </c>
      <c r="H9" s="83">
        <f t="shared" si="1"/>
        <v>2.5052575613544539E-2</v>
      </c>
      <c r="I9" s="82">
        <v>885</v>
      </c>
      <c r="J9" s="83">
        <f t="shared" si="2"/>
        <v>2.4635032686652129E-2</v>
      </c>
      <c r="K9" s="84">
        <v>0</v>
      </c>
      <c r="L9" s="83">
        <f t="shared" si="3"/>
        <v>0</v>
      </c>
      <c r="M9" s="84">
        <v>244.82</v>
      </c>
      <c r="N9" s="83">
        <f t="shared" si="4"/>
        <v>6.8148572907866375E-3</v>
      </c>
      <c r="O9" s="83">
        <f t="shared" si="5"/>
        <v>0.55219753440901664</v>
      </c>
      <c r="P9" s="80">
        <v>0.49180000000000001</v>
      </c>
      <c r="Q9" s="84">
        <f t="shared" si="6"/>
        <v>-2169.7482049999971</v>
      </c>
      <c r="R9" s="83">
        <f t="shared" si="7"/>
        <v>-6.0397534409016629E-2</v>
      </c>
      <c r="S9" s="85">
        <f>470.74/60</f>
        <v>7.8456666666666672</v>
      </c>
      <c r="T9" s="87"/>
    </row>
    <row r="10" spans="1:20" s="55" customFormat="1" ht="15" customHeight="1">
      <c r="A10" s="12"/>
      <c r="B10" s="71">
        <v>46143</v>
      </c>
      <c r="C10" s="72">
        <v>0.67279999999999995</v>
      </c>
      <c r="D10" s="73">
        <v>4.2799999999999998E-2</v>
      </c>
      <c r="E10" s="74">
        <v>2939.29</v>
      </c>
      <c r="F10" s="75">
        <f t="shared" si="0"/>
        <v>0.63</v>
      </c>
      <c r="G10" s="74">
        <v>1500</v>
      </c>
      <c r="H10" s="75">
        <f t="shared" si="1"/>
        <v>3.6276677868904796E-2</v>
      </c>
      <c r="I10" s="74">
        <v>850</v>
      </c>
      <c r="J10" s="75">
        <f t="shared" si="2"/>
        <v>2.0556784125712716E-2</v>
      </c>
      <c r="K10" s="76">
        <v>0</v>
      </c>
      <c r="L10" s="75">
        <f t="shared" si="3"/>
        <v>0</v>
      </c>
      <c r="M10" s="76">
        <v>277.05</v>
      </c>
      <c r="N10" s="75">
        <f t="shared" si="4"/>
        <v>6.700302402386716E-3</v>
      </c>
      <c r="O10" s="75">
        <f t="shared" si="5"/>
        <v>0.5664662356029958</v>
      </c>
      <c r="P10" s="72">
        <v>0.5806</v>
      </c>
      <c r="Q10" s="76">
        <f t="shared" si="6"/>
        <v>584.41532799999902</v>
      </c>
      <c r="R10" s="75">
        <f t="shared" si="7"/>
        <v>1.41337643970042E-2</v>
      </c>
      <c r="S10" s="77">
        <f>470.74/60</f>
        <v>7.8456666666666672</v>
      </c>
      <c r="T10" s="78" t="s">
        <v>113</v>
      </c>
    </row>
    <row r="11" spans="1:20" s="55" customFormat="1" ht="15" customHeight="1">
      <c r="A11" s="12"/>
      <c r="B11" s="79">
        <v>46174</v>
      </c>
      <c r="C11" s="80">
        <v>0.64880000000000004</v>
      </c>
      <c r="D11" s="81">
        <v>4.1500000000000002E-2</v>
      </c>
      <c r="E11" s="82">
        <v>3144.43</v>
      </c>
      <c r="F11" s="83">
        <f t="shared" si="0"/>
        <v>0.60730000000000006</v>
      </c>
      <c r="G11" s="82">
        <v>4000.35</v>
      </c>
      <c r="H11" s="83">
        <f t="shared" si="1"/>
        <v>9.7459976689613231E-2</v>
      </c>
      <c r="I11" s="82">
        <v>600</v>
      </c>
      <c r="J11" s="83">
        <f t="shared" si="2"/>
        <v>1.4617717453164833E-2</v>
      </c>
      <c r="K11" s="84">
        <v>0</v>
      </c>
      <c r="L11" s="83">
        <f t="shared" si="3"/>
        <v>0</v>
      </c>
      <c r="M11" s="84">
        <v>207.69</v>
      </c>
      <c r="N11" s="83">
        <f t="shared" si="4"/>
        <v>5.0599228964130069E-3</v>
      </c>
      <c r="O11" s="83">
        <f t="shared" si="5"/>
        <v>0.490162382960809</v>
      </c>
      <c r="P11" s="80">
        <v>0.48499999999999999</v>
      </c>
      <c r="Q11" s="84">
        <f t="shared" si="6"/>
        <v>-211.89558400000345</v>
      </c>
      <c r="R11" s="83">
        <f t="shared" si="7"/>
        <v>-5.1623829608090088E-3</v>
      </c>
      <c r="S11" s="85">
        <f>620.99/60</f>
        <v>10.349833333333333</v>
      </c>
      <c r="T11" s="87"/>
    </row>
    <row r="12" spans="1:20" s="55" customFormat="1" ht="15" customHeight="1">
      <c r="A12" s="12"/>
      <c r="B12" s="88">
        <v>46204</v>
      </c>
      <c r="C12" s="72">
        <v>0.65200000000000002</v>
      </c>
      <c r="D12" s="72">
        <v>4.5600000000000002E-2</v>
      </c>
      <c r="E12" s="89">
        <v>2541.1799999999998</v>
      </c>
      <c r="F12" s="90">
        <f t="shared" si="0"/>
        <v>0.60640000000000005</v>
      </c>
      <c r="G12" s="89">
        <v>550.04</v>
      </c>
      <c r="H12" s="90">
        <f t="shared" si="1"/>
        <v>1.418072561878897E-2</v>
      </c>
      <c r="I12" s="89">
        <v>400</v>
      </c>
      <c r="J12" s="90">
        <f t="shared" si="2"/>
        <v>1.0312504995119607E-2</v>
      </c>
      <c r="K12" s="91">
        <v>0</v>
      </c>
      <c r="L12" s="90">
        <f t="shared" si="3"/>
        <v>0</v>
      </c>
      <c r="M12" s="91">
        <v>225.56</v>
      </c>
      <c r="N12" s="90">
        <f t="shared" si="4"/>
        <v>5.8152215667479461E-3</v>
      </c>
      <c r="O12" s="90">
        <f t="shared" si="5"/>
        <v>0.57609154781934357</v>
      </c>
      <c r="P12" s="72">
        <v>0.49659999999999999</v>
      </c>
      <c r="Q12" s="91">
        <f>R12*G26</f>
        <v>-3083.3070280000043</v>
      </c>
      <c r="R12" s="90">
        <f>P12-O12</f>
        <v>-7.9491547819343589E-2</v>
      </c>
      <c r="S12" s="92">
        <f>590.86/60</f>
        <v>9.847666666666667</v>
      </c>
      <c r="T12" s="93"/>
    </row>
    <row r="13" spans="1:20" s="55" customFormat="1" ht="15" customHeight="1">
      <c r="A13" s="12"/>
      <c r="B13" s="94">
        <v>46235</v>
      </c>
      <c r="C13" s="95">
        <v>0.65207660000000001</v>
      </c>
      <c r="D13" s="95">
        <v>4.5425599999999997E-2</v>
      </c>
      <c r="E13" s="96">
        <v>3375.48</v>
      </c>
      <c r="F13" s="97">
        <f t="shared" si="0"/>
        <v>0.60665100000000005</v>
      </c>
      <c r="G13" s="96">
        <v>1449.7</v>
      </c>
      <c r="H13" s="97">
        <f t="shared" si="1"/>
        <v>3.304115865818754E-2</v>
      </c>
      <c r="I13" s="96">
        <v>715</v>
      </c>
      <c r="J13" s="97">
        <f t="shared" si="2"/>
        <v>1.629608087232123E-2</v>
      </c>
      <c r="K13" s="98">
        <v>0</v>
      </c>
      <c r="L13" s="97">
        <f t="shared" si="3"/>
        <v>0</v>
      </c>
      <c r="M13" s="98">
        <v>243.29</v>
      </c>
      <c r="N13" s="97">
        <f t="shared" ref="N13" si="8">M13/G27</f>
        <v>5.5449979236741713E-3</v>
      </c>
      <c r="O13" s="97">
        <f t="shared" ref="O13" si="9">F13-H13-J13-L13-N13</f>
        <v>0.55176876254581708</v>
      </c>
      <c r="P13" s="95">
        <v>0.50349999999999995</v>
      </c>
      <c r="Q13" s="98">
        <f t="shared" ref="Q13" si="10">R13*G27</f>
        <v>-2117.8199525800032</v>
      </c>
      <c r="R13" s="97">
        <f t="shared" ref="R13" si="11">P13-O13</f>
        <v>-4.8268762545817134E-2</v>
      </c>
      <c r="S13" s="100">
        <f>590.86/60</f>
        <v>9.847666666666667</v>
      </c>
      <c r="T13" s="101" t="s">
        <v>113</v>
      </c>
    </row>
    <row r="14" spans="1:20" s="55" customFormat="1" ht="15" customHeight="1">
      <c r="A14" s="12"/>
      <c r="B14" s="102">
        <v>46266</v>
      </c>
      <c r="C14" s="103"/>
      <c r="D14" s="103"/>
      <c r="E14" s="104"/>
      <c r="F14" s="105">
        <f t="shared" si="0"/>
        <v>0</v>
      </c>
      <c r="G14" s="104"/>
      <c r="H14" s="105" t="e">
        <f t="shared" si="1"/>
        <v>#DIV/0!</v>
      </c>
      <c r="I14" s="104"/>
      <c r="J14" s="105" t="e">
        <f t="shared" si="2"/>
        <v>#DIV/0!</v>
      </c>
      <c r="K14" s="106">
        <v>0</v>
      </c>
      <c r="L14" s="105" t="e">
        <f t="shared" si="3"/>
        <v>#DIV/0!</v>
      </c>
      <c r="M14" s="106"/>
      <c r="N14" s="105" t="e">
        <f t="shared" ref="N14:N17" si="12">M14/G28</f>
        <v>#DIV/0!</v>
      </c>
      <c r="O14" s="105" t="e">
        <f t="shared" ref="O14:O17" si="13">F14-H14-J14-L14-N14</f>
        <v>#DIV/0!</v>
      </c>
      <c r="P14" s="103"/>
      <c r="Q14" s="106" t="e">
        <f t="shared" ref="Q14:Q17" si="14">R14*G28</f>
        <v>#DIV/0!</v>
      </c>
      <c r="R14" s="105" t="e">
        <f t="shared" ref="R14:R17" si="15">P14-O14</f>
        <v>#DIV/0!</v>
      </c>
      <c r="S14" s="107"/>
      <c r="T14" s="108"/>
    </row>
    <row r="15" spans="1:20" s="55" customFormat="1" ht="15" customHeight="1">
      <c r="A15" s="12"/>
      <c r="B15" s="102">
        <v>46296</v>
      </c>
      <c r="C15" s="103"/>
      <c r="D15" s="103"/>
      <c r="E15" s="104"/>
      <c r="F15" s="105">
        <f t="shared" si="0"/>
        <v>0</v>
      </c>
      <c r="G15" s="104"/>
      <c r="H15" s="105" t="e">
        <f t="shared" si="1"/>
        <v>#DIV/0!</v>
      </c>
      <c r="I15" s="104"/>
      <c r="J15" s="105" t="e">
        <f t="shared" si="2"/>
        <v>#DIV/0!</v>
      </c>
      <c r="K15" s="106">
        <v>0</v>
      </c>
      <c r="L15" s="105" t="e">
        <f t="shared" si="3"/>
        <v>#DIV/0!</v>
      </c>
      <c r="M15" s="106"/>
      <c r="N15" s="105" t="e">
        <f t="shared" si="12"/>
        <v>#DIV/0!</v>
      </c>
      <c r="O15" s="105" t="e">
        <f t="shared" si="13"/>
        <v>#DIV/0!</v>
      </c>
      <c r="P15" s="103"/>
      <c r="Q15" s="106" t="e">
        <f t="shared" si="14"/>
        <v>#DIV/0!</v>
      </c>
      <c r="R15" s="105" t="e">
        <f t="shared" si="15"/>
        <v>#DIV/0!</v>
      </c>
      <c r="S15" s="107"/>
      <c r="T15" s="108"/>
    </row>
    <row r="16" spans="1:20" s="55" customFormat="1" ht="15" customHeight="1">
      <c r="A16" s="12"/>
      <c r="B16" s="102">
        <v>46327</v>
      </c>
      <c r="C16" s="103"/>
      <c r="D16" s="103"/>
      <c r="E16" s="104"/>
      <c r="F16" s="105">
        <f t="shared" si="0"/>
        <v>0</v>
      </c>
      <c r="G16" s="104"/>
      <c r="H16" s="105" t="e">
        <f t="shared" si="1"/>
        <v>#DIV/0!</v>
      </c>
      <c r="I16" s="104"/>
      <c r="J16" s="105" t="e">
        <f t="shared" si="2"/>
        <v>#DIV/0!</v>
      </c>
      <c r="K16" s="106">
        <v>0</v>
      </c>
      <c r="L16" s="105" t="e">
        <f t="shared" si="3"/>
        <v>#DIV/0!</v>
      </c>
      <c r="M16" s="106"/>
      <c r="N16" s="105" t="e">
        <f t="shared" si="12"/>
        <v>#DIV/0!</v>
      </c>
      <c r="O16" s="105" t="e">
        <f t="shared" si="13"/>
        <v>#DIV/0!</v>
      </c>
      <c r="P16" s="103"/>
      <c r="Q16" s="106" t="e">
        <f t="shared" si="14"/>
        <v>#DIV/0!</v>
      </c>
      <c r="R16" s="105" t="e">
        <f t="shared" si="15"/>
        <v>#DIV/0!</v>
      </c>
      <c r="S16" s="107"/>
      <c r="T16" s="108"/>
    </row>
    <row r="17" spans="1:16384" s="55" customFormat="1" ht="15" customHeight="1">
      <c r="A17" s="12"/>
      <c r="B17" s="102">
        <v>46357</v>
      </c>
      <c r="C17" s="103"/>
      <c r="D17" s="103"/>
      <c r="E17" s="104"/>
      <c r="F17" s="105">
        <f t="shared" si="0"/>
        <v>0</v>
      </c>
      <c r="G17" s="104"/>
      <c r="H17" s="105" t="e">
        <f t="shared" si="1"/>
        <v>#DIV/0!</v>
      </c>
      <c r="I17" s="104"/>
      <c r="J17" s="105" t="e">
        <f t="shared" si="2"/>
        <v>#DIV/0!</v>
      </c>
      <c r="K17" s="106">
        <v>0</v>
      </c>
      <c r="L17" s="105" t="e">
        <f t="shared" si="3"/>
        <v>#DIV/0!</v>
      </c>
      <c r="M17" s="106"/>
      <c r="N17" s="105" t="e">
        <f t="shared" si="12"/>
        <v>#DIV/0!</v>
      </c>
      <c r="O17" s="105" t="e">
        <f t="shared" si="13"/>
        <v>#DIV/0!</v>
      </c>
      <c r="P17" s="103"/>
      <c r="Q17" s="106" t="e">
        <f t="shared" si="14"/>
        <v>#DIV/0!</v>
      </c>
      <c r="R17" s="105" t="e">
        <f t="shared" si="15"/>
        <v>#DIV/0!</v>
      </c>
      <c r="S17" s="107"/>
      <c r="T17" s="108"/>
    </row>
    <row r="18" spans="1:16384" s="55" customFormat="1" ht="24.75" customHeight="1">
      <c r="A18" s="12"/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8"/>
      <c r="N18" s="25"/>
      <c r="O18" s="25"/>
      <c r="P18" s="25"/>
      <c r="Q18" s="25"/>
      <c r="R18" s="25"/>
      <c r="S18" s="25"/>
      <c r="T18" s="30"/>
    </row>
    <row r="19" spans="1:16384" s="55" customFormat="1" ht="47.25" customHeight="1">
      <c r="A19" s="12"/>
      <c r="B19" s="69" t="s">
        <v>2</v>
      </c>
      <c r="C19" s="69" t="s">
        <v>21</v>
      </c>
      <c r="D19" s="69" t="s">
        <v>22</v>
      </c>
      <c r="E19" s="69" t="s">
        <v>23</v>
      </c>
      <c r="F19" s="69" t="s">
        <v>24</v>
      </c>
      <c r="G19" s="69" t="s">
        <v>25</v>
      </c>
      <c r="H19" s="69" t="s">
        <v>23</v>
      </c>
      <c r="I19" s="69" t="s">
        <v>26</v>
      </c>
      <c r="J19" s="69" t="s">
        <v>27</v>
      </c>
      <c r="K19" s="69" t="s">
        <v>23</v>
      </c>
      <c r="L19" s="69" t="s">
        <v>28</v>
      </c>
      <c r="M19" s="69" t="s">
        <v>29</v>
      </c>
      <c r="N19" s="69" t="s">
        <v>30</v>
      </c>
      <c r="O19" s="69" t="s">
        <v>31</v>
      </c>
      <c r="P19" s="69" t="s">
        <v>32</v>
      </c>
      <c r="Q19" s="69" t="s">
        <v>33</v>
      </c>
      <c r="R19" s="69" t="s">
        <v>34</v>
      </c>
      <c r="S19" s="69" t="s">
        <v>35</v>
      </c>
      <c r="T19" s="69" t="s">
        <v>36</v>
      </c>
      <c r="FP19" s="31"/>
      <c r="FQ19" s="32"/>
      <c r="FR19" s="32"/>
      <c r="FS19" s="32"/>
      <c r="FT19" s="32"/>
      <c r="FU19" s="33"/>
      <c r="FV19" s="32"/>
      <c r="FW19" s="32"/>
      <c r="FX19" s="32"/>
      <c r="FY19" s="32"/>
      <c r="FZ19" s="34"/>
      <c r="GA19" s="32"/>
      <c r="GB19" s="34"/>
      <c r="GC19" s="35"/>
      <c r="GD19" s="36"/>
      <c r="GE19" s="36"/>
      <c r="GF19" s="36"/>
      <c r="GG19" s="36"/>
      <c r="GH19" s="37"/>
      <c r="GI19" s="31"/>
      <c r="GJ19" s="32"/>
      <c r="GK19" s="32"/>
      <c r="GL19" s="32"/>
      <c r="GM19" s="32"/>
      <c r="GN19" s="33"/>
      <c r="GO19" s="32"/>
      <c r="GP19" s="32"/>
      <c r="GQ19" s="32"/>
      <c r="GR19" s="32"/>
      <c r="GS19" s="34"/>
      <c r="GT19" s="32"/>
      <c r="GU19" s="34"/>
      <c r="GV19" s="35"/>
      <c r="GW19" s="36"/>
      <c r="GX19" s="36"/>
      <c r="GY19" s="36"/>
      <c r="GZ19" s="36"/>
      <c r="HA19" s="37"/>
      <c r="HB19" s="31"/>
      <c r="HC19" s="32"/>
      <c r="HD19" s="32"/>
      <c r="HE19" s="32"/>
      <c r="HF19" s="32"/>
      <c r="HG19" s="33"/>
      <c r="HH19" s="32"/>
      <c r="HI19" s="32"/>
      <c r="HJ19" s="32"/>
      <c r="HK19" s="32"/>
      <c r="HL19" s="34"/>
      <c r="HM19" s="32"/>
      <c r="HN19" s="34"/>
      <c r="HO19" s="35"/>
      <c r="HP19" s="36"/>
      <c r="HQ19" s="36"/>
      <c r="HR19" s="36"/>
      <c r="HS19" s="36"/>
      <c r="HT19" s="37"/>
      <c r="HU19" s="31"/>
      <c r="HV19" s="32"/>
      <c r="HW19" s="32"/>
      <c r="HX19" s="32"/>
      <c r="HY19" s="32"/>
      <c r="HZ19" s="33"/>
      <c r="IA19" s="32"/>
      <c r="IB19" s="32"/>
      <c r="IC19" s="32"/>
      <c r="ID19" s="32"/>
      <c r="IE19" s="34"/>
      <c r="IF19" s="32"/>
      <c r="IG19" s="34"/>
      <c r="IH19" s="35"/>
      <c r="II19" s="36"/>
      <c r="IJ19" s="36"/>
      <c r="IK19" s="36"/>
      <c r="IL19" s="36"/>
      <c r="IM19" s="37"/>
      <c r="IN19" s="31"/>
      <c r="IO19" s="32"/>
      <c r="IP19" s="32"/>
      <c r="IQ19" s="32"/>
      <c r="IR19" s="32"/>
      <c r="IS19" s="33"/>
      <c r="IT19" s="32"/>
      <c r="IU19" s="32"/>
      <c r="IV19" s="32"/>
      <c r="IW19" s="32"/>
      <c r="IX19" s="34"/>
      <c r="IY19" s="32"/>
      <c r="IZ19" s="34"/>
      <c r="JA19" s="35"/>
      <c r="JB19" s="36"/>
      <c r="JC19" s="36"/>
      <c r="JD19" s="36"/>
      <c r="JE19" s="36"/>
      <c r="JF19" s="37"/>
      <c r="JG19" s="31"/>
      <c r="JH19" s="32"/>
      <c r="JI19" s="32"/>
      <c r="JJ19" s="32"/>
      <c r="JK19" s="32"/>
      <c r="JL19" s="33"/>
      <c r="JM19" s="32"/>
      <c r="JN19" s="32"/>
      <c r="JO19" s="32"/>
      <c r="JP19" s="32"/>
      <c r="JQ19" s="34"/>
      <c r="JR19" s="32"/>
      <c r="JS19" s="34"/>
      <c r="JT19" s="35"/>
      <c r="JU19" s="36"/>
      <c r="JV19" s="36"/>
      <c r="JW19" s="36"/>
      <c r="JX19" s="36"/>
      <c r="JY19" s="37"/>
      <c r="JZ19" s="31"/>
      <c r="KA19" s="32"/>
      <c r="KB19" s="32"/>
      <c r="KC19" s="32"/>
      <c r="KD19" s="32"/>
      <c r="KE19" s="33"/>
      <c r="KF19" s="32"/>
      <c r="KG19" s="32"/>
      <c r="KH19" s="32"/>
      <c r="KI19" s="32"/>
      <c r="KJ19" s="34"/>
      <c r="KK19" s="32"/>
      <c r="KL19" s="34"/>
      <c r="KM19" s="35"/>
      <c r="KN19" s="36"/>
      <c r="KO19" s="36"/>
      <c r="KP19" s="36"/>
      <c r="KQ19" s="36"/>
      <c r="KR19" s="37"/>
      <c r="KS19" s="31"/>
      <c r="KT19" s="32"/>
      <c r="KU19" s="32"/>
      <c r="KV19" s="32"/>
      <c r="KW19" s="32"/>
      <c r="KX19" s="33"/>
      <c r="KY19" s="32"/>
      <c r="KZ19" s="32"/>
      <c r="LA19" s="32"/>
      <c r="LB19" s="32"/>
      <c r="LC19" s="34"/>
      <c r="LD19" s="32"/>
      <c r="LE19" s="34"/>
      <c r="LF19" s="35"/>
      <c r="LG19" s="36"/>
      <c r="LH19" s="36"/>
      <c r="LI19" s="36"/>
      <c r="LJ19" s="36"/>
      <c r="LK19" s="37"/>
      <c r="LL19" s="31"/>
      <c r="LM19" s="32"/>
      <c r="LN19" s="32"/>
      <c r="LO19" s="32"/>
      <c r="LP19" s="32"/>
      <c r="LQ19" s="33"/>
      <c r="LR19" s="32"/>
      <c r="LS19" s="32"/>
      <c r="LT19" s="32"/>
      <c r="LU19" s="32"/>
      <c r="LV19" s="34"/>
      <c r="LW19" s="32"/>
      <c r="LX19" s="34"/>
      <c r="LY19" s="35"/>
      <c r="LZ19" s="36"/>
      <c r="MA19" s="36"/>
      <c r="MB19" s="36"/>
      <c r="MC19" s="36"/>
      <c r="MD19" s="37"/>
      <c r="ME19" s="31"/>
      <c r="MF19" s="32"/>
      <c r="MG19" s="32"/>
      <c r="MH19" s="32"/>
      <c r="MI19" s="32"/>
      <c r="MJ19" s="33"/>
      <c r="MK19" s="32"/>
      <c r="ML19" s="32"/>
      <c r="MM19" s="32"/>
      <c r="MN19" s="32"/>
      <c r="MO19" s="34"/>
      <c r="MP19" s="32"/>
      <c r="MQ19" s="34"/>
      <c r="MR19" s="35"/>
      <c r="MS19" s="36"/>
      <c r="MT19" s="36"/>
      <c r="MU19" s="36"/>
      <c r="MV19" s="36"/>
      <c r="MW19" s="37"/>
      <c r="MX19" s="31"/>
      <c r="MY19" s="32"/>
      <c r="MZ19" s="32"/>
      <c r="NA19" s="32"/>
      <c r="NB19" s="32"/>
      <c r="NC19" s="33"/>
      <c r="ND19" s="32"/>
      <c r="NE19" s="32"/>
      <c r="NF19" s="32"/>
      <c r="NG19" s="32"/>
      <c r="NH19" s="34"/>
      <c r="NI19" s="32"/>
      <c r="NJ19" s="34"/>
      <c r="NK19" s="35"/>
      <c r="NL19" s="36"/>
      <c r="NM19" s="36"/>
      <c r="NN19" s="36"/>
      <c r="NO19" s="36"/>
      <c r="NP19" s="37"/>
      <c r="NQ19" s="31"/>
      <c r="NR19" s="32"/>
      <c r="NS19" s="32"/>
      <c r="NT19" s="32"/>
      <c r="NU19" s="32"/>
      <c r="NV19" s="33"/>
      <c r="NW19" s="32"/>
      <c r="NX19" s="32"/>
      <c r="NY19" s="32"/>
      <c r="NZ19" s="32"/>
      <c r="OA19" s="34"/>
      <c r="OB19" s="32"/>
      <c r="OC19" s="34"/>
      <c r="OD19" s="35"/>
      <c r="OE19" s="36"/>
      <c r="OF19" s="36"/>
      <c r="OG19" s="36"/>
      <c r="OH19" s="36"/>
      <c r="OI19" s="37"/>
      <c r="OJ19" s="31"/>
      <c r="OK19" s="32"/>
      <c r="OL19" s="32"/>
      <c r="OM19" s="32"/>
      <c r="ON19" s="32"/>
      <c r="OO19" s="33"/>
      <c r="OP19" s="32"/>
      <c r="OQ19" s="32"/>
      <c r="OR19" s="32"/>
      <c r="OS19" s="32"/>
      <c r="OT19" s="34"/>
      <c r="OU19" s="32"/>
      <c r="OV19" s="34"/>
      <c r="OW19" s="35"/>
      <c r="OX19" s="36"/>
      <c r="OY19" s="36"/>
      <c r="OZ19" s="36"/>
      <c r="PA19" s="36"/>
      <c r="PB19" s="37"/>
      <c r="PC19" s="31"/>
      <c r="PD19" s="32"/>
      <c r="PE19" s="32"/>
      <c r="PF19" s="32"/>
      <c r="PG19" s="32"/>
      <c r="PH19" s="33"/>
      <c r="PI19" s="32"/>
      <c r="PJ19" s="32"/>
      <c r="PK19" s="32"/>
      <c r="PL19" s="32"/>
      <c r="PM19" s="34"/>
      <c r="PN19" s="32"/>
      <c r="PO19" s="34"/>
      <c r="PP19" s="35"/>
      <c r="PQ19" s="36"/>
      <c r="PR19" s="36"/>
      <c r="PS19" s="36"/>
      <c r="PT19" s="36"/>
      <c r="PU19" s="37"/>
      <c r="PV19" s="31"/>
      <c r="PW19" s="32"/>
      <c r="PX19" s="32"/>
      <c r="PY19" s="32"/>
      <c r="PZ19" s="32"/>
      <c r="QA19" s="33"/>
      <c r="QB19" s="32"/>
      <c r="QC19" s="32"/>
      <c r="QD19" s="32"/>
      <c r="QE19" s="32"/>
      <c r="QF19" s="34"/>
      <c r="QG19" s="32"/>
      <c r="QH19" s="34"/>
      <c r="QI19" s="35"/>
      <c r="QJ19" s="36"/>
      <c r="QK19" s="36"/>
      <c r="QL19" s="36"/>
      <c r="QM19" s="36"/>
      <c r="QN19" s="37"/>
      <c r="QO19" s="31"/>
      <c r="QP19" s="32"/>
      <c r="QQ19" s="32"/>
      <c r="QR19" s="32"/>
      <c r="QS19" s="32"/>
      <c r="QT19" s="33"/>
      <c r="QU19" s="32"/>
      <c r="QV19" s="32"/>
      <c r="QW19" s="32"/>
      <c r="QX19" s="32"/>
      <c r="QY19" s="34"/>
      <c r="QZ19" s="32"/>
      <c r="RA19" s="34"/>
      <c r="RB19" s="35"/>
      <c r="RC19" s="36"/>
      <c r="RD19" s="36"/>
      <c r="RE19" s="36"/>
      <c r="RF19" s="36"/>
      <c r="RG19" s="37"/>
      <c r="RH19" s="31"/>
      <c r="RI19" s="32"/>
      <c r="RJ19" s="32"/>
      <c r="RK19" s="32"/>
      <c r="RL19" s="32"/>
      <c r="RM19" s="33"/>
      <c r="RN19" s="32"/>
      <c r="RO19" s="32"/>
      <c r="RP19" s="32"/>
      <c r="RQ19" s="32"/>
      <c r="RR19" s="34"/>
      <c r="RS19" s="32"/>
      <c r="RT19" s="34"/>
      <c r="RU19" s="35"/>
      <c r="RV19" s="36"/>
      <c r="RW19" s="36"/>
      <c r="RX19" s="36"/>
      <c r="RY19" s="36"/>
      <c r="RZ19" s="37"/>
      <c r="SA19" s="31"/>
      <c r="SB19" s="32"/>
      <c r="SC19" s="32"/>
      <c r="SD19" s="32"/>
      <c r="SE19" s="32"/>
      <c r="SF19" s="33"/>
      <c r="SG19" s="32"/>
      <c r="SH19" s="32"/>
      <c r="SI19" s="32"/>
      <c r="SJ19" s="32"/>
      <c r="SK19" s="34"/>
      <c r="SL19" s="32"/>
      <c r="SM19" s="34"/>
      <c r="SN19" s="35"/>
      <c r="SO19" s="36"/>
      <c r="SP19" s="36"/>
      <c r="SQ19" s="36"/>
      <c r="SR19" s="36"/>
      <c r="SS19" s="37"/>
      <c r="ST19" s="31"/>
      <c r="SU19" s="32"/>
      <c r="SV19" s="32"/>
      <c r="SW19" s="32"/>
      <c r="SX19" s="32"/>
      <c r="SY19" s="33"/>
      <c r="SZ19" s="32"/>
      <c r="TA19" s="32"/>
      <c r="TB19" s="32"/>
      <c r="TC19" s="32"/>
      <c r="TD19" s="34"/>
      <c r="TE19" s="32"/>
      <c r="TF19" s="34"/>
      <c r="TG19" s="35"/>
      <c r="TH19" s="36"/>
      <c r="TI19" s="36"/>
      <c r="TJ19" s="36"/>
      <c r="TK19" s="36"/>
      <c r="TL19" s="37"/>
      <c r="TM19" s="31"/>
      <c r="TN19" s="32"/>
      <c r="TO19" s="32"/>
      <c r="TP19" s="32"/>
      <c r="TQ19" s="32"/>
      <c r="TR19" s="33"/>
      <c r="TS19" s="32"/>
      <c r="TT19" s="32"/>
      <c r="TU19" s="32"/>
      <c r="TV19" s="32"/>
      <c r="TW19" s="34"/>
      <c r="TX19" s="32"/>
      <c r="TY19" s="34"/>
      <c r="TZ19" s="35"/>
      <c r="UA19" s="36"/>
      <c r="UB19" s="36"/>
      <c r="UC19" s="36"/>
      <c r="UD19" s="36"/>
      <c r="UE19" s="37"/>
      <c r="UF19" s="31"/>
      <c r="UG19" s="32"/>
      <c r="UH19" s="32"/>
      <c r="UI19" s="32"/>
      <c r="UJ19" s="32"/>
      <c r="UK19" s="33"/>
      <c r="UL19" s="32"/>
      <c r="UM19" s="32"/>
      <c r="UN19" s="32"/>
      <c r="UO19" s="32"/>
      <c r="UP19" s="34"/>
      <c r="UQ19" s="32"/>
      <c r="UR19" s="34"/>
      <c r="US19" s="35"/>
      <c r="UT19" s="36"/>
      <c r="UU19" s="36"/>
      <c r="UV19" s="36"/>
      <c r="UW19" s="36"/>
      <c r="UX19" s="37"/>
      <c r="UY19" s="31"/>
      <c r="UZ19" s="32"/>
      <c r="VA19" s="32"/>
      <c r="VB19" s="32"/>
      <c r="VC19" s="32"/>
      <c r="VD19" s="33"/>
      <c r="VE19" s="32"/>
      <c r="VF19" s="32"/>
      <c r="VG19" s="32"/>
      <c r="VH19" s="32"/>
      <c r="VI19" s="34"/>
      <c r="VJ19" s="32"/>
      <c r="VK19" s="34"/>
      <c r="VL19" s="35"/>
      <c r="VM19" s="36"/>
      <c r="VN19" s="36"/>
      <c r="VO19" s="36"/>
      <c r="VP19" s="36"/>
      <c r="VQ19" s="37"/>
      <c r="VR19" s="31"/>
      <c r="VS19" s="32"/>
      <c r="VT19" s="32"/>
      <c r="VU19" s="32"/>
      <c r="VV19" s="32"/>
      <c r="VW19" s="33"/>
      <c r="VX19" s="32"/>
      <c r="VY19" s="32"/>
      <c r="VZ19" s="32"/>
      <c r="WA19" s="32"/>
      <c r="WB19" s="34"/>
      <c r="WC19" s="32"/>
      <c r="WD19" s="34"/>
      <c r="WE19" s="35"/>
      <c r="WF19" s="36"/>
      <c r="WG19" s="36"/>
      <c r="WH19" s="36"/>
      <c r="WI19" s="36"/>
      <c r="WJ19" s="37"/>
      <c r="WK19" s="31"/>
      <c r="WL19" s="32"/>
      <c r="WM19" s="32"/>
      <c r="WN19" s="32"/>
      <c r="WO19" s="32"/>
      <c r="WP19" s="33"/>
      <c r="WQ19" s="32"/>
      <c r="WR19" s="32"/>
      <c r="WS19" s="32"/>
      <c r="WT19" s="32"/>
      <c r="WU19" s="34"/>
      <c r="WV19" s="32"/>
      <c r="WW19" s="34"/>
      <c r="WX19" s="35"/>
      <c r="WY19" s="36"/>
      <c r="WZ19" s="36"/>
      <c r="XA19" s="36"/>
      <c r="XB19" s="36"/>
      <c r="XC19" s="37"/>
      <c r="XD19" s="31"/>
      <c r="XE19" s="32"/>
      <c r="XF19" s="32"/>
      <c r="XG19" s="32"/>
      <c r="XH19" s="32"/>
      <c r="XI19" s="33"/>
      <c r="XJ19" s="32"/>
      <c r="XK19" s="32"/>
      <c r="XL19" s="32"/>
      <c r="XM19" s="32"/>
      <c r="XN19" s="34"/>
      <c r="XO19" s="32"/>
      <c r="XP19" s="34"/>
      <c r="XQ19" s="35"/>
      <c r="XR19" s="36"/>
      <c r="XS19" s="36"/>
      <c r="XT19" s="36"/>
      <c r="XU19" s="36"/>
      <c r="XV19" s="37"/>
      <c r="XW19" s="31"/>
      <c r="XX19" s="32"/>
      <c r="XY19" s="32"/>
      <c r="XZ19" s="32"/>
      <c r="YA19" s="32"/>
      <c r="YB19" s="33"/>
      <c r="YC19" s="32"/>
      <c r="YD19" s="32"/>
      <c r="YE19" s="32"/>
      <c r="YF19" s="32"/>
      <c r="YG19" s="34"/>
      <c r="YH19" s="32"/>
      <c r="YI19" s="34"/>
      <c r="YJ19" s="35"/>
      <c r="YK19" s="36"/>
      <c r="YL19" s="36"/>
      <c r="YM19" s="36"/>
      <c r="YN19" s="36"/>
      <c r="YO19" s="37"/>
      <c r="YP19" s="31"/>
      <c r="YQ19" s="32"/>
      <c r="YR19" s="32"/>
      <c r="YS19" s="32"/>
      <c r="YT19" s="32"/>
      <c r="YU19" s="33"/>
      <c r="YV19" s="32"/>
      <c r="YW19" s="32"/>
      <c r="YX19" s="32"/>
      <c r="YY19" s="32"/>
      <c r="YZ19" s="34"/>
      <c r="ZA19" s="32"/>
      <c r="ZB19" s="34"/>
      <c r="ZC19" s="35"/>
      <c r="ZD19" s="36"/>
      <c r="ZE19" s="36"/>
      <c r="ZF19" s="36"/>
      <c r="ZG19" s="36"/>
      <c r="ZH19" s="37"/>
      <c r="ZI19" s="31"/>
      <c r="ZJ19" s="32"/>
      <c r="ZK19" s="32"/>
      <c r="ZL19" s="32"/>
      <c r="ZM19" s="32"/>
      <c r="ZN19" s="33"/>
      <c r="ZO19" s="32"/>
      <c r="ZP19" s="32"/>
      <c r="ZQ19" s="32"/>
      <c r="ZR19" s="32"/>
      <c r="ZS19" s="34"/>
      <c r="ZT19" s="32"/>
      <c r="ZU19" s="34"/>
      <c r="ZV19" s="35"/>
      <c r="ZW19" s="36"/>
      <c r="ZX19" s="36"/>
      <c r="ZY19" s="36"/>
      <c r="ZZ19" s="36"/>
      <c r="AAA19" s="37"/>
      <c r="AAB19" s="31"/>
      <c r="AAC19" s="32"/>
      <c r="AAD19" s="32"/>
      <c r="AAE19" s="32"/>
      <c r="AAF19" s="32"/>
      <c r="AAG19" s="33"/>
      <c r="AAH19" s="32"/>
      <c r="AAI19" s="32"/>
      <c r="AAJ19" s="32"/>
      <c r="AAK19" s="32"/>
      <c r="AAL19" s="34"/>
      <c r="AAM19" s="32"/>
      <c r="AAN19" s="34"/>
      <c r="AAO19" s="35"/>
      <c r="AAP19" s="36"/>
      <c r="AAQ19" s="36"/>
      <c r="AAR19" s="36"/>
      <c r="AAS19" s="36"/>
      <c r="AAT19" s="37"/>
      <c r="AAU19" s="31"/>
      <c r="AAV19" s="32"/>
      <c r="AAW19" s="32"/>
      <c r="AAX19" s="32"/>
      <c r="AAY19" s="32"/>
      <c r="AAZ19" s="33"/>
      <c r="ABA19" s="32"/>
      <c r="ABB19" s="32"/>
      <c r="ABC19" s="32"/>
      <c r="ABD19" s="32"/>
      <c r="ABE19" s="34"/>
      <c r="ABF19" s="32"/>
      <c r="ABG19" s="34"/>
      <c r="ABH19" s="35"/>
      <c r="ABI19" s="36"/>
      <c r="ABJ19" s="36"/>
      <c r="ABK19" s="36"/>
      <c r="ABL19" s="36"/>
      <c r="ABM19" s="37"/>
      <c r="ABN19" s="31"/>
      <c r="ABO19" s="32"/>
      <c r="ABP19" s="32"/>
      <c r="ABQ19" s="32"/>
      <c r="ABR19" s="32"/>
      <c r="ABS19" s="33"/>
      <c r="ABT19" s="32"/>
      <c r="ABU19" s="32"/>
      <c r="ABV19" s="32"/>
      <c r="ABW19" s="32"/>
      <c r="ABX19" s="34"/>
      <c r="ABY19" s="32"/>
      <c r="ABZ19" s="34"/>
      <c r="ACA19" s="35"/>
      <c r="ACB19" s="36"/>
      <c r="ACC19" s="36"/>
      <c r="ACD19" s="36"/>
      <c r="ACE19" s="36"/>
      <c r="ACF19" s="37"/>
      <c r="ACG19" s="31"/>
      <c r="ACH19" s="32"/>
      <c r="ACI19" s="32"/>
      <c r="ACJ19" s="32"/>
      <c r="ACK19" s="32"/>
      <c r="ACL19" s="33"/>
      <c r="ACM19" s="32"/>
      <c r="ACN19" s="32"/>
      <c r="ACO19" s="32"/>
      <c r="ACP19" s="32"/>
      <c r="ACQ19" s="34"/>
      <c r="ACR19" s="32"/>
      <c r="ACS19" s="34"/>
      <c r="ACT19" s="35"/>
      <c r="ACU19" s="36"/>
      <c r="ACV19" s="36"/>
      <c r="ACW19" s="36"/>
      <c r="ACX19" s="36"/>
      <c r="ACY19" s="37"/>
      <c r="ACZ19" s="31"/>
      <c r="ADA19" s="32"/>
      <c r="ADB19" s="32"/>
      <c r="ADC19" s="32"/>
      <c r="ADD19" s="32"/>
      <c r="ADE19" s="33"/>
      <c r="ADF19" s="32"/>
      <c r="ADG19" s="32"/>
      <c r="ADH19" s="32"/>
      <c r="ADI19" s="32"/>
      <c r="ADJ19" s="34"/>
      <c r="ADK19" s="32"/>
      <c r="ADL19" s="34"/>
      <c r="ADM19" s="35"/>
      <c r="ADN19" s="36"/>
      <c r="ADO19" s="36"/>
      <c r="ADP19" s="36"/>
      <c r="ADQ19" s="36"/>
      <c r="ADR19" s="37"/>
      <c r="ADS19" s="31"/>
      <c r="ADT19" s="32"/>
      <c r="ADU19" s="32"/>
      <c r="ADV19" s="32"/>
      <c r="ADW19" s="32"/>
      <c r="ADX19" s="33"/>
      <c r="ADY19" s="32"/>
      <c r="ADZ19" s="32"/>
      <c r="AEA19" s="32"/>
      <c r="AEB19" s="32"/>
      <c r="AEC19" s="34"/>
      <c r="AED19" s="32"/>
      <c r="AEE19" s="34"/>
      <c r="AEF19" s="35"/>
      <c r="AEG19" s="36"/>
      <c r="AEH19" s="36"/>
      <c r="AEI19" s="36"/>
      <c r="AEJ19" s="36"/>
      <c r="AEK19" s="37"/>
      <c r="AEL19" s="31"/>
      <c r="AEM19" s="32"/>
      <c r="AEN19" s="32"/>
      <c r="AEO19" s="32"/>
      <c r="AEP19" s="32"/>
      <c r="AEQ19" s="33"/>
      <c r="AER19" s="32"/>
      <c r="AES19" s="32"/>
      <c r="AET19" s="32"/>
      <c r="AEU19" s="32"/>
      <c r="AEV19" s="34"/>
      <c r="AEW19" s="32"/>
      <c r="AEX19" s="34"/>
      <c r="AEY19" s="35"/>
      <c r="AEZ19" s="36"/>
      <c r="AFA19" s="36"/>
      <c r="AFB19" s="36"/>
      <c r="AFC19" s="36"/>
      <c r="AFD19" s="37"/>
      <c r="AFE19" s="31"/>
      <c r="AFF19" s="32"/>
      <c r="AFG19" s="32"/>
      <c r="AFH19" s="32"/>
      <c r="AFI19" s="32"/>
      <c r="AFJ19" s="33"/>
      <c r="AFK19" s="32"/>
      <c r="AFL19" s="32"/>
      <c r="AFM19" s="32"/>
      <c r="AFN19" s="32"/>
      <c r="AFO19" s="34"/>
      <c r="AFP19" s="32"/>
      <c r="AFQ19" s="34"/>
      <c r="AFR19" s="35"/>
      <c r="AFS19" s="36"/>
      <c r="AFT19" s="36"/>
      <c r="AFU19" s="36"/>
      <c r="AFV19" s="36"/>
      <c r="AFW19" s="37"/>
      <c r="AFX19" s="31"/>
      <c r="AFY19" s="32"/>
      <c r="AFZ19" s="32"/>
      <c r="AGA19" s="32"/>
      <c r="AGB19" s="32"/>
      <c r="AGC19" s="33"/>
      <c r="AGD19" s="32"/>
      <c r="AGE19" s="32"/>
      <c r="AGF19" s="32"/>
      <c r="AGG19" s="32"/>
      <c r="AGH19" s="34"/>
      <c r="AGI19" s="32"/>
      <c r="AGJ19" s="34"/>
      <c r="AGK19" s="35"/>
      <c r="AGL19" s="36"/>
      <c r="AGM19" s="36"/>
      <c r="AGN19" s="36"/>
      <c r="AGO19" s="36"/>
      <c r="AGP19" s="37"/>
      <c r="AGQ19" s="31"/>
      <c r="AGR19" s="32"/>
      <c r="AGS19" s="32"/>
      <c r="AGT19" s="32"/>
      <c r="AGU19" s="32"/>
      <c r="AGV19" s="33"/>
      <c r="AGW19" s="32"/>
      <c r="AGX19" s="32"/>
      <c r="AGY19" s="32"/>
      <c r="AGZ19" s="32"/>
      <c r="AHA19" s="34"/>
      <c r="AHB19" s="32"/>
      <c r="AHC19" s="34"/>
      <c r="AHD19" s="35"/>
      <c r="AHE19" s="36"/>
      <c r="AHF19" s="36"/>
      <c r="AHG19" s="36"/>
      <c r="AHH19" s="36"/>
      <c r="AHI19" s="37"/>
      <c r="AHJ19" s="31"/>
      <c r="AHK19" s="32"/>
      <c r="AHL19" s="32"/>
      <c r="AHM19" s="32"/>
      <c r="AHN19" s="32"/>
      <c r="AHO19" s="33"/>
      <c r="AHP19" s="32"/>
      <c r="AHQ19" s="32"/>
      <c r="AHR19" s="32"/>
      <c r="AHS19" s="32"/>
      <c r="AHT19" s="34"/>
      <c r="AHU19" s="32"/>
      <c r="AHV19" s="34"/>
      <c r="AHW19" s="35"/>
      <c r="AHX19" s="36"/>
      <c r="AHY19" s="36"/>
      <c r="AHZ19" s="36"/>
      <c r="AIA19" s="36"/>
      <c r="AIB19" s="37"/>
      <c r="AIC19" s="31"/>
      <c r="AID19" s="32"/>
      <c r="AIE19" s="32"/>
      <c r="AIF19" s="32"/>
      <c r="AIG19" s="32"/>
      <c r="AIH19" s="33"/>
      <c r="AII19" s="32"/>
      <c r="AIJ19" s="32"/>
      <c r="AIK19" s="32"/>
      <c r="AIL19" s="32"/>
      <c r="AIM19" s="34"/>
      <c r="AIN19" s="32"/>
      <c r="AIO19" s="34"/>
      <c r="AIP19" s="35"/>
      <c r="AIQ19" s="36"/>
      <c r="AIR19" s="36"/>
      <c r="AIS19" s="36"/>
      <c r="AIT19" s="36"/>
      <c r="AIU19" s="37"/>
      <c r="AIV19" s="31"/>
      <c r="AIW19" s="32"/>
      <c r="AIX19" s="32"/>
      <c r="AIY19" s="32"/>
      <c r="AIZ19" s="32"/>
      <c r="AJA19" s="33"/>
      <c r="AJB19" s="32"/>
      <c r="AJC19" s="32"/>
      <c r="AJD19" s="32"/>
      <c r="AJE19" s="32"/>
      <c r="AJF19" s="34"/>
      <c r="AJG19" s="32"/>
      <c r="AJH19" s="34"/>
      <c r="AJI19" s="35"/>
      <c r="AJJ19" s="36"/>
      <c r="AJK19" s="36"/>
      <c r="AJL19" s="36"/>
      <c r="AJM19" s="36"/>
      <c r="AJN19" s="37"/>
      <c r="AJO19" s="31"/>
      <c r="AJP19" s="32"/>
      <c r="AJQ19" s="32"/>
      <c r="AJR19" s="32"/>
      <c r="AJS19" s="32"/>
      <c r="AJT19" s="33"/>
      <c r="AJU19" s="32"/>
      <c r="AJV19" s="32"/>
      <c r="AJW19" s="32"/>
      <c r="AJX19" s="32"/>
      <c r="AJY19" s="34"/>
      <c r="AJZ19" s="32"/>
      <c r="AKA19" s="34"/>
      <c r="AKB19" s="35"/>
      <c r="AKC19" s="36"/>
      <c r="AKD19" s="36"/>
      <c r="AKE19" s="36"/>
      <c r="AKF19" s="36"/>
      <c r="AKG19" s="37"/>
      <c r="AKH19" s="31"/>
      <c r="AKI19" s="32"/>
      <c r="AKJ19" s="32"/>
      <c r="AKK19" s="32"/>
      <c r="AKL19" s="32"/>
      <c r="AKM19" s="33"/>
      <c r="AKN19" s="32"/>
      <c r="AKO19" s="32"/>
      <c r="AKP19" s="32"/>
      <c r="AKQ19" s="32"/>
      <c r="AKR19" s="34"/>
      <c r="AKS19" s="32"/>
      <c r="AKT19" s="34"/>
      <c r="AKU19" s="35"/>
      <c r="AKV19" s="36"/>
      <c r="AKW19" s="36"/>
      <c r="AKX19" s="36"/>
      <c r="AKY19" s="36"/>
      <c r="AKZ19" s="37"/>
      <c r="ALA19" s="31"/>
      <c r="ALB19" s="32"/>
      <c r="ALC19" s="32"/>
      <c r="ALD19" s="32"/>
      <c r="ALE19" s="32"/>
      <c r="ALF19" s="33"/>
      <c r="ALG19" s="32"/>
      <c r="ALH19" s="32"/>
      <c r="ALI19" s="32"/>
      <c r="ALJ19" s="32"/>
      <c r="ALK19" s="34"/>
      <c r="ALL19" s="32"/>
      <c r="ALM19" s="34"/>
      <c r="ALN19" s="35"/>
      <c r="ALO19" s="36"/>
      <c r="ALP19" s="36"/>
      <c r="ALQ19" s="36"/>
      <c r="ALR19" s="36"/>
      <c r="ALS19" s="37"/>
      <c r="ALT19" s="31"/>
      <c r="ALU19" s="32"/>
      <c r="ALV19" s="32"/>
      <c r="ALW19" s="32"/>
      <c r="ALX19" s="32"/>
      <c r="ALY19" s="33"/>
      <c r="ALZ19" s="32"/>
      <c r="AMA19" s="32"/>
      <c r="AMB19" s="32"/>
      <c r="AMC19" s="32"/>
      <c r="AMD19" s="34"/>
      <c r="AME19" s="32"/>
      <c r="AMF19" s="34"/>
      <c r="AMG19" s="35"/>
      <c r="AMH19" s="36"/>
      <c r="AMI19" s="36"/>
      <c r="AMJ19" s="36"/>
      <c r="AMK19" s="36"/>
      <c r="AML19" s="37"/>
      <c r="AMM19" s="31"/>
      <c r="AMN19" s="32"/>
      <c r="AMO19" s="32"/>
      <c r="AMP19" s="32"/>
      <c r="AMQ19" s="32"/>
      <c r="AMR19" s="33"/>
      <c r="AMS19" s="32"/>
      <c r="AMT19" s="32"/>
      <c r="AMU19" s="32"/>
      <c r="AMV19" s="32"/>
      <c r="AMW19" s="34"/>
      <c r="AMX19" s="32"/>
      <c r="AMY19" s="34"/>
      <c r="AMZ19" s="35"/>
      <c r="ANA19" s="36"/>
      <c r="ANB19" s="36"/>
      <c r="ANC19" s="36"/>
      <c r="AND19" s="36"/>
      <c r="ANE19" s="37"/>
      <c r="ANF19" s="31"/>
      <c r="ANG19" s="32"/>
      <c r="ANH19" s="32"/>
      <c r="ANI19" s="32"/>
      <c r="ANJ19" s="32"/>
      <c r="ANK19" s="33"/>
      <c r="ANL19" s="32"/>
      <c r="ANM19" s="32"/>
      <c r="ANN19" s="32"/>
      <c r="ANO19" s="32"/>
      <c r="ANP19" s="34"/>
      <c r="ANQ19" s="32"/>
      <c r="ANR19" s="34"/>
      <c r="ANS19" s="35"/>
      <c r="ANT19" s="36"/>
      <c r="ANU19" s="36"/>
      <c r="ANV19" s="36"/>
      <c r="ANW19" s="36"/>
      <c r="ANX19" s="37"/>
      <c r="ANY19" s="31"/>
      <c r="ANZ19" s="32"/>
      <c r="AOA19" s="32"/>
      <c r="AOB19" s="32"/>
      <c r="AOC19" s="32"/>
      <c r="AOD19" s="33"/>
      <c r="AOE19" s="32"/>
      <c r="AOF19" s="32"/>
      <c r="AOG19" s="32"/>
      <c r="AOH19" s="32"/>
      <c r="AOI19" s="34"/>
      <c r="AOJ19" s="32"/>
      <c r="AOK19" s="34"/>
      <c r="AOL19" s="35"/>
      <c r="AOM19" s="36"/>
      <c r="AON19" s="36"/>
      <c r="AOO19" s="36"/>
      <c r="AOP19" s="36"/>
      <c r="AOQ19" s="37"/>
      <c r="AOR19" s="31"/>
      <c r="AOS19" s="32"/>
      <c r="AOT19" s="32"/>
      <c r="AOU19" s="32"/>
      <c r="AOV19" s="32"/>
      <c r="AOW19" s="33"/>
      <c r="AOX19" s="32"/>
      <c r="AOY19" s="32"/>
      <c r="AOZ19" s="32"/>
      <c r="APA19" s="32"/>
      <c r="APB19" s="34"/>
      <c r="APC19" s="32"/>
      <c r="APD19" s="34"/>
      <c r="APE19" s="35"/>
      <c r="APF19" s="36"/>
      <c r="APG19" s="36"/>
      <c r="APH19" s="36"/>
      <c r="API19" s="36"/>
      <c r="APJ19" s="37"/>
      <c r="APK19" s="31"/>
      <c r="APL19" s="32"/>
      <c r="APM19" s="32"/>
      <c r="APN19" s="32"/>
      <c r="APO19" s="32"/>
      <c r="APP19" s="33"/>
      <c r="APQ19" s="32"/>
      <c r="APR19" s="32"/>
      <c r="APS19" s="32"/>
      <c r="APT19" s="32"/>
      <c r="APU19" s="34"/>
      <c r="APV19" s="32"/>
      <c r="APW19" s="34"/>
      <c r="APX19" s="35"/>
      <c r="APY19" s="36"/>
      <c r="APZ19" s="36"/>
      <c r="AQA19" s="36"/>
      <c r="AQB19" s="36"/>
      <c r="AQC19" s="37"/>
      <c r="AQD19" s="31"/>
      <c r="AQE19" s="32"/>
      <c r="AQF19" s="32"/>
      <c r="AQG19" s="32"/>
      <c r="AQH19" s="32"/>
      <c r="AQI19" s="33"/>
      <c r="AQJ19" s="32"/>
      <c r="AQK19" s="32"/>
      <c r="AQL19" s="32"/>
      <c r="AQM19" s="32"/>
      <c r="AQN19" s="34"/>
      <c r="AQO19" s="32"/>
      <c r="AQP19" s="34"/>
      <c r="AQQ19" s="35"/>
      <c r="AQR19" s="36"/>
      <c r="AQS19" s="36"/>
      <c r="AQT19" s="36"/>
      <c r="AQU19" s="36"/>
      <c r="AQV19" s="37"/>
      <c r="AQW19" s="31"/>
      <c r="AQX19" s="32"/>
      <c r="AQY19" s="32"/>
      <c r="AQZ19" s="32"/>
      <c r="ARA19" s="32"/>
      <c r="ARB19" s="33"/>
      <c r="ARC19" s="32"/>
      <c r="ARD19" s="32"/>
      <c r="ARE19" s="32"/>
      <c r="ARF19" s="32"/>
      <c r="ARG19" s="34"/>
      <c r="ARH19" s="32"/>
      <c r="ARI19" s="34"/>
      <c r="ARJ19" s="35"/>
      <c r="ARK19" s="36"/>
      <c r="ARL19" s="36"/>
      <c r="ARM19" s="36"/>
      <c r="ARN19" s="36"/>
      <c r="ARO19" s="37"/>
      <c r="ARP19" s="31"/>
      <c r="ARQ19" s="32"/>
      <c r="ARR19" s="32"/>
      <c r="ARS19" s="32"/>
      <c r="ART19" s="32"/>
      <c r="ARU19" s="33"/>
      <c r="ARV19" s="32"/>
      <c r="ARW19" s="32"/>
      <c r="ARX19" s="32"/>
      <c r="ARY19" s="32"/>
      <c r="ARZ19" s="34"/>
      <c r="ASA19" s="32"/>
      <c r="ASB19" s="34"/>
      <c r="ASC19" s="35"/>
      <c r="ASD19" s="36"/>
      <c r="ASE19" s="36"/>
      <c r="ASF19" s="36"/>
      <c r="ASG19" s="36"/>
      <c r="ASH19" s="37"/>
      <c r="ASI19" s="31"/>
      <c r="ASJ19" s="32"/>
      <c r="ASK19" s="32"/>
      <c r="ASL19" s="32"/>
      <c r="ASM19" s="32"/>
      <c r="ASN19" s="33"/>
      <c r="ASO19" s="32"/>
      <c r="ASP19" s="32"/>
      <c r="ASQ19" s="32"/>
      <c r="ASR19" s="32"/>
      <c r="ASS19" s="34"/>
      <c r="AST19" s="32"/>
      <c r="ASU19" s="34"/>
      <c r="ASV19" s="35"/>
      <c r="ASW19" s="36"/>
      <c r="ASX19" s="36"/>
      <c r="ASY19" s="36"/>
      <c r="ASZ19" s="36"/>
      <c r="ATA19" s="37"/>
      <c r="ATB19" s="31"/>
      <c r="ATC19" s="32"/>
      <c r="ATD19" s="32"/>
      <c r="ATE19" s="32"/>
      <c r="ATF19" s="32"/>
      <c r="ATG19" s="33"/>
      <c r="ATH19" s="32"/>
      <c r="ATI19" s="32"/>
      <c r="ATJ19" s="32"/>
      <c r="ATK19" s="32"/>
      <c r="ATL19" s="34"/>
      <c r="ATM19" s="32"/>
      <c r="ATN19" s="34"/>
      <c r="ATO19" s="35"/>
      <c r="ATP19" s="36"/>
      <c r="ATQ19" s="36"/>
      <c r="ATR19" s="36"/>
      <c r="ATS19" s="36"/>
      <c r="ATT19" s="37"/>
      <c r="ATU19" s="31"/>
      <c r="ATV19" s="32"/>
      <c r="ATW19" s="32"/>
      <c r="ATX19" s="32"/>
      <c r="ATY19" s="32"/>
      <c r="ATZ19" s="33"/>
      <c r="AUA19" s="32"/>
      <c r="AUB19" s="32"/>
      <c r="AUC19" s="32"/>
      <c r="AUD19" s="32"/>
      <c r="AUE19" s="34"/>
      <c r="AUF19" s="32"/>
      <c r="AUG19" s="34"/>
      <c r="AUH19" s="35"/>
      <c r="AUI19" s="36"/>
      <c r="AUJ19" s="36"/>
      <c r="AUK19" s="36"/>
      <c r="AUL19" s="36"/>
      <c r="AUM19" s="37"/>
      <c r="AUN19" s="31"/>
      <c r="AUO19" s="32"/>
      <c r="AUP19" s="32"/>
      <c r="AUQ19" s="32"/>
      <c r="AUR19" s="32"/>
      <c r="AUS19" s="33"/>
      <c r="AUT19" s="32"/>
      <c r="AUU19" s="32"/>
      <c r="AUV19" s="32"/>
      <c r="AUW19" s="32"/>
      <c r="AUX19" s="34"/>
      <c r="AUY19" s="32"/>
      <c r="AUZ19" s="34"/>
      <c r="AVA19" s="35"/>
      <c r="AVB19" s="36"/>
      <c r="AVC19" s="36"/>
      <c r="AVD19" s="36"/>
      <c r="AVE19" s="36"/>
      <c r="AVF19" s="37"/>
      <c r="AVG19" s="31"/>
      <c r="AVH19" s="32"/>
      <c r="AVI19" s="32"/>
      <c r="AVJ19" s="32"/>
      <c r="AVK19" s="32"/>
      <c r="AVL19" s="33"/>
      <c r="AVM19" s="32"/>
      <c r="AVN19" s="32"/>
      <c r="AVO19" s="32"/>
      <c r="AVP19" s="32"/>
      <c r="AVQ19" s="34"/>
      <c r="AVR19" s="32"/>
      <c r="AVS19" s="34"/>
      <c r="AVT19" s="35"/>
      <c r="AVU19" s="36"/>
      <c r="AVV19" s="36"/>
      <c r="AVW19" s="36"/>
      <c r="AVX19" s="36"/>
      <c r="AVY19" s="37"/>
      <c r="AVZ19" s="31"/>
      <c r="AWA19" s="32"/>
      <c r="AWB19" s="32"/>
      <c r="AWC19" s="32"/>
      <c r="AWD19" s="32"/>
      <c r="AWE19" s="33"/>
      <c r="AWF19" s="32"/>
      <c r="AWG19" s="32"/>
      <c r="AWH19" s="32"/>
      <c r="AWI19" s="32"/>
      <c r="AWJ19" s="34"/>
      <c r="AWK19" s="32"/>
      <c r="AWL19" s="34"/>
      <c r="AWM19" s="35"/>
      <c r="AWN19" s="36"/>
      <c r="AWO19" s="36"/>
      <c r="AWP19" s="36"/>
      <c r="AWQ19" s="36"/>
      <c r="AWR19" s="37"/>
      <c r="AWS19" s="31"/>
      <c r="AWT19" s="32"/>
      <c r="AWU19" s="32"/>
      <c r="AWV19" s="32"/>
      <c r="AWW19" s="32"/>
      <c r="AWX19" s="33"/>
      <c r="AWY19" s="32"/>
      <c r="AWZ19" s="32"/>
      <c r="AXA19" s="32"/>
      <c r="AXB19" s="32"/>
      <c r="AXC19" s="34"/>
      <c r="AXD19" s="32"/>
      <c r="AXE19" s="34"/>
      <c r="AXF19" s="35"/>
      <c r="AXG19" s="36"/>
      <c r="AXH19" s="36"/>
      <c r="AXI19" s="36"/>
      <c r="AXJ19" s="36"/>
      <c r="AXK19" s="37"/>
      <c r="AXL19" s="31"/>
      <c r="AXM19" s="32"/>
      <c r="AXN19" s="32"/>
      <c r="AXO19" s="32"/>
      <c r="AXP19" s="32"/>
      <c r="AXQ19" s="33"/>
      <c r="AXR19" s="32"/>
      <c r="AXS19" s="32"/>
      <c r="AXT19" s="32"/>
      <c r="AXU19" s="32"/>
      <c r="AXV19" s="34"/>
      <c r="AXW19" s="32"/>
      <c r="AXX19" s="34"/>
      <c r="AXY19" s="35"/>
      <c r="AXZ19" s="36"/>
      <c r="AYA19" s="36"/>
      <c r="AYB19" s="36"/>
      <c r="AYC19" s="36"/>
      <c r="AYD19" s="37"/>
      <c r="AYE19" s="31"/>
      <c r="AYF19" s="32"/>
      <c r="AYG19" s="32"/>
      <c r="AYH19" s="32"/>
      <c r="AYI19" s="32"/>
      <c r="AYJ19" s="33"/>
      <c r="AYK19" s="32"/>
      <c r="AYL19" s="32"/>
      <c r="AYM19" s="32"/>
      <c r="AYN19" s="32"/>
      <c r="AYO19" s="34"/>
      <c r="AYP19" s="32"/>
      <c r="AYQ19" s="34"/>
      <c r="AYR19" s="35"/>
      <c r="AYS19" s="36"/>
      <c r="AYT19" s="36"/>
      <c r="AYU19" s="36"/>
      <c r="AYV19" s="36"/>
      <c r="AYW19" s="37"/>
      <c r="AYX19" s="31"/>
      <c r="AYY19" s="32"/>
      <c r="AYZ19" s="32"/>
      <c r="AZA19" s="32"/>
      <c r="AZB19" s="32"/>
      <c r="AZC19" s="33"/>
      <c r="AZD19" s="32"/>
      <c r="AZE19" s="32"/>
      <c r="AZF19" s="32"/>
      <c r="AZG19" s="32"/>
      <c r="AZH19" s="34"/>
      <c r="AZI19" s="32"/>
      <c r="AZJ19" s="34"/>
      <c r="AZK19" s="35"/>
      <c r="AZL19" s="36"/>
      <c r="AZM19" s="36"/>
      <c r="AZN19" s="36"/>
      <c r="AZO19" s="36"/>
      <c r="AZP19" s="37"/>
      <c r="AZQ19" s="31"/>
      <c r="AZR19" s="32"/>
      <c r="AZS19" s="32"/>
      <c r="AZT19" s="32"/>
      <c r="AZU19" s="32"/>
      <c r="AZV19" s="33"/>
      <c r="AZW19" s="32"/>
      <c r="AZX19" s="32"/>
      <c r="AZY19" s="32"/>
      <c r="AZZ19" s="32"/>
      <c r="BAA19" s="34"/>
      <c r="BAB19" s="32"/>
      <c r="BAC19" s="34"/>
      <c r="BAD19" s="35"/>
      <c r="BAE19" s="36"/>
      <c r="BAF19" s="36"/>
      <c r="BAG19" s="36"/>
      <c r="BAH19" s="36"/>
      <c r="BAI19" s="37"/>
      <c r="BAJ19" s="31"/>
      <c r="BAK19" s="32"/>
      <c r="BAL19" s="32"/>
      <c r="BAM19" s="32"/>
      <c r="BAN19" s="32"/>
      <c r="BAO19" s="33"/>
      <c r="BAP19" s="32"/>
      <c r="BAQ19" s="32"/>
      <c r="BAR19" s="32"/>
      <c r="BAS19" s="32"/>
      <c r="BAT19" s="34"/>
      <c r="BAU19" s="32"/>
      <c r="BAV19" s="34"/>
      <c r="BAW19" s="35"/>
      <c r="BAX19" s="36"/>
      <c r="BAY19" s="36"/>
      <c r="BAZ19" s="36"/>
      <c r="BBA19" s="36"/>
      <c r="BBB19" s="37"/>
      <c r="BBC19" s="31"/>
      <c r="BBD19" s="32"/>
      <c r="BBE19" s="32"/>
      <c r="BBF19" s="32"/>
      <c r="BBG19" s="32"/>
      <c r="BBH19" s="33"/>
      <c r="BBI19" s="32"/>
      <c r="BBJ19" s="32"/>
      <c r="BBK19" s="32"/>
      <c r="BBL19" s="32"/>
      <c r="BBM19" s="34"/>
      <c r="BBN19" s="32"/>
      <c r="BBO19" s="34"/>
      <c r="BBP19" s="35"/>
      <c r="BBQ19" s="36"/>
      <c r="BBR19" s="36"/>
      <c r="BBS19" s="36"/>
      <c r="BBT19" s="36"/>
      <c r="BBU19" s="37"/>
      <c r="BBV19" s="31"/>
      <c r="BBW19" s="32"/>
      <c r="BBX19" s="32"/>
      <c r="BBY19" s="32"/>
      <c r="BBZ19" s="32"/>
      <c r="BCA19" s="33"/>
      <c r="BCB19" s="32"/>
      <c r="BCC19" s="32"/>
      <c r="BCD19" s="32"/>
      <c r="BCE19" s="32"/>
      <c r="BCF19" s="34"/>
      <c r="BCG19" s="32"/>
      <c r="BCH19" s="34"/>
      <c r="BCI19" s="35"/>
      <c r="BCJ19" s="36"/>
      <c r="BCK19" s="36"/>
      <c r="BCL19" s="36"/>
      <c r="BCM19" s="36"/>
      <c r="BCN19" s="37"/>
      <c r="BCO19" s="31"/>
      <c r="BCP19" s="32"/>
      <c r="BCQ19" s="32"/>
      <c r="BCR19" s="32"/>
      <c r="BCS19" s="32"/>
      <c r="BCT19" s="33"/>
      <c r="BCU19" s="32"/>
      <c r="BCV19" s="32"/>
      <c r="BCW19" s="32"/>
      <c r="BCX19" s="32"/>
      <c r="BCY19" s="34"/>
      <c r="BCZ19" s="32"/>
      <c r="BDA19" s="34"/>
      <c r="BDB19" s="35"/>
      <c r="BDC19" s="36"/>
      <c r="BDD19" s="36"/>
      <c r="BDE19" s="36"/>
      <c r="BDF19" s="36"/>
      <c r="BDG19" s="37"/>
      <c r="BDH19" s="31"/>
      <c r="BDI19" s="32"/>
      <c r="BDJ19" s="32"/>
      <c r="BDK19" s="32"/>
      <c r="BDL19" s="32"/>
      <c r="BDM19" s="33"/>
      <c r="BDN19" s="32"/>
      <c r="BDO19" s="32"/>
      <c r="BDP19" s="32"/>
      <c r="BDQ19" s="32"/>
      <c r="BDR19" s="34"/>
      <c r="BDS19" s="32"/>
      <c r="BDT19" s="34"/>
      <c r="BDU19" s="35"/>
      <c r="BDV19" s="36"/>
      <c r="BDW19" s="36"/>
      <c r="BDX19" s="36"/>
      <c r="BDY19" s="36"/>
      <c r="BDZ19" s="37"/>
      <c r="BEA19" s="31"/>
      <c r="BEB19" s="32"/>
      <c r="BEC19" s="32"/>
      <c r="BED19" s="32"/>
      <c r="BEE19" s="32"/>
      <c r="BEF19" s="33"/>
      <c r="BEG19" s="32"/>
      <c r="BEH19" s="32"/>
      <c r="BEI19" s="32"/>
      <c r="BEJ19" s="32"/>
      <c r="BEK19" s="34"/>
      <c r="BEL19" s="32"/>
      <c r="BEM19" s="34"/>
      <c r="BEN19" s="35"/>
      <c r="BEO19" s="36"/>
      <c r="BEP19" s="36"/>
      <c r="BEQ19" s="36"/>
      <c r="BER19" s="36"/>
      <c r="BES19" s="37"/>
      <c r="BET19" s="31"/>
      <c r="BEU19" s="32"/>
      <c r="BEV19" s="32"/>
      <c r="BEW19" s="32"/>
      <c r="BEX19" s="32"/>
      <c r="BEY19" s="33"/>
      <c r="BEZ19" s="32"/>
      <c r="BFA19" s="32"/>
      <c r="BFB19" s="32"/>
      <c r="BFC19" s="32"/>
      <c r="BFD19" s="34"/>
      <c r="BFE19" s="32"/>
      <c r="BFF19" s="34"/>
      <c r="BFG19" s="35"/>
      <c r="BFH19" s="36"/>
      <c r="BFI19" s="36"/>
      <c r="BFJ19" s="36"/>
      <c r="BFK19" s="36"/>
      <c r="BFL19" s="37"/>
      <c r="BFM19" s="31"/>
      <c r="BFN19" s="32"/>
      <c r="BFO19" s="32"/>
      <c r="BFP19" s="32"/>
      <c r="BFQ19" s="32"/>
      <c r="BFR19" s="33"/>
      <c r="BFS19" s="32"/>
      <c r="BFT19" s="32"/>
      <c r="BFU19" s="32"/>
      <c r="BFV19" s="32"/>
      <c r="BFW19" s="34"/>
      <c r="BFX19" s="32"/>
      <c r="BFY19" s="34"/>
      <c r="BFZ19" s="35"/>
      <c r="BGA19" s="36"/>
      <c r="BGB19" s="36"/>
      <c r="BGC19" s="36"/>
      <c r="BGD19" s="36"/>
      <c r="BGE19" s="37"/>
      <c r="BGF19" s="31"/>
      <c r="BGG19" s="32"/>
      <c r="BGH19" s="32"/>
      <c r="BGI19" s="32"/>
      <c r="BGJ19" s="32"/>
      <c r="BGK19" s="33"/>
      <c r="BGL19" s="32"/>
      <c r="BGM19" s="32"/>
      <c r="BGN19" s="32"/>
      <c r="BGO19" s="32"/>
      <c r="BGP19" s="34"/>
      <c r="BGQ19" s="32"/>
      <c r="BGR19" s="34"/>
      <c r="BGS19" s="35"/>
      <c r="BGT19" s="36"/>
      <c r="BGU19" s="36"/>
      <c r="BGV19" s="36"/>
      <c r="BGW19" s="36"/>
      <c r="BGX19" s="37"/>
      <c r="BGY19" s="31"/>
      <c r="BGZ19" s="32"/>
      <c r="BHA19" s="32"/>
      <c r="BHB19" s="32"/>
      <c r="BHC19" s="32"/>
      <c r="BHD19" s="33"/>
      <c r="BHE19" s="32"/>
      <c r="BHF19" s="32"/>
      <c r="BHG19" s="32"/>
      <c r="BHH19" s="32"/>
      <c r="BHI19" s="34"/>
      <c r="BHJ19" s="32"/>
      <c r="BHK19" s="34"/>
      <c r="BHL19" s="35"/>
      <c r="BHM19" s="36"/>
      <c r="BHN19" s="36"/>
      <c r="BHO19" s="36"/>
      <c r="BHP19" s="36"/>
      <c r="BHQ19" s="37"/>
      <c r="BHR19" s="31"/>
      <c r="BHS19" s="32"/>
      <c r="BHT19" s="32"/>
      <c r="BHU19" s="32"/>
      <c r="BHV19" s="32"/>
      <c r="BHW19" s="33"/>
      <c r="BHX19" s="32"/>
      <c r="BHY19" s="32"/>
      <c r="BHZ19" s="32"/>
      <c r="BIA19" s="32"/>
      <c r="BIB19" s="34"/>
      <c r="BIC19" s="32"/>
      <c r="BID19" s="34"/>
      <c r="BIE19" s="35"/>
      <c r="BIF19" s="36"/>
      <c r="BIG19" s="36"/>
      <c r="BIH19" s="36"/>
      <c r="BII19" s="36"/>
      <c r="BIJ19" s="37"/>
      <c r="BIK19" s="31"/>
      <c r="BIL19" s="32"/>
      <c r="BIM19" s="32"/>
      <c r="BIN19" s="32"/>
      <c r="BIO19" s="32"/>
      <c r="BIP19" s="33"/>
      <c r="BIQ19" s="32"/>
      <c r="BIR19" s="32"/>
      <c r="BIS19" s="32"/>
      <c r="BIT19" s="32"/>
      <c r="BIU19" s="34"/>
      <c r="BIV19" s="32"/>
      <c r="BIW19" s="34"/>
      <c r="BIX19" s="35"/>
      <c r="BIY19" s="36"/>
      <c r="BIZ19" s="36"/>
      <c r="BJA19" s="36"/>
      <c r="BJB19" s="36"/>
      <c r="BJC19" s="37"/>
      <c r="BJD19" s="31"/>
      <c r="BJE19" s="32"/>
      <c r="BJF19" s="32"/>
      <c r="BJG19" s="32"/>
      <c r="BJH19" s="32"/>
      <c r="BJI19" s="33"/>
      <c r="BJJ19" s="32"/>
      <c r="BJK19" s="32"/>
      <c r="BJL19" s="32"/>
      <c r="BJM19" s="32"/>
      <c r="BJN19" s="34"/>
      <c r="BJO19" s="32"/>
      <c r="BJP19" s="34"/>
      <c r="BJQ19" s="35"/>
      <c r="BJR19" s="36"/>
      <c r="BJS19" s="36"/>
      <c r="BJT19" s="36"/>
      <c r="BJU19" s="36"/>
      <c r="BJV19" s="37"/>
      <c r="BJW19" s="31"/>
      <c r="BJX19" s="32"/>
      <c r="BJY19" s="32"/>
      <c r="BJZ19" s="32"/>
      <c r="BKA19" s="32"/>
      <c r="BKB19" s="33"/>
      <c r="BKC19" s="32"/>
      <c r="BKD19" s="32"/>
      <c r="BKE19" s="32"/>
      <c r="BKF19" s="32"/>
      <c r="BKG19" s="34"/>
      <c r="BKH19" s="32"/>
      <c r="BKI19" s="34"/>
      <c r="BKJ19" s="35"/>
      <c r="BKK19" s="36"/>
      <c r="BKL19" s="36"/>
      <c r="BKM19" s="36"/>
      <c r="BKN19" s="36"/>
      <c r="BKO19" s="37"/>
      <c r="BKP19" s="31"/>
      <c r="BKQ19" s="32"/>
      <c r="BKR19" s="32"/>
      <c r="BKS19" s="32"/>
      <c r="BKT19" s="32"/>
      <c r="BKU19" s="33"/>
      <c r="BKV19" s="32"/>
      <c r="BKW19" s="32"/>
      <c r="BKX19" s="32"/>
      <c r="BKY19" s="32"/>
      <c r="BKZ19" s="34"/>
      <c r="BLA19" s="32"/>
      <c r="BLB19" s="34"/>
      <c r="BLC19" s="35"/>
      <c r="BLD19" s="36"/>
      <c r="BLE19" s="36"/>
      <c r="BLF19" s="36"/>
      <c r="BLG19" s="36"/>
      <c r="BLH19" s="37"/>
      <c r="BLI19" s="31"/>
      <c r="BLJ19" s="32"/>
      <c r="BLK19" s="32"/>
      <c r="BLL19" s="32"/>
      <c r="BLM19" s="32"/>
      <c r="BLN19" s="33"/>
      <c r="BLO19" s="32"/>
      <c r="BLP19" s="32"/>
      <c r="BLQ19" s="32"/>
      <c r="BLR19" s="32"/>
      <c r="BLS19" s="34"/>
      <c r="BLT19" s="32"/>
      <c r="BLU19" s="34"/>
      <c r="BLV19" s="35"/>
      <c r="BLW19" s="36"/>
      <c r="BLX19" s="36"/>
      <c r="BLY19" s="36"/>
      <c r="BLZ19" s="36"/>
      <c r="BMA19" s="37"/>
      <c r="BMB19" s="31"/>
      <c r="BMC19" s="32"/>
      <c r="BMD19" s="32"/>
      <c r="BME19" s="32"/>
      <c r="BMF19" s="32"/>
      <c r="BMG19" s="33"/>
      <c r="BMH19" s="32"/>
      <c r="BMI19" s="32"/>
      <c r="BMJ19" s="32"/>
      <c r="BMK19" s="32"/>
      <c r="BML19" s="34"/>
      <c r="BMM19" s="32"/>
      <c r="BMN19" s="34"/>
      <c r="BMO19" s="35"/>
      <c r="BMP19" s="36"/>
      <c r="BMQ19" s="36"/>
      <c r="BMR19" s="36"/>
      <c r="BMS19" s="36"/>
      <c r="BMT19" s="37"/>
      <c r="BMU19" s="31"/>
      <c r="BMV19" s="32"/>
      <c r="BMW19" s="32"/>
      <c r="BMX19" s="32"/>
      <c r="BMY19" s="32"/>
      <c r="BMZ19" s="33"/>
      <c r="BNA19" s="32"/>
      <c r="BNB19" s="32"/>
      <c r="BNC19" s="32"/>
      <c r="BND19" s="32"/>
      <c r="BNE19" s="34"/>
      <c r="BNF19" s="32"/>
      <c r="BNG19" s="34"/>
      <c r="BNH19" s="35"/>
      <c r="BNI19" s="36"/>
      <c r="BNJ19" s="36"/>
      <c r="BNK19" s="36"/>
      <c r="BNL19" s="36"/>
      <c r="BNM19" s="37"/>
      <c r="BNN19" s="31"/>
      <c r="BNO19" s="32"/>
      <c r="BNP19" s="32"/>
      <c r="BNQ19" s="32"/>
      <c r="BNR19" s="32"/>
      <c r="BNS19" s="33"/>
      <c r="BNT19" s="32"/>
      <c r="BNU19" s="32"/>
      <c r="BNV19" s="32"/>
      <c r="BNW19" s="32"/>
      <c r="BNX19" s="34"/>
      <c r="BNY19" s="32"/>
      <c r="BNZ19" s="34"/>
      <c r="BOA19" s="35"/>
      <c r="BOB19" s="36"/>
      <c r="BOC19" s="36"/>
      <c r="BOD19" s="36"/>
      <c r="BOE19" s="36"/>
      <c r="BOF19" s="37"/>
      <c r="BOG19" s="31"/>
      <c r="BOH19" s="32"/>
      <c r="BOI19" s="32"/>
      <c r="BOJ19" s="32"/>
      <c r="BOK19" s="32"/>
      <c r="BOL19" s="33"/>
      <c r="BOM19" s="32"/>
      <c r="BON19" s="32"/>
      <c r="BOO19" s="32"/>
      <c r="BOP19" s="32"/>
      <c r="BOQ19" s="34"/>
      <c r="BOR19" s="32"/>
      <c r="BOS19" s="34"/>
      <c r="BOT19" s="35"/>
      <c r="BOU19" s="36"/>
      <c r="BOV19" s="36"/>
      <c r="BOW19" s="36"/>
      <c r="BOX19" s="36"/>
      <c r="BOY19" s="37"/>
      <c r="BOZ19" s="31"/>
      <c r="BPA19" s="32"/>
      <c r="BPB19" s="32"/>
      <c r="BPC19" s="32"/>
      <c r="BPD19" s="32"/>
      <c r="BPE19" s="33"/>
      <c r="BPF19" s="32"/>
      <c r="BPG19" s="32"/>
      <c r="BPH19" s="32"/>
      <c r="BPI19" s="32"/>
      <c r="BPJ19" s="34"/>
      <c r="BPK19" s="32"/>
      <c r="BPL19" s="34"/>
      <c r="BPM19" s="35"/>
      <c r="BPN19" s="36"/>
      <c r="BPO19" s="36"/>
      <c r="BPP19" s="36"/>
      <c r="BPQ19" s="36"/>
      <c r="BPR19" s="37"/>
      <c r="BPS19" s="31"/>
      <c r="BPT19" s="32"/>
      <c r="BPU19" s="32"/>
      <c r="BPV19" s="32"/>
      <c r="BPW19" s="32"/>
      <c r="BPX19" s="33"/>
      <c r="BPY19" s="32"/>
      <c r="BPZ19" s="32"/>
      <c r="BQA19" s="32"/>
      <c r="BQB19" s="32"/>
      <c r="BQC19" s="34"/>
      <c r="BQD19" s="32"/>
      <c r="BQE19" s="34"/>
      <c r="BQF19" s="35"/>
      <c r="BQG19" s="36"/>
      <c r="BQH19" s="36"/>
      <c r="BQI19" s="36"/>
      <c r="BQJ19" s="36"/>
      <c r="BQK19" s="37"/>
      <c r="BQL19" s="31"/>
      <c r="BQM19" s="32"/>
      <c r="BQN19" s="32"/>
      <c r="BQO19" s="32"/>
      <c r="BQP19" s="32"/>
      <c r="BQQ19" s="33"/>
      <c r="BQR19" s="32"/>
      <c r="BQS19" s="32"/>
      <c r="BQT19" s="32"/>
      <c r="BQU19" s="32"/>
      <c r="BQV19" s="34"/>
      <c r="BQW19" s="32"/>
      <c r="BQX19" s="34"/>
      <c r="BQY19" s="35"/>
      <c r="BQZ19" s="36"/>
      <c r="BRA19" s="36"/>
      <c r="BRB19" s="36"/>
      <c r="BRC19" s="36"/>
      <c r="BRD19" s="37"/>
      <c r="BRE19" s="31"/>
      <c r="BRF19" s="32"/>
      <c r="BRG19" s="32"/>
      <c r="BRH19" s="32"/>
      <c r="BRI19" s="32"/>
      <c r="BRJ19" s="33"/>
      <c r="BRK19" s="32"/>
      <c r="BRL19" s="32"/>
      <c r="BRM19" s="32"/>
      <c r="BRN19" s="32"/>
      <c r="BRO19" s="34"/>
      <c r="BRP19" s="32"/>
      <c r="BRQ19" s="34"/>
      <c r="BRR19" s="35"/>
      <c r="BRS19" s="36"/>
      <c r="BRT19" s="36"/>
      <c r="BRU19" s="36"/>
      <c r="BRV19" s="36"/>
      <c r="BRW19" s="37"/>
      <c r="BRX19" s="31"/>
      <c r="BRY19" s="32"/>
      <c r="BRZ19" s="32"/>
      <c r="BSA19" s="32"/>
      <c r="BSB19" s="32"/>
      <c r="BSC19" s="33"/>
      <c r="BSD19" s="32"/>
      <c r="BSE19" s="32"/>
      <c r="BSF19" s="32"/>
      <c r="BSG19" s="32"/>
      <c r="BSH19" s="34"/>
      <c r="BSI19" s="32"/>
      <c r="BSJ19" s="34"/>
      <c r="BSK19" s="35"/>
      <c r="BSL19" s="36"/>
      <c r="BSM19" s="36"/>
      <c r="BSN19" s="36"/>
      <c r="BSO19" s="36"/>
      <c r="BSP19" s="37"/>
      <c r="BSQ19" s="31"/>
      <c r="BSR19" s="32"/>
      <c r="BSS19" s="32"/>
      <c r="BST19" s="32"/>
      <c r="BSU19" s="32"/>
      <c r="BSV19" s="33"/>
      <c r="BSW19" s="32"/>
      <c r="BSX19" s="32"/>
      <c r="BSY19" s="32"/>
      <c r="BSZ19" s="32"/>
      <c r="BTA19" s="34"/>
      <c r="BTB19" s="32"/>
      <c r="BTC19" s="34"/>
      <c r="BTD19" s="35"/>
      <c r="BTE19" s="36"/>
      <c r="BTF19" s="36"/>
      <c r="BTG19" s="36"/>
      <c r="BTH19" s="36"/>
      <c r="BTI19" s="37"/>
      <c r="BTJ19" s="31"/>
      <c r="BTK19" s="32"/>
      <c r="BTL19" s="32"/>
      <c r="BTM19" s="32"/>
      <c r="BTN19" s="32"/>
      <c r="BTO19" s="33"/>
      <c r="BTP19" s="32"/>
      <c r="BTQ19" s="32"/>
      <c r="BTR19" s="32"/>
      <c r="BTS19" s="32"/>
      <c r="BTT19" s="34"/>
      <c r="BTU19" s="32"/>
      <c r="BTV19" s="34"/>
      <c r="BTW19" s="35"/>
      <c r="BTX19" s="36"/>
      <c r="BTY19" s="36"/>
      <c r="BTZ19" s="36"/>
      <c r="BUA19" s="36"/>
      <c r="BUB19" s="37"/>
      <c r="BUC19" s="31"/>
      <c r="BUD19" s="32"/>
      <c r="BUE19" s="32"/>
      <c r="BUF19" s="32"/>
      <c r="BUG19" s="32"/>
      <c r="BUH19" s="33"/>
      <c r="BUI19" s="32"/>
      <c r="BUJ19" s="32"/>
      <c r="BUK19" s="32"/>
      <c r="BUL19" s="32"/>
      <c r="BUM19" s="34"/>
      <c r="BUN19" s="32"/>
      <c r="BUO19" s="34"/>
      <c r="BUP19" s="35"/>
      <c r="BUQ19" s="36"/>
      <c r="BUR19" s="36"/>
      <c r="BUS19" s="36"/>
      <c r="BUT19" s="36"/>
      <c r="BUU19" s="37"/>
      <c r="BUV19" s="31"/>
      <c r="BUW19" s="32"/>
      <c r="BUX19" s="32"/>
      <c r="BUY19" s="32"/>
      <c r="BUZ19" s="32"/>
      <c r="BVA19" s="33"/>
      <c r="BVB19" s="32"/>
      <c r="BVC19" s="32"/>
      <c r="BVD19" s="32"/>
      <c r="BVE19" s="32"/>
      <c r="BVF19" s="34"/>
      <c r="BVG19" s="32"/>
      <c r="BVH19" s="34"/>
      <c r="BVI19" s="35"/>
      <c r="BVJ19" s="36"/>
      <c r="BVK19" s="36"/>
      <c r="BVL19" s="36"/>
      <c r="BVM19" s="36"/>
      <c r="BVN19" s="37"/>
      <c r="BVO19" s="31"/>
      <c r="BVP19" s="32"/>
      <c r="BVQ19" s="32"/>
      <c r="BVR19" s="32"/>
      <c r="BVS19" s="32"/>
      <c r="BVT19" s="33"/>
      <c r="BVU19" s="32"/>
      <c r="BVV19" s="32"/>
      <c r="BVW19" s="32"/>
      <c r="BVX19" s="32"/>
      <c r="BVY19" s="34"/>
      <c r="BVZ19" s="32"/>
      <c r="BWA19" s="34"/>
      <c r="BWB19" s="35"/>
      <c r="BWC19" s="36"/>
      <c r="BWD19" s="36"/>
      <c r="BWE19" s="36"/>
      <c r="BWF19" s="36"/>
      <c r="BWG19" s="37"/>
      <c r="BWH19" s="31"/>
      <c r="BWI19" s="32"/>
      <c r="BWJ19" s="32"/>
      <c r="BWK19" s="32"/>
      <c r="BWL19" s="32"/>
      <c r="BWM19" s="33"/>
      <c r="BWN19" s="32"/>
      <c r="BWO19" s="32"/>
      <c r="BWP19" s="32"/>
      <c r="BWQ19" s="32"/>
      <c r="BWR19" s="34"/>
      <c r="BWS19" s="32"/>
      <c r="BWT19" s="34"/>
      <c r="BWU19" s="35"/>
      <c r="BWV19" s="36"/>
      <c r="BWW19" s="36"/>
      <c r="BWX19" s="36"/>
      <c r="BWY19" s="36"/>
      <c r="BWZ19" s="37"/>
      <c r="BXA19" s="31"/>
      <c r="BXB19" s="32"/>
      <c r="BXC19" s="32"/>
      <c r="BXD19" s="32"/>
      <c r="BXE19" s="32"/>
      <c r="BXF19" s="33"/>
      <c r="BXG19" s="32"/>
      <c r="BXH19" s="32"/>
      <c r="BXI19" s="32"/>
      <c r="BXJ19" s="32"/>
      <c r="BXK19" s="34"/>
      <c r="BXL19" s="32"/>
      <c r="BXM19" s="34"/>
      <c r="BXN19" s="35"/>
      <c r="BXO19" s="36"/>
      <c r="BXP19" s="36"/>
      <c r="BXQ19" s="36"/>
      <c r="BXR19" s="36"/>
      <c r="BXS19" s="37"/>
      <c r="BXT19" s="31"/>
      <c r="BXU19" s="32"/>
      <c r="BXV19" s="32"/>
      <c r="BXW19" s="32"/>
      <c r="BXX19" s="32"/>
      <c r="BXY19" s="33"/>
      <c r="BXZ19" s="32"/>
      <c r="BYA19" s="32"/>
      <c r="BYB19" s="32"/>
      <c r="BYC19" s="32"/>
      <c r="BYD19" s="34"/>
      <c r="BYE19" s="32"/>
      <c r="BYF19" s="34"/>
      <c r="BYG19" s="35"/>
      <c r="BYH19" s="36"/>
      <c r="BYI19" s="36"/>
      <c r="BYJ19" s="36"/>
      <c r="BYK19" s="36"/>
      <c r="BYL19" s="37"/>
      <c r="BYM19" s="31"/>
      <c r="BYN19" s="32"/>
      <c r="BYO19" s="32"/>
      <c r="BYP19" s="32"/>
      <c r="BYQ19" s="32"/>
      <c r="BYR19" s="33"/>
      <c r="BYS19" s="32"/>
      <c r="BYT19" s="32"/>
      <c r="BYU19" s="32"/>
      <c r="BYV19" s="32"/>
      <c r="BYW19" s="34"/>
      <c r="BYX19" s="32"/>
      <c r="BYY19" s="34"/>
      <c r="BYZ19" s="35"/>
      <c r="BZA19" s="36"/>
      <c r="BZB19" s="36"/>
      <c r="BZC19" s="36"/>
      <c r="BZD19" s="36"/>
      <c r="BZE19" s="37"/>
      <c r="BZF19" s="31"/>
      <c r="BZG19" s="32"/>
      <c r="BZH19" s="32"/>
      <c r="BZI19" s="32"/>
      <c r="BZJ19" s="32"/>
      <c r="BZK19" s="33"/>
      <c r="BZL19" s="32"/>
      <c r="BZM19" s="32"/>
      <c r="BZN19" s="32"/>
      <c r="BZO19" s="32"/>
      <c r="BZP19" s="34"/>
      <c r="BZQ19" s="32"/>
      <c r="BZR19" s="34"/>
      <c r="BZS19" s="35"/>
      <c r="BZT19" s="36"/>
      <c r="BZU19" s="36"/>
      <c r="BZV19" s="36"/>
      <c r="BZW19" s="36"/>
      <c r="BZX19" s="37"/>
      <c r="BZY19" s="31"/>
      <c r="BZZ19" s="32"/>
      <c r="CAA19" s="32"/>
      <c r="CAB19" s="32"/>
      <c r="CAC19" s="32"/>
      <c r="CAD19" s="33"/>
      <c r="CAE19" s="32"/>
      <c r="CAF19" s="32"/>
      <c r="CAG19" s="32"/>
      <c r="CAH19" s="32"/>
      <c r="CAI19" s="34"/>
      <c r="CAJ19" s="32"/>
      <c r="CAK19" s="34"/>
      <c r="CAL19" s="35"/>
      <c r="CAM19" s="36"/>
      <c r="CAN19" s="36"/>
      <c r="CAO19" s="36"/>
      <c r="CAP19" s="36"/>
      <c r="CAQ19" s="37"/>
      <c r="CAR19" s="31"/>
      <c r="CAS19" s="32"/>
      <c r="CAT19" s="32"/>
      <c r="CAU19" s="32"/>
      <c r="CAV19" s="32"/>
      <c r="CAW19" s="33"/>
      <c r="CAX19" s="32"/>
      <c r="CAY19" s="32"/>
      <c r="CAZ19" s="32"/>
      <c r="CBA19" s="32"/>
      <c r="CBB19" s="34"/>
      <c r="CBC19" s="32"/>
      <c r="CBD19" s="34"/>
      <c r="CBE19" s="35"/>
      <c r="CBF19" s="36"/>
      <c r="CBG19" s="36"/>
      <c r="CBH19" s="36"/>
      <c r="CBI19" s="36"/>
      <c r="CBJ19" s="37"/>
      <c r="CBK19" s="31"/>
      <c r="CBL19" s="32"/>
      <c r="CBM19" s="32"/>
      <c r="CBN19" s="32"/>
      <c r="CBO19" s="32"/>
      <c r="CBP19" s="33"/>
      <c r="CBQ19" s="32"/>
      <c r="CBR19" s="32"/>
      <c r="CBS19" s="32"/>
      <c r="CBT19" s="32"/>
      <c r="CBU19" s="34"/>
      <c r="CBV19" s="32"/>
      <c r="CBW19" s="34"/>
      <c r="CBX19" s="35"/>
      <c r="CBY19" s="36"/>
      <c r="CBZ19" s="36"/>
      <c r="CCA19" s="36"/>
      <c r="CCB19" s="36"/>
      <c r="CCC19" s="37"/>
      <c r="CCD19" s="31"/>
      <c r="CCE19" s="32"/>
      <c r="CCF19" s="32"/>
      <c r="CCG19" s="32"/>
      <c r="CCH19" s="32"/>
      <c r="CCI19" s="33"/>
      <c r="CCJ19" s="32"/>
      <c r="CCK19" s="32"/>
      <c r="CCL19" s="32"/>
      <c r="CCM19" s="32"/>
      <c r="CCN19" s="34"/>
      <c r="CCO19" s="32"/>
      <c r="CCP19" s="34"/>
      <c r="CCQ19" s="35"/>
      <c r="CCR19" s="36"/>
      <c r="CCS19" s="36"/>
      <c r="CCT19" s="36"/>
      <c r="CCU19" s="36"/>
      <c r="CCV19" s="37"/>
      <c r="CCW19" s="31"/>
      <c r="CCX19" s="32"/>
      <c r="CCY19" s="32"/>
      <c r="CCZ19" s="32"/>
      <c r="CDA19" s="32"/>
      <c r="CDB19" s="33"/>
      <c r="CDC19" s="32"/>
      <c r="CDD19" s="32"/>
      <c r="CDE19" s="32"/>
      <c r="CDF19" s="32"/>
      <c r="CDG19" s="34"/>
      <c r="CDH19" s="32"/>
      <c r="CDI19" s="34"/>
      <c r="CDJ19" s="35"/>
      <c r="CDK19" s="36"/>
      <c r="CDL19" s="36"/>
      <c r="CDM19" s="36"/>
      <c r="CDN19" s="36"/>
      <c r="CDO19" s="37"/>
      <c r="CDP19" s="31"/>
      <c r="CDQ19" s="32"/>
      <c r="CDR19" s="32"/>
      <c r="CDS19" s="32"/>
      <c r="CDT19" s="32"/>
      <c r="CDU19" s="33"/>
      <c r="CDV19" s="32"/>
      <c r="CDW19" s="32"/>
      <c r="CDX19" s="32"/>
      <c r="CDY19" s="32"/>
      <c r="CDZ19" s="34"/>
      <c r="CEA19" s="32"/>
      <c r="CEB19" s="34"/>
      <c r="CEC19" s="35"/>
      <c r="CED19" s="36"/>
      <c r="CEE19" s="36"/>
      <c r="CEF19" s="36"/>
      <c r="CEG19" s="36"/>
      <c r="CEH19" s="37"/>
      <c r="CEI19" s="31"/>
      <c r="CEJ19" s="32"/>
      <c r="CEK19" s="32"/>
      <c r="CEL19" s="32"/>
      <c r="CEM19" s="32"/>
      <c r="CEN19" s="33"/>
      <c r="CEO19" s="32"/>
      <c r="CEP19" s="32"/>
      <c r="CEQ19" s="32"/>
      <c r="CER19" s="32"/>
      <c r="CES19" s="34"/>
      <c r="CET19" s="32"/>
      <c r="CEU19" s="34"/>
      <c r="CEV19" s="35"/>
      <c r="CEW19" s="36"/>
      <c r="CEX19" s="36"/>
      <c r="CEY19" s="36"/>
      <c r="CEZ19" s="36"/>
      <c r="CFA19" s="37"/>
      <c r="CFB19" s="31"/>
      <c r="CFC19" s="32"/>
      <c r="CFD19" s="32"/>
      <c r="CFE19" s="32"/>
      <c r="CFF19" s="32"/>
      <c r="CFG19" s="33"/>
      <c r="CFH19" s="32"/>
      <c r="CFI19" s="32"/>
      <c r="CFJ19" s="32"/>
      <c r="CFK19" s="32"/>
      <c r="CFL19" s="34"/>
      <c r="CFM19" s="32"/>
      <c r="CFN19" s="34"/>
      <c r="CFO19" s="35"/>
      <c r="CFP19" s="36"/>
      <c r="CFQ19" s="36"/>
      <c r="CFR19" s="36"/>
      <c r="CFS19" s="36"/>
      <c r="CFT19" s="37"/>
      <c r="CFU19" s="31"/>
      <c r="CFV19" s="32"/>
      <c r="CFW19" s="32"/>
      <c r="CFX19" s="32"/>
      <c r="CFY19" s="32"/>
      <c r="CFZ19" s="33"/>
      <c r="CGA19" s="32"/>
      <c r="CGB19" s="32"/>
      <c r="CGC19" s="32"/>
      <c r="CGD19" s="32"/>
      <c r="CGE19" s="34"/>
      <c r="CGF19" s="32"/>
      <c r="CGG19" s="34"/>
      <c r="CGH19" s="35"/>
      <c r="CGI19" s="36"/>
      <c r="CGJ19" s="36"/>
      <c r="CGK19" s="36"/>
      <c r="CGL19" s="36"/>
      <c r="CGM19" s="37"/>
      <c r="CGN19" s="31"/>
      <c r="CGO19" s="32"/>
      <c r="CGP19" s="32"/>
      <c r="CGQ19" s="32"/>
      <c r="CGR19" s="32"/>
      <c r="CGS19" s="33"/>
      <c r="CGT19" s="32"/>
      <c r="CGU19" s="32"/>
      <c r="CGV19" s="32"/>
      <c r="CGW19" s="32"/>
      <c r="CGX19" s="34"/>
      <c r="CGY19" s="32"/>
      <c r="CGZ19" s="34"/>
      <c r="CHA19" s="35"/>
      <c r="CHB19" s="36"/>
      <c r="CHC19" s="36"/>
      <c r="CHD19" s="36"/>
      <c r="CHE19" s="36"/>
      <c r="CHF19" s="37"/>
      <c r="CHG19" s="31"/>
      <c r="CHH19" s="32"/>
      <c r="CHI19" s="32"/>
      <c r="CHJ19" s="32"/>
      <c r="CHK19" s="32"/>
      <c r="CHL19" s="33"/>
      <c r="CHM19" s="32"/>
      <c r="CHN19" s="32"/>
      <c r="CHO19" s="32"/>
      <c r="CHP19" s="32"/>
      <c r="CHQ19" s="34"/>
      <c r="CHR19" s="32"/>
      <c r="CHS19" s="34"/>
      <c r="CHT19" s="35"/>
      <c r="CHU19" s="36"/>
      <c r="CHV19" s="36"/>
      <c r="CHW19" s="36"/>
      <c r="CHX19" s="36"/>
      <c r="CHY19" s="37"/>
      <c r="CHZ19" s="31"/>
      <c r="CIA19" s="32"/>
      <c r="CIB19" s="32"/>
      <c r="CIC19" s="32"/>
      <c r="CID19" s="32"/>
      <c r="CIE19" s="33"/>
      <c r="CIF19" s="32"/>
      <c r="CIG19" s="32"/>
      <c r="CIH19" s="32"/>
      <c r="CII19" s="32"/>
      <c r="CIJ19" s="34"/>
      <c r="CIK19" s="32"/>
      <c r="CIL19" s="34"/>
      <c r="CIM19" s="35"/>
      <c r="CIN19" s="36"/>
      <c r="CIO19" s="36"/>
      <c r="CIP19" s="36"/>
      <c r="CIQ19" s="36"/>
      <c r="CIR19" s="37"/>
      <c r="CIS19" s="31"/>
      <c r="CIT19" s="32"/>
      <c r="CIU19" s="32"/>
      <c r="CIV19" s="32"/>
      <c r="CIW19" s="32"/>
      <c r="CIX19" s="33"/>
      <c r="CIY19" s="32"/>
      <c r="CIZ19" s="32"/>
      <c r="CJA19" s="32"/>
      <c r="CJB19" s="32"/>
      <c r="CJC19" s="34"/>
      <c r="CJD19" s="32"/>
      <c r="CJE19" s="34"/>
      <c r="CJF19" s="35"/>
      <c r="CJG19" s="36"/>
      <c r="CJH19" s="36"/>
      <c r="CJI19" s="36"/>
      <c r="CJJ19" s="36"/>
      <c r="CJK19" s="37"/>
      <c r="CJL19" s="31"/>
      <c r="CJM19" s="32"/>
      <c r="CJN19" s="32"/>
      <c r="CJO19" s="32"/>
      <c r="CJP19" s="32"/>
      <c r="CJQ19" s="33"/>
      <c r="CJR19" s="32"/>
      <c r="CJS19" s="32"/>
      <c r="CJT19" s="32"/>
      <c r="CJU19" s="32"/>
      <c r="CJV19" s="34"/>
      <c r="CJW19" s="32"/>
      <c r="CJX19" s="34"/>
      <c r="CJY19" s="35"/>
      <c r="CJZ19" s="36"/>
      <c r="CKA19" s="36"/>
      <c r="CKB19" s="36"/>
      <c r="CKC19" s="36"/>
      <c r="CKD19" s="37"/>
      <c r="CKE19" s="31"/>
      <c r="CKF19" s="32"/>
      <c r="CKG19" s="32"/>
      <c r="CKH19" s="32"/>
      <c r="CKI19" s="32"/>
      <c r="CKJ19" s="33"/>
      <c r="CKK19" s="32"/>
      <c r="CKL19" s="32"/>
      <c r="CKM19" s="32"/>
      <c r="CKN19" s="32"/>
      <c r="CKO19" s="34"/>
      <c r="CKP19" s="32"/>
      <c r="CKQ19" s="34"/>
      <c r="CKR19" s="35"/>
      <c r="CKS19" s="36"/>
      <c r="CKT19" s="36"/>
      <c r="CKU19" s="36"/>
      <c r="CKV19" s="36"/>
      <c r="CKW19" s="37"/>
      <c r="CKX19" s="31"/>
      <c r="CKY19" s="32"/>
      <c r="CKZ19" s="32"/>
      <c r="CLA19" s="32"/>
      <c r="CLB19" s="32"/>
      <c r="CLC19" s="33"/>
      <c r="CLD19" s="32"/>
      <c r="CLE19" s="32"/>
      <c r="CLF19" s="32"/>
      <c r="CLG19" s="32"/>
      <c r="CLH19" s="34"/>
      <c r="CLI19" s="32"/>
      <c r="CLJ19" s="34"/>
      <c r="CLK19" s="35"/>
      <c r="CLL19" s="36"/>
      <c r="CLM19" s="36"/>
      <c r="CLN19" s="36"/>
      <c r="CLO19" s="36"/>
      <c r="CLP19" s="37"/>
      <c r="CLQ19" s="31"/>
      <c r="CLR19" s="32"/>
      <c r="CLS19" s="32"/>
      <c r="CLT19" s="32"/>
      <c r="CLU19" s="32"/>
      <c r="CLV19" s="33"/>
      <c r="CLW19" s="32"/>
      <c r="CLX19" s="32"/>
      <c r="CLY19" s="32"/>
      <c r="CLZ19" s="32"/>
      <c r="CMA19" s="34"/>
      <c r="CMB19" s="32"/>
      <c r="CMC19" s="34"/>
      <c r="CMD19" s="35"/>
      <c r="CME19" s="36"/>
      <c r="CMF19" s="36"/>
      <c r="CMG19" s="36"/>
      <c r="CMH19" s="36"/>
      <c r="CMI19" s="37"/>
      <c r="CMJ19" s="31"/>
      <c r="CMK19" s="32"/>
      <c r="CML19" s="32"/>
      <c r="CMM19" s="32"/>
      <c r="CMN19" s="32"/>
      <c r="CMO19" s="33"/>
      <c r="CMP19" s="32"/>
      <c r="CMQ19" s="32"/>
      <c r="CMR19" s="32"/>
      <c r="CMS19" s="32"/>
      <c r="CMT19" s="34"/>
      <c r="CMU19" s="32"/>
      <c r="CMV19" s="34"/>
      <c r="CMW19" s="35"/>
      <c r="CMX19" s="36"/>
      <c r="CMY19" s="36"/>
      <c r="CMZ19" s="36"/>
      <c r="CNA19" s="36"/>
      <c r="CNB19" s="37"/>
      <c r="CNC19" s="31"/>
      <c r="CND19" s="32"/>
      <c r="CNE19" s="32"/>
      <c r="CNF19" s="32"/>
      <c r="CNG19" s="32"/>
      <c r="CNH19" s="33"/>
      <c r="CNI19" s="32"/>
      <c r="CNJ19" s="32"/>
      <c r="CNK19" s="32"/>
      <c r="CNL19" s="32"/>
      <c r="CNM19" s="34"/>
      <c r="CNN19" s="32"/>
      <c r="CNO19" s="34"/>
      <c r="CNP19" s="35"/>
      <c r="CNQ19" s="36"/>
      <c r="CNR19" s="36"/>
      <c r="CNS19" s="36"/>
      <c r="CNT19" s="36"/>
      <c r="CNU19" s="37"/>
      <c r="CNV19" s="31"/>
      <c r="CNW19" s="32"/>
      <c r="CNX19" s="32"/>
      <c r="CNY19" s="32"/>
      <c r="CNZ19" s="32"/>
      <c r="COA19" s="33"/>
      <c r="COB19" s="32"/>
      <c r="COC19" s="32"/>
      <c r="COD19" s="32"/>
      <c r="COE19" s="32"/>
      <c r="COF19" s="34"/>
      <c r="COG19" s="32"/>
      <c r="COH19" s="34"/>
      <c r="COI19" s="35"/>
      <c r="COJ19" s="36"/>
      <c r="COK19" s="36"/>
      <c r="COL19" s="36"/>
      <c r="COM19" s="36"/>
      <c r="CON19" s="37"/>
      <c r="COO19" s="31"/>
      <c r="COP19" s="32"/>
      <c r="COQ19" s="32"/>
      <c r="COR19" s="32"/>
      <c r="COS19" s="32"/>
      <c r="COT19" s="33"/>
      <c r="COU19" s="32"/>
      <c r="COV19" s="32"/>
      <c r="COW19" s="32"/>
      <c r="COX19" s="32"/>
      <c r="COY19" s="34"/>
      <c r="COZ19" s="32"/>
      <c r="CPA19" s="34"/>
      <c r="CPB19" s="35"/>
      <c r="CPC19" s="36"/>
      <c r="CPD19" s="36"/>
      <c r="CPE19" s="36"/>
      <c r="CPF19" s="36"/>
      <c r="CPG19" s="37"/>
      <c r="CPH19" s="31"/>
      <c r="CPI19" s="32"/>
      <c r="CPJ19" s="32"/>
      <c r="CPK19" s="32"/>
      <c r="CPL19" s="32"/>
      <c r="CPM19" s="33"/>
      <c r="CPN19" s="32"/>
      <c r="CPO19" s="32"/>
      <c r="CPP19" s="32"/>
      <c r="CPQ19" s="32"/>
      <c r="CPR19" s="34"/>
      <c r="CPS19" s="32"/>
      <c r="CPT19" s="34"/>
      <c r="CPU19" s="35"/>
      <c r="CPV19" s="36"/>
      <c r="CPW19" s="36"/>
      <c r="CPX19" s="36"/>
      <c r="CPY19" s="36"/>
      <c r="CPZ19" s="37"/>
      <c r="CQA19" s="31"/>
      <c r="CQB19" s="32"/>
      <c r="CQC19" s="32"/>
      <c r="CQD19" s="32"/>
      <c r="CQE19" s="32"/>
      <c r="CQF19" s="33"/>
      <c r="CQG19" s="32"/>
      <c r="CQH19" s="32"/>
      <c r="CQI19" s="32"/>
      <c r="CQJ19" s="32"/>
      <c r="CQK19" s="34"/>
      <c r="CQL19" s="32"/>
      <c r="CQM19" s="34"/>
      <c r="CQN19" s="35"/>
      <c r="CQO19" s="36"/>
      <c r="CQP19" s="36"/>
      <c r="CQQ19" s="36"/>
      <c r="CQR19" s="36"/>
      <c r="CQS19" s="37"/>
      <c r="CQT19" s="31"/>
      <c r="CQU19" s="32"/>
      <c r="CQV19" s="32"/>
      <c r="CQW19" s="32"/>
      <c r="CQX19" s="32"/>
      <c r="CQY19" s="33"/>
      <c r="CQZ19" s="32"/>
      <c r="CRA19" s="32"/>
      <c r="CRB19" s="32"/>
      <c r="CRC19" s="32"/>
      <c r="CRD19" s="34"/>
      <c r="CRE19" s="32"/>
      <c r="CRF19" s="34"/>
      <c r="CRG19" s="35"/>
      <c r="CRH19" s="36"/>
      <c r="CRI19" s="36"/>
      <c r="CRJ19" s="36"/>
      <c r="CRK19" s="36"/>
      <c r="CRL19" s="37"/>
      <c r="CRM19" s="31"/>
      <c r="CRN19" s="32"/>
      <c r="CRO19" s="32"/>
      <c r="CRP19" s="32"/>
      <c r="CRQ19" s="32"/>
      <c r="CRR19" s="33"/>
      <c r="CRS19" s="32"/>
      <c r="CRT19" s="32"/>
      <c r="CRU19" s="32"/>
      <c r="CRV19" s="32"/>
      <c r="CRW19" s="34"/>
      <c r="CRX19" s="32"/>
      <c r="CRY19" s="34"/>
      <c r="CRZ19" s="35"/>
      <c r="CSA19" s="36"/>
      <c r="CSB19" s="36"/>
      <c r="CSC19" s="36"/>
      <c r="CSD19" s="36"/>
      <c r="CSE19" s="37"/>
      <c r="CSF19" s="31"/>
      <c r="CSG19" s="32"/>
      <c r="CSH19" s="32"/>
      <c r="CSI19" s="32"/>
      <c r="CSJ19" s="32"/>
      <c r="CSK19" s="33"/>
      <c r="CSL19" s="32"/>
      <c r="CSM19" s="32"/>
      <c r="CSN19" s="32"/>
      <c r="CSO19" s="32"/>
      <c r="CSP19" s="34"/>
      <c r="CSQ19" s="32"/>
      <c r="CSR19" s="34"/>
      <c r="CSS19" s="35"/>
      <c r="CST19" s="36"/>
      <c r="CSU19" s="36"/>
      <c r="CSV19" s="36"/>
      <c r="CSW19" s="36"/>
      <c r="CSX19" s="37"/>
      <c r="CSY19" s="31"/>
      <c r="CSZ19" s="32"/>
      <c r="CTA19" s="32"/>
      <c r="CTB19" s="32"/>
      <c r="CTC19" s="32"/>
      <c r="CTD19" s="33"/>
      <c r="CTE19" s="32"/>
      <c r="CTF19" s="32"/>
      <c r="CTG19" s="32"/>
      <c r="CTH19" s="32"/>
      <c r="CTI19" s="34"/>
      <c r="CTJ19" s="32"/>
      <c r="CTK19" s="34"/>
      <c r="CTL19" s="35"/>
      <c r="CTM19" s="36"/>
      <c r="CTN19" s="36"/>
      <c r="CTO19" s="36"/>
      <c r="CTP19" s="36"/>
      <c r="CTQ19" s="37"/>
      <c r="CTR19" s="31"/>
      <c r="CTS19" s="32"/>
      <c r="CTT19" s="32"/>
      <c r="CTU19" s="32"/>
      <c r="CTV19" s="32"/>
      <c r="CTW19" s="33"/>
      <c r="CTX19" s="32"/>
      <c r="CTY19" s="32"/>
      <c r="CTZ19" s="32"/>
      <c r="CUA19" s="32"/>
      <c r="CUB19" s="34"/>
      <c r="CUC19" s="32"/>
      <c r="CUD19" s="34"/>
      <c r="CUE19" s="35"/>
      <c r="CUF19" s="36"/>
      <c r="CUG19" s="36"/>
      <c r="CUH19" s="36"/>
      <c r="CUI19" s="36"/>
      <c r="CUJ19" s="37"/>
      <c r="CUK19" s="31"/>
      <c r="CUL19" s="32"/>
      <c r="CUM19" s="32"/>
      <c r="CUN19" s="32"/>
      <c r="CUO19" s="32"/>
      <c r="CUP19" s="33"/>
      <c r="CUQ19" s="32"/>
      <c r="CUR19" s="32"/>
      <c r="CUS19" s="32"/>
      <c r="CUT19" s="32"/>
      <c r="CUU19" s="34"/>
      <c r="CUV19" s="32"/>
      <c r="CUW19" s="34"/>
      <c r="CUX19" s="35"/>
      <c r="CUY19" s="36"/>
      <c r="CUZ19" s="36"/>
      <c r="CVA19" s="36"/>
      <c r="CVB19" s="36"/>
      <c r="CVC19" s="37"/>
      <c r="CVD19" s="31"/>
      <c r="CVE19" s="32"/>
      <c r="CVF19" s="32"/>
      <c r="CVG19" s="32"/>
      <c r="CVH19" s="32"/>
      <c r="CVI19" s="33"/>
      <c r="CVJ19" s="32"/>
      <c r="CVK19" s="32"/>
      <c r="CVL19" s="32"/>
      <c r="CVM19" s="32"/>
      <c r="CVN19" s="34"/>
      <c r="CVO19" s="32"/>
      <c r="CVP19" s="34"/>
      <c r="CVQ19" s="35"/>
      <c r="CVR19" s="36"/>
      <c r="CVS19" s="36"/>
      <c r="CVT19" s="36"/>
      <c r="CVU19" s="36"/>
      <c r="CVV19" s="37"/>
      <c r="CVW19" s="31"/>
      <c r="CVX19" s="32"/>
      <c r="CVY19" s="32"/>
      <c r="CVZ19" s="32"/>
      <c r="CWA19" s="32"/>
      <c r="CWB19" s="33"/>
      <c r="CWC19" s="32"/>
      <c r="CWD19" s="32"/>
      <c r="CWE19" s="32"/>
      <c r="CWF19" s="32"/>
      <c r="CWG19" s="34"/>
      <c r="CWH19" s="32"/>
      <c r="CWI19" s="34"/>
      <c r="CWJ19" s="35"/>
      <c r="CWK19" s="36"/>
      <c r="CWL19" s="36"/>
      <c r="CWM19" s="36"/>
      <c r="CWN19" s="36"/>
      <c r="CWO19" s="37"/>
      <c r="CWP19" s="31"/>
      <c r="CWQ19" s="32"/>
      <c r="CWR19" s="32"/>
      <c r="CWS19" s="32"/>
      <c r="CWT19" s="32"/>
      <c r="CWU19" s="33"/>
      <c r="CWV19" s="32"/>
      <c r="CWW19" s="32"/>
      <c r="CWX19" s="32"/>
      <c r="CWY19" s="32"/>
      <c r="CWZ19" s="34"/>
      <c r="CXA19" s="32"/>
      <c r="CXB19" s="34"/>
      <c r="CXC19" s="35"/>
      <c r="CXD19" s="36"/>
      <c r="CXE19" s="36"/>
      <c r="CXF19" s="36"/>
      <c r="CXG19" s="36"/>
      <c r="CXH19" s="37"/>
      <c r="CXI19" s="31"/>
      <c r="CXJ19" s="32"/>
      <c r="CXK19" s="32"/>
      <c r="CXL19" s="32"/>
      <c r="CXM19" s="32"/>
      <c r="CXN19" s="33"/>
      <c r="CXO19" s="32"/>
      <c r="CXP19" s="32"/>
      <c r="CXQ19" s="32"/>
      <c r="CXR19" s="32"/>
      <c r="CXS19" s="34"/>
      <c r="CXT19" s="32"/>
      <c r="CXU19" s="34"/>
      <c r="CXV19" s="35"/>
      <c r="CXW19" s="36"/>
      <c r="CXX19" s="36"/>
      <c r="CXY19" s="36"/>
      <c r="CXZ19" s="36"/>
      <c r="CYA19" s="37"/>
      <c r="CYB19" s="31"/>
      <c r="CYC19" s="32"/>
      <c r="CYD19" s="32"/>
      <c r="CYE19" s="32"/>
      <c r="CYF19" s="32"/>
      <c r="CYG19" s="33"/>
      <c r="CYH19" s="32"/>
      <c r="CYI19" s="32"/>
      <c r="CYJ19" s="32"/>
      <c r="CYK19" s="32"/>
      <c r="CYL19" s="34"/>
      <c r="CYM19" s="32"/>
      <c r="CYN19" s="34"/>
      <c r="CYO19" s="35"/>
      <c r="CYP19" s="36"/>
      <c r="CYQ19" s="36"/>
      <c r="CYR19" s="36"/>
      <c r="CYS19" s="36"/>
      <c r="CYT19" s="37"/>
      <c r="CYU19" s="31"/>
      <c r="CYV19" s="32"/>
      <c r="CYW19" s="32"/>
      <c r="CYX19" s="32"/>
      <c r="CYY19" s="32"/>
      <c r="CYZ19" s="33"/>
      <c r="CZA19" s="32"/>
      <c r="CZB19" s="32"/>
      <c r="CZC19" s="32"/>
      <c r="CZD19" s="32"/>
      <c r="CZE19" s="34"/>
      <c r="CZF19" s="32"/>
      <c r="CZG19" s="34"/>
      <c r="CZH19" s="35"/>
      <c r="CZI19" s="36"/>
      <c r="CZJ19" s="36"/>
      <c r="CZK19" s="36"/>
      <c r="CZL19" s="36"/>
      <c r="CZM19" s="37"/>
      <c r="CZN19" s="31"/>
      <c r="CZO19" s="32"/>
      <c r="CZP19" s="32"/>
      <c r="CZQ19" s="32"/>
      <c r="CZR19" s="32"/>
      <c r="CZS19" s="33"/>
      <c r="CZT19" s="32"/>
      <c r="CZU19" s="32"/>
      <c r="CZV19" s="32"/>
      <c r="CZW19" s="32"/>
      <c r="CZX19" s="34"/>
      <c r="CZY19" s="32"/>
      <c r="CZZ19" s="34"/>
      <c r="DAA19" s="35"/>
      <c r="DAB19" s="36"/>
      <c r="DAC19" s="36"/>
      <c r="DAD19" s="36"/>
      <c r="DAE19" s="36"/>
      <c r="DAF19" s="37"/>
      <c r="DAG19" s="31"/>
      <c r="DAH19" s="32"/>
      <c r="DAI19" s="32"/>
      <c r="DAJ19" s="32"/>
      <c r="DAK19" s="32"/>
      <c r="DAL19" s="33"/>
      <c r="DAM19" s="32"/>
      <c r="DAN19" s="32"/>
      <c r="DAO19" s="32"/>
      <c r="DAP19" s="32"/>
      <c r="DAQ19" s="34"/>
      <c r="DAR19" s="32"/>
      <c r="DAS19" s="34"/>
      <c r="DAT19" s="35"/>
      <c r="DAU19" s="36"/>
      <c r="DAV19" s="36"/>
      <c r="DAW19" s="36"/>
      <c r="DAX19" s="36"/>
      <c r="DAY19" s="37"/>
      <c r="DAZ19" s="31"/>
      <c r="DBA19" s="32"/>
      <c r="DBB19" s="32"/>
      <c r="DBC19" s="32"/>
      <c r="DBD19" s="32"/>
      <c r="DBE19" s="33"/>
      <c r="DBF19" s="32"/>
      <c r="DBG19" s="32"/>
      <c r="DBH19" s="32"/>
      <c r="DBI19" s="32"/>
      <c r="DBJ19" s="34"/>
      <c r="DBK19" s="32"/>
      <c r="DBL19" s="34"/>
      <c r="DBM19" s="35"/>
      <c r="DBN19" s="36"/>
      <c r="DBO19" s="36"/>
      <c r="DBP19" s="36"/>
      <c r="DBQ19" s="36"/>
      <c r="DBR19" s="37"/>
      <c r="DBS19" s="31"/>
      <c r="DBT19" s="32"/>
      <c r="DBU19" s="32"/>
      <c r="DBV19" s="32"/>
      <c r="DBW19" s="32"/>
      <c r="DBX19" s="33"/>
      <c r="DBY19" s="32"/>
      <c r="DBZ19" s="32"/>
      <c r="DCA19" s="32"/>
      <c r="DCB19" s="32"/>
      <c r="DCC19" s="34"/>
      <c r="DCD19" s="32"/>
      <c r="DCE19" s="34"/>
      <c r="DCF19" s="35"/>
      <c r="DCG19" s="36"/>
      <c r="DCH19" s="36"/>
      <c r="DCI19" s="36"/>
      <c r="DCJ19" s="36"/>
      <c r="DCK19" s="37"/>
      <c r="DCL19" s="31"/>
      <c r="DCM19" s="32"/>
      <c r="DCN19" s="32"/>
      <c r="DCO19" s="32"/>
      <c r="DCP19" s="32"/>
      <c r="DCQ19" s="33"/>
      <c r="DCR19" s="32"/>
      <c r="DCS19" s="32"/>
      <c r="DCT19" s="32"/>
      <c r="DCU19" s="32"/>
      <c r="DCV19" s="34"/>
      <c r="DCW19" s="32"/>
      <c r="DCX19" s="34"/>
      <c r="DCY19" s="35"/>
      <c r="DCZ19" s="36"/>
      <c r="DDA19" s="36"/>
      <c r="DDB19" s="36"/>
      <c r="DDC19" s="36"/>
      <c r="DDD19" s="37"/>
      <c r="DDE19" s="31"/>
      <c r="DDF19" s="32"/>
      <c r="DDG19" s="32"/>
      <c r="DDH19" s="32"/>
      <c r="DDI19" s="32"/>
      <c r="DDJ19" s="33"/>
      <c r="DDK19" s="32"/>
      <c r="DDL19" s="32"/>
      <c r="DDM19" s="32"/>
      <c r="DDN19" s="32"/>
      <c r="DDO19" s="34"/>
      <c r="DDP19" s="32"/>
      <c r="DDQ19" s="34"/>
      <c r="DDR19" s="35"/>
      <c r="DDS19" s="36"/>
      <c r="DDT19" s="36"/>
      <c r="DDU19" s="36"/>
      <c r="DDV19" s="36"/>
      <c r="DDW19" s="37"/>
      <c r="DDX19" s="31"/>
      <c r="DDY19" s="32"/>
      <c r="DDZ19" s="32"/>
      <c r="DEA19" s="32"/>
      <c r="DEB19" s="32"/>
      <c r="DEC19" s="33"/>
      <c r="DED19" s="32"/>
      <c r="DEE19" s="32"/>
      <c r="DEF19" s="32"/>
      <c r="DEG19" s="32"/>
      <c r="DEH19" s="34"/>
      <c r="DEI19" s="32"/>
      <c r="DEJ19" s="34"/>
      <c r="DEK19" s="35"/>
      <c r="DEL19" s="36"/>
      <c r="DEM19" s="36"/>
      <c r="DEN19" s="36"/>
      <c r="DEO19" s="36"/>
      <c r="DEP19" s="37"/>
      <c r="DEQ19" s="31"/>
      <c r="DER19" s="32"/>
      <c r="DES19" s="32"/>
      <c r="DET19" s="32"/>
      <c r="DEU19" s="32"/>
      <c r="DEV19" s="33"/>
      <c r="DEW19" s="32"/>
      <c r="DEX19" s="32"/>
      <c r="DEY19" s="32"/>
      <c r="DEZ19" s="32"/>
      <c r="DFA19" s="34"/>
      <c r="DFB19" s="32"/>
      <c r="DFC19" s="34"/>
      <c r="DFD19" s="35"/>
      <c r="DFE19" s="36"/>
      <c r="DFF19" s="36"/>
      <c r="DFG19" s="36"/>
      <c r="DFH19" s="36"/>
      <c r="DFI19" s="37"/>
      <c r="DFJ19" s="31"/>
      <c r="DFK19" s="32"/>
      <c r="DFL19" s="32"/>
      <c r="DFM19" s="32"/>
      <c r="DFN19" s="32"/>
      <c r="DFO19" s="33"/>
      <c r="DFP19" s="32"/>
      <c r="DFQ19" s="32"/>
      <c r="DFR19" s="32"/>
      <c r="DFS19" s="32"/>
      <c r="DFT19" s="34"/>
      <c r="DFU19" s="32"/>
      <c r="DFV19" s="34"/>
      <c r="DFW19" s="35"/>
      <c r="DFX19" s="36"/>
      <c r="DFY19" s="36"/>
      <c r="DFZ19" s="36"/>
      <c r="DGA19" s="36"/>
      <c r="DGB19" s="37"/>
      <c r="DGC19" s="31"/>
      <c r="DGD19" s="32"/>
      <c r="DGE19" s="32"/>
      <c r="DGF19" s="32"/>
      <c r="DGG19" s="32"/>
      <c r="DGH19" s="33"/>
      <c r="DGI19" s="32"/>
      <c r="DGJ19" s="32"/>
      <c r="DGK19" s="32"/>
      <c r="DGL19" s="32"/>
      <c r="DGM19" s="34"/>
      <c r="DGN19" s="32"/>
      <c r="DGO19" s="34"/>
      <c r="DGP19" s="35"/>
      <c r="DGQ19" s="36"/>
      <c r="DGR19" s="36"/>
      <c r="DGS19" s="36"/>
      <c r="DGT19" s="36"/>
      <c r="DGU19" s="37"/>
      <c r="DGV19" s="31"/>
      <c r="DGW19" s="32"/>
      <c r="DGX19" s="32"/>
      <c r="DGY19" s="32"/>
      <c r="DGZ19" s="32"/>
      <c r="DHA19" s="33"/>
      <c r="DHB19" s="32"/>
      <c r="DHC19" s="32"/>
      <c r="DHD19" s="32"/>
      <c r="DHE19" s="32"/>
      <c r="DHF19" s="34"/>
      <c r="DHG19" s="32"/>
      <c r="DHH19" s="34"/>
      <c r="DHI19" s="35"/>
      <c r="DHJ19" s="36"/>
      <c r="DHK19" s="36"/>
      <c r="DHL19" s="36"/>
      <c r="DHM19" s="36"/>
      <c r="DHN19" s="37"/>
      <c r="DHO19" s="31"/>
      <c r="DHP19" s="32"/>
      <c r="DHQ19" s="32"/>
      <c r="DHR19" s="32"/>
      <c r="DHS19" s="32"/>
      <c r="DHT19" s="33"/>
      <c r="DHU19" s="32"/>
      <c r="DHV19" s="32"/>
      <c r="DHW19" s="32"/>
      <c r="DHX19" s="32"/>
      <c r="DHY19" s="34"/>
      <c r="DHZ19" s="32"/>
      <c r="DIA19" s="34"/>
      <c r="DIB19" s="35"/>
      <c r="DIC19" s="36"/>
      <c r="DID19" s="36"/>
      <c r="DIE19" s="36"/>
      <c r="DIF19" s="36"/>
      <c r="DIG19" s="37"/>
      <c r="DIH19" s="31"/>
      <c r="DII19" s="32"/>
      <c r="DIJ19" s="32"/>
      <c r="DIK19" s="32"/>
      <c r="DIL19" s="32"/>
      <c r="DIM19" s="33"/>
      <c r="DIN19" s="32"/>
      <c r="DIO19" s="32"/>
      <c r="DIP19" s="32"/>
      <c r="DIQ19" s="32"/>
      <c r="DIR19" s="34"/>
      <c r="DIS19" s="32"/>
      <c r="DIT19" s="34"/>
      <c r="DIU19" s="35"/>
      <c r="DIV19" s="36"/>
      <c r="DIW19" s="36"/>
      <c r="DIX19" s="36"/>
      <c r="DIY19" s="36"/>
      <c r="DIZ19" s="37"/>
      <c r="DJA19" s="31"/>
      <c r="DJB19" s="32"/>
      <c r="DJC19" s="32"/>
      <c r="DJD19" s="32"/>
      <c r="DJE19" s="32"/>
      <c r="DJF19" s="33"/>
      <c r="DJG19" s="32"/>
      <c r="DJH19" s="32"/>
      <c r="DJI19" s="32"/>
      <c r="DJJ19" s="32"/>
      <c r="DJK19" s="34"/>
      <c r="DJL19" s="32"/>
      <c r="DJM19" s="34"/>
      <c r="DJN19" s="35"/>
      <c r="DJO19" s="36"/>
      <c r="DJP19" s="36"/>
      <c r="DJQ19" s="36"/>
      <c r="DJR19" s="36"/>
      <c r="DJS19" s="37"/>
      <c r="DJT19" s="31"/>
      <c r="DJU19" s="32"/>
      <c r="DJV19" s="32"/>
      <c r="DJW19" s="32"/>
      <c r="DJX19" s="32"/>
      <c r="DJY19" s="33"/>
      <c r="DJZ19" s="32"/>
      <c r="DKA19" s="32"/>
      <c r="DKB19" s="32"/>
      <c r="DKC19" s="32"/>
      <c r="DKD19" s="34"/>
      <c r="DKE19" s="32"/>
      <c r="DKF19" s="34"/>
      <c r="DKG19" s="35"/>
      <c r="DKH19" s="36"/>
      <c r="DKI19" s="36"/>
      <c r="DKJ19" s="36"/>
      <c r="DKK19" s="36"/>
      <c r="DKL19" s="37"/>
      <c r="DKM19" s="31"/>
      <c r="DKN19" s="32"/>
      <c r="DKO19" s="32"/>
      <c r="DKP19" s="32"/>
      <c r="DKQ19" s="32"/>
      <c r="DKR19" s="33"/>
      <c r="DKS19" s="32"/>
      <c r="DKT19" s="32"/>
      <c r="DKU19" s="32"/>
      <c r="DKV19" s="32"/>
      <c r="DKW19" s="34"/>
      <c r="DKX19" s="32"/>
      <c r="DKY19" s="34"/>
      <c r="DKZ19" s="35"/>
      <c r="DLA19" s="36"/>
      <c r="DLB19" s="36"/>
      <c r="DLC19" s="36"/>
      <c r="DLD19" s="36"/>
      <c r="DLE19" s="37"/>
      <c r="DLF19" s="31"/>
      <c r="DLG19" s="32"/>
      <c r="DLH19" s="32"/>
      <c r="DLI19" s="32"/>
      <c r="DLJ19" s="32"/>
      <c r="DLK19" s="33"/>
      <c r="DLL19" s="32"/>
      <c r="DLM19" s="32"/>
      <c r="DLN19" s="32"/>
      <c r="DLO19" s="32"/>
      <c r="DLP19" s="34"/>
      <c r="DLQ19" s="32"/>
      <c r="DLR19" s="34"/>
      <c r="DLS19" s="35"/>
      <c r="DLT19" s="36"/>
      <c r="DLU19" s="36"/>
      <c r="DLV19" s="36"/>
      <c r="DLW19" s="36"/>
      <c r="DLX19" s="37"/>
      <c r="DLY19" s="31"/>
      <c r="DLZ19" s="32"/>
      <c r="DMA19" s="32"/>
      <c r="DMB19" s="32"/>
      <c r="DMC19" s="32"/>
      <c r="DMD19" s="33"/>
      <c r="DME19" s="32"/>
      <c r="DMF19" s="32"/>
      <c r="DMG19" s="32"/>
      <c r="DMH19" s="32"/>
      <c r="DMI19" s="34"/>
      <c r="DMJ19" s="32"/>
      <c r="DMK19" s="34"/>
      <c r="DML19" s="35"/>
      <c r="DMM19" s="36"/>
      <c r="DMN19" s="36"/>
      <c r="DMO19" s="36"/>
      <c r="DMP19" s="36"/>
      <c r="DMQ19" s="37"/>
      <c r="DMR19" s="31"/>
      <c r="DMS19" s="32"/>
      <c r="DMT19" s="32"/>
      <c r="DMU19" s="32"/>
      <c r="DMV19" s="32"/>
      <c r="DMW19" s="33"/>
      <c r="DMX19" s="32"/>
      <c r="DMY19" s="32"/>
      <c r="DMZ19" s="32"/>
      <c r="DNA19" s="32"/>
      <c r="DNB19" s="34"/>
      <c r="DNC19" s="32"/>
      <c r="DND19" s="34"/>
      <c r="DNE19" s="35"/>
      <c r="DNF19" s="36"/>
      <c r="DNG19" s="36"/>
      <c r="DNH19" s="36"/>
      <c r="DNI19" s="36"/>
      <c r="DNJ19" s="37"/>
      <c r="DNK19" s="31"/>
      <c r="DNL19" s="32"/>
      <c r="DNM19" s="32"/>
      <c r="DNN19" s="32"/>
      <c r="DNO19" s="32"/>
      <c r="DNP19" s="33"/>
      <c r="DNQ19" s="32"/>
      <c r="DNR19" s="32"/>
      <c r="DNS19" s="32"/>
      <c r="DNT19" s="32"/>
      <c r="DNU19" s="34"/>
      <c r="DNV19" s="32"/>
      <c r="DNW19" s="34"/>
      <c r="DNX19" s="35"/>
      <c r="DNY19" s="36"/>
      <c r="DNZ19" s="36"/>
      <c r="DOA19" s="36"/>
      <c r="DOB19" s="36"/>
      <c r="DOC19" s="37"/>
      <c r="DOD19" s="31"/>
      <c r="DOE19" s="32"/>
      <c r="DOF19" s="32"/>
      <c r="DOG19" s="32"/>
      <c r="DOH19" s="32"/>
      <c r="DOI19" s="33"/>
      <c r="DOJ19" s="32"/>
      <c r="DOK19" s="32"/>
      <c r="DOL19" s="32"/>
      <c r="DOM19" s="32"/>
      <c r="DON19" s="34"/>
      <c r="DOO19" s="32"/>
      <c r="DOP19" s="34"/>
      <c r="DOQ19" s="35"/>
      <c r="DOR19" s="36"/>
      <c r="DOS19" s="36"/>
      <c r="DOT19" s="36"/>
      <c r="DOU19" s="36"/>
      <c r="DOV19" s="37"/>
      <c r="DOW19" s="31"/>
      <c r="DOX19" s="32"/>
      <c r="DOY19" s="32"/>
      <c r="DOZ19" s="32"/>
      <c r="DPA19" s="32"/>
      <c r="DPB19" s="33"/>
      <c r="DPC19" s="32"/>
      <c r="DPD19" s="32"/>
      <c r="DPE19" s="32"/>
      <c r="DPF19" s="32"/>
      <c r="DPG19" s="34"/>
      <c r="DPH19" s="32"/>
      <c r="DPI19" s="34"/>
      <c r="DPJ19" s="35"/>
      <c r="DPK19" s="36"/>
      <c r="DPL19" s="36"/>
      <c r="DPM19" s="36"/>
      <c r="DPN19" s="36"/>
      <c r="DPO19" s="37"/>
      <c r="DPP19" s="31"/>
      <c r="DPQ19" s="32"/>
      <c r="DPR19" s="32"/>
      <c r="DPS19" s="32"/>
      <c r="DPT19" s="32"/>
      <c r="DPU19" s="33"/>
      <c r="DPV19" s="32"/>
      <c r="DPW19" s="32"/>
      <c r="DPX19" s="32"/>
      <c r="DPY19" s="32"/>
      <c r="DPZ19" s="34"/>
      <c r="DQA19" s="32"/>
      <c r="DQB19" s="34"/>
      <c r="DQC19" s="35"/>
      <c r="DQD19" s="36"/>
      <c r="DQE19" s="36"/>
      <c r="DQF19" s="36"/>
      <c r="DQG19" s="36"/>
      <c r="DQH19" s="37"/>
      <c r="DQI19" s="31"/>
      <c r="DQJ19" s="32"/>
      <c r="DQK19" s="32"/>
      <c r="DQL19" s="32"/>
      <c r="DQM19" s="32"/>
      <c r="DQN19" s="33"/>
      <c r="DQO19" s="32"/>
      <c r="DQP19" s="32"/>
      <c r="DQQ19" s="32"/>
      <c r="DQR19" s="32"/>
      <c r="DQS19" s="34"/>
      <c r="DQT19" s="32"/>
      <c r="DQU19" s="34"/>
      <c r="DQV19" s="35"/>
      <c r="DQW19" s="36"/>
      <c r="DQX19" s="36"/>
      <c r="DQY19" s="36"/>
      <c r="DQZ19" s="36"/>
      <c r="DRA19" s="37"/>
      <c r="DRB19" s="31"/>
      <c r="DRC19" s="32"/>
      <c r="DRD19" s="32"/>
      <c r="DRE19" s="32"/>
      <c r="DRF19" s="32"/>
      <c r="DRG19" s="33"/>
      <c r="DRH19" s="32"/>
      <c r="DRI19" s="32"/>
      <c r="DRJ19" s="32"/>
      <c r="DRK19" s="32"/>
      <c r="DRL19" s="34"/>
      <c r="DRM19" s="32"/>
      <c r="DRN19" s="34"/>
      <c r="DRO19" s="35"/>
      <c r="DRP19" s="36"/>
      <c r="DRQ19" s="36"/>
      <c r="DRR19" s="36"/>
      <c r="DRS19" s="36"/>
      <c r="DRT19" s="37"/>
      <c r="DRU19" s="31"/>
      <c r="DRV19" s="32"/>
      <c r="DRW19" s="32"/>
      <c r="DRX19" s="32"/>
      <c r="DRY19" s="32"/>
      <c r="DRZ19" s="33"/>
      <c r="DSA19" s="32"/>
      <c r="DSB19" s="32"/>
      <c r="DSC19" s="32"/>
      <c r="DSD19" s="32"/>
      <c r="DSE19" s="34"/>
      <c r="DSF19" s="32"/>
      <c r="DSG19" s="34"/>
      <c r="DSH19" s="35"/>
      <c r="DSI19" s="36"/>
      <c r="DSJ19" s="36"/>
      <c r="DSK19" s="36"/>
      <c r="DSL19" s="36"/>
      <c r="DSM19" s="37"/>
      <c r="DSN19" s="31"/>
      <c r="DSO19" s="32"/>
      <c r="DSP19" s="32"/>
      <c r="DSQ19" s="32"/>
      <c r="DSR19" s="32"/>
      <c r="DSS19" s="33"/>
      <c r="DST19" s="32"/>
      <c r="DSU19" s="32"/>
      <c r="DSV19" s="32"/>
      <c r="DSW19" s="32"/>
      <c r="DSX19" s="34"/>
      <c r="DSY19" s="32"/>
      <c r="DSZ19" s="34"/>
      <c r="DTA19" s="35"/>
      <c r="DTB19" s="36"/>
      <c r="DTC19" s="36"/>
      <c r="DTD19" s="36"/>
      <c r="DTE19" s="36"/>
      <c r="DTF19" s="37"/>
      <c r="DTG19" s="31"/>
      <c r="DTH19" s="32"/>
      <c r="DTI19" s="32"/>
      <c r="DTJ19" s="32"/>
      <c r="DTK19" s="32"/>
      <c r="DTL19" s="33"/>
      <c r="DTM19" s="32"/>
      <c r="DTN19" s="32"/>
      <c r="DTO19" s="32"/>
      <c r="DTP19" s="32"/>
      <c r="DTQ19" s="34"/>
      <c r="DTR19" s="32"/>
      <c r="DTS19" s="34"/>
      <c r="DTT19" s="35"/>
      <c r="DTU19" s="36"/>
      <c r="DTV19" s="36"/>
      <c r="DTW19" s="36"/>
      <c r="DTX19" s="36"/>
      <c r="DTY19" s="37"/>
      <c r="DTZ19" s="31"/>
      <c r="DUA19" s="32"/>
      <c r="DUB19" s="32"/>
      <c r="DUC19" s="32"/>
      <c r="DUD19" s="32"/>
      <c r="DUE19" s="33"/>
      <c r="DUF19" s="32"/>
      <c r="DUG19" s="32"/>
      <c r="DUH19" s="32"/>
      <c r="DUI19" s="32"/>
      <c r="DUJ19" s="34"/>
      <c r="DUK19" s="32"/>
      <c r="DUL19" s="34"/>
      <c r="DUM19" s="35"/>
      <c r="DUN19" s="36"/>
      <c r="DUO19" s="36"/>
      <c r="DUP19" s="36"/>
      <c r="DUQ19" s="36"/>
      <c r="DUR19" s="37"/>
      <c r="DUS19" s="31"/>
      <c r="DUT19" s="32"/>
      <c r="DUU19" s="32"/>
      <c r="DUV19" s="32"/>
      <c r="DUW19" s="32"/>
      <c r="DUX19" s="33"/>
      <c r="DUY19" s="32"/>
      <c r="DUZ19" s="32"/>
      <c r="DVA19" s="32"/>
      <c r="DVB19" s="32"/>
      <c r="DVC19" s="34"/>
      <c r="DVD19" s="32"/>
      <c r="DVE19" s="34"/>
      <c r="DVF19" s="35"/>
      <c r="DVG19" s="36"/>
      <c r="DVH19" s="36"/>
      <c r="DVI19" s="36"/>
      <c r="DVJ19" s="36"/>
      <c r="DVK19" s="37"/>
      <c r="DVL19" s="31"/>
      <c r="DVM19" s="32"/>
      <c r="DVN19" s="32"/>
      <c r="DVO19" s="32"/>
      <c r="DVP19" s="32"/>
      <c r="DVQ19" s="33"/>
      <c r="DVR19" s="32"/>
      <c r="DVS19" s="32"/>
      <c r="DVT19" s="32"/>
      <c r="DVU19" s="32"/>
      <c r="DVV19" s="34"/>
      <c r="DVW19" s="32"/>
      <c r="DVX19" s="34"/>
      <c r="DVY19" s="35"/>
      <c r="DVZ19" s="36"/>
      <c r="DWA19" s="36"/>
      <c r="DWB19" s="36"/>
      <c r="DWC19" s="36"/>
      <c r="DWD19" s="37"/>
      <c r="DWE19" s="31"/>
      <c r="DWF19" s="32"/>
      <c r="DWG19" s="32"/>
      <c r="DWH19" s="32"/>
      <c r="DWI19" s="32"/>
      <c r="DWJ19" s="33"/>
      <c r="DWK19" s="32"/>
      <c r="DWL19" s="32"/>
      <c r="DWM19" s="32"/>
      <c r="DWN19" s="32"/>
      <c r="DWO19" s="34"/>
      <c r="DWP19" s="32"/>
      <c r="DWQ19" s="34"/>
      <c r="DWR19" s="35"/>
      <c r="DWS19" s="36"/>
      <c r="DWT19" s="36"/>
      <c r="DWU19" s="36"/>
      <c r="DWV19" s="36"/>
      <c r="DWW19" s="37"/>
      <c r="DWX19" s="31"/>
      <c r="DWY19" s="32"/>
      <c r="DWZ19" s="32"/>
      <c r="DXA19" s="32"/>
      <c r="DXB19" s="32"/>
      <c r="DXC19" s="33"/>
      <c r="DXD19" s="32"/>
      <c r="DXE19" s="32"/>
      <c r="DXF19" s="32"/>
      <c r="DXG19" s="32"/>
      <c r="DXH19" s="34"/>
      <c r="DXI19" s="32"/>
      <c r="DXJ19" s="34"/>
      <c r="DXK19" s="35"/>
      <c r="DXL19" s="36"/>
      <c r="DXM19" s="36"/>
      <c r="DXN19" s="36"/>
      <c r="DXO19" s="36"/>
      <c r="DXP19" s="37"/>
      <c r="DXQ19" s="31"/>
      <c r="DXR19" s="32"/>
      <c r="DXS19" s="32"/>
      <c r="DXT19" s="32"/>
      <c r="DXU19" s="32"/>
      <c r="DXV19" s="33"/>
      <c r="DXW19" s="32"/>
      <c r="DXX19" s="32"/>
      <c r="DXY19" s="32"/>
      <c r="DXZ19" s="32"/>
      <c r="DYA19" s="34"/>
      <c r="DYB19" s="32"/>
      <c r="DYC19" s="34"/>
      <c r="DYD19" s="35"/>
      <c r="DYE19" s="36"/>
      <c r="DYF19" s="36"/>
      <c r="DYG19" s="36"/>
      <c r="DYH19" s="36"/>
      <c r="DYI19" s="37"/>
      <c r="DYJ19" s="31"/>
      <c r="DYK19" s="32"/>
      <c r="DYL19" s="32"/>
      <c r="DYM19" s="32"/>
      <c r="DYN19" s="32"/>
      <c r="DYO19" s="33"/>
      <c r="DYP19" s="32"/>
      <c r="DYQ19" s="32"/>
      <c r="DYR19" s="32"/>
      <c r="DYS19" s="32"/>
      <c r="DYT19" s="34"/>
      <c r="DYU19" s="32"/>
      <c r="DYV19" s="34"/>
      <c r="DYW19" s="35"/>
      <c r="DYX19" s="36"/>
      <c r="DYY19" s="36"/>
      <c r="DYZ19" s="36"/>
      <c r="DZA19" s="36"/>
      <c r="DZB19" s="37"/>
      <c r="DZC19" s="31"/>
      <c r="DZD19" s="32"/>
      <c r="DZE19" s="32"/>
      <c r="DZF19" s="32"/>
      <c r="DZG19" s="32"/>
      <c r="DZH19" s="33"/>
      <c r="DZI19" s="32"/>
      <c r="DZJ19" s="32"/>
      <c r="DZK19" s="32"/>
      <c r="DZL19" s="32"/>
      <c r="DZM19" s="34"/>
      <c r="DZN19" s="32"/>
      <c r="DZO19" s="34"/>
      <c r="DZP19" s="35"/>
      <c r="DZQ19" s="36"/>
      <c r="DZR19" s="36"/>
      <c r="DZS19" s="36"/>
      <c r="DZT19" s="36"/>
      <c r="DZU19" s="37"/>
      <c r="DZV19" s="31"/>
      <c r="DZW19" s="32"/>
      <c r="DZX19" s="32"/>
      <c r="DZY19" s="32"/>
      <c r="DZZ19" s="32"/>
      <c r="EAA19" s="33"/>
      <c r="EAB19" s="32"/>
      <c r="EAC19" s="32"/>
      <c r="EAD19" s="32"/>
      <c r="EAE19" s="32"/>
      <c r="EAF19" s="34"/>
      <c r="EAG19" s="32"/>
      <c r="EAH19" s="34"/>
      <c r="EAI19" s="35"/>
      <c r="EAJ19" s="36"/>
      <c r="EAK19" s="36"/>
      <c r="EAL19" s="36"/>
      <c r="EAM19" s="36"/>
      <c r="EAN19" s="37"/>
      <c r="EAO19" s="31"/>
      <c r="EAP19" s="32"/>
      <c r="EAQ19" s="32"/>
      <c r="EAR19" s="32"/>
      <c r="EAS19" s="32"/>
      <c r="EAT19" s="33"/>
      <c r="EAU19" s="32"/>
      <c r="EAV19" s="32"/>
      <c r="EAW19" s="32"/>
      <c r="EAX19" s="32"/>
      <c r="EAY19" s="34"/>
      <c r="EAZ19" s="32"/>
      <c r="EBA19" s="34"/>
      <c r="EBB19" s="35"/>
      <c r="EBC19" s="36"/>
      <c r="EBD19" s="36"/>
      <c r="EBE19" s="36"/>
      <c r="EBF19" s="36"/>
      <c r="EBG19" s="37"/>
      <c r="EBH19" s="31"/>
      <c r="EBI19" s="32"/>
      <c r="EBJ19" s="32"/>
      <c r="EBK19" s="32"/>
      <c r="EBL19" s="32"/>
      <c r="EBM19" s="33"/>
      <c r="EBN19" s="32"/>
      <c r="EBO19" s="32"/>
      <c r="EBP19" s="32"/>
      <c r="EBQ19" s="32"/>
      <c r="EBR19" s="34"/>
      <c r="EBS19" s="32"/>
      <c r="EBT19" s="34"/>
      <c r="EBU19" s="35"/>
      <c r="EBV19" s="36"/>
      <c r="EBW19" s="36"/>
      <c r="EBX19" s="36"/>
      <c r="EBY19" s="36"/>
      <c r="EBZ19" s="37"/>
      <c r="ECA19" s="31"/>
      <c r="ECB19" s="32"/>
      <c r="ECC19" s="32"/>
      <c r="ECD19" s="32"/>
      <c r="ECE19" s="32"/>
      <c r="ECF19" s="33"/>
      <c r="ECG19" s="32"/>
      <c r="ECH19" s="32"/>
      <c r="ECI19" s="32"/>
      <c r="ECJ19" s="32"/>
      <c r="ECK19" s="34"/>
      <c r="ECL19" s="32"/>
      <c r="ECM19" s="34"/>
      <c r="ECN19" s="35"/>
      <c r="ECO19" s="36"/>
      <c r="ECP19" s="36"/>
      <c r="ECQ19" s="36"/>
      <c r="ECR19" s="36"/>
      <c r="ECS19" s="37"/>
      <c r="ECT19" s="31"/>
      <c r="ECU19" s="32"/>
      <c r="ECV19" s="32"/>
      <c r="ECW19" s="32"/>
      <c r="ECX19" s="32"/>
      <c r="ECY19" s="33"/>
      <c r="ECZ19" s="32"/>
      <c r="EDA19" s="32"/>
      <c r="EDB19" s="32"/>
      <c r="EDC19" s="32"/>
      <c r="EDD19" s="34"/>
      <c r="EDE19" s="32"/>
      <c r="EDF19" s="34"/>
      <c r="EDG19" s="35"/>
      <c r="EDH19" s="36"/>
      <c r="EDI19" s="36"/>
      <c r="EDJ19" s="36"/>
      <c r="EDK19" s="36"/>
      <c r="EDL19" s="37"/>
      <c r="EDM19" s="31"/>
      <c r="EDN19" s="32"/>
      <c r="EDO19" s="32"/>
      <c r="EDP19" s="32"/>
      <c r="EDQ19" s="32"/>
      <c r="EDR19" s="33"/>
      <c r="EDS19" s="32"/>
      <c r="EDT19" s="32"/>
      <c r="EDU19" s="32"/>
      <c r="EDV19" s="32"/>
      <c r="EDW19" s="34"/>
      <c r="EDX19" s="32"/>
      <c r="EDY19" s="34"/>
      <c r="EDZ19" s="35"/>
      <c r="EEA19" s="36"/>
      <c r="EEB19" s="36"/>
      <c r="EEC19" s="36"/>
      <c r="EED19" s="36"/>
      <c r="EEE19" s="37"/>
      <c r="EEF19" s="31"/>
      <c r="EEG19" s="32"/>
      <c r="EEH19" s="32"/>
      <c r="EEI19" s="32"/>
      <c r="EEJ19" s="32"/>
      <c r="EEK19" s="33"/>
      <c r="EEL19" s="32"/>
      <c r="EEM19" s="32"/>
      <c r="EEN19" s="32"/>
      <c r="EEO19" s="32"/>
      <c r="EEP19" s="34"/>
      <c r="EEQ19" s="32"/>
      <c r="EER19" s="34"/>
      <c r="EES19" s="35"/>
      <c r="EET19" s="36"/>
      <c r="EEU19" s="36"/>
      <c r="EEV19" s="36"/>
      <c r="EEW19" s="36"/>
      <c r="EEX19" s="37"/>
      <c r="EEY19" s="31"/>
      <c r="EEZ19" s="32"/>
      <c r="EFA19" s="32"/>
      <c r="EFB19" s="32"/>
      <c r="EFC19" s="32"/>
      <c r="EFD19" s="33"/>
      <c r="EFE19" s="32"/>
      <c r="EFF19" s="32"/>
      <c r="EFG19" s="32"/>
      <c r="EFH19" s="32"/>
      <c r="EFI19" s="34"/>
      <c r="EFJ19" s="32"/>
      <c r="EFK19" s="34"/>
      <c r="EFL19" s="35"/>
      <c r="EFM19" s="36"/>
      <c r="EFN19" s="36"/>
      <c r="EFO19" s="36"/>
      <c r="EFP19" s="36"/>
      <c r="EFQ19" s="37"/>
      <c r="EFR19" s="31"/>
      <c r="EFS19" s="32"/>
      <c r="EFT19" s="32"/>
      <c r="EFU19" s="32"/>
      <c r="EFV19" s="32"/>
      <c r="EFW19" s="33"/>
      <c r="EFX19" s="32"/>
      <c r="EFY19" s="32"/>
      <c r="EFZ19" s="32"/>
      <c r="EGA19" s="32"/>
      <c r="EGB19" s="34"/>
      <c r="EGC19" s="32"/>
      <c r="EGD19" s="34"/>
      <c r="EGE19" s="35"/>
      <c r="EGF19" s="36"/>
      <c r="EGG19" s="36"/>
      <c r="EGH19" s="36"/>
      <c r="EGI19" s="36"/>
      <c r="EGJ19" s="37"/>
      <c r="EGK19" s="31"/>
      <c r="EGL19" s="32"/>
      <c r="EGM19" s="32"/>
      <c r="EGN19" s="32"/>
      <c r="EGO19" s="32"/>
      <c r="EGP19" s="33"/>
      <c r="EGQ19" s="32"/>
      <c r="EGR19" s="32"/>
      <c r="EGS19" s="32"/>
      <c r="EGT19" s="32"/>
      <c r="EGU19" s="34"/>
      <c r="EGV19" s="32"/>
      <c r="EGW19" s="34"/>
      <c r="EGX19" s="35"/>
      <c r="EGY19" s="36"/>
      <c r="EGZ19" s="36"/>
      <c r="EHA19" s="36"/>
      <c r="EHB19" s="36"/>
      <c r="EHC19" s="37"/>
      <c r="EHD19" s="31"/>
      <c r="EHE19" s="32"/>
      <c r="EHF19" s="32"/>
      <c r="EHG19" s="32"/>
      <c r="EHH19" s="32"/>
      <c r="EHI19" s="33"/>
      <c r="EHJ19" s="32"/>
      <c r="EHK19" s="32"/>
      <c r="EHL19" s="32"/>
      <c r="EHM19" s="32"/>
      <c r="EHN19" s="34"/>
      <c r="EHO19" s="32"/>
      <c r="EHP19" s="34"/>
      <c r="EHQ19" s="35"/>
      <c r="EHR19" s="36"/>
      <c r="EHS19" s="36"/>
      <c r="EHT19" s="36"/>
      <c r="EHU19" s="36"/>
      <c r="EHV19" s="37"/>
      <c r="EHW19" s="31"/>
      <c r="EHX19" s="32"/>
      <c r="EHY19" s="32"/>
      <c r="EHZ19" s="32"/>
      <c r="EIA19" s="32"/>
      <c r="EIB19" s="33"/>
      <c r="EIC19" s="32"/>
      <c r="EID19" s="32"/>
      <c r="EIE19" s="32"/>
      <c r="EIF19" s="32"/>
      <c r="EIG19" s="34"/>
      <c r="EIH19" s="32"/>
      <c r="EII19" s="34"/>
      <c r="EIJ19" s="35"/>
      <c r="EIK19" s="36"/>
      <c r="EIL19" s="36"/>
      <c r="EIM19" s="36"/>
      <c r="EIN19" s="36"/>
      <c r="EIO19" s="37"/>
      <c r="EIP19" s="31"/>
      <c r="EIQ19" s="32"/>
      <c r="EIR19" s="32"/>
      <c r="EIS19" s="32"/>
      <c r="EIT19" s="32"/>
      <c r="EIU19" s="33"/>
      <c r="EIV19" s="32"/>
      <c r="EIW19" s="32"/>
      <c r="EIX19" s="32"/>
      <c r="EIY19" s="32"/>
      <c r="EIZ19" s="34"/>
      <c r="EJA19" s="32"/>
      <c r="EJB19" s="34"/>
      <c r="EJC19" s="35"/>
      <c r="EJD19" s="36"/>
      <c r="EJE19" s="36"/>
      <c r="EJF19" s="36"/>
      <c r="EJG19" s="36"/>
      <c r="EJH19" s="37"/>
      <c r="EJI19" s="31"/>
      <c r="EJJ19" s="32"/>
      <c r="EJK19" s="32"/>
      <c r="EJL19" s="32"/>
      <c r="EJM19" s="32"/>
      <c r="EJN19" s="33"/>
      <c r="EJO19" s="32"/>
      <c r="EJP19" s="32"/>
      <c r="EJQ19" s="32"/>
      <c r="EJR19" s="32"/>
      <c r="EJS19" s="34"/>
      <c r="EJT19" s="32"/>
      <c r="EJU19" s="34"/>
      <c r="EJV19" s="35"/>
      <c r="EJW19" s="36"/>
      <c r="EJX19" s="36"/>
      <c r="EJY19" s="36"/>
      <c r="EJZ19" s="36"/>
      <c r="EKA19" s="37"/>
      <c r="EKB19" s="31"/>
      <c r="EKC19" s="32"/>
      <c r="EKD19" s="32"/>
      <c r="EKE19" s="32"/>
      <c r="EKF19" s="32"/>
      <c r="EKG19" s="33"/>
      <c r="EKH19" s="32"/>
      <c r="EKI19" s="32"/>
      <c r="EKJ19" s="32"/>
      <c r="EKK19" s="32"/>
      <c r="EKL19" s="34"/>
      <c r="EKM19" s="32"/>
      <c r="EKN19" s="34"/>
      <c r="EKO19" s="35"/>
      <c r="EKP19" s="36"/>
      <c r="EKQ19" s="36"/>
      <c r="EKR19" s="36"/>
      <c r="EKS19" s="36"/>
      <c r="EKT19" s="37"/>
      <c r="EKU19" s="31"/>
      <c r="EKV19" s="32"/>
      <c r="EKW19" s="32"/>
      <c r="EKX19" s="32"/>
      <c r="EKY19" s="32"/>
      <c r="EKZ19" s="33"/>
      <c r="ELA19" s="32"/>
      <c r="ELB19" s="32"/>
      <c r="ELC19" s="32"/>
      <c r="ELD19" s="32"/>
      <c r="ELE19" s="34"/>
      <c r="ELF19" s="32"/>
      <c r="ELG19" s="34"/>
      <c r="ELH19" s="35"/>
      <c r="ELI19" s="36"/>
      <c r="ELJ19" s="36"/>
      <c r="ELK19" s="36"/>
      <c r="ELL19" s="36"/>
      <c r="ELM19" s="37"/>
      <c r="ELN19" s="31"/>
      <c r="ELO19" s="32"/>
      <c r="ELP19" s="32"/>
      <c r="ELQ19" s="32"/>
      <c r="ELR19" s="32"/>
      <c r="ELS19" s="33"/>
      <c r="ELT19" s="32"/>
      <c r="ELU19" s="32"/>
      <c r="ELV19" s="32"/>
      <c r="ELW19" s="32"/>
      <c r="ELX19" s="34"/>
      <c r="ELY19" s="32"/>
      <c r="ELZ19" s="34"/>
      <c r="EMA19" s="35"/>
      <c r="EMB19" s="36"/>
      <c r="EMC19" s="36"/>
      <c r="EMD19" s="36"/>
      <c r="EME19" s="36"/>
      <c r="EMF19" s="37"/>
      <c r="EMG19" s="31"/>
      <c r="EMH19" s="32"/>
      <c r="EMI19" s="32"/>
      <c r="EMJ19" s="32"/>
      <c r="EMK19" s="32"/>
      <c r="EML19" s="33"/>
      <c r="EMM19" s="32"/>
      <c r="EMN19" s="32"/>
      <c r="EMO19" s="32"/>
      <c r="EMP19" s="32"/>
      <c r="EMQ19" s="34"/>
      <c r="EMR19" s="32"/>
      <c r="EMS19" s="34"/>
      <c r="EMT19" s="35"/>
      <c r="EMU19" s="36"/>
      <c r="EMV19" s="36"/>
      <c r="EMW19" s="36"/>
      <c r="EMX19" s="36"/>
      <c r="EMY19" s="37"/>
      <c r="EMZ19" s="31"/>
      <c r="ENA19" s="32"/>
      <c r="ENB19" s="32"/>
      <c r="ENC19" s="32"/>
      <c r="END19" s="32"/>
      <c r="ENE19" s="33"/>
      <c r="ENF19" s="32"/>
      <c r="ENG19" s="32"/>
      <c r="ENH19" s="32"/>
      <c r="ENI19" s="32"/>
      <c r="ENJ19" s="34"/>
      <c r="ENK19" s="32"/>
      <c r="ENL19" s="34"/>
      <c r="ENM19" s="35"/>
      <c r="ENN19" s="36"/>
      <c r="ENO19" s="36"/>
      <c r="ENP19" s="36"/>
      <c r="ENQ19" s="36"/>
      <c r="ENR19" s="37"/>
      <c r="ENS19" s="31"/>
      <c r="ENT19" s="32"/>
      <c r="ENU19" s="32"/>
      <c r="ENV19" s="32"/>
      <c r="ENW19" s="32"/>
      <c r="ENX19" s="33"/>
      <c r="ENY19" s="32"/>
      <c r="ENZ19" s="32"/>
      <c r="EOA19" s="32"/>
      <c r="EOB19" s="32"/>
      <c r="EOC19" s="34"/>
      <c r="EOD19" s="32"/>
      <c r="EOE19" s="34"/>
      <c r="EOF19" s="35"/>
      <c r="EOG19" s="36"/>
      <c r="EOH19" s="36"/>
      <c r="EOI19" s="36"/>
      <c r="EOJ19" s="36"/>
      <c r="EOK19" s="37"/>
      <c r="EOL19" s="31"/>
      <c r="EOM19" s="32"/>
      <c r="EON19" s="32"/>
      <c r="EOO19" s="32"/>
      <c r="EOP19" s="32"/>
      <c r="EOQ19" s="33"/>
      <c r="EOR19" s="32"/>
      <c r="EOS19" s="32"/>
      <c r="EOT19" s="32"/>
      <c r="EOU19" s="32"/>
      <c r="EOV19" s="34"/>
      <c r="EOW19" s="32"/>
      <c r="EOX19" s="34"/>
      <c r="EOY19" s="35"/>
      <c r="EOZ19" s="36"/>
      <c r="EPA19" s="36"/>
      <c r="EPB19" s="36"/>
      <c r="EPC19" s="36"/>
      <c r="EPD19" s="37"/>
      <c r="EPE19" s="31"/>
      <c r="EPF19" s="32"/>
      <c r="EPG19" s="32"/>
      <c r="EPH19" s="32"/>
      <c r="EPI19" s="32"/>
      <c r="EPJ19" s="33"/>
      <c r="EPK19" s="32"/>
      <c r="EPL19" s="32"/>
      <c r="EPM19" s="32"/>
      <c r="EPN19" s="32"/>
      <c r="EPO19" s="34"/>
      <c r="EPP19" s="32"/>
      <c r="EPQ19" s="34"/>
      <c r="EPR19" s="35"/>
      <c r="EPS19" s="36"/>
      <c r="EPT19" s="36"/>
      <c r="EPU19" s="36"/>
      <c r="EPV19" s="36"/>
      <c r="EPW19" s="37"/>
      <c r="EPX19" s="31"/>
      <c r="EPY19" s="32"/>
      <c r="EPZ19" s="32"/>
      <c r="EQA19" s="32"/>
      <c r="EQB19" s="32"/>
      <c r="EQC19" s="33"/>
      <c r="EQD19" s="32"/>
      <c r="EQE19" s="32"/>
      <c r="EQF19" s="32"/>
      <c r="EQG19" s="32"/>
      <c r="EQH19" s="34"/>
      <c r="EQI19" s="32"/>
      <c r="EQJ19" s="34"/>
      <c r="EQK19" s="35"/>
      <c r="EQL19" s="36"/>
      <c r="EQM19" s="36"/>
      <c r="EQN19" s="36"/>
      <c r="EQO19" s="36"/>
      <c r="EQP19" s="37"/>
      <c r="EQQ19" s="31"/>
      <c r="EQR19" s="32"/>
      <c r="EQS19" s="32"/>
      <c r="EQT19" s="32"/>
      <c r="EQU19" s="32"/>
      <c r="EQV19" s="33"/>
      <c r="EQW19" s="32"/>
      <c r="EQX19" s="32"/>
      <c r="EQY19" s="32"/>
      <c r="EQZ19" s="32"/>
      <c r="ERA19" s="34"/>
      <c r="ERB19" s="32"/>
      <c r="ERC19" s="34"/>
      <c r="ERD19" s="35"/>
      <c r="ERE19" s="36"/>
      <c r="ERF19" s="36"/>
      <c r="ERG19" s="36"/>
      <c r="ERH19" s="36"/>
      <c r="ERI19" s="37"/>
      <c r="ERJ19" s="31"/>
      <c r="ERK19" s="32"/>
      <c r="ERL19" s="32"/>
      <c r="ERM19" s="32"/>
      <c r="ERN19" s="32"/>
      <c r="ERO19" s="33"/>
      <c r="ERP19" s="32"/>
      <c r="ERQ19" s="32"/>
      <c r="ERR19" s="32"/>
      <c r="ERS19" s="32"/>
      <c r="ERT19" s="34"/>
      <c r="ERU19" s="32"/>
      <c r="ERV19" s="34"/>
      <c r="ERW19" s="35"/>
      <c r="ERX19" s="36"/>
      <c r="ERY19" s="36"/>
      <c r="ERZ19" s="36"/>
      <c r="ESA19" s="36"/>
      <c r="ESB19" s="37"/>
      <c r="ESC19" s="31"/>
      <c r="ESD19" s="32"/>
      <c r="ESE19" s="32"/>
      <c r="ESF19" s="32"/>
      <c r="ESG19" s="32"/>
      <c r="ESH19" s="33"/>
      <c r="ESI19" s="32"/>
      <c r="ESJ19" s="32"/>
      <c r="ESK19" s="32"/>
      <c r="ESL19" s="32"/>
      <c r="ESM19" s="34"/>
      <c r="ESN19" s="32"/>
      <c r="ESO19" s="34"/>
      <c r="ESP19" s="35"/>
      <c r="ESQ19" s="36"/>
      <c r="ESR19" s="36"/>
      <c r="ESS19" s="36"/>
      <c r="EST19" s="36"/>
      <c r="ESU19" s="37"/>
      <c r="ESV19" s="31"/>
      <c r="ESW19" s="32"/>
      <c r="ESX19" s="32"/>
      <c r="ESY19" s="32"/>
      <c r="ESZ19" s="32"/>
      <c r="ETA19" s="33"/>
      <c r="ETB19" s="32"/>
      <c r="ETC19" s="32"/>
      <c r="ETD19" s="32"/>
      <c r="ETE19" s="32"/>
      <c r="ETF19" s="34"/>
      <c r="ETG19" s="32"/>
      <c r="ETH19" s="34"/>
      <c r="ETI19" s="35"/>
      <c r="ETJ19" s="36"/>
      <c r="ETK19" s="36"/>
      <c r="ETL19" s="36"/>
      <c r="ETM19" s="36"/>
      <c r="ETN19" s="37"/>
      <c r="ETO19" s="31"/>
      <c r="ETP19" s="32"/>
      <c r="ETQ19" s="32"/>
      <c r="ETR19" s="32"/>
      <c r="ETS19" s="32"/>
      <c r="ETT19" s="33"/>
      <c r="ETU19" s="32"/>
      <c r="ETV19" s="32"/>
      <c r="ETW19" s="32"/>
      <c r="ETX19" s="32"/>
      <c r="ETY19" s="34"/>
      <c r="ETZ19" s="32"/>
      <c r="EUA19" s="34"/>
      <c r="EUB19" s="35"/>
      <c r="EUC19" s="36"/>
      <c r="EUD19" s="36"/>
      <c r="EUE19" s="36"/>
      <c r="EUF19" s="36"/>
      <c r="EUG19" s="37"/>
      <c r="EUH19" s="31"/>
      <c r="EUI19" s="32"/>
      <c r="EUJ19" s="32"/>
      <c r="EUK19" s="32"/>
      <c r="EUL19" s="32"/>
      <c r="EUM19" s="33"/>
      <c r="EUN19" s="32"/>
      <c r="EUO19" s="32"/>
      <c r="EUP19" s="32"/>
      <c r="EUQ19" s="32"/>
      <c r="EUR19" s="34"/>
      <c r="EUS19" s="32"/>
      <c r="EUT19" s="34"/>
      <c r="EUU19" s="35"/>
      <c r="EUV19" s="36"/>
      <c r="EUW19" s="36"/>
      <c r="EUX19" s="36"/>
      <c r="EUY19" s="36"/>
      <c r="EUZ19" s="37"/>
      <c r="EVA19" s="31"/>
      <c r="EVB19" s="32"/>
      <c r="EVC19" s="32"/>
      <c r="EVD19" s="32"/>
      <c r="EVE19" s="32"/>
      <c r="EVF19" s="33"/>
      <c r="EVG19" s="32"/>
      <c r="EVH19" s="32"/>
      <c r="EVI19" s="32"/>
      <c r="EVJ19" s="32"/>
      <c r="EVK19" s="34"/>
      <c r="EVL19" s="32"/>
      <c r="EVM19" s="34"/>
      <c r="EVN19" s="35"/>
      <c r="EVO19" s="36"/>
      <c r="EVP19" s="36"/>
      <c r="EVQ19" s="36"/>
      <c r="EVR19" s="36"/>
      <c r="EVS19" s="37"/>
      <c r="EVT19" s="31"/>
      <c r="EVU19" s="32"/>
      <c r="EVV19" s="32"/>
      <c r="EVW19" s="32"/>
      <c r="EVX19" s="32"/>
      <c r="EVY19" s="33"/>
      <c r="EVZ19" s="32"/>
      <c r="EWA19" s="32"/>
      <c r="EWB19" s="32"/>
      <c r="EWC19" s="32"/>
      <c r="EWD19" s="34"/>
      <c r="EWE19" s="32"/>
      <c r="EWF19" s="34"/>
      <c r="EWG19" s="35"/>
      <c r="EWH19" s="36"/>
      <c r="EWI19" s="36"/>
      <c r="EWJ19" s="36"/>
      <c r="EWK19" s="36"/>
      <c r="EWL19" s="37"/>
      <c r="EWM19" s="31"/>
      <c r="EWN19" s="32"/>
      <c r="EWO19" s="32"/>
      <c r="EWP19" s="32"/>
      <c r="EWQ19" s="32"/>
      <c r="EWR19" s="33"/>
      <c r="EWS19" s="32"/>
      <c r="EWT19" s="32"/>
      <c r="EWU19" s="32"/>
      <c r="EWV19" s="32"/>
      <c r="EWW19" s="34"/>
      <c r="EWX19" s="32"/>
      <c r="EWY19" s="34"/>
      <c r="EWZ19" s="35"/>
      <c r="EXA19" s="36"/>
      <c r="EXB19" s="36"/>
      <c r="EXC19" s="36"/>
      <c r="EXD19" s="36"/>
      <c r="EXE19" s="37"/>
      <c r="EXF19" s="31"/>
      <c r="EXG19" s="32"/>
      <c r="EXH19" s="32"/>
      <c r="EXI19" s="32"/>
      <c r="EXJ19" s="32"/>
      <c r="EXK19" s="33"/>
      <c r="EXL19" s="32"/>
      <c r="EXM19" s="32"/>
      <c r="EXN19" s="32"/>
      <c r="EXO19" s="32"/>
      <c r="EXP19" s="34"/>
      <c r="EXQ19" s="32"/>
      <c r="EXR19" s="34"/>
      <c r="EXS19" s="35"/>
      <c r="EXT19" s="36"/>
      <c r="EXU19" s="36"/>
      <c r="EXV19" s="36"/>
      <c r="EXW19" s="36"/>
      <c r="EXX19" s="37"/>
      <c r="EXY19" s="31"/>
      <c r="EXZ19" s="32"/>
      <c r="EYA19" s="32"/>
      <c r="EYB19" s="32"/>
      <c r="EYC19" s="32"/>
      <c r="EYD19" s="33"/>
      <c r="EYE19" s="32"/>
      <c r="EYF19" s="32"/>
      <c r="EYG19" s="32"/>
      <c r="EYH19" s="32"/>
      <c r="EYI19" s="34"/>
      <c r="EYJ19" s="32"/>
      <c r="EYK19" s="34"/>
      <c r="EYL19" s="35"/>
      <c r="EYM19" s="36"/>
      <c r="EYN19" s="36"/>
      <c r="EYO19" s="36"/>
      <c r="EYP19" s="36"/>
      <c r="EYQ19" s="37"/>
      <c r="EYR19" s="31"/>
      <c r="EYS19" s="32"/>
      <c r="EYT19" s="32"/>
      <c r="EYU19" s="32"/>
      <c r="EYV19" s="32"/>
      <c r="EYW19" s="33"/>
      <c r="EYX19" s="32"/>
      <c r="EYY19" s="32"/>
      <c r="EYZ19" s="32"/>
      <c r="EZA19" s="32"/>
      <c r="EZB19" s="34"/>
      <c r="EZC19" s="32"/>
      <c r="EZD19" s="34"/>
      <c r="EZE19" s="35"/>
      <c r="EZF19" s="36"/>
      <c r="EZG19" s="36"/>
      <c r="EZH19" s="36"/>
      <c r="EZI19" s="36"/>
      <c r="EZJ19" s="37"/>
      <c r="EZK19" s="31"/>
      <c r="EZL19" s="32"/>
      <c r="EZM19" s="32"/>
      <c r="EZN19" s="32"/>
      <c r="EZO19" s="32"/>
      <c r="EZP19" s="33"/>
      <c r="EZQ19" s="32"/>
      <c r="EZR19" s="32"/>
      <c r="EZS19" s="32"/>
      <c r="EZT19" s="32"/>
      <c r="EZU19" s="34"/>
      <c r="EZV19" s="32"/>
      <c r="EZW19" s="34"/>
      <c r="EZX19" s="35"/>
      <c r="EZY19" s="36"/>
      <c r="EZZ19" s="36"/>
      <c r="FAA19" s="36"/>
      <c r="FAB19" s="36"/>
      <c r="FAC19" s="37"/>
      <c r="FAD19" s="31"/>
      <c r="FAE19" s="32"/>
      <c r="FAF19" s="32"/>
      <c r="FAG19" s="32"/>
      <c r="FAH19" s="32"/>
      <c r="FAI19" s="33"/>
      <c r="FAJ19" s="32"/>
      <c r="FAK19" s="32"/>
      <c r="FAL19" s="32"/>
      <c r="FAM19" s="32"/>
      <c r="FAN19" s="34"/>
      <c r="FAO19" s="32"/>
      <c r="FAP19" s="34"/>
      <c r="FAQ19" s="35"/>
      <c r="FAR19" s="36"/>
      <c r="FAS19" s="36"/>
      <c r="FAT19" s="36"/>
      <c r="FAU19" s="36"/>
      <c r="FAV19" s="37"/>
      <c r="FAW19" s="31"/>
      <c r="FAX19" s="32"/>
      <c r="FAY19" s="32"/>
      <c r="FAZ19" s="32"/>
      <c r="FBA19" s="32"/>
      <c r="FBB19" s="33"/>
      <c r="FBC19" s="32"/>
      <c r="FBD19" s="32"/>
      <c r="FBE19" s="32"/>
      <c r="FBF19" s="32"/>
      <c r="FBG19" s="34"/>
      <c r="FBH19" s="32"/>
      <c r="FBI19" s="34"/>
      <c r="FBJ19" s="35"/>
      <c r="FBK19" s="36"/>
      <c r="FBL19" s="36"/>
      <c r="FBM19" s="36"/>
      <c r="FBN19" s="36"/>
      <c r="FBO19" s="37"/>
      <c r="FBP19" s="31"/>
      <c r="FBQ19" s="32"/>
      <c r="FBR19" s="32"/>
      <c r="FBS19" s="32"/>
      <c r="FBT19" s="32"/>
      <c r="FBU19" s="33"/>
      <c r="FBV19" s="32"/>
      <c r="FBW19" s="32"/>
      <c r="FBX19" s="32"/>
      <c r="FBY19" s="32"/>
      <c r="FBZ19" s="34"/>
      <c r="FCA19" s="32"/>
      <c r="FCB19" s="34"/>
      <c r="FCC19" s="35"/>
      <c r="FCD19" s="36"/>
      <c r="FCE19" s="36"/>
      <c r="FCF19" s="36"/>
      <c r="FCG19" s="36"/>
      <c r="FCH19" s="37"/>
      <c r="FCI19" s="31"/>
      <c r="FCJ19" s="32"/>
      <c r="FCK19" s="32"/>
      <c r="FCL19" s="32"/>
      <c r="FCM19" s="32"/>
      <c r="FCN19" s="33"/>
      <c r="FCO19" s="32"/>
      <c r="FCP19" s="32"/>
      <c r="FCQ19" s="32"/>
      <c r="FCR19" s="32"/>
      <c r="FCS19" s="34"/>
      <c r="FCT19" s="32"/>
      <c r="FCU19" s="34"/>
      <c r="FCV19" s="35"/>
      <c r="FCW19" s="36"/>
      <c r="FCX19" s="36"/>
      <c r="FCY19" s="36"/>
      <c r="FCZ19" s="36"/>
      <c r="FDA19" s="37"/>
      <c r="FDB19" s="31"/>
      <c r="FDC19" s="32"/>
      <c r="FDD19" s="32"/>
      <c r="FDE19" s="32"/>
      <c r="FDF19" s="32"/>
      <c r="FDG19" s="33"/>
      <c r="FDH19" s="32"/>
      <c r="FDI19" s="32"/>
      <c r="FDJ19" s="32"/>
      <c r="FDK19" s="32"/>
      <c r="FDL19" s="34"/>
      <c r="FDM19" s="32"/>
      <c r="FDN19" s="34"/>
      <c r="FDO19" s="35"/>
      <c r="FDP19" s="36"/>
      <c r="FDQ19" s="36"/>
      <c r="FDR19" s="36"/>
      <c r="FDS19" s="36"/>
      <c r="FDT19" s="37"/>
      <c r="FDU19" s="31"/>
      <c r="FDV19" s="32"/>
      <c r="FDW19" s="32"/>
      <c r="FDX19" s="32"/>
      <c r="FDY19" s="32"/>
      <c r="FDZ19" s="33"/>
      <c r="FEA19" s="32"/>
      <c r="FEB19" s="32"/>
      <c r="FEC19" s="32"/>
      <c r="FED19" s="32"/>
      <c r="FEE19" s="34"/>
      <c r="FEF19" s="32"/>
      <c r="FEG19" s="34"/>
      <c r="FEH19" s="35"/>
      <c r="FEI19" s="36"/>
      <c r="FEJ19" s="36"/>
      <c r="FEK19" s="36"/>
      <c r="FEL19" s="36"/>
      <c r="FEM19" s="37"/>
      <c r="FEN19" s="31"/>
      <c r="FEO19" s="32"/>
      <c r="FEP19" s="32"/>
      <c r="FEQ19" s="32"/>
      <c r="FER19" s="32"/>
      <c r="FES19" s="33"/>
      <c r="FET19" s="32"/>
      <c r="FEU19" s="32"/>
      <c r="FEV19" s="32"/>
      <c r="FEW19" s="32"/>
      <c r="FEX19" s="34"/>
      <c r="FEY19" s="32"/>
      <c r="FEZ19" s="34"/>
      <c r="FFA19" s="35"/>
      <c r="FFB19" s="36"/>
      <c r="FFC19" s="36"/>
      <c r="FFD19" s="36"/>
      <c r="FFE19" s="36"/>
      <c r="FFF19" s="37"/>
      <c r="FFG19" s="31"/>
      <c r="FFH19" s="32"/>
      <c r="FFI19" s="32"/>
      <c r="FFJ19" s="32"/>
      <c r="FFK19" s="32"/>
      <c r="FFL19" s="33"/>
      <c r="FFM19" s="32"/>
      <c r="FFN19" s="32"/>
      <c r="FFO19" s="32"/>
      <c r="FFP19" s="32"/>
      <c r="FFQ19" s="34"/>
      <c r="FFR19" s="32"/>
      <c r="FFS19" s="34"/>
      <c r="FFT19" s="35"/>
      <c r="FFU19" s="36"/>
      <c r="FFV19" s="36"/>
      <c r="FFW19" s="36"/>
      <c r="FFX19" s="36"/>
      <c r="FFY19" s="37"/>
      <c r="FFZ19" s="31"/>
      <c r="FGA19" s="32"/>
      <c r="FGB19" s="32"/>
      <c r="FGC19" s="32"/>
      <c r="FGD19" s="32"/>
      <c r="FGE19" s="33"/>
      <c r="FGF19" s="32"/>
      <c r="FGG19" s="32"/>
      <c r="FGH19" s="32"/>
      <c r="FGI19" s="32"/>
      <c r="FGJ19" s="34"/>
      <c r="FGK19" s="32"/>
      <c r="FGL19" s="34"/>
      <c r="FGM19" s="35"/>
      <c r="FGN19" s="36"/>
      <c r="FGO19" s="36"/>
      <c r="FGP19" s="36"/>
      <c r="FGQ19" s="36"/>
      <c r="FGR19" s="37"/>
      <c r="FGS19" s="31"/>
      <c r="FGT19" s="32"/>
      <c r="FGU19" s="32"/>
      <c r="FGV19" s="32"/>
      <c r="FGW19" s="32"/>
      <c r="FGX19" s="33"/>
      <c r="FGY19" s="32"/>
      <c r="FGZ19" s="32"/>
      <c r="FHA19" s="32"/>
      <c r="FHB19" s="32"/>
      <c r="FHC19" s="34"/>
      <c r="FHD19" s="32"/>
      <c r="FHE19" s="34"/>
      <c r="FHF19" s="35"/>
      <c r="FHG19" s="36"/>
      <c r="FHH19" s="36"/>
      <c r="FHI19" s="36"/>
      <c r="FHJ19" s="36"/>
      <c r="FHK19" s="37"/>
      <c r="FHL19" s="31"/>
      <c r="FHM19" s="32"/>
      <c r="FHN19" s="32"/>
      <c r="FHO19" s="32"/>
      <c r="FHP19" s="32"/>
      <c r="FHQ19" s="33"/>
      <c r="FHR19" s="32"/>
      <c r="FHS19" s="32"/>
      <c r="FHT19" s="32"/>
      <c r="FHU19" s="32"/>
      <c r="FHV19" s="34"/>
      <c r="FHW19" s="32"/>
      <c r="FHX19" s="34"/>
      <c r="FHY19" s="35"/>
      <c r="FHZ19" s="36"/>
      <c r="FIA19" s="36"/>
      <c r="FIB19" s="36"/>
      <c r="FIC19" s="36"/>
      <c r="FID19" s="37"/>
      <c r="FIE19" s="31"/>
      <c r="FIF19" s="32"/>
      <c r="FIG19" s="32"/>
      <c r="FIH19" s="32"/>
      <c r="FII19" s="32"/>
      <c r="FIJ19" s="33"/>
      <c r="FIK19" s="32"/>
      <c r="FIL19" s="32"/>
      <c r="FIM19" s="32"/>
      <c r="FIN19" s="32"/>
      <c r="FIO19" s="34"/>
      <c r="FIP19" s="32"/>
      <c r="FIQ19" s="34"/>
      <c r="FIR19" s="35"/>
      <c r="FIS19" s="36"/>
      <c r="FIT19" s="36"/>
      <c r="FIU19" s="36"/>
      <c r="FIV19" s="36"/>
      <c r="FIW19" s="37"/>
      <c r="FIX19" s="31"/>
      <c r="FIY19" s="32"/>
      <c r="FIZ19" s="32"/>
      <c r="FJA19" s="32"/>
      <c r="FJB19" s="32"/>
      <c r="FJC19" s="33"/>
      <c r="FJD19" s="32"/>
      <c r="FJE19" s="32"/>
      <c r="FJF19" s="32"/>
      <c r="FJG19" s="32"/>
      <c r="FJH19" s="34"/>
      <c r="FJI19" s="32"/>
      <c r="FJJ19" s="34"/>
      <c r="FJK19" s="35"/>
      <c r="FJL19" s="36"/>
      <c r="FJM19" s="36"/>
      <c r="FJN19" s="36"/>
      <c r="FJO19" s="36"/>
      <c r="FJP19" s="37"/>
      <c r="FJQ19" s="31"/>
      <c r="FJR19" s="32"/>
      <c r="FJS19" s="32"/>
      <c r="FJT19" s="32"/>
      <c r="FJU19" s="32"/>
      <c r="FJV19" s="33"/>
      <c r="FJW19" s="32"/>
      <c r="FJX19" s="32"/>
      <c r="FJY19" s="32"/>
      <c r="FJZ19" s="32"/>
      <c r="FKA19" s="34"/>
      <c r="FKB19" s="32"/>
      <c r="FKC19" s="34"/>
      <c r="FKD19" s="35"/>
      <c r="FKE19" s="36"/>
      <c r="FKF19" s="36"/>
      <c r="FKG19" s="36"/>
      <c r="FKH19" s="36"/>
      <c r="FKI19" s="37"/>
      <c r="FKJ19" s="31"/>
      <c r="FKK19" s="32"/>
      <c r="FKL19" s="32"/>
      <c r="FKM19" s="32"/>
      <c r="FKN19" s="32"/>
      <c r="FKO19" s="33"/>
      <c r="FKP19" s="32"/>
      <c r="FKQ19" s="32"/>
      <c r="FKR19" s="32"/>
      <c r="FKS19" s="32"/>
      <c r="FKT19" s="34"/>
      <c r="FKU19" s="32"/>
      <c r="FKV19" s="34"/>
      <c r="FKW19" s="35"/>
      <c r="FKX19" s="36"/>
      <c r="FKY19" s="36"/>
      <c r="FKZ19" s="36"/>
      <c r="FLA19" s="36"/>
      <c r="FLB19" s="37"/>
      <c r="FLC19" s="31"/>
      <c r="FLD19" s="32"/>
      <c r="FLE19" s="32"/>
      <c r="FLF19" s="32"/>
      <c r="FLG19" s="32"/>
      <c r="FLH19" s="33"/>
      <c r="FLI19" s="32"/>
      <c r="FLJ19" s="32"/>
      <c r="FLK19" s="32"/>
      <c r="FLL19" s="32"/>
      <c r="FLM19" s="34"/>
      <c r="FLN19" s="32"/>
      <c r="FLO19" s="34"/>
      <c r="FLP19" s="35"/>
      <c r="FLQ19" s="36"/>
      <c r="FLR19" s="36"/>
      <c r="FLS19" s="36"/>
      <c r="FLT19" s="36"/>
      <c r="FLU19" s="37"/>
      <c r="FLV19" s="31"/>
      <c r="FLW19" s="32"/>
      <c r="FLX19" s="32"/>
      <c r="FLY19" s="32"/>
      <c r="FLZ19" s="32"/>
      <c r="FMA19" s="33"/>
      <c r="FMB19" s="32"/>
      <c r="FMC19" s="32"/>
      <c r="FMD19" s="32"/>
      <c r="FME19" s="32"/>
      <c r="FMF19" s="34"/>
      <c r="FMG19" s="32"/>
      <c r="FMH19" s="34"/>
      <c r="FMI19" s="35"/>
      <c r="FMJ19" s="36"/>
      <c r="FMK19" s="36"/>
      <c r="FML19" s="36"/>
      <c r="FMM19" s="36"/>
      <c r="FMN19" s="37"/>
      <c r="FMO19" s="31"/>
      <c r="FMP19" s="32"/>
      <c r="FMQ19" s="32"/>
      <c r="FMR19" s="32"/>
      <c r="FMS19" s="32"/>
      <c r="FMT19" s="33"/>
      <c r="FMU19" s="32"/>
      <c r="FMV19" s="32"/>
      <c r="FMW19" s="32"/>
      <c r="FMX19" s="32"/>
      <c r="FMY19" s="34"/>
      <c r="FMZ19" s="32"/>
      <c r="FNA19" s="34"/>
      <c r="FNB19" s="35"/>
      <c r="FNC19" s="36"/>
      <c r="FND19" s="36"/>
      <c r="FNE19" s="36"/>
      <c r="FNF19" s="36"/>
      <c r="FNG19" s="37"/>
      <c r="FNH19" s="31"/>
      <c r="FNI19" s="32"/>
      <c r="FNJ19" s="32"/>
      <c r="FNK19" s="32"/>
      <c r="FNL19" s="32"/>
      <c r="FNM19" s="33"/>
      <c r="FNN19" s="32"/>
      <c r="FNO19" s="32"/>
      <c r="FNP19" s="32"/>
      <c r="FNQ19" s="32"/>
      <c r="FNR19" s="34"/>
      <c r="FNS19" s="32"/>
      <c r="FNT19" s="34"/>
      <c r="FNU19" s="35"/>
      <c r="FNV19" s="36"/>
      <c r="FNW19" s="36"/>
      <c r="FNX19" s="36"/>
      <c r="FNY19" s="36"/>
      <c r="FNZ19" s="37"/>
      <c r="FOA19" s="31"/>
      <c r="FOB19" s="32"/>
      <c r="FOC19" s="32"/>
      <c r="FOD19" s="32"/>
      <c r="FOE19" s="32"/>
      <c r="FOF19" s="33"/>
      <c r="FOG19" s="32"/>
      <c r="FOH19" s="32"/>
      <c r="FOI19" s="32"/>
      <c r="FOJ19" s="32"/>
      <c r="FOK19" s="34"/>
      <c r="FOL19" s="32"/>
      <c r="FOM19" s="34"/>
      <c r="FON19" s="35"/>
      <c r="FOO19" s="36"/>
      <c r="FOP19" s="36"/>
      <c r="FOQ19" s="36"/>
      <c r="FOR19" s="36"/>
      <c r="FOS19" s="37"/>
      <c r="FOT19" s="31"/>
      <c r="FOU19" s="32"/>
      <c r="FOV19" s="32"/>
      <c r="FOW19" s="32"/>
      <c r="FOX19" s="32"/>
      <c r="FOY19" s="33"/>
      <c r="FOZ19" s="32"/>
      <c r="FPA19" s="32"/>
      <c r="FPB19" s="32"/>
      <c r="FPC19" s="32"/>
      <c r="FPD19" s="34"/>
      <c r="FPE19" s="32"/>
      <c r="FPF19" s="34"/>
      <c r="FPG19" s="35"/>
      <c r="FPH19" s="36"/>
      <c r="FPI19" s="36"/>
      <c r="FPJ19" s="36"/>
      <c r="FPK19" s="36"/>
      <c r="FPL19" s="37"/>
      <c r="FPM19" s="31"/>
      <c r="FPN19" s="32"/>
      <c r="FPO19" s="32"/>
      <c r="FPP19" s="32"/>
      <c r="FPQ19" s="32"/>
      <c r="FPR19" s="33"/>
      <c r="FPS19" s="32"/>
      <c r="FPT19" s="32"/>
      <c r="FPU19" s="32"/>
      <c r="FPV19" s="32"/>
      <c r="FPW19" s="34"/>
      <c r="FPX19" s="32"/>
      <c r="FPY19" s="34"/>
      <c r="FPZ19" s="35"/>
      <c r="FQA19" s="36"/>
      <c r="FQB19" s="36"/>
      <c r="FQC19" s="36"/>
      <c r="FQD19" s="36"/>
      <c r="FQE19" s="37"/>
      <c r="FQF19" s="31"/>
      <c r="FQG19" s="32"/>
      <c r="FQH19" s="32"/>
      <c r="FQI19" s="32"/>
      <c r="FQJ19" s="32"/>
      <c r="FQK19" s="33"/>
      <c r="FQL19" s="32"/>
      <c r="FQM19" s="32"/>
      <c r="FQN19" s="32"/>
      <c r="FQO19" s="32"/>
      <c r="FQP19" s="34"/>
      <c r="FQQ19" s="32"/>
      <c r="FQR19" s="34"/>
      <c r="FQS19" s="35"/>
      <c r="FQT19" s="36"/>
      <c r="FQU19" s="36"/>
      <c r="FQV19" s="36"/>
      <c r="FQW19" s="36"/>
      <c r="FQX19" s="37"/>
      <c r="FQY19" s="31"/>
      <c r="FQZ19" s="32"/>
      <c r="FRA19" s="32"/>
      <c r="FRB19" s="32"/>
      <c r="FRC19" s="32"/>
      <c r="FRD19" s="33"/>
      <c r="FRE19" s="32"/>
      <c r="FRF19" s="32"/>
      <c r="FRG19" s="32"/>
      <c r="FRH19" s="32"/>
      <c r="FRI19" s="34"/>
      <c r="FRJ19" s="32"/>
      <c r="FRK19" s="34"/>
      <c r="FRL19" s="35"/>
      <c r="FRM19" s="36"/>
      <c r="FRN19" s="36"/>
      <c r="FRO19" s="36"/>
      <c r="FRP19" s="36"/>
      <c r="FRQ19" s="37"/>
      <c r="FRR19" s="31"/>
      <c r="FRS19" s="32"/>
      <c r="FRT19" s="32"/>
      <c r="FRU19" s="32"/>
      <c r="FRV19" s="32"/>
      <c r="FRW19" s="33"/>
      <c r="FRX19" s="32"/>
      <c r="FRY19" s="32"/>
      <c r="FRZ19" s="32"/>
      <c r="FSA19" s="32"/>
      <c r="FSB19" s="34"/>
      <c r="FSC19" s="32"/>
      <c r="FSD19" s="34"/>
      <c r="FSE19" s="35"/>
      <c r="FSF19" s="36"/>
      <c r="FSG19" s="36"/>
      <c r="FSH19" s="36"/>
      <c r="FSI19" s="36"/>
      <c r="FSJ19" s="37"/>
      <c r="FSK19" s="31"/>
      <c r="FSL19" s="32"/>
      <c r="FSM19" s="32"/>
      <c r="FSN19" s="32"/>
      <c r="FSO19" s="32"/>
      <c r="FSP19" s="33"/>
      <c r="FSQ19" s="32"/>
      <c r="FSR19" s="32"/>
      <c r="FSS19" s="32"/>
      <c r="FST19" s="32"/>
      <c r="FSU19" s="34"/>
      <c r="FSV19" s="32"/>
      <c r="FSW19" s="34"/>
      <c r="FSX19" s="35"/>
      <c r="FSY19" s="36"/>
      <c r="FSZ19" s="36"/>
      <c r="FTA19" s="36"/>
      <c r="FTB19" s="36"/>
      <c r="FTC19" s="37"/>
      <c r="FTD19" s="31"/>
      <c r="FTE19" s="32"/>
      <c r="FTF19" s="32"/>
      <c r="FTG19" s="32"/>
      <c r="FTH19" s="32"/>
      <c r="FTI19" s="33"/>
      <c r="FTJ19" s="32"/>
      <c r="FTK19" s="32"/>
      <c r="FTL19" s="32"/>
      <c r="FTM19" s="32"/>
      <c r="FTN19" s="34"/>
      <c r="FTO19" s="32"/>
      <c r="FTP19" s="34"/>
      <c r="FTQ19" s="35"/>
      <c r="FTR19" s="36"/>
      <c r="FTS19" s="36"/>
      <c r="FTT19" s="36"/>
      <c r="FTU19" s="36"/>
      <c r="FTV19" s="37"/>
      <c r="FTW19" s="31"/>
      <c r="FTX19" s="32"/>
      <c r="FTY19" s="32"/>
      <c r="FTZ19" s="32"/>
      <c r="FUA19" s="32"/>
      <c r="FUB19" s="33"/>
      <c r="FUC19" s="32"/>
      <c r="FUD19" s="32"/>
      <c r="FUE19" s="32"/>
      <c r="FUF19" s="32"/>
      <c r="FUG19" s="34"/>
      <c r="FUH19" s="32"/>
      <c r="FUI19" s="34"/>
      <c r="FUJ19" s="35"/>
      <c r="FUK19" s="36"/>
      <c r="FUL19" s="36"/>
      <c r="FUM19" s="36"/>
      <c r="FUN19" s="36"/>
      <c r="FUO19" s="37"/>
      <c r="FUP19" s="31"/>
      <c r="FUQ19" s="32"/>
      <c r="FUR19" s="32"/>
      <c r="FUS19" s="32"/>
      <c r="FUT19" s="32"/>
      <c r="FUU19" s="33"/>
      <c r="FUV19" s="32"/>
      <c r="FUW19" s="32"/>
      <c r="FUX19" s="32"/>
      <c r="FUY19" s="32"/>
      <c r="FUZ19" s="34"/>
      <c r="FVA19" s="32"/>
      <c r="FVB19" s="34"/>
      <c r="FVC19" s="35"/>
      <c r="FVD19" s="36"/>
      <c r="FVE19" s="36"/>
      <c r="FVF19" s="36"/>
      <c r="FVG19" s="36"/>
      <c r="FVH19" s="37"/>
      <c r="FVI19" s="31"/>
      <c r="FVJ19" s="32"/>
      <c r="FVK19" s="32"/>
      <c r="FVL19" s="32"/>
      <c r="FVM19" s="32"/>
      <c r="FVN19" s="33"/>
      <c r="FVO19" s="32"/>
      <c r="FVP19" s="32"/>
      <c r="FVQ19" s="32"/>
      <c r="FVR19" s="32"/>
      <c r="FVS19" s="34"/>
      <c r="FVT19" s="32"/>
      <c r="FVU19" s="34"/>
      <c r="FVV19" s="35"/>
      <c r="FVW19" s="36"/>
      <c r="FVX19" s="36"/>
      <c r="FVY19" s="36"/>
      <c r="FVZ19" s="36"/>
      <c r="FWA19" s="37"/>
      <c r="FWB19" s="31"/>
      <c r="FWC19" s="32"/>
      <c r="FWD19" s="32"/>
      <c r="FWE19" s="32"/>
      <c r="FWF19" s="32"/>
      <c r="FWG19" s="33"/>
      <c r="FWH19" s="32"/>
      <c r="FWI19" s="32"/>
      <c r="FWJ19" s="32"/>
      <c r="FWK19" s="32"/>
      <c r="FWL19" s="34"/>
      <c r="FWM19" s="32"/>
      <c r="FWN19" s="34"/>
      <c r="FWO19" s="35"/>
      <c r="FWP19" s="36"/>
      <c r="FWQ19" s="36"/>
      <c r="FWR19" s="36"/>
      <c r="FWS19" s="36"/>
      <c r="FWT19" s="37"/>
      <c r="FWU19" s="31"/>
      <c r="FWV19" s="32"/>
      <c r="FWW19" s="32"/>
      <c r="FWX19" s="32"/>
      <c r="FWY19" s="32"/>
      <c r="FWZ19" s="33"/>
      <c r="FXA19" s="32"/>
      <c r="FXB19" s="32"/>
      <c r="FXC19" s="32"/>
      <c r="FXD19" s="32"/>
      <c r="FXE19" s="34"/>
      <c r="FXF19" s="32"/>
      <c r="FXG19" s="34"/>
      <c r="FXH19" s="35"/>
      <c r="FXI19" s="36"/>
      <c r="FXJ19" s="36"/>
      <c r="FXK19" s="36"/>
      <c r="FXL19" s="36"/>
      <c r="FXM19" s="37"/>
      <c r="FXN19" s="31"/>
      <c r="FXO19" s="32"/>
      <c r="FXP19" s="32"/>
      <c r="FXQ19" s="32"/>
      <c r="FXR19" s="32"/>
      <c r="FXS19" s="33"/>
      <c r="FXT19" s="32"/>
      <c r="FXU19" s="32"/>
      <c r="FXV19" s="32"/>
      <c r="FXW19" s="32"/>
      <c r="FXX19" s="34"/>
      <c r="FXY19" s="32"/>
      <c r="FXZ19" s="34"/>
      <c r="FYA19" s="35"/>
      <c r="FYB19" s="36"/>
      <c r="FYC19" s="36"/>
      <c r="FYD19" s="36"/>
      <c r="FYE19" s="36"/>
      <c r="FYF19" s="37"/>
      <c r="FYG19" s="31"/>
      <c r="FYH19" s="32"/>
      <c r="FYI19" s="32"/>
      <c r="FYJ19" s="32"/>
      <c r="FYK19" s="32"/>
      <c r="FYL19" s="33"/>
      <c r="FYM19" s="32"/>
      <c r="FYN19" s="32"/>
      <c r="FYO19" s="32"/>
      <c r="FYP19" s="32"/>
      <c r="FYQ19" s="34"/>
      <c r="FYR19" s="32"/>
      <c r="FYS19" s="34"/>
      <c r="FYT19" s="35"/>
      <c r="FYU19" s="36"/>
      <c r="FYV19" s="36"/>
      <c r="FYW19" s="36"/>
      <c r="FYX19" s="36"/>
      <c r="FYY19" s="37"/>
      <c r="FYZ19" s="31"/>
      <c r="FZA19" s="32"/>
      <c r="FZB19" s="32"/>
      <c r="FZC19" s="32"/>
      <c r="FZD19" s="32"/>
      <c r="FZE19" s="33"/>
      <c r="FZF19" s="32"/>
      <c r="FZG19" s="32"/>
      <c r="FZH19" s="32"/>
      <c r="FZI19" s="32"/>
      <c r="FZJ19" s="34"/>
      <c r="FZK19" s="32"/>
      <c r="FZL19" s="34"/>
      <c r="FZM19" s="35"/>
      <c r="FZN19" s="36"/>
      <c r="FZO19" s="36"/>
      <c r="FZP19" s="36"/>
      <c r="FZQ19" s="36"/>
      <c r="FZR19" s="37"/>
      <c r="FZS19" s="31"/>
      <c r="FZT19" s="32"/>
      <c r="FZU19" s="32"/>
      <c r="FZV19" s="32"/>
      <c r="FZW19" s="32"/>
      <c r="FZX19" s="33"/>
      <c r="FZY19" s="32"/>
      <c r="FZZ19" s="32"/>
      <c r="GAA19" s="32"/>
      <c r="GAB19" s="32"/>
      <c r="GAC19" s="34"/>
      <c r="GAD19" s="32"/>
      <c r="GAE19" s="34"/>
      <c r="GAF19" s="35"/>
      <c r="GAG19" s="36"/>
      <c r="GAH19" s="36"/>
      <c r="GAI19" s="36"/>
      <c r="GAJ19" s="36"/>
      <c r="GAK19" s="37"/>
      <c r="GAL19" s="31"/>
      <c r="GAM19" s="32"/>
      <c r="GAN19" s="32"/>
      <c r="GAO19" s="32"/>
      <c r="GAP19" s="32"/>
      <c r="GAQ19" s="33"/>
      <c r="GAR19" s="32"/>
      <c r="GAS19" s="32"/>
      <c r="GAT19" s="32"/>
      <c r="GAU19" s="32"/>
      <c r="GAV19" s="34"/>
      <c r="GAW19" s="32"/>
      <c r="GAX19" s="34"/>
      <c r="GAY19" s="35"/>
      <c r="GAZ19" s="36"/>
      <c r="GBA19" s="36"/>
      <c r="GBB19" s="36"/>
      <c r="GBC19" s="36"/>
      <c r="GBD19" s="37"/>
      <c r="GBE19" s="31"/>
      <c r="GBF19" s="32"/>
      <c r="GBG19" s="32"/>
      <c r="GBH19" s="32"/>
      <c r="GBI19" s="32"/>
      <c r="GBJ19" s="33"/>
      <c r="GBK19" s="32"/>
      <c r="GBL19" s="32"/>
      <c r="GBM19" s="32"/>
      <c r="GBN19" s="32"/>
      <c r="GBO19" s="34"/>
      <c r="GBP19" s="32"/>
      <c r="GBQ19" s="34"/>
      <c r="GBR19" s="35"/>
      <c r="GBS19" s="36"/>
      <c r="GBT19" s="36"/>
      <c r="GBU19" s="36"/>
      <c r="GBV19" s="36"/>
      <c r="GBW19" s="37"/>
      <c r="GBX19" s="31"/>
      <c r="GBY19" s="32"/>
      <c r="GBZ19" s="32"/>
      <c r="GCA19" s="32"/>
      <c r="GCB19" s="32"/>
      <c r="GCC19" s="33"/>
      <c r="GCD19" s="32"/>
      <c r="GCE19" s="32"/>
      <c r="GCF19" s="32"/>
      <c r="GCG19" s="32"/>
      <c r="GCH19" s="34"/>
      <c r="GCI19" s="32"/>
      <c r="GCJ19" s="34"/>
      <c r="GCK19" s="35"/>
      <c r="GCL19" s="36"/>
      <c r="GCM19" s="36"/>
      <c r="GCN19" s="36"/>
      <c r="GCO19" s="36"/>
      <c r="GCP19" s="37"/>
      <c r="GCQ19" s="31"/>
      <c r="GCR19" s="32"/>
      <c r="GCS19" s="32"/>
      <c r="GCT19" s="32"/>
      <c r="GCU19" s="32"/>
      <c r="GCV19" s="33"/>
      <c r="GCW19" s="32"/>
      <c r="GCX19" s="32"/>
      <c r="GCY19" s="32"/>
      <c r="GCZ19" s="32"/>
      <c r="GDA19" s="34"/>
      <c r="GDB19" s="32"/>
      <c r="GDC19" s="34"/>
      <c r="GDD19" s="35"/>
      <c r="GDE19" s="36"/>
      <c r="GDF19" s="36"/>
      <c r="GDG19" s="36"/>
      <c r="GDH19" s="36"/>
      <c r="GDI19" s="37"/>
      <c r="GDJ19" s="31"/>
      <c r="GDK19" s="32"/>
      <c r="GDL19" s="32"/>
      <c r="GDM19" s="32"/>
      <c r="GDN19" s="32"/>
      <c r="GDO19" s="33"/>
      <c r="GDP19" s="32"/>
      <c r="GDQ19" s="32"/>
      <c r="GDR19" s="32"/>
      <c r="GDS19" s="32"/>
      <c r="GDT19" s="34"/>
      <c r="GDU19" s="32"/>
      <c r="GDV19" s="34"/>
      <c r="GDW19" s="35"/>
      <c r="GDX19" s="36"/>
      <c r="GDY19" s="36"/>
      <c r="GDZ19" s="36"/>
      <c r="GEA19" s="36"/>
      <c r="GEB19" s="37"/>
      <c r="GEC19" s="31"/>
      <c r="GED19" s="32"/>
      <c r="GEE19" s="32"/>
      <c r="GEF19" s="32"/>
      <c r="GEG19" s="32"/>
      <c r="GEH19" s="33"/>
      <c r="GEI19" s="32"/>
      <c r="GEJ19" s="32"/>
      <c r="GEK19" s="32"/>
      <c r="GEL19" s="32"/>
      <c r="GEM19" s="34"/>
      <c r="GEN19" s="32"/>
      <c r="GEO19" s="34"/>
      <c r="GEP19" s="35"/>
      <c r="GEQ19" s="36"/>
      <c r="GER19" s="36"/>
      <c r="GES19" s="36"/>
      <c r="GET19" s="36"/>
      <c r="GEU19" s="37"/>
      <c r="GEV19" s="31"/>
      <c r="GEW19" s="32"/>
      <c r="GEX19" s="32"/>
      <c r="GEY19" s="32"/>
      <c r="GEZ19" s="32"/>
      <c r="GFA19" s="33"/>
      <c r="GFB19" s="32"/>
      <c r="GFC19" s="32"/>
      <c r="GFD19" s="32"/>
      <c r="GFE19" s="32"/>
      <c r="GFF19" s="34"/>
      <c r="GFG19" s="32"/>
      <c r="GFH19" s="34"/>
      <c r="GFI19" s="35"/>
      <c r="GFJ19" s="36"/>
      <c r="GFK19" s="36"/>
      <c r="GFL19" s="36"/>
      <c r="GFM19" s="36"/>
      <c r="GFN19" s="37"/>
      <c r="GFO19" s="31"/>
      <c r="GFP19" s="32"/>
      <c r="GFQ19" s="32"/>
      <c r="GFR19" s="32"/>
      <c r="GFS19" s="32"/>
      <c r="GFT19" s="33"/>
      <c r="GFU19" s="32"/>
      <c r="GFV19" s="32"/>
      <c r="GFW19" s="32"/>
      <c r="GFX19" s="32"/>
      <c r="GFY19" s="34"/>
      <c r="GFZ19" s="32"/>
      <c r="GGA19" s="34"/>
      <c r="GGB19" s="35"/>
      <c r="GGC19" s="36"/>
      <c r="GGD19" s="36"/>
      <c r="GGE19" s="36"/>
      <c r="GGF19" s="36"/>
      <c r="GGG19" s="37"/>
      <c r="GGH19" s="31"/>
      <c r="GGI19" s="32"/>
      <c r="GGJ19" s="32"/>
      <c r="GGK19" s="32"/>
      <c r="GGL19" s="32"/>
      <c r="GGM19" s="33"/>
      <c r="GGN19" s="32"/>
      <c r="GGO19" s="32"/>
      <c r="GGP19" s="32"/>
      <c r="GGQ19" s="32"/>
      <c r="GGR19" s="34"/>
      <c r="GGS19" s="32"/>
      <c r="GGT19" s="34"/>
      <c r="GGU19" s="35"/>
      <c r="GGV19" s="36"/>
      <c r="GGW19" s="36"/>
      <c r="GGX19" s="36"/>
      <c r="GGY19" s="36"/>
      <c r="GGZ19" s="37"/>
      <c r="GHA19" s="31"/>
      <c r="GHB19" s="32"/>
      <c r="GHC19" s="32"/>
      <c r="GHD19" s="32"/>
      <c r="GHE19" s="32"/>
      <c r="GHF19" s="33"/>
      <c r="GHG19" s="32"/>
      <c r="GHH19" s="32"/>
      <c r="GHI19" s="32"/>
      <c r="GHJ19" s="32"/>
      <c r="GHK19" s="34"/>
      <c r="GHL19" s="32"/>
      <c r="GHM19" s="34"/>
      <c r="GHN19" s="35"/>
      <c r="GHO19" s="36"/>
      <c r="GHP19" s="36"/>
      <c r="GHQ19" s="36"/>
      <c r="GHR19" s="36"/>
      <c r="GHS19" s="37"/>
      <c r="GHT19" s="31"/>
      <c r="GHU19" s="32"/>
      <c r="GHV19" s="32"/>
      <c r="GHW19" s="32"/>
      <c r="GHX19" s="32"/>
      <c r="GHY19" s="33"/>
      <c r="GHZ19" s="32"/>
      <c r="GIA19" s="32"/>
      <c r="GIB19" s="32"/>
      <c r="GIC19" s="32"/>
      <c r="GID19" s="34"/>
      <c r="GIE19" s="32"/>
      <c r="GIF19" s="34"/>
      <c r="GIG19" s="35"/>
      <c r="GIH19" s="36"/>
      <c r="GII19" s="36"/>
      <c r="GIJ19" s="36"/>
      <c r="GIK19" s="36"/>
      <c r="GIL19" s="37"/>
      <c r="GIM19" s="31"/>
      <c r="GIN19" s="32"/>
      <c r="GIO19" s="32"/>
      <c r="GIP19" s="32"/>
      <c r="GIQ19" s="32"/>
      <c r="GIR19" s="33"/>
      <c r="GIS19" s="32"/>
      <c r="GIT19" s="32"/>
      <c r="GIU19" s="32"/>
      <c r="GIV19" s="32"/>
      <c r="GIW19" s="34"/>
      <c r="GIX19" s="32"/>
      <c r="GIY19" s="34"/>
      <c r="GIZ19" s="35"/>
      <c r="GJA19" s="36"/>
      <c r="GJB19" s="36"/>
      <c r="GJC19" s="36"/>
      <c r="GJD19" s="36"/>
      <c r="GJE19" s="37"/>
      <c r="GJF19" s="31"/>
      <c r="GJG19" s="32"/>
      <c r="GJH19" s="32"/>
      <c r="GJI19" s="32"/>
      <c r="GJJ19" s="32"/>
      <c r="GJK19" s="33"/>
      <c r="GJL19" s="32"/>
      <c r="GJM19" s="32"/>
      <c r="GJN19" s="32"/>
      <c r="GJO19" s="32"/>
      <c r="GJP19" s="34"/>
      <c r="GJQ19" s="32"/>
      <c r="GJR19" s="34"/>
      <c r="GJS19" s="35"/>
      <c r="GJT19" s="36"/>
      <c r="GJU19" s="36"/>
      <c r="GJV19" s="36"/>
      <c r="GJW19" s="36"/>
      <c r="GJX19" s="37"/>
      <c r="GJY19" s="31"/>
      <c r="GJZ19" s="32"/>
      <c r="GKA19" s="32"/>
      <c r="GKB19" s="32"/>
      <c r="GKC19" s="32"/>
      <c r="GKD19" s="33"/>
      <c r="GKE19" s="32"/>
      <c r="GKF19" s="32"/>
      <c r="GKG19" s="32"/>
      <c r="GKH19" s="32"/>
      <c r="GKI19" s="34"/>
      <c r="GKJ19" s="32"/>
      <c r="GKK19" s="34"/>
      <c r="GKL19" s="35"/>
      <c r="GKM19" s="36"/>
      <c r="GKN19" s="36"/>
      <c r="GKO19" s="36"/>
      <c r="GKP19" s="36"/>
      <c r="GKQ19" s="37"/>
      <c r="GKR19" s="31"/>
      <c r="GKS19" s="32"/>
      <c r="GKT19" s="32"/>
      <c r="GKU19" s="32"/>
      <c r="GKV19" s="32"/>
      <c r="GKW19" s="33"/>
      <c r="GKX19" s="32"/>
      <c r="GKY19" s="32"/>
      <c r="GKZ19" s="32"/>
      <c r="GLA19" s="32"/>
      <c r="GLB19" s="34"/>
      <c r="GLC19" s="32"/>
      <c r="GLD19" s="34"/>
      <c r="GLE19" s="35"/>
      <c r="GLF19" s="36"/>
      <c r="GLG19" s="36"/>
      <c r="GLH19" s="36"/>
      <c r="GLI19" s="36"/>
      <c r="GLJ19" s="37"/>
      <c r="GLK19" s="31"/>
      <c r="GLL19" s="32"/>
      <c r="GLM19" s="32"/>
      <c r="GLN19" s="32"/>
      <c r="GLO19" s="32"/>
      <c r="GLP19" s="33"/>
      <c r="GLQ19" s="32"/>
      <c r="GLR19" s="32"/>
      <c r="GLS19" s="32"/>
      <c r="GLT19" s="32"/>
      <c r="GLU19" s="34"/>
      <c r="GLV19" s="32"/>
      <c r="GLW19" s="34"/>
      <c r="GLX19" s="35"/>
      <c r="GLY19" s="36"/>
      <c r="GLZ19" s="36"/>
      <c r="GMA19" s="36"/>
      <c r="GMB19" s="36"/>
      <c r="GMC19" s="37"/>
      <c r="GMD19" s="31"/>
      <c r="GME19" s="32"/>
      <c r="GMF19" s="32"/>
      <c r="GMG19" s="32"/>
      <c r="GMH19" s="32"/>
      <c r="GMI19" s="33"/>
      <c r="GMJ19" s="32"/>
      <c r="GMK19" s="32"/>
      <c r="GML19" s="32"/>
      <c r="GMM19" s="32"/>
      <c r="GMN19" s="34"/>
      <c r="GMO19" s="32"/>
      <c r="GMP19" s="34"/>
      <c r="GMQ19" s="35"/>
      <c r="GMR19" s="36"/>
      <c r="GMS19" s="36"/>
      <c r="GMT19" s="36"/>
      <c r="GMU19" s="36"/>
      <c r="GMV19" s="37"/>
      <c r="GMW19" s="31"/>
      <c r="GMX19" s="32"/>
      <c r="GMY19" s="32"/>
      <c r="GMZ19" s="32"/>
      <c r="GNA19" s="32"/>
      <c r="GNB19" s="33"/>
      <c r="GNC19" s="32"/>
      <c r="GND19" s="32"/>
      <c r="GNE19" s="32"/>
      <c r="GNF19" s="32"/>
      <c r="GNG19" s="34"/>
      <c r="GNH19" s="32"/>
      <c r="GNI19" s="34"/>
      <c r="GNJ19" s="35"/>
      <c r="GNK19" s="36"/>
      <c r="GNL19" s="36"/>
      <c r="GNM19" s="36"/>
      <c r="GNN19" s="36"/>
      <c r="GNO19" s="37"/>
      <c r="GNP19" s="31"/>
      <c r="GNQ19" s="32"/>
      <c r="GNR19" s="32"/>
      <c r="GNS19" s="32"/>
      <c r="GNT19" s="32"/>
      <c r="GNU19" s="33"/>
      <c r="GNV19" s="32"/>
      <c r="GNW19" s="32"/>
      <c r="GNX19" s="32"/>
      <c r="GNY19" s="32"/>
      <c r="GNZ19" s="34"/>
      <c r="GOA19" s="32"/>
      <c r="GOB19" s="34"/>
      <c r="GOC19" s="35"/>
      <c r="GOD19" s="36"/>
      <c r="GOE19" s="36"/>
      <c r="GOF19" s="36"/>
      <c r="GOG19" s="36"/>
      <c r="GOH19" s="37"/>
      <c r="GOI19" s="31"/>
      <c r="GOJ19" s="32"/>
      <c r="GOK19" s="32"/>
      <c r="GOL19" s="32"/>
      <c r="GOM19" s="32"/>
      <c r="GON19" s="33"/>
      <c r="GOO19" s="32"/>
      <c r="GOP19" s="32"/>
      <c r="GOQ19" s="32"/>
      <c r="GOR19" s="32"/>
      <c r="GOS19" s="34"/>
      <c r="GOT19" s="32"/>
      <c r="GOU19" s="34"/>
      <c r="GOV19" s="35"/>
      <c r="GOW19" s="36"/>
      <c r="GOX19" s="36"/>
      <c r="GOY19" s="36"/>
      <c r="GOZ19" s="36"/>
      <c r="GPA19" s="37"/>
      <c r="GPB19" s="31"/>
      <c r="GPC19" s="32"/>
      <c r="GPD19" s="32"/>
      <c r="GPE19" s="32"/>
      <c r="GPF19" s="32"/>
      <c r="GPG19" s="33"/>
      <c r="GPH19" s="32"/>
      <c r="GPI19" s="32"/>
      <c r="GPJ19" s="32"/>
      <c r="GPK19" s="32"/>
      <c r="GPL19" s="34"/>
      <c r="GPM19" s="32"/>
      <c r="GPN19" s="34"/>
      <c r="GPO19" s="35"/>
      <c r="GPP19" s="36"/>
      <c r="GPQ19" s="36"/>
      <c r="GPR19" s="36"/>
      <c r="GPS19" s="36"/>
      <c r="GPT19" s="37"/>
      <c r="GPU19" s="31"/>
      <c r="GPV19" s="32"/>
      <c r="GPW19" s="32"/>
      <c r="GPX19" s="32"/>
      <c r="GPY19" s="32"/>
      <c r="GPZ19" s="33"/>
      <c r="GQA19" s="32"/>
      <c r="GQB19" s="32"/>
      <c r="GQC19" s="32"/>
      <c r="GQD19" s="32"/>
      <c r="GQE19" s="34"/>
      <c r="GQF19" s="32"/>
      <c r="GQG19" s="34"/>
      <c r="GQH19" s="35"/>
      <c r="GQI19" s="36"/>
      <c r="GQJ19" s="36"/>
      <c r="GQK19" s="36"/>
      <c r="GQL19" s="36"/>
      <c r="GQM19" s="37"/>
      <c r="GQN19" s="31"/>
      <c r="GQO19" s="32"/>
      <c r="GQP19" s="32"/>
      <c r="GQQ19" s="32"/>
      <c r="GQR19" s="32"/>
      <c r="GQS19" s="33"/>
      <c r="GQT19" s="32"/>
      <c r="GQU19" s="32"/>
      <c r="GQV19" s="32"/>
      <c r="GQW19" s="32"/>
      <c r="GQX19" s="34"/>
      <c r="GQY19" s="32"/>
      <c r="GQZ19" s="34"/>
      <c r="GRA19" s="35"/>
      <c r="GRB19" s="36"/>
      <c r="GRC19" s="36"/>
      <c r="GRD19" s="36"/>
      <c r="GRE19" s="36"/>
      <c r="GRF19" s="37"/>
      <c r="GRG19" s="31"/>
      <c r="GRH19" s="32"/>
      <c r="GRI19" s="32"/>
      <c r="GRJ19" s="32"/>
      <c r="GRK19" s="32"/>
      <c r="GRL19" s="33"/>
      <c r="GRM19" s="32"/>
      <c r="GRN19" s="32"/>
      <c r="GRO19" s="32"/>
      <c r="GRP19" s="32"/>
      <c r="GRQ19" s="34"/>
      <c r="GRR19" s="32"/>
      <c r="GRS19" s="34"/>
      <c r="GRT19" s="35"/>
      <c r="GRU19" s="36"/>
      <c r="GRV19" s="36"/>
      <c r="GRW19" s="36"/>
      <c r="GRX19" s="36"/>
      <c r="GRY19" s="37"/>
      <c r="GRZ19" s="31"/>
      <c r="GSA19" s="32"/>
      <c r="GSB19" s="32"/>
      <c r="GSC19" s="32"/>
      <c r="GSD19" s="32"/>
      <c r="GSE19" s="33"/>
      <c r="GSF19" s="32"/>
      <c r="GSG19" s="32"/>
      <c r="GSH19" s="32"/>
      <c r="GSI19" s="32"/>
      <c r="GSJ19" s="34"/>
      <c r="GSK19" s="32"/>
      <c r="GSL19" s="34"/>
      <c r="GSM19" s="35"/>
      <c r="GSN19" s="36"/>
      <c r="GSO19" s="36"/>
      <c r="GSP19" s="36"/>
      <c r="GSQ19" s="36"/>
      <c r="GSR19" s="37"/>
      <c r="GSS19" s="31"/>
      <c r="GST19" s="32"/>
      <c r="GSU19" s="32"/>
      <c r="GSV19" s="32"/>
      <c r="GSW19" s="32"/>
      <c r="GSX19" s="33"/>
      <c r="GSY19" s="32"/>
      <c r="GSZ19" s="32"/>
      <c r="GTA19" s="32"/>
      <c r="GTB19" s="32"/>
      <c r="GTC19" s="34"/>
      <c r="GTD19" s="32"/>
      <c r="GTE19" s="34"/>
      <c r="GTF19" s="35"/>
      <c r="GTG19" s="36"/>
      <c r="GTH19" s="36"/>
      <c r="GTI19" s="36"/>
      <c r="GTJ19" s="36"/>
      <c r="GTK19" s="37"/>
      <c r="GTL19" s="31"/>
      <c r="GTM19" s="32"/>
      <c r="GTN19" s="32"/>
      <c r="GTO19" s="32"/>
      <c r="GTP19" s="32"/>
      <c r="GTQ19" s="33"/>
      <c r="GTR19" s="32"/>
      <c r="GTS19" s="32"/>
      <c r="GTT19" s="32"/>
      <c r="GTU19" s="32"/>
      <c r="GTV19" s="34"/>
      <c r="GTW19" s="32"/>
      <c r="GTX19" s="34"/>
      <c r="GTY19" s="35"/>
      <c r="GTZ19" s="36"/>
      <c r="GUA19" s="36"/>
      <c r="GUB19" s="36"/>
      <c r="GUC19" s="36"/>
      <c r="GUD19" s="37"/>
      <c r="GUE19" s="31"/>
      <c r="GUF19" s="32"/>
      <c r="GUG19" s="32"/>
      <c r="GUH19" s="32"/>
      <c r="GUI19" s="32"/>
      <c r="GUJ19" s="33"/>
      <c r="GUK19" s="32"/>
      <c r="GUL19" s="32"/>
      <c r="GUM19" s="32"/>
      <c r="GUN19" s="32"/>
      <c r="GUO19" s="34"/>
      <c r="GUP19" s="32"/>
      <c r="GUQ19" s="34"/>
      <c r="GUR19" s="35"/>
      <c r="GUS19" s="36"/>
      <c r="GUT19" s="36"/>
      <c r="GUU19" s="36"/>
      <c r="GUV19" s="36"/>
      <c r="GUW19" s="37"/>
      <c r="GUX19" s="31"/>
      <c r="GUY19" s="32"/>
      <c r="GUZ19" s="32"/>
      <c r="GVA19" s="32"/>
      <c r="GVB19" s="32"/>
      <c r="GVC19" s="33"/>
      <c r="GVD19" s="32"/>
      <c r="GVE19" s="32"/>
      <c r="GVF19" s="32"/>
      <c r="GVG19" s="32"/>
      <c r="GVH19" s="34"/>
      <c r="GVI19" s="32"/>
      <c r="GVJ19" s="34"/>
      <c r="GVK19" s="35"/>
      <c r="GVL19" s="36"/>
      <c r="GVM19" s="36"/>
      <c r="GVN19" s="36"/>
      <c r="GVO19" s="36"/>
      <c r="GVP19" s="37"/>
      <c r="GVQ19" s="31"/>
      <c r="GVR19" s="32"/>
      <c r="GVS19" s="32"/>
      <c r="GVT19" s="32"/>
      <c r="GVU19" s="32"/>
      <c r="GVV19" s="33"/>
      <c r="GVW19" s="32"/>
      <c r="GVX19" s="32"/>
      <c r="GVY19" s="32"/>
      <c r="GVZ19" s="32"/>
      <c r="GWA19" s="34"/>
      <c r="GWB19" s="32"/>
      <c r="GWC19" s="34"/>
      <c r="GWD19" s="35"/>
      <c r="GWE19" s="36"/>
      <c r="GWF19" s="36"/>
      <c r="GWG19" s="36"/>
      <c r="GWH19" s="36"/>
      <c r="GWI19" s="37"/>
      <c r="GWJ19" s="31"/>
      <c r="GWK19" s="32"/>
      <c r="GWL19" s="32"/>
      <c r="GWM19" s="32"/>
      <c r="GWN19" s="32"/>
      <c r="GWO19" s="33"/>
      <c r="GWP19" s="32"/>
      <c r="GWQ19" s="32"/>
      <c r="GWR19" s="32"/>
      <c r="GWS19" s="32"/>
      <c r="GWT19" s="34"/>
      <c r="GWU19" s="32"/>
      <c r="GWV19" s="34"/>
      <c r="GWW19" s="35"/>
      <c r="GWX19" s="36"/>
      <c r="GWY19" s="36"/>
      <c r="GWZ19" s="36"/>
      <c r="GXA19" s="36"/>
      <c r="GXB19" s="37"/>
      <c r="GXC19" s="31"/>
      <c r="GXD19" s="32"/>
      <c r="GXE19" s="32"/>
      <c r="GXF19" s="32"/>
      <c r="GXG19" s="32"/>
      <c r="GXH19" s="33"/>
      <c r="GXI19" s="32"/>
      <c r="GXJ19" s="32"/>
      <c r="GXK19" s="32"/>
      <c r="GXL19" s="32"/>
      <c r="GXM19" s="34"/>
      <c r="GXN19" s="32"/>
      <c r="GXO19" s="34"/>
      <c r="GXP19" s="35"/>
      <c r="GXQ19" s="36"/>
      <c r="GXR19" s="36"/>
      <c r="GXS19" s="36"/>
      <c r="GXT19" s="36"/>
      <c r="GXU19" s="37"/>
      <c r="GXV19" s="31"/>
      <c r="GXW19" s="32"/>
      <c r="GXX19" s="32"/>
      <c r="GXY19" s="32"/>
      <c r="GXZ19" s="32"/>
      <c r="GYA19" s="33"/>
      <c r="GYB19" s="32"/>
      <c r="GYC19" s="32"/>
      <c r="GYD19" s="32"/>
      <c r="GYE19" s="32"/>
      <c r="GYF19" s="34"/>
      <c r="GYG19" s="32"/>
      <c r="GYH19" s="34"/>
      <c r="GYI19" s="35"/>
      <c r="GYJ19" s="36"/>
      <c r="GYK19" s="36"/>
      <c r="GYL19" s="36"/>
      <c r="GYM19" s="36"/>
      <c r="GYN19" s="37"/>
      <c r="GYO19" s="31"/>
      <c r="GYP19" s="32"/>
      <c r="GYQ19" s="32"/>
      <c r="GYR19" s="32"/>
      <c r="GYS19" s="32"/>
      <c r="GYT19" s="33"/>
      <c r="GYU19" s="32"/>
      <c r="GYV19" s="32"/>
      <c r="GYW19" s="32"/>
      <c r="GYX19" s="32"/>
      <c r="GYY19" s="34"/>
      <c r="GYZ19" s="32"/>
      <c r="GZA19" s="34"/>
      <c r="GZB19" s="35"/>
      <c r="GZC19" s="36"/>
      <c r="GZD19" s="36"/>
      <c r="GZE19" s="36"/>
      <c r="GZF19" s="36"/>
      <c r="GZG19" s="37"/>
      <c r="GZH19" s="31"/>
      <c r="GZI19" s="32"/>
      <c r="GZJ19" s="32"/>
      <c r="GZK19" s="32"/>
      <c r="GZL19" s="32"/>
      <c r="GZM19" s="33"/>
      <c r="GZN19" s="32"/>
      <c r="GZO19" s="32"/>
      <c r="GZP19" s="32"/>
      <c r="GZQ19" s="32"/>
      <c r="GZR19" s="34"/>
      <c r="GZS19" s="32"/>
      <c r="GZT19" s="34"/>
      <c r="GZU19" s="35"/>
      <c r="GZV19" s="36"/>
      <c r="GZW19" s="36"/>
      <c r="GZX19" s="36"/>
      <c r="GZY19" s="36"/>
      <c r="GZZ19" s="37"/>
      <c r="HAA19" s="31"/>
      <c r="HAB19" s="32"/>
      <c r="HAC19" s="32"/>
      <c r="HAD19" s="32"/>
      <c r="HAE19" s="32"/>
      <c r="HAF19" s="33"/>
      <c r="HAG19" s="32"/>
      <c r="HAH19" s="32"/>
      <c r="HAI19" s="32"/>
      <c r="HAJ19" s="32"/>
      <c r="HAK19" s="34"/>
      <c r="HAL19" s="32"/>
      <c r="HAM19" s="34"/>
      <c r="HAN19" s="35"/>
      <c r="HAO19" s="36"/>
      <c r="HAP19" s="36"/>
      <c r="HAQ19" s="36"/>
      <c r="HAR19" s="36"/>
      <c r="HAS19" s="37"/>
      <c r="HAT19" s="31"/>
      <c r="HAU19" s="32"/>
      <c r="HAV19" s="32"/>
      <c r="HAW19" s="32"/>
      <c r="HAX19" s="32"/>
      <c r="HAY19" s="33"/>
      <c r="HAZ19" s="32"/>
      <c r="HBA19" s="32"/>
      <c r="HBB19" s="32"/>
      <c r="HBC19" s="32"/>
      <c r="HBD19" s="34"/>
      <c r="HBE19" s="32"/>
      <c r="HBF19" s="34"/>
      <c r="HBG19" s="35"/>
      <c r="HBH19" s="36"/>
      <c r="HBI19" s="36"/>
      <c r="HBJ19" s="36"/>
      <c r="HBK19" s="36"/>
      <c r="HBL19" s="37"/>
      <c r="HBM19" s="31"/>
      <c r="HBN19" s="32"/>
      <c r="HBO19" s="32"/>
      <c r="HBP19" s="32"/>
      <c r="HBQ19" s="32"/>
      <c r="HBR19" s="33"/>
      <c r="HBS19" s="32"/>
      <c r="HBT19" s="32"/>
      <c r="HBU19" s="32"/>
      <c r="HBV19" s="32"/>
      <c r="HBW19" s="34"/>
      <c r="HBX19" s="32"/>
      <c r="HBY19" s="34"/>
      <c r="HBZ19" s="35"/>
      <c r="HCA19" s="36"/>
      <c r="HCB19" s="36"/>
      <c r="HCC19" s="36"/>
      <c r="HCD19" s="36"/>
      <c r="HCE19" s="37"/>
      <c r="HCF19" s="31"/>
      <c r="HCG19" s="32"/>
      <c r="HCH19" s="32"/>
      <c r="HCI19" s="32"/>
      <c r="HCJ19" s="32"/>
      <c r="HCK19" s="33"/>
      <c r="HCL19" s="32"/>
      <c r="HCM19" s="32"/>
      <c r="HCN19" s="32"/>
      <c r="HCO19" s="32"/>
      <c r="HCP19" s="34"/>
      <c r="HCQ19" s="32"/>
      <c r="HCR19" s="34"/>
      <c r="HCS19" s="35"/>
      <c r="HCT19" s="36"/>
      <c r="HCU19" s="36"/>
      <c r="HCV19" s="36"/>
      <c r="HCW19" s="36"/>
      <c r="HCX19" s="37"/>
      <c r="HCY19" s="31"/>
      <c r="HCZ19" s="32"/>
      <c r="HDA19" s="32"/>
      <c r="HDB19" s="32"/>
      <c r="HDC19" s="32"/>
      <c r="HDD19" s="33"/>
      <c r="HDE19" s="32"/>
      <c r="HDF19" s="32"/>
      <c r="HDG19" s="32"/>
      <c r="HDH19" s="32"/>
      <c r="HDI19" s="34"/>
      <c r="HDJ19" s="32"/>
      <c r="HDK19" s="34"/>
      <c r="HDL19" s="35"/>
      <c r="HDM19" s="36"/>
      <c r="HDN19" s="36"/>
      <c r="HDO19" s="36"/>
      <c r="HDP19" s="36"/>
      <c r="HDQ19" s="37"/>
      <c r="HDR19" s="31"/>
      <c r="HDS19" s="32"/>
      <c r="HDT19" s="32"/>
      <c r="HDU19" s="32"/>
      <c r="HDV19" s="32"/>
      <c r="HDW19" s="33"/>
      <c r="HDX19" s="32"/>
      <c r="HDY19" s="32"/>
      <c r="HDZ19" s="32"/>
      <c r="HEA19" s="32"/>
      <c r="HEB19" s="34"/>
      <c r="HEC19" s="32"/>
      <c r="HED19" s="34"/>
      <c r="HEE19" s="35"/>
      <c r="HEF19" s="36"/>
      <c r="HEG19" s="36"/>
      <c r="HEH19" s="36"/>
      <c r="HEI19" s="36"/>
      <c r="HEJ19" s="37"/>
      <c r="HEK19" s="31"/>
      <c r="HEL19" s="32"/>
      <c r="HEM19" s="32"/>
      <c r="HEN19" s="32"/>
      <c r="HEO19" s="32"/>
      <c r="HEP19" s="33"/>
      <c r="HEQ19" s="32"/>
      <c r="HER19" s="32"/>
      <c r="HES19" s="32"/>
      <c r="HET19" s="32"/>
      <c r="HEU19" s="34"/>
      <c r="HEV19" s="32"/>
      <c r="HEW19" s="34"/>
      <c r="HEX19" s="35"/>
      <c r="HEY19" s="36"/>
      <c r="HEZ19" s="36"/>
      <c r="HFA19" s="36"/>
      <c r="HFB19" s="36"/>
      <c r="HFC19" s="37"/>
      <c r="HFD19" s="31"/>
      <c r="HFE19" s="32"/>
      <c r="HFF19" s="32"/>
      <c r="HFG19" s="32"/>
      <c r="HFH19" s="32"/>
      <c r="HFI19" s="33"/>
      <c r="HFJ19" s="32"/>
      <c r="HFK19" s="32"/>
      <c r="HFL19" s="32"/>
      <c r="HFM19" s="32"/>
      <c r="HFN19" s="34"/>
      <c r="HFO19" s="32"/>
      <c r="HFP19" s="34"/>
      <c r="HFQ19" s="35"/>
      <c r="HFR19" s="36"/>
      <c r="HFS19" s="36"/>
      <c r="HFT19" s="36"/>
      <c r="HFU19" s="36"/>
      <c r="HFV19" s="37"/>
      <c r="HFW19" s="31"/>
      <c r="HFX19" s="32"/>
      <c r="HFY19" s="32"/>
      <c r="HFZ19" s="32"/>
      <c r="HGA19" s="32"/>
      <c r="HGB19" s="33"/>
      <c r="HGC19" s="32"/>
      <c r="HGD19" s="32"/>
      <c r="HGE19" s="32"/>
      <c r="HGF19" s="32"/>
      <c r="HGG19" s="34"/>
      <c r="HGH19" s="32"/>
      <c r="HGI19" s="34"/>
      <c r="HGJ19" s="35"/>
      <c r="HGK19" s="36"/>
      <c r="HGL19" s="36"/>
      <c r="HGM19" s="36"/>
      <c r="HGN19" s="36"/>
      <c r="HGO19" s="37"/>
      <c r="HGP19" s="31"/>
      <c r="HGQ19" s="32"/>
      <c r="HGR19" s="32"/>
      <c r="HGS19" s="32"/>
      <c r="HGT19" s="32"/>
      <c r="HGU19" s="33"/>
      <c r="HGV19" s="32"/>
      <c r="HGW19" s="32"/>
      <c r="HGX19" s="32"/>
      <c r="HGY19" s="32"/>
      <c r="HGZ19" s="34"/>
      <c r="HHA19" s="32"/>
      <c r="HHB19" s="34"/>
      <c r="HHC19" s="35"/>
      <c r="HHD19" s="36"/>
      <c r="HHE19" s="36"/>
      <c r="HHF19" s="36"/>
      <c r="HHG19" s="36"/>
      <c r="HHH19" s="37"/>
      <c r="HHI19" s="31"/>
      <c r="HHJ19" s="32"/>
      <c r="HHK19" s="32"/>
      <c r="HHL19" s="32"/>
      <c r="HHM19" s="32"/>
      <c r="HHN19" s="33"/>
      <c r="HHO19" s="32"/>
      <c r="HHP19" s="32"/>
      <c r="HHQ19" s="32"/>
      <c r="HHR19" s="32"/>
      <c r="HHS19" s="34"/>
      <c r="HHT19" s="32"/>
      <c r="HHU19" s="34"/>
      <c r="HHV19" s="35"/>
      <c r="HHW19" s="36"/>
      <c r="HHX19" s="36"/>
      <c r="HHY19" s="36"/>
      <c r="HHZ19" s="36"/>
      <c r="HIA19" s="37"/>
      <c r="HIB19" s="31"/>
      <c r="HIC19" s="32"/>
      <c r="HID19" s="32"/>
      <c r="HIE19" s="32"/>
      <c r="HIF19" s="32"/>
      <c r="HIG19" s="33"/>
      <c r="HIH19" s="32"/>
      <c r="HII19" s="32"/>
      <c r="HIJ19" s="32"/>
      <c r="HIK19" s="32"/>
      <c r="HIL19" s="34"/>
      <c r="HIM19" s="32"/>
      <c r="HIN19" s="34"/>
      <c r="HIO19" s="35"/>
      <c r="HIP19" s="36"/>
      <c r="HIQ19" s="36"/>
      <c r="HIR19" s="36"/>
      <c r="HIS19" s="36"/>
      <c r="HIT19" s="37"/>
      <c r="HIU19" s="31"/>
      <c r="HIV19" s="32"/>
      <c r="HIW19" s="32"/>
      <c r="HIX19" s="32"/>
      <c r="HIY19" s="32"/>
      <c r="HIZ19" s="33"/>
      <c r="HJA19" s="32"/>
      <c r="HJB19" s="32"/>
      <c r="HJC19" s="32"/>
      <c r="HJD19" s="32"/>
      <c r="HJE19" s="34"/>
      <c r="HJF19" s="32"/>
      <c r="HJG19" s="34"/>
      <c r="HJH19" s="35"/>
      <c r="HJI19" s="36"/>
      <c r="HJJ19" s="36"/>
      <c r="HJK19" s="36"/>
      <c r="HJL19" s="36"/>
      <c r="HJM19" s="37"/>
      <c r="HJN19" s="31"/>
      <c r="HJO19" s="32"/>
      <c r="HJP19" s="32"/>
      <c r="HJQ19" s="32"/>
      <c r="HJR19" s="32"/>
      <c r="HJS19" s="33"/>
      <c r="HJT19" s="32"/>
      <c r="HJU19" s="32"/>
      <c r="HJV19" s="32"/>
      <c r="HJW19" s="32"/>
      <c r="HJX19" s="34"/>
      <c r="HJY19" s="32"/>
      <c r="HJZ19" s="34"/>
      <c r="HKA19" s="35"/>
      <c r="HKB19" s="36"/>
      <c r="HKC19" s="36"/>
      <c r="HKD19" s="36"/>
      <c r="HKE19" s="36"/>
      <c r="HKF19" s="37"/>
      <c r="HKG19" s="31"/>
      <c r="HKH19" s="32"/>
      <c r="HKI19" s="32"/>
      <c r="HKJ19" s="32"/>
      <c r="HKK19" s="32"/>
      <c r="HKL19" s="33"/>
      <c r="HKM19" s="32"/>
      <c r="HKN19" s="32"/>
      <c r="HKO19" s="32"/>
      <c r="HKP19" s="32"/>
      <c r="HKQ19" s="34"/>
      <c r="HKR19" s="32"/>
      <c r="HKS19" s="34"/>
      <c r="HKT19" s="35"/>
      <c r="HKU19" s="36"/>
      <c r="HKV19" s="36"/>
      <c r="HKW19" s="36"/>
      <c r="HKX19" s="36"/>
      <c r="HKY19" s="37"/>
      <c r="HKZ19" s="31"/>
      <c r="HLA19" s="32"/>
      <c r="HLB19" s="32"/>
      <c r="HLC19" s="32"/>
      <c r="HLD19" s="32"/>
      <c r="HLE19" s="33"/>
      <c r="HLF19" s="32"/>
      <c r="HLG19" s="32"/>
      <c r="HLH19" s="32"/>
      <c r="HLI19" s="32"/>
      <c r="HLJ19" s="34"/>
      <c r="HLK19" s="32"/>
      <c r="HLL19" s="34"/>
      <c r="HLM19" s="35"/>
      <c r="HLN19" s="36"/>
      <c r="HLO19" s="36"/>
      <c r="HLP19" s="36"/>
      <c r="HLQ19" s="36"/>
      <c r="HLR19" s="37"/>
      <c r="HLS19" s="31"/>
      <c r="HLT19" s="32"/>
      <c r="HLU19" s="32"/>
      <c r="HLV19" s="32"/>
      <c r="HLW19" s="32"/>
      <c r="HLX19" s="33"/>
      <c r="HLY19" s="32"/>
      <c r="HLZ19" s="32"/>
      <c r="HMA19" s="32"/>
      <c r="HMB19" s="32"/>
      <c r="HMC19" s="34"/>
      <c r="HMD19" s="32"/>
      <c r="HME19" s="34"/>
      <c r="HMF19" s="35"/>
      <c r="HMG19" s="36"/>
      <c r="HMH19" s="36"/>
      <c r="HMI19" s="36"/>
      <c r="HMJ19" s="36"/>
      <c r="HMK19" s="37"/>
      <c r="HML19" s="31"/>
      <c r="HMM19" s="32"/>
      <c r="HMN19" s="32"/>
      <c r="HMO19" s="32"/>
      <c r="HMP19" s="32"/>
      <c r="HMQ19" s="33"/>
      <c r="HMR19" s="32"/>
      <c r="HMS19" s="32"/>
      <c r="HMT19" s="32"/>
      <c r="HMU19" s="32"/>
      <c r="HMV19" s="34"/>
      <c r="HMW19" s="32"/>
      <c r="HMX19" s="34"/>
      <c r="HMY19" s="35"/>
      <c r="HMZ19" s="36"/>
      <c r="HNA19" s="36"/>
      <c r="HNB19" s="36"/>
      <c r="HNC19" s="36"/>
      <c r="HND19" s="37"/>
      <c r="HNE19" s="31"/>
      <c r="HNF19" s="32"/>
      <c r="HNG19" s="32"/>
      <c r="HNH19" s="32"/>
      <c r="HNI19" s="32"/>
      <c r="HNJ19" s="33"/>
      <c r="HNK19" s="32"/>
      <c r="HNL19" s="32"/>
      <c r="HNM19" s="32"/>
      <c r="HNN19" s="32"/>
      <c r="HNO19" s="34"/>
      <c r="HNP19" s="32"/>
      <c r="HNQ19" s="34"/>
      <c r="HNR19" s="35"/>
      <c r="HNS19" s="36"/>
      <c r="HNT19" s="36"/>
      <c r="HNU19" s="36"/>
      <c r="HNV19" s="36"/>
      <c r="HNW19" s="37"/>
      <c r="HNX19" s="31"/>
      <c r="HNY19" s="32"/>
      <c r="HNZ19" s="32"/>
      <c r="HOA19" s="32"/>
      <c r="HOB19" s="32"/>
      <c r="HOC19" s="33"/>
      <c r="HOD19" s="32"/>
      <c r="HOE19" s="32"/>
      <c r="HOF19" s="32"/>
      <c r="HOG19" s="32"/>
      <c r="HOH19" s="34"/>
      <c r="HOI19" s="32"/>
      <c r="HOJ19" s="34"/>
      <c r="HOK19" s="35"/>
      <c r="HOL19" s="36"/>
      <c r="HOM19" s="36"/>
      <c r="HON19" s="36"/>
      <c r="HOO19" s="36"/>
      <c r="HOP19" s="37"/>
      <c r="HOQ19" s="31"/>
      <c r="HOR19" s="32"/>
      <c r="HOS19" s="32"/>
      <c r="HOT19" s="32"/>
      <c r="HOU19" s="32"/>
      <c r="HOV19" s="33"/>
      <c r="HOW19" s="32"/>
      <c r="HOX19" s="32"/>
      <c r="HOY19" s="32"/>
      <c r="HOZ19" s="32"/>
      <c r="HPA19" s="34"/>
      <c r="HPB19" s="32"/>
      <c r="HPC19" s="34"/>
      <c r="HPD19" s="35"/>
      <c r="HPE19" s="36"/>
      <c r="HPF19" s="36"/>
      <c r="HPG19" s="36"/>
      <c r="HPH19" s="36"/>
      <c r="HPI19" s="37"/>
      <c r="HPJ19" s="31"/>
      <c r="HPK19" s="32"/>
      <c r="HPL19" s="32"/>
      <c r="HPM19" s="32"/>
      <c r="HPN19" s="32"/>
      <c r="HPO19" s="33"/>
      <c r="HPP19" s="32"/>
      <c r="HPQ19" s="32"/>
      <c r="HPR19" s="32"/>
      <c r="HPS19" s="32"/>
      <c r="HPT19" s="34"/>
      <c r="HPU19" s="32"/>
      <c r="HPV19" s="34"/>
      <c r="HPW19" s="35"/>
      <c r="HPX19" s="36"/>
      <c r="HPY19" s="36"/>
      <c r="HPZ19" s="36"/>
      <c r="HQA19" s="36"/>
      <c r="HQB19" s="37"/>
      <c r="HQC19" s="31"/>
      <c r="HQD19" s="32"/>
      <c r="HQE19" s="32"/>
      <c r="HQF19" s="32"/>
      <c r="HQG19" s="32"/>
      <c r="HQH19" s="33"/>
      <c r="HQI19" s="32"/>
      <c r="HQJ19" s="32"/>
      <c r="HQK19" s="32"/>
      <c r="HQL19" s="32"/>
      <c r="HQM19" s="34"/>
      <c r="HQN19" s="32"/>
      <c r="HQO19" s="34"/>
      <c r="HQP19" s="35"/>
      <c r="HQQ19" s="36"/>
      <c r="HQR19" s="36"/>
      <c r="HQS19" s="36"/>
      <c r="HQT19" s="36"/>
      <c r="HQU19" s="37"/>
      <c r="HQV19" s="31"/>
      <c r="HQW19" s="32"/>
      <c r="HQX19" s="32"/>
      <c r="HQY19" s="32"/>
      <c r="HQZ19" s="32"/>
      <c r="HRA19" s="33"/>
      <c r="HRB19" s="32"/>
      <c r="HRC19" s="32"/>
      <c r="HRD19" s="32"/>
      <c r="HRE19" s="32"/>
      <c r="HRF19" s="34"/>
      <c r="HRG19" s="32"/>
      <c r="HRH19" s="34"/>
      <c r="HRI19" s="35"/>
      <c r="HRJ19" s="36"/>
      <c r="HRK19" s="36"/>
      <c r="HRL19" s="36"/>
      <c r="HRM19" s="36"/>
      <c r="HRN19" s="37"/>
      <c r="HRO19" s="31"/>
      <c r="HRP19" s="32"/>
      <c r="HRQ19" s="32"/>
      <c r="HRR19" s="32"/>
      <c r="HRS19" s="32"/>
      <c r="HRT19" s="33"/>
      <c r="HRU19" s="32"/>
      <c r="HRV19" s="32"/>
      <c r="HRW19" s="32"/>
      <c r="HRX19" s="32"/>
      <c r="HRY19" s="34"/>
      <c r="HRZ19" s="32"/>
      <c r="HSA19" s="34"/>
      <c r="HSB19" s="35"/>
      <c r="HSC19" s="36"/>
      <c r="HSD19" s="36"/>
      <c r="HSE19" s="36"/>
      <c r="HSF19" s="36"/>
      <c r="HSG19" s="37"/>
      <c r="HSH19" s="31"/>
      <c r="HSI19" s="32"/>
      <c r="HSJ19" s="32"/>
      <c r="HSK19" s="32"/>
      <c r="HSL19" s="32"/>
      <c r="HSM19" s="33"/>
      <c r="HSN19" s="32"/>
      <c r="HSO19" s="32"/>
      <c r="HSP19" s="32"/>
      <c r="HSQ19" s="32"/>
      <c r="HSR19" s="34"/>
      <c r="HSS19" s="32"/>
      <c r="HST19" s="34"/>
      <c r="HSU19" s="35"/>
      <c r="HSV19" s="36"/>
      <c r="HSW19" s="36"/>
      <c r="HSX19" s="36"/>
      <c r="HSY19" s="36"/>
      <c r="HSZ19" s="37"/>
      <c r="HTA19" s="31"/>
      <c r="HTB19" s="32"/>
      <c r="HTC19" s="32"/>
      <c r="HTD19" s="32"/>
      <c r="HTE19" s="32"/>
      <c r="HTF19" s="33"/>
      <c r="HTG19" s="32"/>
      <c r="HTH19" s="32"/>
      <c r="HTI19" s="32"/>
      <c r="HTJ19" s="32"/>
      <c r="HTK19" s="34"/>
      <c r="HTL19" s="32"/>
      <c r="HTM19" s="34"/>
      <c r="HTN19" s="35"/>
      <c r="HTO19" s="36"/>
      <c r="HTP19" s="36"/>
      <c r="HTQ19" s="36"/>
      <c r="HTR19" s="36"/>
      <c r="HTS19" s="37"/>
      <c r="HTT19" s="31"/>
      <c r="HTU19" s="32"/>
      <c r="HTV19" s="32"/>
      <c r="HTW19" s="32"/>
      <c r="HTX19" s="32"/>
      <c r="HTY19" s="33"/>
      <c r="HTZ19" s="32"/>
      <c r="HUA19" s="32"/>
      <c r="HUB19" s="32"/>
      <c r="HUC19" s="32"/>
      <c r="HUD19" s="34"/>
      <c r="HUE19" s="32"/>
      <c r="HUF19" s="34"/>
      <c r="HUG19" s="35"/>
      <c r="HUH19" s="36"/>
      <c r="HUI19" s="36"/>
      <c r="HUJ19" s="36"/>
      <c r="HUK19" s="36"/>
      <c r="HUL19" s="37"/>
      <c r="HUM19" s="31"/>
      <c r="HUN19" s="32"/>
      <c r="HUO19" s="32"/>
      <c r="HUP19" s="32"/>
      <c r="HUQ19" s="32"/>
      <c r="HUR19" s="33"/>
      <c r="HUS19" s="32"/>
      <c r="HUT19" s="32"/>
      <c r="HUU19" s="32"/>
      <c r="HUV19" s="32"/>
      <c r="HUW19" s="34"/>
      <c r="HUX19" s="32"/>
      <c r="HUY19" s="34"/>
      <c r="HUZ19" s="35"/>
      <c r="HVA19" s="36"/>
      <c r="HVB19" s="36"/>
      <c r="HVC19" s="36"/>
      <c r="HVD19" s="36"/>
      <c r="HVE19" s="37"/>
      <c r="HVF19" s="31"/>
      <c r="HVG19" s="32"/>
      <c r="HVH19" s="32"/>
      <c r="HVI19" s="32"/>
      <c r="HVJ19" s="32"/>
      <c r="HVK19" s="33"/>
      <c r="HVL19" s="32"/>
      <c r="HVM19" s="32"/>
      <c r="HVN19" s="32"/>
      <c r="HVO19" s="32"/>
      <c r="HVP19" s="34"/>
      <c r="HVQ19" s="32"/>
      <c r="HVR19" s="34"/>
      <c r="HVS19" s="35"/>
      <c r="HVT19" s="36"/>
      <c r="HVU19" s="36"/>
      <c r="HVV19" s="36"/>
      <c r="HVW19" s="36"/>
      <c r="HVX19" s="37"/>
      <c r="HVY19" s="31"/>
      <c r="HVZ19" s="32"/>
      <c r="HWA19" s="32"/>
      <c r="HWB19" s="32"/>
      <c r="HWC19" s="32"/>
      <c r="HWD19" s="33"/>
      <c r="HWE19" s="32"/>
      <c r="HWF19" s="32"/>
      <c r="HWG19" s="32"/>
      <c r="HWH19" s="32"/>
      <c r="HWI19" s="34"/>
      <c r="HWJ19" s="32"/>
      <c r="HWK19" s="34"/>
      <c r="HWL19" s="35"/>
      <c r="HWM19" s="36"/>
      <c r="HWN19" s="36"/>
      <c r="HWO19" s="36"/>
      <c r="HWP19" s="36"/>
      <c r="HWQ19" s="37"/>
      <c r="HWR19" s="31"/>
      <c r="HWS19" s="32"/>
      <c r="HWT19" s="32"/>
      <c r="HWU19" s="32"/>
      <c r="HWV19" s="32"/>
      <c r="HWW19" s="33"/>
      <c r="HWX19" s="32"/>
      <c r="HWY19" s="32"/>
      <c r="HWZ19" s="32"/>
      <c r="HXA19" s="32"/>
      <c r="HXB19" s="34"/>
      <c r="HXC19" s="32"/>
      <c r="HXD19" s="34"/>
      <c r="HXE19" s="35"/>
      <c r="HXF19" s="36"/>
      <c r="HXG19" s="36"/>
      <c r="HXH19" s="36"/>
      <c r="HXI19" s="36"/>
      <c r="HXJ19" s="37"/>
      <c r="HXK19" s="31"/>
      <c r="HXL19" s="32"/>
      <c r="HXM19" s="32"/>
      <c r="HXN19" s="32"/>
      <c r="HXO19" s="32"/>
      <c r="HXP19" s="33"/>
      <c r="HXQ19" s="32"/>
      <c r="HXR19" s="32"/>
      <c r="HXS19" s="32"/>
      <c r="HXT19" s="32"/>
      <c r="HXU19" s="34"/>
      <c r="HXV19" s="32"/>
      <c r="HXW19" s="34"/>
      <c r="HXX19" s="35"/>
      <c r="HXY19" s="36"/>
      <c r="HXZ19" s="36"/>
      <c r="HYA19" s="36"/>
      <c r="HYB19" s="36"/>
      <c r="HYC19" s="37"/>
      <c r="HYD19" s="31"/>
      <c r="HYE19" s="32"/>
      <c r="HYF19" s="32"/>
      <c r="HYG19" s="32"/>
      <c r="HYH19" s="32"/>
      <c r="HYI19" s="33"/>
      <c r="HYJ19" s="32"/>
      <c r="HYK19" s="32"/>
      <c r="HYL19" s="32"/>
      <c r="HYM19" s="32"/>
      <c r="HYN19" s="34"/>
      <c r="HYO19" s="32"/>
      <c r="HYP19" s="34"/>
      <c r="HYQ19" s="35"/>
      <c r="HYR19" s="36"/>
      <c r="HYS19" s="36"/>
      <c r="HYT19" s="36"/>
      <c r="HYU19" s="36"/>
      <c r="HYV19" s="37"/>
      <c r="HYW19" s="31"/>
      <c r="HYX19" s="32"/>
      <c r="HYY19" s="32"/>
      <c r="HYZ19" s="32"/>
      <c r="HZA19" s="32"/>
      <c r="HZB19" s="33"/>
      <c r="HZC19" s="32"/>
      <c r="HZD19" s="32"/>
      <c r="HZE19" s="32"/>
      <c r="HZF19" s="32"/>
      <c r="HZG19" s="34"/>
      <c r="HZH19" s="32"/>
      <c r="HZI19" s="34"/>
      <c r="HZJ19" s="35"/>
      <c r="HZK19" s="36"/>
      <c r="HZL19" s="36"/>
      <c r="HZM19" s="36"/>
      <c r="HZN19" s="36"/>
      <c r="HZO19" s="37"/>
      <c r="HZP19" s="31"/>
      <c r="HZQ19" s="32"/>
      <c r="HZR19" s="32"/>
      <c r="HZS19" s="32"/>
      <c r="HZT19" s="32"/>
      <c r="HZU19" s="33"/>
      <c r="HZV19" s="32"/>
      <c r="HZW19" s="32"/>
      <c r="HZX19" s="32"/>
      <c r="HZY19" s="32"/>
      <c r="HZZ19" s="34"/>
      <c r="IAA19" s="32"/>
      <c r="IAB19" s="34"/>
      <c r="IAC19" s="35"/>
      <c r="IAD19" s="36"/>
      <c r="IAE19" s="36"/>
      <c r="IAF19" s="36"/>
      <c r="IAG19" s="36"/>
      <c r="IAH19" s="37"/>
      <c r="IAI19" s="31"/>
      <c r="IAJ19" s="32"/>
      <c r="IAK19" s="32"/>
      <c r="IAL19" s="32"/>
      <c r="IAM19" s="32"/>
      <c r="IAN19" s="33"/>
      <c r="IAO19" s="32"/>
      <c r="IAP19" s="32"/>
      <c r="IAQ19" s="32"/>
      <c r="IAR19" s="32"/>
      <c r="IAS19" s="34"/>
      <c r="IAT19" s="32"/>
      <c r="IAU19" s="34"/>
      <c r="IAV19" s="35"/>
      <c r="IAW19" s="36"/>
      <c r="IAX19" s="36"/>
      <c r="IAY19" s="36"/>
      <c r="IAZ19" s="36"/>
      <c r="IBA19" s="37"/>
      <c r="IBB19" s="31"/>
      <c r="IBC19" s="32"/>
      <c r="IBD19" s="32"/>
      <c r="IBE19" s="32"/>
      <c r="IBF19" s="32"/>
      <c r="IBG19" s="33"/>
      <c r="IBH19" s="32"/>
      <c r="IBI19" s="32"/>
      <c r="IBJ19" s="32"/>
      <c r="IBK19" s="32"/>
      <c r="IBL19" s="34"/>
      <c r="IBM19" s="32"/>
      <c r="IBN19" s="34"/>
      <c r="IBO19" s="35"/>
      <c r="IBP19" s="36"/>
      <c r="IBQ19" s="36"/>
      <c r="IBR19" s="36"/>
      <c r="IBS19" s="36"/>
      <c r="IBT19" s="37"/>
      <c r="IBU19" s="31"/>
      <c r="IBV19" s="32"/>
      <c r="IBW19" s="32"/>
      <c r="IBX19" s="32"/>
      <c r="IBY19" s="32"/>
      <c r="IBZ19" s="33"/>
      <c r="ICA19" s="32"/>
      <c r="ICB19" s="32"/>
      <c r="ICC19" s="32"/>
      <c r="ICD19" s="32"/>
      <c r="ICE19" s="34"/>
      <c r="ICF19" s="32"/>
      <c r="ICG19" s="34"/>
      <c r="ICH19" s="35"/>
      <c r="ICI19" s="36"/>
      <c r="ICJ19" s="36"/>
      <c r="ICK19" s="36"/>
      <c r="ICL19" s="36"/>
      <c r="ICM19" s="37"/>
      <c r="ICN19" s="31"/>
      <c r="ICO19" s="32"/>
      <c r="ICP19" s="32"/>
      <c r="ICQ19" s="32"/>
      <c r="ICR19" s="32"/>
      <c r="ICS19" s="33"/>
      <c r="ICT19" s="32"/>
      <c r="ICU19" s="32"/>
      <c r="ICV19" s="32"/>
      <c r="ICW19" s="32"/>
      <c r="ICX19" s="34"/>
      <c r="ICY19" s="32"/>
      <c r="ICZ19" s="34"/>
      <c r="IDA19" s="35"/>
      <c r="IDB19" s="36"/>
      <c r="IDC19" s="36"/>
      <c r="IDD19" s="36"/>
      <c r="IDE19" s="36"/>
      <c r="IDF19" s="37"/>
      <c r="IDG19" s="31"/>
      <c r="IDH19" s="32"/>
      <c r="IDI19" s="32"/>
      <c r="IDJ19" s="32"/>
      <c r="IDK19" s="32"/>
      <c r="IDL19" s="33"/>
      <c r="IDM19" s="32"/>
      <c r="IDN19" s="32"/>
      <c r="IDO19" s="32"/>
      <c r="IDP19" s="32"/>
      <c r="IDQ19" s="34"/>
      <c r="IDR19" s="32"/>
      <c r="IDS19" s="34"/>
      <c r="IDT19" s="35"/>
      <c r="IDU19" s="36"/>
      <c r="IDV19" s="36"/>
      <c r="IDW19" s="36"/>
      <c r="IDX19" s="36"/>
      <c r="IDY19" s="37"/>
      <c r="IDZ19" s="31"/>
      <c r="IEA19" s="32"/>
      <c r="IEB19" s="32"/>
      <c r="IEC19" s="32"/>
      <c r="IED19" s="32"/>
      <c r="IEE19" s="33"/>
      <c r="IEF19" s="32"/>
      <c r="IEG19" s="32"/>
      <c r="IEH19" s="32"/>
      <c r="IEI19" s="32"/>
      <c r="IEJ19" s="34"/>
      <c r="IEK19" s="32"/>
      <c r="IEL19" s="34"/>
      <c r="IEM19" s="35"/>
      <c r="IEN19" s="36"/>
      <c r="IEO19" s="36"/>
      <c r="IEP19" s="36"/>
      <c r="IEQ19" s="36"/>
      <c r="IER19" s="37"/>
      <c r="IES19" s="31"/>
      <c r="IET19" s="32"/>
      <c r="IEU19" s="32"/>
      <c r="IEV19" s="32"/>
      <c r="IEW19" s="32"/>
      <c r="IEX19" s="33"/>
      <c r="IEY19" s="32"/>
      <c r="IEZ19" s="32"/>
      <c r="IFA19" s="32"/>
      <c r="IFB19" s="32"/>
      <c r="IFC19" s="34"/>
      <c r="IFD19" s="32"/>
      <c r="IFE19" s="34"/>
      <c r="IFF19" s="35"/>
      <c r="IFG19" s="36"/>
      <c r="IFH19" s="36"/>
      <c r="IFI19" s="36"/>
      <c r="IFJ19" s="36"/>
      <c r="IFK19" s="37"/>
      <c r="IFL19" s="31"/>
      <c r="IFM19" s="32"/>
      <c r="IFN19" s="32"/>
      <c r="IFO19" s="32"/>
      <c r="IFP19" s="32"/>
      <c r="IFQ19" s="33"/>
      <c r="IFR19" s="32"/>
      <c r="IFS19" s="32"/>
      <c r="IFT19" s="32"/>
      <c r="IFU19" s="32"/>
      <c r="IFV19" s="34"/>
      <c r="IFW19" s="32"/>
      <c r="IFX19" s="34"/>
      <c r="IFY19" s="35"/>
      <c r="IFZ19" s="36"/>
      <c r="IGA19" s="36"/>
      <c r="IGB19" s="36"/>
      <c r="IGC19" s="36"/>
      <c r="IGD19" s="37"/>
      <c r="IGE19" s="31"/>
      <c r="IGF19" s="32"/>
      <c r="IGG19" s="32"/>
      <c r="IGH19" s="32"/>
      <c r="IGI19" s="32"/>
      <c r="IGJ19" s="33"/>
      <c r="IGK19" s="32"/>
      <c r="IGL19" s="32"/>
      <c r="IGM19" s="32"/>
      <c r="IGN19" s="32"/>
      <c r="IGO19" s="34"/>
      <c r="IGP19" s="32"/>
      <c r="IGQ19" s="34"/>
      <c r="IGR19" s="35"/>
      <c r="IGS19" s="36"/>
      <c r="IGT19" s="36"/>
      <c r="IGU19" s="36"/>
      <c r="IGV19" s="36"/>
      <c r="IGW19" s="37"/>
      <c r="IGX19" s="31"/>
      <c r="IGY19" s="32"/>
      <c r="IGZ19" s="32"/>
      <c r="IHA19" s="32"/>
      <c r="IHB19" s="32"/>
      <c r="IHC19" s="33"/>
      <c r="IHD19" s="32"/>
      <c r="IHE19" s="32"/>
      <c r="IHF19" s="32"/>
      <c r="IHG19" s="32"/>
      <c r="IHH19" s="34"/>
      <c r="IHI19" s="32"/>
      <c r="IHJ19" s="34"/>
      <c r="IHK19" s="35"/>
      <c r="IHL19" s="36"/>
      <c r="IHM19" s="36"/>
      <c r="IHN19" s="36"/>
      <c r="IHO19" s="36"/>
      <c r="IHP19" s="37"/>
      <c r="IHQ19" s="31"/>
      <c r="IHR19" s="32"/>
      <c r="IHS19" s="32"/>
      <c r="IHT19" s="32"/>
      <c r="IHU19" s="32"/>
      <c r="IHV19" s="33"/>
      <c r="IHW19" s="32"/>
      <c r="IHX19" s="32"/>
      <c r="IHY19" s="32"/>
      <c r="IHZ19" s="32"/>
      <c r="IIA19" s="34"/>
      <c r="IIB19" s="32"/>
      <c r="IIC19" s="34"/>
      <c r="IID19" s="35"/>
      <c r="IIE19" s="36"/>
      <c r="IIF19" s="36"/>
      <c r="IIG19" s="36"/>
      <c r="IIH19" s="36"/>
      <c r="III19" s="37"/>
      <c r="IIJ19" s="31"/>
      <c r="IIK19" s="32"/>
      <c r="IIL19" s="32"/>
      <c r="IIM19" s="32"/>
      <c r="IIN19" s="32"/>
      <c r="IIO19" s="33"/>
      <c r="IIP19" s="32"/>
      <c r="IIQ19" s="32"/>
      <c r="IIR19" s="32"/>
      <c r="IIS19" s="32"/>
      <c r="IIT19" s="34"/>
      <c r="IIU19" s="32"/>
      <c r="IIV19" s="34"/>
      <c r="IIW19" s="35"/>
      <c r="IIX19" s="36"/>
      <c r="IIY19" s="36"/>
      <c r="IIZ19" s="36"/>
      <c r="IJA19" s="36"/>
      <c r="IJB19" s="37"/>
      <c r="IJC19" s="31"/>
      <c r="IJD19" s="32"/>
      <c r="IJE19" s="32"/>
      <c r="IJF19" s="32"/>
      <c r="IJG19" s="32"/>
      <c r="IJH19" s="33"/>
      <c r="IJI19" s="32"/>
      <c r="IJJ19" s="32"/>
      <c r="IJK19" s="32"/>
      <c r="IJL19" s="32"/>
      <c r="IJM19" s="34"/>
      <c r="IJN19" s="32"/>
      <c r="IJO19" s="34"/>
      <c r="IJP19" s="35"/>
      <c r="IJQ19" s="36"/>
      <c r="IJR19" s="36"/>
      <c r="IJS19" s="36"/>
      <c r="IJT19" s="36"/>
      <c r="IJU19" s="37"/>
      <c r="IJV19" s="31"/>
      <c r="IJW19" s="32"/>
      <c r="IJX19" s="32"/>
      <c r="IJY19" s="32"/>
      <c r="IJZ19" s="32"/>
      <c r="IKA19" s="33"/>
      <c r="IKB19" s="32"/>
      <c r="IKC19" s="32"/>
      <c r="IKD19" s="32"/>
      <c r="IKE19" s="32"/>
      <c r="IKF19" s="34"/>
      <c r="IKG19" s="32"/>
      <c r="IKH19" s="34"/>
      <c r="IKI19" s="35"/>
      <c r="IKJ19" s="36"/>
      <c r="IKK19" s="36"/>
      <c r="IKL19" s="36"/>
      <c r="IKM19" s="36"/>
      <c r="IKN19" s="37"/>
      <c r="IKO19" s="31"/>
      <c r="IKP19" s="32"/>
      <c r="IKQ19" s="32"/>
      <c r="IKR19" s="32"/>
      <c r="IKS19" s="32"/>
      <c r="IKT19" s="33"/>
      <c r="IKU19" s="32"/>
      <c r="IKV19" s="32"/>
      <c r="IKW19" s="32"/>
      <c r="IKX19" s="32"/>
      <c r="IKY19" s="34"/>
      <c r="IKZ19" s="32"/>
      <c r="ILA19" s="34"/>
      <c r="ILB19" s="35"/>
      <c r="ILC19" s="36"/>
      <c r="ILD19" s="36"/>
      <c r="ILE19" s="36"/>
      <c r="ILF19" s="36"/>
      <c r="ILG19" s="37"/>
      <c r="ILH19" s="31"/>
      <c r="ILI19" s="32"/>
      <c r="ILJ19" s="32"/>
      <c r="ILK19" s="32"/>
      <c r="ILL19" s="32"/>
      <c r="ILM19" s="33"/>
      <c r="ILN19" s="32"/>
      <c r="ILO19" s="32"/>
      <c r="ILP19" s="32"/>
      <c r="ILQ19" s="32"/>
      <c r="ILR19" s="34"/>
      <c r="ILS19" s="32"/>
      <c r="ILT19" s="34"/>
      <c r="ILU19" s="35"/>
      <c r="ILV19" s="36"/>
      <c r="ILW19" s="36"/>
      <c r="ILX19" s="36"/>
      <c r="ILY19" s="36"/>
      <c r="ILZ19" s="37"/>
      <c r="IMA19" s="31"/>
      <c r="IMB19" s="32"/>
      <c r="IMC19" s="32"/>
      <c r="IMD19" s="32"/>
      <c r="IME19" s="32"/>
      <c r="IMF19" s="33"/>
      <c r="IMG19" s="32"/>
      <c r="IMH19" s="32"/>
      <c r="IMI19" s="32"/>
      <c r="IMJ19" s="32"/>
      <c r="IMK19" s="34"/>
      <c r="IML19" s="32"/>
      <c r="IMM19" s="34"/>
      <c r="IMN19" s="35"/>
      <c r="IMO19" s="36"/>
      <c r="IMP19" s="36"/>
      <c r="IMQ19" s="36"/>
      <c r="IMR19" s="36"/>
      <c r="IMS19" s="37"/>
      <c r="IMT19" s="31"/>
      <c r="IMU19" s="32"/>
      <c r="IMV19" s="32"/>
      <c r="IMW19" s="32"/>
      <c r="IMX19" s="32"/>
      <c r="IMY19" s="33"/>
      <c r="IMZ19" s="32"/>
      <c r="INA19" s="32"/>
      <c r="INB19" s="32"/>
      <c r="INC19" s="32"/>
      <c r="IND19" s="34"/>
      <c r="INE19" s="32"/>
      <c r="INF19" s="34"/>
      <c r="ING19" s="35"/>
      <c r="INH19" s="36"/>
      <c r="INI19" s="36"/>
      <c r="INJ19" s="36"/>
      <c r="INK19" s="36"/>
      <c r="INL19" s="37"/>
      <c r="INM19" s="31"/>
      <c r="INN19" s="32"/>
      <c r="INO19" s="32"/>
      <c r="INP19" s="32"/>
      <c r="INQ19" s="32"/>
      <c r="INR19" s="33"/>
      <c r="INS19" s="32"/>
      <c r="INT19" s="32"/>
      <c r="INU19" s="32"/>
      <c r="INV19" s="32"/>
      <c r="INW19" s="34"/>
      <c r="INX19" s="32"/>
      <c r="INY19" s="34"/>
      <c r="INZ19" s="35"/>
      <c r="IOA19" s="36"/>
      <c r="IOB19" s="36"/>
      <c r="IOC19" s="36"/>
      <c r="IOD19" s="36"/>
      <c r="IOE19" s="37"/>
      <c r="IOF19" s="31"/>
      <c r="IOG19" s="32"/>
      <c r="IOH19" s="32"/>
      <c r="IOI19" s="32"/>
      <c r="IOJ19" s="32"/>
      <c r="IOK19" s="33"/>
      <c r="IOL19" s="32"/>
      <c r="IOM19" s="32"/>
      <c r="ION19" s="32"/>
      <c r="IOO19" s="32"/>
      <c r="IOP19" s="34"/>
      <c r="IOQ19" s="32"/>
      <c r="IOR19" s="34"/>
      <c r="IOS19" s="35"/>
      <c r="IOT19" s="36"/>
      <c r="IOU19" s="36"/>
      <c r="IOV19" s="36"/>
      <c r="IOW19" s="36"/>
      <c r="IOX19" s="37"/>
      <c r="IOY19" s="31"/>
      <c r="IOZ19" s="32"/>
      <c r="IPA19" s="32"/>
      <c r="IPB19" s="32"/>
      <c r="IPC19" s="32"/>
      <c r="IPD19" s="33"/>
      <c r="IPE19" s="32"/>
      <c r="IPF19" s="32"/>
      <c r="IPG19" s="32"/>
      <c r="IPH19" s="32"/>
      <c r="IPI19" s="34"/>
      <c r="IPJ19" s="32"/>
      <c r="IPK19" s="34"/>
      <c r="IPL19" s="35"/>
      <c r="IPM19" s="36"/>
      <c r="IPN19" s="36"/>
      <c r="IPO19" s="36"/>
      <c r="IPP19" s="36"/>
      <c r="IPQ19" s="37"/>
      <c r="IPR19" s="31"/>
      <c r="IPS19" s="32"/>
      <c r="IPT19" s="32"/>
      <c r="IPU19" s="32"/>
      <c r="IPV19" s="32"/>
      <c r="IPW19" s="33"/>
      <c r="IPX19" s="32"/>
      <c r="IPY19" s="32"/>
      <c r="IPZ19" s="32"/>
      <c r="IQA19" s="32"/>
      <c r="IQB19" s="34"/>
      <c r="IQC19" s="32"/>
      <c r="IQD19" s="34"/>
      <c r="IQE19" s="35"/>
      <c r="IQF19" s="36"/>
      <c r="IQG19" s="36"/>
      <c r="IQH19" s="36"/>
      <c r="IQI19" s="36"/>
      <c r="IQJ19" s="37"/>
      <c r="IQK19" s="31"/>
      <c r="IQL19" s="32"/>
      <c r="IQM19" s="32"/>
      <c r="IQN19" s="32"/>
      <c r="IQO19" s="32"/>
      <c r="IQP19" s="33"/>
      <c r="IQQ19" s="32"/>
      <c r="IQR19" s="32"/>
      <c r="IQS19" s="32"/>
      <c r="IQT19" s="32"/>
      <c r="IQU19" s="34"/>
      <c r="IQV19" s="32"/>
      <c r="IQW19" s="34"/>
      <c r="IQX19" s="35"/>
      <c r="IQY19" s="36"/>
      <c r="IQZ19" s="36"/>
      <c r="IRA19" s="36"/>
      <c r="IRB19" s="36"/>
      <c r="IRC19" s="37"/>
      <c r="IRD19" s="31"/>
      <c r="IRE19" s="32"/>
      <c r="IRF19" s="32"/>
      <c r="IRG19" s="32"/>
      <c r="IRH19" s="32"/>
      <c r="IRI19" s="33"/>
      <c r="IRJ19" s="32"/>
      <c r="IRK19" s="32"/>
      <c r="IRL19" s="32"/>
      <c r="IRM19" s="32"/>
      <c r="IRN19" s="34"/>
      <c r="IRO19" s="32"/>
      <c r="IRP19" s="34"/>
      <c r="IRQ19" s="35"/>
      <c r="IRR19" s="36"/>
      <c r="IRS19" s="36"/>
      <c r="IRT19" s="36"/>
      <c r="IRU19" s="36"/>
      <c r="IRV19" s="37"/>
      <c r="IRW19" s="31"/>
      <c r="IRX19" s="32"/>
      <c r="IRY19" s="32"/>
      <c r="IRZ19" s="32"/>
      <c r="ISA19" s="32"/>
      <c r="ISB19" s="33"/>
      <c r="ISC19" s="32"/>
      <c r="ISD19" s="32"/>
      <c r="ISE19" s="32"/>
      <c r="ISF19" s="32"/>
      <c r="ISG19" s="34"/>
      <c r="ISH19" s="32"/>
      <c r="ISI19" s="34"/>
      <c r="ISJ19" s="35"/>
      <c r="ISK19" s="36"/>
      <c r="ISL19" s="36"/>
      <c r="ISM19" s="36"/>
      <c r="ISN19" s="36"/>
      <c r="ISO19" s="37"/>
      <c r="ISP19" s="31"/>
      <c r="ISQ19" s="32"/>
      <c r="ISR19" s="32"/>
      <c r="ISS19" s="32"/>
      <c r="IST19" s="32"/>
      <c r="ISU19" s="33"/>
      <c r="ISV19" s="32"/>
      <c r="ISW19" s="32"/>
      <c r="ISX19" s="32"/>
      <c r="ISY19" s="32"/>
      <c r="ISZ19" s="34"/>
      <c r="ITA19" s="32"/>
      <c r="ITB19" s="34"/>
      <c r="ITC19" s="35"/>
      <c r="ITD19" s="36"/>
      <c r="ITE19" s="36"/>
      <c r="ITF19" s="36"/>
      <c r="ITG19" s="36"/>
      <c r="ITH19" s="37"/>
      <c r="ITI19" s="31"/>
      <c r="ITJ19" s="32"/>
      <c r="ITK19" s="32"/>
      <c r="ITL19" s="32"/>
      <c r="ITM19" s="32"/>
      <c r="ITN19" s="33"/>
      <c r="ITO19" s="32"/>
      <c r="ITP19" s="32"/>
      <c r="ITQ19" s="32"/>
      <c r="ITR19" s="32"/>
      <c r="ITS19" s="34"/>
      <c r="ITT19" s="32"/>
      <c r="ITU19" s="34"/>
      <c r="ITV19" s="35"/>
      <c r="ITW19" s="36"/>
      <c r="ITX19" s="36"/>
      <c r="ITY19" s="36"/>
      <c r="ITZ19" s="36"/>
      <c r="IUA19" s="37"/>
      <c r="IUB19" s="31"/>
      <c r="IUC19" s="32"/>
      <c r="IUD19" s="32"/>
      <c r="IUE19" s="32"/>
      <c r="IUF19" s="32"/>
      <c r="IUG19" s="33"/>
      <c r="IUH19" s="32"/>
      <c r="IUI19" s="32"/>
      <c r="IUJ19" s="32"/>
      <c r="IUK19" s="32"/>
      <c r="IUL19" s="34"/>
      <c r="IUM19" s="32"/>
      <c r="IUN19" s="34"/>
      <c r="IUO19" s="35"/>
      <c r="IUP19" s="36"/>
      <c r="IUQ19" s="36"/>
      <c r="IUR19" s="36"/>
      <c r="IUS19" s="36"/>
      <c r="IUT19" s="37"/>
      <c r="IUU19" s="31"/>
      <c r="IUV19" s="32"/>
      <c r="IUW19" s="32"/>
      <c r="IUX19" s="32"/>
      <c r="IUY19" s="32"/>
      <c r="IUZ19" s="33"/>
      <c r="IVA19" s="32"/>
      <c r="IVB19" s="32"/>
      <c r="IVC19" s="32"/>
      <c r="IVD19" s="32"/>
      <c r="IVE19" s="34"/>
      <c r="IVF19" s="32"/>
      <c r="IVG19" s="34"/>
      <c r="IVH19" s="35"/>
      <c r="IVI19" s="36"/>
      <c r="IVJ19" s="36"/>
      <c r="IVK19" s="36"/>
      <c r="IVL19" s="36"/>
      <c r="IVM19" s="37"/>
      <c r="IVN19" s="31"/>
      <c r="IVO19" s="32"/>
      <c r="IVP19" s="32"/>
      <c r="IVQ19" s="32"/>
      <c r="IVR19" s="32"/>
      <c r="IVS19" s="33"/>
      <c r="IVT19" s="32"/>
      <c r="IVU19" s="32"/>
      <c r="IVV19" s="32"/>
      <c r="IVW19" s="32"/>
      <c r="IVX19" s="34"/>
      <c r="IVY19" s="32"/>
      <c r="IVZ19" s="34"/>
      <c r="IWA19" s="35"/>
      <c r="IWB19" s="36"/>
      <c r="IWC19" s="36"/>
      <c r="IWD19" s="36"/>
      <c r="IWE19" s="36"/>
      <c r="IWF19" s="37"/>
      <c r="IWG19" s="31"/>
      <c r="IWH19" s="32"/>
      <c r="IWI19" s="32"/>
      <c r="IWJ19" s="32"/>
      <c r="IWK19" s="32"/>
      <c r="IWL19" s="33"/>
      <c r="IWM19" s="32"/>
      <c r="IWN19" s="32"/>
      <c r="IWO19" s="32"/>
      <c r="IWP19" s="32"/>
      <c r="IWQ19" s="34"/>
      <c r="IWR19" s="32"/>
      <c r="IWS19" s="34"/>
      <c r="IWT19" s="35"/>
      <c r="IWU19" s="36"/>
      <c r="IWV19" s="36"/>
      <c r="IWW19" s="36"/>
      <c r="IWX19" s="36"/>
      <c r="IWY19" s="37"/>
      <c r="IWZ19" s="31"/>
      <c r="IXA19" s="32"/>
      <c r="IXB19" s="32"/>
      <c r="IXC19" s="32"/>
      <c r="IXD19" s="32"/>
      <c r="IXE19" s="33"/>
      <c r="IXF19" s="32"/>
      <c r="IXG19" s="32"/>
      <c r="IXH19" s="32"/>
      <c r="IXI19" s="32"/>
      <c r="IXJ19" s="34"/>
      <c r="IXK19" s="32"/>
      <c r="IXL19" s="34"/>
      <c r="IXM19" s="35"/>
      <c r="IXN19" s="36"/>
      <c r="IXO19" s="36"/>
      <c r="IXP19" s="36"/>
      <c r="IXQ19" s="36"/>
      <c r="IXR19" s="37"/>
      <c r="IXS19" s="31"/>
      <c r="IXT19" s="32"/>
      <c r="IXU19" s="32"/>
      <c r="IXV19" s="32"/>
      <c r="IXW19" s="32"/>
      <c r="IXX19" s="33"/>
      <c r="IXY19" s="32"/>
      <c r="IXZ19" s="32"/>
      <c r="IYA19" s="32"/>
      <c r="IYB19" s="32"/>
      <c r="IYC19" s="34"/>
      <c r="IYD19" s="32"/>
      <c r="IYE19" s="34"/>
      <c r="IYF19" s="35"/>
      <c r="IYG19" s="36"/>
      <c r="IYH19" s="36"/>
      <c r="IYI19" s="36"/>
      <c r="IYJ19" s="36"/>
      <c r="IYK19" s="37"/>
      <c r="IYL19" s="31"/>
      <c r="IYM19" s="32"/>
      <c r="IYN19" s="32"/>
      <c r="IYO19" s="32"/>
      <c r="IYP19" s="32"/>
      <c r="IYQ19" s="33"/>
      <c r="IYR19" s="32"/>
      <c r="IYS19" s="32"/>
      <c r="IYT19" s="32"/>
      <c r="IYU19" s="32"/>
      <c r="IYV19" s="34"/>
      <c r="IYW19" s="32"/>
      <c r="IYX19" s="34"/>
      <c r="IYY19" s="35"/>
      <c r="IYZ19" s="36"/>
      <c r="IZA19" s="36"/>
      <c r="IZB19" s="36"/>
      <c r="IZC19" s="36"/>
      <c r="IZD19" s="37"/>
      <c r="IZE19" s="31"/>
      <c r="IZF19" s="32"/>
      <c r="IZG19" s="32"/>
      <c r="IZH19" s="32"/>
      <c r="IZI19" s="32"/>
      <c r="IZJ19" s="33"/>
      <c r="IZK19" s="32"/>
      <c r="IZL19" s="32"/>
      <c r="IZM19" s="32"/>
      <c r="IZN19" s="32"/>
      <c r="IZO19" s="34"/>
      <c r="IZP19" s="32"/>
      <c r="IZQ19" s="34"/>
      <c r="IZR19" s="35"/>
      <c r="IZS19" s="36"/>
      <c r="IZT19" s="36"/>
      <c r="IZU19" s="36"/>
      <c r="IZV19" s="36"/>
      <c r="IZW19" s="37"/>
      <c r="IZX19" s="31"/>
      <c r="IZY19" s="32"/>
      <c r="IZZ19" s="32"/>
      <c r="JAA19" s="32"/>
      <c r="JAB19" s="32"/>
      <c r="JAC19" s="33"/>
      <c r="JAD19" s="32"/>
      <c r="JAE19" s="32"/>
      <c r="JAF19" s="32"/>
      <c r="JAG19" s="32"/>
      <c r="JAH19" s="34"/>
      <c r="JAI19" s="32"/>
      <c r="JAJ19" s="34"/>
      <c r="JAK19" s="35"/>
      <c r="JAL19" s="36"/>
      <c r="JAM19" s="36"/>
      <c r="JAN19" s="36"/>
      <c r="JAO19" s="36"/>
      <c r="JAP19" s="37"/>
      <c r="JAQ19" s="31"/>
      <c r="JAR19" s="32"/>
      <c r="JAS19" s="32"/>
      <c r="JAT19" s="32"/>
      <c r="JAU19" s="32"/>
      <c r="JAV19" s="33"/>
      <c r="JAW19" s="32"/>
      <c r="JAX19" s="32"/>
      <c r="JAY19" s="32"/>
      <c r="JAZ19" s="32"/>
      <c r="JBA19" s="34"/>
      <c r="JBB19" s="32"/>
      <c r="JBC19" s="34"/>
      <c r="JBD19" s="35"/>
      <c r="JBE19" s="36"/>
      <c r="JBF19" s="36"/>
      <c r="JBG19" s="36"/>
      <c r="JBH19" s="36"/>
      <c r="JBI19" s="37"/>
      <c r="JBJ19" s="31"/>
      <c r="JBK19" s="32"/>
      <c r="JBL19" s="32"/>
      <c r="JBM19" s="32"/>
      <c r="JBN19" s="32"/>
      <c r="JBO19" s="33"/>
      <c r="JBP19" s="32"/>
      <c r="JBQ19" s="32"/>
      <c r="JBR19" s="32"/>
      <c r="JBS19" s="32"/>
      <c r="JBT19" s="34"/>
      <c r="JBU19" s="32"/>
      <c r="JBV19" s="34"/>
      <c r="JBW19" s="35"/>
      <c r="JBX19" s="36"/>
      <c r="JBY19" s="36"/>
      <c r="JBZ19" s="36"/>
      <c r="JCA19" s="36"/>
      <c r="JCB19" s="37"/>
      <c r="JCC19" s="31"/>
      <c r="JCD19" s="32"/>
      <c r="JCE19" s="32"/>
      <c r="JCF19" s="32"/>
      <c r="JCG19" s="32"/>
      <c r="JCH19" s="33"/>
      <c r="JCI19" s="32"/>
      <c r="JCJ19" s="32"/>
      <c r="JCK19" s="32"/>
      <c r="JCL19" s="32"/>
      <c r="JCM19" s="34"/>
      <c r="JCN19" s="32"/>
      <c r="JCO19" s="34"/>
      <c r="JCP19" s="35"/>
      <c r="JCQ19" s="36"/>
      <c r="JCR19" s="36"/>
      <c r="JCS19" s="36"/>
      <c r="JCT19" s="36"/>
      <c r="JCU19" s="37"/>
      <c r="JCV19" s="31"/>
      <c r="JCW19" s="32"/>
      <c r="JCX19" s="32"/>
      <c r="JCY19" s="32"/>
      <c r="JCZ19" s="32"/>
      <c r="JDA19" s="33"/>
      <c r="JDB19" s="32"/>
      <c r="JDC19" s="32"/>
      <c r="JDD19" s="32"/>
      <c r="JDE19" s="32"/>
      <c r="JDF19" s="34"/>
      <c r="JDG19" s="32"/>
      <c r="JDH19" s="34"/>
      <c r="JDI19" s="35"/>
      <c r="JDJ19" s="36"/>
      <c r="JDK19" s="36"/>
      <c r="JDL19" s="36"/>
      <c r="JDM19" s="36"/>
      <c r="JDN19" s="37"/>
      <c r="JDO19" s="31"/>
      <c r="JDP19" s="32"/>
      <c r="JDQ19" s="32"/>
      <c r="JDR19" s="32"/>
      <c r="JDS19" s="32"/>
      <c r="JDT19" s="33"/>
      <c r="JDU19" s="32"/>
      <c r="JDV19" s="32"/>
      <c r="JDW19" s="32"/>
      <c r="JDX19" s="32"/>
      <c r="JDY19" s="34"/>
      <c r="JDZ19" s="32"/>
      <c r="JEA19" s="34"/>
      <c r="JEB19" s="35"/>
      <c r="JEC19" s="36"/>
      <c r="JED19" s="36"/>
      <c r="JEE19" s="36"/>
      <c r="JEF19" s="36"/>
      <c r="JEG19" s="37"/>
      <c r="JEH19" s="31"/>
      <c r="JEI19" s="32"/>
      <c r="JEJ19" s="32"/>
      <c r="JEK19" s="32"/>
      <c r="JEL19" s="32"/>
      <c r="JEM19" s="33"/>
      <c r="JEN19" s="32"/>
      <c r="JEO19" s="32"/>
      <c r="JEP19" s="32"/>
      <c r="JEQ19" s="32"/>
      <c r="JER19" s="34"/>
      <c r="JES19" s="32"/>
      <c r="JET19" s="34"/>
      <c r="JEU19" s="35"/>
      <c r="JEV19" s="36"/>
      <c r="JEW19" s="36"/>
      <c r="JEX19" s="36"/>
      <c r="JEY19" s="36"/>
      <c r="JEZ19" s="37"/>
      <c r="JFA19" s="31"/>
      <c r="JFB19" s="32"/>
      <c r="JFC19" s="32"/>
      <c r="JFD19" s="32"/>
      <c r="JFE19" s="32"/>
      <c r="JFF19" s="33"/>
      <c r="JFG19" s="32"/>
      <c r="JFH19" s="32"/>
      <c r="JFI19" s="32"/>
      <c r="JFJ19" s="32"/>
      <c r="JFK19" s="34"/>
      <c r="JFL19" s="32"/>
      <c r="JFM19" s="34"/>
      <c r="JFN19" s="35"/>
      <c r="JFO19" s="36"/>
      <c r="JFP19" s="36"/>
      <c r="JFQ19" s="36"/>
      <c r="JFR19" s="36"/>
      <c r="JFS19" s="37"/>
      <c r="JFT19" s="31"/>
      <c r="JFU19" s="32"/>
      <c r="JFV19" s="32"/>
      <c r="JFW19" s="32"/>
      <c r="JFX19" s="32"/>
      <c r="JFY19" s="33"/>
      <c r="JFZ19" s="32"/>
      <c r="JGA19" s="32"/>
      <c r="JGB19" s="32"/>
      <c r="JGC19" s="32"/>
      <c r="JGD19" s="34"/>
      <c r="JGE19" s="32"/>
      <c r="JGF19" s="34"/>
      <c r="JGG19" s="35"/>
      <c r="JGH19" s="36"/>
      <c r="JGI19" s="36"/>
      <c r="JGJ19" s="36"/>
      <c r="JGK19" s="36"/>
      <c r="JGL19" s="37"/>
      <c r="JGM19" s="31"/>
      <c r="JGN19" s="32"/>
      <c r="JGO19" s="32"/>
      <c r="JGP19" s="32"/>
      <c r="JGQ19" s="32"/>
      <c r="JGR19" s="33"/>
      <c r="JGS19" s="32"/>
      <c r="JGT19" s="32"/>
      <c r="JGU19" s="32"/>
      <c r="JGV19" s="32"/>
      <c r="JGW19" s="34"/>
      <c r="JGX19" s="32"/>
      <c r="JGY19" s="34"/>
      <c r="JGZ19" s="35"/>
      <c r="JHA19" s="36"/>
      <c r="JHB19" s="36"/>
      <c r="JHC19" s="36"/>
      <c r="JHD19" s="36"/>
      <c r="JHE19" s="37"/>
      <c r="JHF19" s="31"/>
      <c r="JHG19" s="32"/>
      <c r="JHH19" s="32"/>
      <c r="JHI19" s="32"/>
      <c r="JHJ19" s="32"/>
      <c r="JHK19" s="33"/>
      <c r="JHL19" s="32"/>
      <c r="JHM19" s="32"/>
      <c r="JHN19" s="32"/>
      <c r="JHO19" s="32"/>
      <c r="JHP19" s="34"/>
      <c r="JHQ19" s="32"/>
      <c r="JHR19" s="34"/>
      <c r="JHS19" s="35"/>
      <c r="JHT19" s="36"/>
      <c r="JHU19" s="36"/>
      <c r="JHV19" s="36"/>
      <c r="JHW19" s="36"/>
      <c r="JHX19" s="37"/>
      <c r="JHY19" s="31"/>
      <c r="JHZ19" s="32"/>
      <c r="JIA19" s="32"/>
      <c r="JIB19" s="32"/>
      <c r="JIC19" s="32"/>
      <c r="JID19" s="33"/>
      <c r="JIE19" s="32"/>
      <c r="JIF19" s="32"/>
      <c r="JIG19" s="32"/>
      <c r="JIH19" s="32"/>
      <c r="JII19" s="34"/>
      <c r="JIJ19" s="32"/>
      <c r="JIK19" s="34"/>
      <c r="JIL19" s="35"/>
      <c r="JIM19" s="36"/>
      <c r="JIN19" s="36"/>
      <c r="JIO19" s="36"/>
      <c r="JIP19" s="36"/>
      <c r="JIQ19" s="37"/>
      <c r="JIR19" s="31"/>
      <c r="JIS19" s="32"/>
      <c r="JIT19" s="32"/>
      <c r="JIU19" s="32"/>
      <c r="JIV19" s="32"/>
      <c r="JIW19" s="33"/>
      <c r="JIX19" s="32"/>
      <c r="JIY19" s="32"/>
      <c r="JIZ19" s="32"/>
      <c r="JJA19" s="32"/>
      <c r="JJB19" s="34"/>
      <c r="JJC19" s="32"/>
      <c r="JJD19" s="34"/>
      <c r="JJE19" s="35"/>
      <c r="JJF19" s="36"/>
      <c r="JJG19" s="36"/>
      <c r="JJH19" s="36"/>
      <c r="JJI19" s="36"/>
      <c r="JJJ19" s="37"/>
      <c r="JJK19" s="31"/>
      <c r="JJL19" s="32"/>
      <c r="JJM19" s="32"/>
      <c r="JJN19" s="32"/>
      <c r="JJO19" s="32"/>
      <c r="JJP19" s="33"/>
      <c r="JJQ19" s="32"/>
      <c r="JJR19" s="32"/>
      <c r="JJS19" s="32"/>
      <c r="JJT19" s="32"/>
      <c r="JJU19" s="34"/>
      <c r="JJV19" s="32"/>
      <c r="JJW19" s="34"/>
      <c r="JJX19" s="35"/>
      <c r="JJY19" s="36"/>
      <c r="JJZ19" s="36"/>
      <c r="JKA19" s="36"/>
      <c r="JKB19" s="36"/>
      <c r="JKC19" s="37"/>
      <c r="JKD19" s="31"/>
      <c r="JKE19" s="32"/>
      <c r="JKF19" s="32"/>
      <c r="JKG19" s="32"/>
      <c r="JKH19" s="32"/>
      <c r="JKI19" s="33"/>
      <c r="JKJ19" s="32"/>
      <c r="JKK19" s="32"/>
      <c r="JKL19" s="32"/>
      <c r="JKM19" s="32"/>
      <c r="JKN19" s="34"/>
      <c r="JKO19" s="32"/>
      <c r="JKP19" s="34"/>
      <c r="JKQ19" s="35"/>
      <c r="JKR19" s="36"/>
      <c r="JKS19" s="36"/>
      <c r="JKT19" s="36"/>
      <c r="JKU19" s="36"/>
      <c r="JKV19" s="37"/>
      <c r="JKW19" s="31"/>
      <c r="JKX19" s="32"/>
      <c r="JKY19" s="32"/>
      <c r="JKZ19" s="32"/>
      <c r="JLA19" s="32"/>
      <c r="JLB19" s="33"/>
      <c r="JLC19" s="32"/>
      <c r="JLD19" s="32"/>
      <c r="JLE19" s="32"/>
      <c r="JLF19" s="32"/>
      <c r="JLG19" s="34"/>
      <c r="JLH19" s="32"/>
      <c r="JLI19" s="34"/>
      <c r="JLJ19" s="35"/>
      <c r="JLK19" s="36"/>
      <c r="JLL19" s="36"/>
      <c r="JLM19" s="36"/>
      <c r="JLN19" s="36"/>
      <c r="JLO19" s="37"/>
      <c r="JLP19" s="31"/>
      <c r="JLQ19" s="32"/>
      <c r="JLR19" s="32"/>
      <c r="JLS19" s="32"/>
      <c r="JLT19" s="32"/>
      <c r="JLU19" s="33"/>
      <c r="JLV19" s="32"/>
      <c r="JLW19" s="32"/>
      <c r="JLX19" s="32"/>
      <c r="JLY19" s="32"/>
      <c r="JLZ19" s="34"/>
      <c r="JMA19" s="32"/>
      <c r="JMB19" s="34"/>
      <c r="JMC19" s="35"/>
      <c r="JMD19" s="36"/>
      <c r="JME19" s="36"/>
      <c r="JMF19" s="36"/>
      <c r="JMG19" s="36"/>
      <c r="JMH19" s="37"/>
      <c r="JMI19" s="31"/>
      <c r="JMJ19" s="32"/>
      <c r="JMK19" s="32"/>
      <c r="JML19" s="32"/>
      <c r="JMM19" s="32"/>
      <c r="JMN19" s="33"/>
      <c r="JMO19" s="32"/>
      <c r="JMP19" s="32"/>
      <c r="JMQ19" s="32"/>
      <c r="JMR19" s="32"/>
      <c r="JMS19" s="34"/>
      <c r="JMT19" s="32"/>
      <c r="JMU19" s="34"/>
      <c r="JMV19" s="35"/>
      <c r="JMW19" s="36"/>
      <c r="JMX19" s="36"/>
      <c r="JMY19" s="36"/>
      <c r="JMZ19" s="36"/>
      <c r="JNA19" s="37"/>
      <c r="JNB19" s="31"/>
      <c r="JNC19" s="32"/>
      <c r="JND19" s="32"/>
      <c r="JNE19" s="32"/>
      <c r="JNF19" s="32"/>
      <c r="JNG19" s="33"/>
      <c r="JNH19" s="32"/>
      <c r="JNI19" s="32"/>
      <c r="JNJ19" s="32"/>
      <c r="JNK19" s="32"/>
      <c r="JNL19" s="34"/>
      <c r="JNM19" s="32"/>
      <c r="JNN19" s="34"/>
      <c r="JNO19" s="35"/>
      <c r="JNP19" s="36"/>
      <c r="JNQ19" s="36"/>
      <c r="JNR19" s="36"/>
      <c r="JNS19" s="36"/>
      <c r="JNT19" s="37"/>
      <c r="JNU19" s="31"/>
      <c r="JNV19" s="32"/>
      <c r="JNW19" s="32"/>
      <c r="JNX19" s="32"/>
      <c r="JNY19" s="32"/>
      <c r="JNZ19" s="33"/>
      <c r="JOA19" s="32"/>
      <c r="JOB19" s="32"/>
      <c r="JOC19" s="32"/>
      <c r="JOD19" s="32"/>
      <c r="JOE19" s="34"/>
      <c r="JOF19" s="32"/>
      <c r="JOG19" s="34"/>
      <c r="JOH19" s="35"/>
      <c r="JOI19" s="36"/>
      <c r="JOJ19" s="36"/>
      <c r="JOK19" s="36"/>
      <c r="JOL19" s="36"/>
      <c r="JOM19" s="37"/>
      <c r="JON19" s="31"/>
      <c r="JOO19" s="32"/>
      <c r="JOP19" s="32"/>
      <c r="JOQ19" s="32"/>
      <c r="JOR19" s="32"/>
      <c r="JOS19" s="33"/>
      <c r="JOT19" s="32"/>
      <c r="JOU19" s="32"/>
      <c r="JOV19" s="32"/>
      <c r="JOW19" s="32"/>
      <c r="JOX19" s="34"/>
      <c r="JOY19" s="32"/>
      <c r="JOZ19" s="34"/>
      <c r="JPA19" s="35"/>
      <c r="JPB19" s="36"/>
      <c r="JPC19" s="36"/>
      <c r="JPD19" s="36"/>
      <c r="JPE19" s="36"/>
      <c r="JPF19" s="37"/>
      <c r="JPG19" s="31"/>
      <c r="JPH19" s="32"/>
      <c r="JPI19" s="32"/>
      <c r="JPJ19" s="32"/>
      <c r="JPK19" s="32"/>
      <c r="JPL19" s="33"/>
      <c r="JPM19" s="32"/>
      <c r="JPN19" s="32"/>
      <c r="JPO19" s="32"/>
      <c r="JPP19" s="32"/>
      <c r="JPQ19" s="34"/>
      <c r="JPR19" s="32"/>
      <c r="JPS19" s="34"/>
      <c r="JPT19" s="35"/>
      <c r="JPU19" s="36"/>
      <c r="JPV19" s="36"/>
      <c r="JPW19" s="36"/>
      <c r="JPX19" s="36"/>
      <c r="JPY19" s="37"/>
      <c r="JPZ19" s="31"/>
      <c r="JQA19" s="32"/>
      <c r="JQB19" s="32"/>
      <c r="JQC19" s="32"/>
      <c r="JQD19" s="32"/>
      <c r="JQE19" s="33"/>
      <c r="JQF19" s="32"/>
      <c r="JQG19" s="32"/>
      <c r="JQH19" s="32"/>
      <c r="JQI19" s="32"/>
      <c r="JQJ19" s="34"/>
      <c r="JQK19" s="32"/>
      <c r="JQL19" s="34"/>
      <c r="JQM19" s="35"/>
      <c r="JQN19" s="36"/>
      <c r="JQO19" s="36"/>
      <c r="JQP19" s="36"/>
      <c r="JQQ19" s="36"/>
      <c r="JQR19" s="37"/>
      <c r="JQS19" s="31"/>
      <c r="JQT19" s="32"/>
      <c r="JQU19" s="32"/>
      <c r="JQV19" s="32"/>
      <c r="JQW19" s="32"/>
      <c r="JQX19" s="33"/>
      <c r="JQY19" s="32"/>
      <c r="JQZ19" s="32"/>
      <c r="JRA19" s="32"/>
      <c r="JRB19" s="32"/>
      <c r="JRC19" s="34"/>
      <c r="JRD19" s="32"/>
      <c r="JRE19" s="34"/>
      <c r="JRF19" s="35"/>
      <c r="JRG19" s="36"/>
      <c r="JRH19" s="36"/>
      <c r="JRI19" s="36"/>
      <c r="JRJ19" s="36"/>
      <c r="JRK19" s="37"/>
      <c r="JRL19" s="31"/>
      <c r="JRM19" s="32"/>
      <c r="JRN19" s="32"/>
      <c r="JRO19" s="32"/>
      <c r="JRP19" s="32"/>
      <c r="JRQ19" s="33"/>
      <c r="JRR19" s="32"/>
      <c r="JRS19" s="32"/>
      <c r="JRT19" s="32"/>
      <c r="JRU19" s="32"/>
      <c r="JRV19" s="34"/>
      <c r="JRW19" s="32"/>
      <c r="JRX19" s="34"/>
      <c r="JRY19" s="35"/>
      <c r="JRZ19" s="36"/>
      <c r="JSA19" s="36"/>
      <c r="JSB19" s="36"/>
      <c r="JSC19" s="36"/>
      <c r="JSD19" s="37"/>
      <c r="JSE19" s="31"/>
      <c r="JSF19" s="32"/>
      <c r="JSG19" s="32"/>
      <c r="JSH19" s="32"/>
      <c r="JSI19" s="32"/>
      <c r="JSJ19" s="33"/>
      <c r="JSK19" s="32"/>
      <c r="JSL19" s="32"/>
      <c r="JSM19" s="32"/>
      <c r="JSN19" s="32"/>
      <c r="JSO19" s="34"/>
      <c r="JSP19" s="32"/>
      <c r="JSQ19" s="34"/>
      <c r="JSR19" s="35"/>
      <c r="JSS19" s="36"/>
      <c r="JST19" s="36"/>
      <c r="JSU19" s="36"/>
      <c r="JSV19" s="36"/>
      <c r="JSW19" s="37"/>
      <c r="JSX19" s="31"/>
      <c r="JSY19" s="32"/>
      <c r="JSZ19" s="32"/>
      <c r="JTA19" s="32"/>
      <c r="JTB19" s="32"/>
      <c r="JTC19" s="33"/>
      <c r="JTD19" s="32"/>
      <c r="JTE19" s="32"/>
      <c r="JTF19" s="32"/>
      <c r="JTG19" s="32"/>
      <c r="JTH19" s="34"/>
      <c r="JTI19" s="32"/>
      <c r="JTJ19" s="34"/>
      <c r="JTK19" s="35"/>
      <c r="JTL19" s="36"/>
      <c r="JTM19" s="36"/>
      <c r="JTN19" s="36"/>
      <c r="JTO19" s="36"/>
      <c r="JTP19" s="37"/>
      <c r="JTQ19" s="31"/>
      <c r="JTR19" s="32"/>
      <c r="JTS19" s="32"/>
      <c r="JTT19" s="32"/>
      <c r="JTU19" s="32"/>
      <c r="JTV19" s="33"/>
      <c r="JTW19" s="32"/>
      <c r="JTX19" s="32"/>
      <c r="JTY19" s="32"/>
      <c r="JTZ19" s="32"/>
      <c r="JUA19" s="34"/>
      <c r="JUB19" s="32"/>
      <c r="JUC19" s="34"/>
      <c r="JUD19" s="35"/>
      <c r="JUE19" s="36"/>
      <c r="JUF19" s="36"/>
      <c r="JUG19" s="36"/>
      <c r="JUH19" s="36"/>
      <c r="JUI19" s="37"/>
      <c r="JUJ19" s="31"/>
      <c r="JUK19" s="32"/>
      <c r="JUL19" s="32"/>
      <c r="JUM19" s="32"/>
      <c r="JUN19" s="32"/>
      <c r="JUO19" s="33"/>
      <c r="JUP19" s="32"/>
      <c r="JUQ19" s="32"/>
      <c r="JUR19" s="32"/>
      <c r="JUS19" s="32"/>
      <c r="JUT19" s="34"/>
      <c r="JUU19" s="32"/>
      <c r="JUV19" s="34"/>
      <c r="JUW19" s="35"/>
      <c r="JUX19" s="36"/>
      <c r="JUY19" s="36"/>
      <c r="JUZ19" s="36"/>
      <c r="JVA19" s="36"/>
      <c r="JVB19" s="37"/>
      <c r="JVC19" s="31"/>
      <c r="JVD19" s="32"/>
      <c r="JVE19" s="32"/>
      <c r="JVF19" s="32"/>
      <c r="JVG19" s="32"/>
      <c r="JVH19" s="33"/>
      <c r="JVI19" s="32"/>
      <c r="JVJ19" s="32"/>
      <c r="JVK19" s="32"/>
      <c r="JVL19" s="32"/>
      <c r="JVM19" s="34"/>
      <c r="JVN19" s="32"/>
      <c r="JVO19" s="34"/>
      <c r="JVP19" s="35"/>
      <c r="JVQ19" s="36"/>
      <c r="JVR19" s="36"/>
      <c r="JVS19" s="36"/>
      <c r="JVT19" s="36"/>
      <c r="JVU19" s="37"/>
      <c r="JVV19" s="31"/>
      <c r="JVW19" s="32"/>
      <c r="JVX19" s="32"/>
      <c r="JVY19" s="32"/>
      <c r="JVZ19" s="32"/>
      <c r="JWA19" s="33"/>
      <c r="JWB19" s="32"/>
      <c r="JWC19" s="32"/>
      <c r="JWD19" s="32"/>
      <c r="JWE19" s="32"/>
      <c r="JWF19" s="34"/>
      <c r="JWG19" s="32"/>
      <c r="JWH19" s="34"/>
      <c r="JWI19" s="35"/>
      <c r="JWJ19" s="36"/>
      <c r="JWK19" s="36"/>
      <c r="JWL19" s="36"/>
      <c r="JWM19" s="36"/>
      <c r="JWN19" s="37"/>
      <c r="JWO19" s="31"/>
      <c r="JWP19" s="32"/>
      <c r="JWQ19" s="32"/>
      <c r="JWR19" s="32"/>
      <c r="JWS19" s="32"/>
      <c r="JWT19" s="33"/>
      <c r="JWU19" s="32"/>
      <c r="JWV19" s="32"/>
      <c r="JWW19" s="32"/>
      <c r="JWX19" s="32"/>
      <c r="JWY19" s="34"/>
      <c r="JWZ19" s="32"/>
      <c r="JXA19" s="34"/>
      <c r="JXB19" s="35"/>
      <c r="JXC19" s="36"/>
      <c r="JXD19" s="36"/>
      <c r="JXE19" s="36"/>
      <c r="JXF19" s="36"/>
      <c r="JXG19" s="37"/>
      <c r="JXH19" s="31"/>
      <c r="JXI19" s="32"/>
      <c r="JXJ19" s="32"/>
      <c r="JXK19" s="32"/>
      <c r="JXL19" s="32"/>
      <c r="JXM19" s="33"/>
      <c r="JXN19" s="32"/>
      <c r="JXO19" s="32"/>
      <c r="JXP19" s="32"/>
      <c r="JXQ19" s="32"/>
      <c r="JXR19" s="34"/>
      <c r="JXS19" s="32"/>
      <c r="JXT19" s="34"/>
      <c r="JXU19" s="35"/>
      <c r="JXV19" s="36"/>
      <c r="JXW19" s="36"/>
      <c r="JXX19" s="36"/>
      <c r="JXY19" s="36"/>
      <c r="JXZ19" s="37"/>
      <c r="JYA19" s="31"/>
      <c r="JYB19" s="32"/>
      <c r="JYC19" s="32"/>
      <c r="JYD19" s="32"/>
      <c r="JYE19" s="32"/>
      <c r="JYF19" s="33"/>
      <c r="JYG19" s="32"/>
      <c r="JYH19" s="32"/>
      <c r="JYI19" s="32"/>
      <c r="JYJ19" s="32"/>
      <c r="JYK19" s="34"/>
      <c r="JYL19" s="32"/>
      <c r="JYM19" s="34"/>
      <c r="JYN19" s="35"/>
      <c r="JYO19" s="36"/>
      <c r="JYP19" s="36"/>
      <c r="JYQ19" s="36"/>
      <c r="JYR19" s="36"/>
      <c r="JYS19" s="37"/>
      <c r="JYT19" s="31"/>
      <c r="JYU19" s="32"/>
      <c r="JYV19" s="32"/>
      <c r="JYW19" s="32"/>
      <c r="JYX19" s="32"/>
      <c r="JYY19" s="33"/>
      <c r="JYZ19" s="32"/>
      <c r="JZA19" s="32"/>
      <c r="JZB19" s="32"/>
      <c r="JZC19" s="32"/>
      <c r="JZD19" s="34"/>
      <c r="JZE19" s="32"/>
      <c r="JZF19" s="34"/>
      <c r="JZG19" s="35"/>
      <c r="JZH19" s="36"/>
      <c r="JZI19" s="36"/>
      <c r="JZJ19" s="36"/>
      <c r="JZK19" s="36"/>
      <c r="JZL19" s="37"/>
      <c r="JZM19" s="31"/>
      <c r="JZN19" s="32"/>
      <c r="JZO19" s="32"/>
      <c r="JZP19" s="32"/>
      <c r="JZQ19" s="32"/>
      <c r="JZR19" s="33"/>
      <c r="JZS19" s="32"/>
      <c r="JZT19" s="32"/>
      <c r="JZU19" s="32"/>
      <c r="JZV19" s="32"/>
      <c r="JZW19" s="34"/>
      <c r="JZX19" s="32"/>
      <c r="JZY19" s="34"/>
      <c r="JZZ19" s="35"/>
      <c r="KAA19" s="36"/>
      <c r="KAB19" s="36"/>
      <c r="KAC19" s="36"/>
      <c r="KAD19" s="36"/>
      <c r="KAE19" s="37"/>
      <c r="KAF19" s="31"/>
      <c r="KAG19" s="32"/>
      <c r="KAH19" s="32"/>
      <c r="KAI19" s="32"/>
      <c r="KAJ19" s="32"/>
      <c r="KAK19" s="33"/>
      <c r="KAL19" s="32"/>
      <c r="KAM19" s="32"/>
      <c r="KAN19" s="32"/>
      <c r="KAO19" s="32"/>
      <c r="KAP19" s="34"/>
      <c r="KAQ19" s="32"/>
      <c r="KAR19" s="34"/>
      <c r="KAS19" s="35"/>
      <c r="KAT19" s="36"/>
      <c r="KAU19" s="36"/>
      <c r="KAV19" s="36"/>
      <c r="KAW19" s="36"/>
      <c r="KAX19" s="37"/>
      <c r="KAY19" s="31"/>
      <c r="KAZ19" s="32"/>
      <c r="KBA19" s="32"/>
      <c r="KBB19" s="32"/>
      <c r="KBC19" s="32"/>
      <c r="KBD19" s="33"/>
      <c r="KBE19" s="32"/>
      <c r="KBF19" s="32"/>
      <c r="KBG19" s="32"/>
      <c r="KBH19" s="32"/>
      <c r="KBI19" s="34"/>
      <c r="KBJ19" s="32"/>
      <c r="KBK19" s="34"/>
      <c r="KBL19" s="35"/>
      <c r="KBM19" s="36"/>
      <c r="KBN19" s="36"/>
      <c r="KBO19" s="36"/>
      <c r="KBP19" s="36"/>
      <c r="KBQ19" s="37"/>
      <c r="KBR19" s="31"/>
      <c r="KBS19" s="32"/>
      <c r="KBT19" s="32"/>
      <c r="KBU19" s="32"/>
      <c r="KBV19" s="32"/>
      <c r="KBW19" s="33"/>
      <c r="KBX19" s="32"/>
      <c r="KBY19" s="32"/>
      <c r="KBZ19" s="32"/>
      <c r="KCA19" s="32"/>
      <c r="KCB19" s="34"/>
      <c r="KCC19" s="32"/>
      <c r="KCD19" s="34"/>
      <c r="KCE19" s="35"/>
      <c r="KCF19" s="36"/>
      <c r="KCG19" s="36"/>
      <c r="KCH19" s="36"/>
      <c r="KCI19" s="36"/>
      <c r="KCJ19" s="37"/>
      <c r="KCK19" s="31"/>
      <c r="KCL19" s="32"/>
      <c r="KCM19" s="32"/>
      <c r="KCN19" s="32"/>
      <c r="KCO19" s="32"/>
      <c r="KCP19" s="33"/>
      <c r="KCQ19" s="32"/>
      <c r="KCR19" s="32"/>
      <c r="KCS19" s="32"/>
      <c r="KCT19" s="32"/>
      <c r="KCU19" s="34"/>
      <c r="KCV19" s="32"/>
      <c r="KCW19" s="34"/>
      <c r="KCX19" s="35"/>
      <c r="KCY19" s="36"/>
      <c r="KCZ19" s="36"/>
      <c r="KDA19" s="36"/>
      <c r="KDB19" s="36"/>
      <c r="KDC19" s="37"/>
      <c r="KDD19" s="31"/>
      <c r="KDE19" s="32"/>
      <c r="KDF19" s="32"/>
      <c r="KDG19" s="32"/>
      <c r="KDH19" s="32"/>
      <c r="KDI19" s="33"/>
      <c r="KDJ19" s="32"/>
      <c r="KDK19" s="32"/>
      <c r="KDL19" s="32"/>
      <c r="KDM19" s="32"/>
      <c r="KDN19" s="34"/>
      <c r="KDO19" s="32"/>
      <c r="KDP19" s="34"/>
      <c r="KDQ19" s="35"/>
      <c r="KDR19" s="36"/>
      <c r="KDS19" s="36"/>
      <c r="KDT19" s="36"/>
      <c r="KDU19" s="36"/>
      <c r="KDV19" s="37"/>
      <c r="KDW19" s="31"/>
      <c r="KDX19" s="32"/>
      <c r="KDY19" s="32"/>
      <c r="KDZ19" s="32"/>
      <c r="KEA19" s="32"/>
      <c r="KEB19" s="33"/>
      <c r="KEC19" s="32"/>
      <c r="KED19" s="32"/>
      <c r="KEE19" s="32"/>
      <c r="KEF19" s="32"/>
      <c r="KEG19" s="34"/>
      <c r="KEH19" s="32"/>
      <c r="KEI19" s="34"/>
      <c r="KEJ19" s="35"/>
      <c r="KEK19" s="36"/>
      <c r="KEL19" s="36"/>
      <c r="KEM19" s="36"/>
      <c r="KEN19" s="36"/>
      <c r="KEO19" s="37"/>
      <c r="KEP19" s="31"/>
      <c r="KEQ19" s="32"/>
      <c r="KER19" s="32"/>
      <c r="KES19" s="32"/>
      <c r="KET19" s="32"/>
      <c r="KEU19" s="33"/>
      <c r="KEV19" s="32"/>
      <c r="KEW19" s="32"/>
      <c r="KEX19" s="32"/>
      <c r="KEY19" s="32"/>
      <c r="KEZ19" s="34"/>
      <c r="KFA19" s="32"/>
      <c r="KFB19" s="34"/>
      <c r="KFC19" s="35"/>
      <c r="KFD19" s="36"/>
      <c r="KFE19" s="36"/>
      <c r="KFF19" s="36"/>
      <c r="KFG19" s="36"/>
      <c r="KFH19" s="37"/>
      <c r="KFI19" s="31"/>
      <c r="KFJ19" s="32"/>
      <c r="KFK19" s="32"/>
      <c r="KFL19" s="32"/>
      <c r="KFM19" s="32"/>
      <c r="KFN19" s="33"/>
      <c r="KFO19" s="32"/>
      <c r="KFP19" s="32"/>
      <c r="KFQ19" s="32"/>
      <c r="KFR19" s="32"/>
      <c r="KFS19" s="34"/>
      <c r="KFT19" s="32"/>
      <c r="KFU19" s="34"/>
      <c r="KFV19" s="35"/>
      <c r="KFW19" s="36"/>
      <c r="KFX19" s="36"/>
      <c r="KFY19" s="36"/>
      <c r="KFZ19" s="36"/>
      <c r="KGA19" s="37"/>
      <c r="KGB19" s="31"/>
      <c r="KGC19" s="32"/>
      <c r="KGD19" s="32"/>
      <c r="KGE19" s="32"/>
      <c r="KGF19" s="32"/>
      <c r="KGG19" s="33"/>
      <c r="KGH19" s="32"/>
      <c r="KGI19" s="32"/>
      <c r="KGJ19" s="32"/>
      <c r="KGK19" s="32"/>
      <c r="KGL19" s="34"/>
      <c r="KGM19" s="32"/>
      <c r="KGN19" s="34"/>
      <c r="KGO19" s="35"/>
      <c r="KGP19" s="36"/>
      <c r="KGQ19" s="36"/>
      <c r="KGR19" s="36"/>
      <c r="KGS19" s="36"/>
      <c r="KGT19" s="37"/>
      <c r="KGU19" s="31"/>
      <c r="KGV19" s="32"/>
      <c r="KGW19" s="32"/>
      <c r="KGX19" s="32"/>
      <c r="KGY19" s="32"/>
      <c r="KGZ19" s="33"/>
      <c r="KHA19" s="32"/>
      <c r="KHB19" s="32"/>
      <c r="KHC19" s="32"/>
      <c r="KHD19" s="32"/>
      <c r="KHE19" s="34"/>
      <c r="KHF19" s="32"/>
      <c r="KHG19" s="34"/>
      <c r="KHH19" s="35"/>
      <c r="KHI19" s="36"/>
      <c r="KHJ19" s="36"/>
      <c r="KHK19" s="36"/>
      <c r="KHL19" s="36"/>
      <c r="KHM19" s="37"/>
      <c r="KHN19" s="31"/>
      <c r="KHO19" s="32"/>
      <c r="KHP19" s="32"/>
      <c r="KHQ19" s="32"/>
      <c r="KHR19" s="32"/>
      <c r="KHS19" s="33"/>
      <c r="KHT19" s="32"/>
      <c r="KHU19" s="32"/>
      <c r="KHV19" s="32"/>
      <c r="KHW19" s="32"/>
      <c r="KHX19" s="34"/>
      <c r="KHY19" s="32"/>
      <c r="KHZ19" s="34"/>
      <c r="KIA19" s="35"/>
      <c r="KIB19" s="36"/>
      <c r="KIC19" s="36"/>
      <c r="KID19" s="36"/>
      <c r="KIE19" s="36"/>
      <c r="KIF19" s="37"/>
      <c r="KIG19" s="31"/>
      <c r="KIH19" s="32"/>
      <c r="KII19" s="32"/>
      <c r="KIJ19" s="32"/>
      <c r="KIK19" s="32"/>
      <c r="KIL19" s="33"/>
      <c r="KIM19" s="32"/>
      <c r="KIN19" s="32"/>
      <c r="KIO19" s="32"/>
      <c r="KIP19" s="32"/>
      <c r="KIQ19" s="34"/>
      <c r="KIR19" s="32"/>
      <c r="KIS19" s="34"/>
      <c r="KIT19" s="35"/>
      <c r="KIU19" s="36"/>
      <c r="KIV19" s="36"/>
      <c r="KIW19" s="36"/>
      <c r="KIX19" s="36"/>
      <c r="KIY19" s="37"/>
      <c r="KIZ19" s="31"/>
      <c r="KJA19" s="32"/>
      <c r="KJB19" s="32"/>
      <c r="KJC19" s="32"/>
      <c r="KJD19" s="32"/>
      <c r="KJE19" s="33"/>
      <c r="KJF19" s="32"/>
      <c r="KJG19" s="32"/>
      <c r="KJH19" s="32"/>
      <c r="KJI19" s="32"/>
      <c r="KJJ19" s="34"/>
      <c r="KJK19" s="32"/>
      <c r="KJL19" s="34"/>
      <c r="KJM19" s="35"/>
      <c r="KJN19" s="36"/>
      <c r="KJO19" s="36"/>
      <c r="KJP19" s="36"/>
      <c r="KJQ19" s="36"/>
      <c r="KJR19" s="37"/>
      <c r="KJS19" s="31"/>
      <c r="KJT19" s="32"/>
      <c r="KJU19" s="32"/>
      <c r="KJV19" s="32"/>
      <c r="KJW19" s="32"/>
      <c r="KJX19" s="33"/>
      <c r="KJY19" s="32"/>
      <c r="KJZ19" s="32"/>
      <c r="KKA19" s="32"/>
      <c r="KKB19" s="32"/>
      <c r="KKC19" s="34"/>
      <c r="KKD19" s="32"/>
      <c r="KKE19" s="34"/>
      <c r="KKF19" s="35"/>
      <c r="KKG19" s="36"/>
      <c r="KKH19" s="36"/>
      <c r="KKI19" s="36"/>
      <c r="KKJ19" s="36"/>
      <c r="KKK19" s="37"/>
      <c r="KKL19" s="31"/>
      <c r="KKM19" s="32"/>
      <c r="KKN19" s="32"/>
      <c r="KKO19" s="32"/>
      <c r="KKP19" s="32"/>
      <c r="KKQ19" s="33"/>
      <c r="KKR19" s="32"/>
      <c r="KKS19" s="32"/>
      <c r="KKT19" s="32"/>
      <c r="KKU19" s="32"/>
      <c r="KKV19" s="34"/>
      <c r="KKW19" s="32"/>
      <c r="KKX19" s="34"/>
      <c r="KKY19" s="35"/>
      <c r="KKZ19" s="36"/>
      <c r="KLA19" s="36"/>
      <c r="KLB19" s="36"/>
      <c r="KLC19" s="36"/>
      <c r="KLD19" s="37"/>
      <c r="KLE19" s="31"/>
      <c r="KLF19" s="32"/>
      <c r="KLG19" s="32"/>
      <c r="KLH19" s="32"/>
      <c r="KLI19" s="32"/>
      <c r="KLJ19" s="33"/>
      <c r="KLK19" s="32"/>
      <c r="KLL19" s="32"/>
      <c r="KLM19" s="32"/>
      <c r="KLN19" s="32"/>
      <c r="KLO19" s="34"/>
      <c r="KLP19" s="32"/>
      <c r="KLQ19" s="34"/>
      <c r="KLR19" s="35"/>
      <c r="KLS19" s="36"/>
      <c r="KLT19" s="36"/>
      <c r="KLU19" s="36"/>
      <c r="KLV19" s="36"/>
      <c r="KLW19" s="37"/>
      <c r="KLX19" s="31"/>
      <c r="KLY19" s="32"/>
      <c r="KLZ19" s="32"/>
      <c r="KMA19" s="32"/>
      <c r="KMB19" s="32"/>
      <c r="KMC19" s="33"/>
      <c r="KMD19" s="32"/>
      <c r="KME19" s="32"/>
      <c r="KMF19" s="32"/>
      <c r="KMG19" s="32"/>
      <c r="KMH19" s="34"/>
      <c r="KMI19" s="32"/>
      <c r="KMJ19" s="34"/>
      <c r="KMK19" s="35"/>
      <c r="KML19" s="36"/>
      <c r="KMM19" s="36"/>
      <c r="KMN19" s="36"/>
      <c r="KMO19" s="36"/>
      <c r="KMP19" s="37"/>
      <c r="KMQ19" s="31"/>
      <c r="KMR19" s="32"/>
      <c r="KMS19" s="32"/>
      <c r="KMT19" s="32"/>
      <c r="KMU19" s="32"/>
      <c r="KMV19" s="33"/>
      <c r="KMW19" s="32"/>
      <c r="KMX19" s="32"/>
      <c r="KMY19" s="32"/>
      <c r="KMZ19" s="32"/>
      <c r="KNA19" s="34"/>
      <c r="KNB19" s="32"/>
      <c r="KNC19" s="34"/>
      <c r="KND19" s="35"/>
      <c r="KNE19" s="36"/>
      <c r="KNF19" s="36"/>
      <c r="KNG19" s="36"/>
      <c r="KNH19" s="36"/>
      <c r="KNI19" s="37"/>
      <c r="KNJ19" s="31"/>
      <c r="KNK19" s="32"/>
      <c r="KNL19" s="32"/>
      <c r="KNM19" s="32"/>
      <c r="KNN19" s="32"/>
      <c r="KNO19" s="33"/>
      <c r="KNP19" s="32"/>
      <c r="KNQ19" s="32"/>
      <c r="KNR19" s="32"/>
      <c r="KNS19" s="32"/>
      <c r="KNT19" s="34"/>
      <c r="KNU19" s="32"/>
      <c r="KNV19" s="34"/>
      <c r="KNW19" s="35"/>
      <c r="KNX19" s="36"/>
      <c r="KNY19" s="36"/>
      <c r="KNZ19" s="36"/>
      <c r="KOA19" s="36"/>
      <c r="KOB19" s="37"/>
      <c r="KOC19" s="31"/>
      <c r="KOD19" s="32"/>
      <c r="KOE19" s="32"/>
      <c r="KOF19" s="32"/>
      <c r="KOG19" s="32"/>
      <c r="KOH19" s="33"/>
      <c r="KOI19" s="32"/>
      <c r="KOJ19" s="32"/>
      <c r="KOK19" s="32"/>
      <c r="KOL19" s="32"/>
      <c r="KOM19" s="34"/>
      <c r="KON19" s="32"/>
      <c r="KOO19" s="34"/>
      <c r="KOP19" s="35"/>
      <c r="KOQ19" s="36"/>
      <c r="KOR19" s="36"/>
      <c r="KOS19" s="36"/>
      <c r="KOT19" s="36"/>
      <c r="KOU19" s="37"/>
      <c r="KOV19" s="31"/>
      <c r="KOW19" s="32"/>
      <c r="KOX19" s="32"/>
      <c r="KOY19" s="32"/>
      <c r="KOZ19" s="32"/>
      <c r="KPA19" s="33"/>
      <c r="KPB19" s="32"/>
      <c r="KPC19" s="32"/>
      <c r="KPD19" s="32"/>
      <c r="KPE19" s="32"/>
      <c r="KPF19" s="34"/>
      <c r="KPG19" s="32"/>
      <c r="KPH19" s="34"/>
      <c r="KPI19" s="35"/>
      <c r="KPJ19" s="36"/>
      <c r="KPK19" s="36"/>
      <c r="KPL19" s="36"/>
      <c r="KPM19" s="36"/>
      <c r="KPN19" s="37"/>
      <c r="KPO19" s="31"/>
      <c r="KPP19" s="32"/>
      <c r="KPQ19" s="32"/>
      <c r="KPR19" s="32"/>
      <c r="KPS19" s="32"/>
      <c r="KPT19" s="33"/>
      <c r="KPU19" s="32"/>
      <c r="KPV19" s="32"/>
      <c r="KPW19" s="32"/>
      <c r="KPX19" s="32"/>
      <c r="KPY19" s="34"/>
      <c r="KPZ19" s="32"/>
      <c r="KQA19" s="34"/>
      <c r="KQB19" s="35"/>
      <c r="KQC19" s="36"/>
      <c r="KQD19" s="36"/>
      <c r="KQE19" s="36"/>
      <c r="KQF19" s="36"/>
      <c r="KQG19" s="37"/>
      <c r="KQH19" s="31"/>
      <c r="KQI19" s="32"/>
      <c r="KQJ19" s="32"/>
      <c r="KQK19" s="32"/>
      <c r="KQL19" s="32"/>
      <c r="KQM19" s="33"/>
      <c r="KQN19" s="32"/>
      <c r="KQO19" s="32"/>
      <c r="KQP19" s="32"/>
      <c r="KQQ19" s="32"/>
      <c r="KQR19" s="34"/>
      <c r="KQS19" s="32"/>
      <c r="KQT19" s="34"/>
      <c r="KQU19" s="35"/>
      <c r="KQV19" s="36"/>
      <c r="KQW19" s="36"/>
      <c r="KQX19" s="36"/>
      <c r="KQY19" s="36"/>
      <c r="KQZ19" s="37"/>
      <c r="KRA19" s="31"/>
      <c r="KRB19" s="32"/>
      <c r="KRC19" s="32"/>
      <c r="KRD19" s="32"/>
      <c r="KRE19" s="32"/>
      <c r="KRF19" s="33"/>
      <c r="KRG19" s="32"/>
      <c r="KRH19" s="32"/>
      <c r="KRI19" s="32"/>
      <c r="KRJ19" s="32"/>
      <c r="KRK19" s="34"/>
      <c r="KRL19" s="32"/>
      <c r="KRM19" s="34"/>
      <c r="KRN19" s="35"/>
      <c r="KRO19" s="36"/>
      <c r="KRP19" s="36"/>
      <c r="KRQ19" s="36"/>
      <c r="KRR19" s="36"/>
      <c r="KRS19" s="37"/>
      <c r="KRT19" s="31"/>
      <c r="KRU19" s="32"/>
      <c r="KRV19" s="32"/>
      <c r="KRW19" s="32"/>
      <c r="KRX19" s="32"/>
      <c r="KRY19" s="33"/>
      <c r="KRZ19" s="32"/>
      <c r="KSA19" s="32"/>
      <c r="KSB19" s="32"/>
      <c r="KSC19" s="32"/>
      <c r="KSD19" s="34"/>
      <c r="KSE19" s="32"/>
      <c r="KSF19" s="34"/>
      <c r="KSG19" s="35"/>
      <c r="KSH19" s="36"/>
      <c r="KSI19" s="36"/>
      <c r="KSJ19" s="36"/>
      <c r="KSK19" s="36"/>
      <c r="KSL19" s="37"/>
      <c r="KSM19" s="31"/>
      <c r="KSN19" s="32"/>
      <c r="KSO19" s="32"/>
      <c r="KSP19" s="32"/>
      <c r="KSQ19" s="32"/>
      <c r="KSR19" s="33"/>
      <c r="KSS19" s="32"/>
      <c r="KST19" s="32"/>
      <c r="KSU19" s="32"/>
      <c r="KSV19" s="32"/>
      <c r="KSW19" s="34"/>
      <c r="KSX19" s="32"/>
      <c r="KSY19" s="34"/>
      <c r="KSZ19" s="35"/>
      <c r="KTA19" s="36"/>
      <c r="KTB19" s="36"/>
      <c r="KTC19" s="36"/>
      <c r="KTD19" s="36"/>
      <c r="KTE19" s="37"/>
      <c r="KTF19" s="31"/>
      <c r="KTG19" s="32"/>
      <c r="KTH19" s="32"/>
      <c r="KTI19" s="32"/>
      <c r="KTJ19" s="32"/>
      <c r="KTK19" s="33"/>
      <c r="KTL19" s="32"/>
      <c r="KTM19" s="32"/>
      <c r="KTN19" s="32"/>
      <c r="KTO19" s="32"/>
      <c r="KTP19" s="34"/>
      <c r="KTQ19" s="32"/>
      <c r="KTR19" s="34"/>
      <c r="KTS19" s="35"/>
      <c r="KTT19" s="36"/>
      <c r="KTU19" s="36"/>
      <c r="KTV19" s="36"/>
      <c r="KTW19" s="36"/>
      <c r="KTX19" s="37"/>
      <c r="KTY19" s="31"/>
      <c r="KTZ19" s="32"/>
      <c r="KUA19" s="32"/>
      <c r="KUB19" s="32"/>
      <c r="KUC19" s="32"/>
      <c r="KUD19" s="33"/>
      <c r="KUE19" s="32"/>
      <c r="KUF19" s="32"/>
      <c r="KUG19" s="32"/>
      <c r="KUH19" s="32"/>
      <c r="KUI19" s="34"/>
      <c r="KUJ19" s="32"/>
      <c r="KUK19" s="34"/>
      <c r="KUL19" s="35"/>
      <c r="KUM19" s="36"/>
      <c r="KUN19" s="36"/>
      <c r="KUO19" s="36"/>
      <c r="KUP19" s="36"/>
      <c r="KUQ19" s="37"/>
      <c r="KUR19" s="31"/>
      <c r="KUS19" s="32"/>
      <c r="KUT19" s="32"/>
      <c r="KUU19" s="32"/>
      <c r="KUV19" s="32"/>
      <c r="KUW19" s="33"/>
      <c r="KUX19" s="32"/>
      <c r="KUY19" s="32"/>
      <c r="KUZ19" s="32"/>
      <c r="KVA19" s="32"/>
      <c r="KVB19" s="34"/>
      <c r="KVC19" s="32"/>
      <c r="KVD19" s="34"/>
      <c r="KVE19" s="35"/>
      <c r="KVF19" s="36"/>
      <c r="KVG19" s="36"/>
      <c r="KVH19" s="36"/>
      <c r="KVI19" s="36"/>
      <c r="KVJ19" s="37"/>
      <c r="KVK19" s="31"/>
      <c r="KVL19" s="32"/>
      <c r="KVM19" s="32"/>
      <c r="KVN19" s="32"/>
      <c r="KVO19" s="32"/>
      <c r="KVP19" s="33"/>
      <c r="KVQ19" s="32"/>
      <c r="KVR19" s="32"/>
      <c r="KVS19" s="32"/>
      <c r="KVT19" s="32"/>
      <c r="KVU19" s="34"/>
      <c r="KVV19" s="32"/>
      <c r="KVW19" s="34"/>
      <c r="KVX19" s="35"/>
      <c r="KVY19" s="36"/>
      <c r="KVZ19" s="36"/>
      <c r="KWA19" s="36"/>
      <c r="KWB19" s="36"/>
      <c r="KWC19" s="37"/>
      <c r="KWD19" s="31"/>
      <c r="KWE19" s="32"/>
      <c r="KWF19" s="32"/>
      <c r="KWG19" s="32"/>
      <c r="KWH19" s="32"/>
      <c r="KWI19" s="33"/>
      <c r="KWJ19" s="32"/>
      <c r="KWK19" s="32"/>
      <c r="KWL19" s="32"/>
      <c r="KWM19" s="32"/>
      <c r="KWN19" s="34"/>
      <c r="KWO19" s="32"/>
      <c r="KWP19" s="34"/>
      <c r="KWQ19" s="35"/>
      <c r="KWR19" s="36"/>
      <c r="KWS19" s="36"/>
      <c r="KWT19" s="36"/>
      <c r="KWU19" s="36"/>
      <c r="KWV19" s="37"/>
      <c r="KWW19" s="31"/>
      <c r="KWX19" s="32"/>
      <c r="KWY19" s="32"/>
      <c r="KWZ19" s="32"/>
      <c r="KXA19" s="32"/>
      <c r="KXB19" s="33"/>
      <c r="KXC19" s="32"/>
      <c r="KXD19" s="32"/>
      <c r="KXE19" s="32"/>
      <c r="KXF19" s="32"/>
      <c r="KXG19" s="34"/>
      <c r="KXH19" s="32"/>
      <c r="KXI19" s="34"/>
      <c r="KXJ19" s="35"/>
      <c r="KXK19" s="36"/>
      <c r="KXL19" s="36"/>
      <c r="KXM19" s="36"/>
      <c r="KXN19" s="36"/>
      <c r="KXO19" s="37"/>
      <c r="KXP19" s="31"/>
      <c r="KXQ19" s="32"/>
      <c r="KXR19" s="32"/>
      <c r="KXS19" s="32"/>
      <c r="KXT19" s="32"/>
      <c r="KXU19" s="33"/>
      <c r="KXV19" s="32"/>
      <c r="KXW19" s="32"/>
      <c r="KXX19" s="32"/>
      <c r="KXY19" s="32"/>
      <c r="KXZ19" s="34"/>
      <c r="KYA19" s="32"/>
      <c r="KYB19" s="34"/>
      <c r="KYC19" s="35"/>
      <c r="KYD19" s="36"/>
      <c r="KYE19" s="36"/>
      <c r="KYF19" s="36"/>
      <c r="KYG19" s="36"/>
      <c r="KYH19" s="37"/>
      <c r="KYI19" s="31"/>
      <c r="KYJ19" s="32"/>
      <c r="KYK19" s="32"/>
      <c r="KYL19" s="32"/>
      <c r="KYM19" s="32"/>
      <c r="KYN19" s="33"/>
      <c r="KYO19" s="32"/>
      <c r="KYP19" s="32"/>
      <c r="KYQ19" s="32"/>
      <c r="KYR19" s="32"/>
      <c r="KYS19" s="34"/>
      <c r="KYT19" s="32"/>
      <c r="KYU19" s="34"/>
      <c r="KYV19" s="35"/>
      <c r="KYW19" s="36"/>
      <c r="KYX19" s="36"/>
      <c r="KYY19" s="36"/>
      <c r="KYZ19" s="36"/>
      <c r="KZA19" s="37"/>
      <c r="KZB19" s="31"/>
      <c r="KZC19" s="32"/>
      <c r="KZD19" s="32"/>
      <c r="KZE19" s="32"/>
      <c r="KZF19" s="32"/>
      <c r="KZG19" s="33"/>
      <c r="KZH19" s="32"/>
      <c r="KZI19" s="32"/>
      <c r="KZJ19" s="32"/>
      <c r="KZK19" s="32"/>
      <c r="KZL19" s="34"/>
      <c r="KZM19" s="32"/>
      <c r="KZN19" s="34"/>
      <c r="KZO19" s="35"/>
      <c r="KZP19" s="36"/>
      <c r="KZQ19" s="36"/>
      <c r="KZR19" s="36"/>
      <c r="KZS19" s="36"/>
      <c r="KZT19" s="37"/>
      <c r="KZU19" s="31"/>
      <c r="KZV19" s="32"/>
      <c r="KZW19" s="32"/>
      <c r="KZX19" s="32"/>
      <c r="KZY19" s="32"/>
      <c r="KZZ19" s="33"/>
      <c r="LAA19" s="32"/>
      <c r="LAB19" s="32"/>
      <c r="LAC19" s="32"/>
      <c r="LAD19" s="32"/>
      <c r="LAE19" s="34"/>
      <c r="LAF19" s="32"/>
      <c r="LAG19" s="34"/>
      <c r="LAH19" s="35"/>
      <c r="LAI19" s="36"/>
      <c r="LAJ19" s="36"/>
      <c r="LAK19" s="36"/>
      <c r="LAL19" s="36"/>
      <c r="LAM19" s="37"/>
      <c r="LAN19" s="31"/>
      <c r="LAO19" s="32"/>
      <c r="LAP19" s="32"/>
      <c r="LAQ19" s="32"/>
      <c r="LAR19" s="32"/>
      <c r="LAS19" s="33"/>
      <c r="LAT19" s="32"/>
      <c r="LAU19" s="32"/>
      <c r="LAV19" s="32"/>
      <c r="LAW19" s="32"/>
      <c r="LAX19" s="34"/>
      <c r="LAY19" s="32"/>
      <c r="LAZ19" s="34"/>
      <c r="LBA19" s="35"/>
      <c r="LBB19" s="36"/>
      <c r="LBC19" s="36"/>
      <c r="LBD19" s="36"/>
      <c r="LBE19" s="36"/>
      <c r="LBF19" s="37"/>
      <c r="LBG19" s="31"/>
      <c r="LBH19" s="32"/>
      <c r="LBI19" s="32"/>
      <c r="LBJ19" s="32"/>
      <c r="LBK19" s="32"/>
      <c r="LBL19" s="33"/>
      <c r="LBM19" s="32"/>
      <c r="LBN19" s="32"/>
      <c r="LBO19" s="32"/>
      <c r="LBP19" s="32"/>
      <c r="LBQ19" s="34"/>
      <c r="LBR19" s="32"/>
      <c r="LBS19" s="34"/>
      <c r="LBT19" s="35"/>
      <c r="LBU19" s="36"/>
      <c r="LBV19" s="36"/>
      <c r="LBW19" s="36"/>
      <c r="LBX19" s="36"/>
      <c r="LBY19" s="37"/>
      <c r="LBZ19" s="31"/>
      <c r="LCA19" s="32"/>
      <c r="LCB19" s="32"/>
      <c r="LCC19" s="32"/>
      <c r="LCD19" s="32"/>
      <c r="LCE19" s="33"/>
      <c r="LCF19" s="32"/>
      <c r="LCG19" s="32"/>
      <c r="LCH19" s="32"/>
      <c r="LCI19" s="32"/>
      <c r="LCJ19" s="34"/>
      <c r="LCK19" s="32"/>
      <c r="LCL19" s="34"/>
      <c r="LCM19" s="35"/>
      <c r="LCN19" s="36"/>
      <c r="LCO19" s="36"/>
      <c r="LCP19" s="36"/>
      <c r="LCQ19" s="36"/>
      <c r="LCR19" s="37"/>
      <c r="LCS19" s="31"/>
      <c r="LCT19" s="32"/>
      <c r="LCU19" s="32"/>
      <c r="LCV19" s="32"/>
      <c r="LCW19" s="32"/>
      <c r="LCX19" s="33"/>
      <c r="LCY19" s="32"/>
      <c r="LCZ19" s="32"/>
      <c r="LDA19" s="32"/>
      <c r="LDB19" s="32"/>
      <c r="LDC19" s="34"/>
      <c r="LDD19" s="32"/>
      <c r="LDE19" s="34"/>
      <c r="LDF19" s="35"/>
      <c r="LDG19" s="36"/>
      <c r="LDH19" s="36"/>
      <c r="LDI19" s="36"/>
      <c r="LDJ19" s="36"/>
      <c r="LDK19" s="37"/>
      <c r="LDL19" s="31"/>
      <c r="LDM19" s="32"/>
      <c r="LDN19" s="32"/>
      <c r="LDO19" s="32"/>
      <c r="LDP19" s="32"/>
      <c r="LDQ19" s="33"/>
      <c r="LDR19" s="32"/>
      <c r="LDS19" s="32"/>
      <c r="LDT19" s="32"/>
      <c r="LDU19" s="32"/>
      <c r="LDV19" s="34"/>
      <c r="LDW19" s="32"/>
      <c r="LDX19" s="34"/>
      <c r="LDY19" s="35"/>
      <c r="LDZ19" s="36"/>
      <c r="LEA19" s="36"/>
      <c r="LEB19" s="36"/>
      <c r="LEC19" s="36"/>
      <c r="LED19" s="37"/>
      <c r="LEE19" s="31"/>
      <c r="LEF19" s="32"/>
      <c r="LEG19" s="32"/>
      <c r="LEH19" s="32"/>
      <c r="LEI19" s="32"/>
      <c r="LEJ19" s="33"/>
      <c r="LEK19" s="32"/>
      <c r="LEL19" s="32"/>
      <c r="LEM19" s="32"/>
      <c r="LEN19" s="32"/>
      <c r="LEO19" s="34"/>
      <c r="LEP19" s="32"/>
      <c r="LEQ19" s="34"/>
      <c r="LER19" s="35"/>
      <c r="LES19" s="36"/>
      <c r="LET19" s="36"/>
      <c r="LEU19" s="36"/>
      <c r="LEV19" s="36"/>
      <c r="LEW19" s="37"/>
      <c r="LEX19" s="31"/>
      <c r="LEY19" s="32"/>
      <c r="LEZ19" s="32"/>
      <c r="LFA19" s="32"/>
      <c r="LFB19" s="32"/>
      <c r="LFC19" s="33"/>
      <c r="LFD19" s="32"/>
      <c r="LFE19" s="32"/>
      <c r="LFF19" s="32"/>
      <c r="LFG19" s="32"/>
      <c r="LFH19" s="34"/>
      <c r="LFI19" s="32"/>
      <c r="LFJ19" s="34"/>
      <c r="LFK19" s="35"/>
      <c r="LFL19" s="36"/>
      <c r="LFM19" s="36"/>
      <c r="LFN19" s="36"/>
      <c r="LFO19" s="36"/>
      <c r="LFP19" s="37"/>
      <c r="LFQ19" s="31"/>
      <c r="LFR19" s="32"/>
      <c r="LFS19" s="32"/>
      <c r="LFT19" s="32"/>
      <c r="LFU19" s="32"/>
      <c r="LFV19" s="33"/>
      <c r="LFW19" s="32"/>
      <c r="LFX19" s="32"/>
      <c r="LFY19" s="32"/>
      <c r="LFZ19" s="32"/>
      <c r="LGA19" s="34"/>
      <c r="LGB19" s="32"/>
      <c r="LGC19" s="34"/>
      <c r="LGD19" s="35"/>
      <c r="LGE19" s="36"/>
      <c r="LGF19" s="36"/>
      <c r="LGG19" s="36"/>
      <c r="LGH19" s="36"/>
      <c r="LGI19" s="37"/>
      <c r="LGJ19" s="31"/>
      <c r="LGK19" s="32"/>
      <c r="LGL19" s="32"/>
      <c r="LGM19" s="32"/>
      <c r="LGN19" s="32"/>
      <c r="LGO19" s="33"/>
      <c r="LGP19" s="32"/>
      <c r="LGQ19" s="32"/>
      <c r="LGR19" s="32"/>
      <c r="LGS19" s="32"/>
      <c r="LGT19" s="34"/>
      <c r="LGU19" s="32"/>
      <c r="LGV19" s="34"/>
      <c r="LGW19" s="35"/>
      <c r="LGX19" s="36"/>
      <c r="LGY19" s="36"/>
      <c r="LGZ19" s="36"/>
      <c r="LHA19" s="36"/>
      <c r="LHB19" s="37"/>
      <c r="LHC19" s="31"/>
      <c r="LHD19" s="32"/>
      <c r="LHE19" s="32"/>
      <c r="LHF19" s="32"/>
      <c r="LHG19" s="32"/>
      <c r="LHH19" s="33"/>
      <c r="LHI19" s="32"/>
      <c r="LHJ19" s="32"/>
      <c r="LHK19" s="32"/>
      <c r="LHL19" s="32"/>
      <c r="LHM19" s="34"/>
      <c r="LHN19" s="32"/>
      <c r="LHO19" s="34"/>
      <c r="LHP19" s="35"/>
      <c r="LHQ19" s="36"/>
      <c r="LHR19" s="36"/>
      <c r="LHS19" s="36"/>
      <c r="LHT19" s="36"/>
      <c r="LHU19" s="37"/>
      <c r="LHV19" s="31"/>
      <c r="LHW19" s="32"/>
      <c r="LHX19" s="32"/>
      <c r="LHY19" s="32"/>
      <c r="LHZ19" s="32"/>
      <c r="LIA19" s="33"/>
      <c r="LIB19" s="32"/>
      <c r="LIC19" s="32"/>
      <c r="LID19" s="32"/>
      <c r="LIE19" s="32"/>
      <c r="LIF19" s="34"/>
      <c r="LIG19" s="32"/>
      <c r="LIH19" s="34"/>
      <c r="LII19" s="35"/>
      <c r="LIJ19" s="36"/>
      <c r="LIK19" s="36"/>
      <c r="LIL19" s="36"/>
      <c r="LIM19" s="36"/>
      <c r="LIN19" s="37"/>
      <c r="LIO19" s="31"/>
      <c r="LIP19" s="32"/>
      <c r="LIQ19" s="32"/>
      <c r="LIR19" s="32"/>
      <c r="LIS19" s="32"/>
      <c r="LIT19" s="33"/>
      <c r="LIU19" s="32"/>
      <c r="LIV19" s="32"/>
      <c r="LIW19" s="32"/>
      <c r="LIX19" s="32"/>
      <c r="LIY19" s="34"/>
      <c r="LIZ19" s="32"/>
      <c r="LJA19" s="34"/>
      <c r="LJB19" s="35"/>
      <c r="LJC19" s="36"/>
      <c r="LJD19" s="36"/>
      <c r="LJE19" s="36"/>
      <c r="LJF19" s="36"/>
      <c r="LJG19" s="37"/>
      <c r="LJH19" s="31"/>
      <c r="LJI19" s="32"/>
      <c r="LJJ19" s="32"/>
      <c r="LJK19" s="32"/>
      <c r="LJL19" s="32"/>
      <c r="LJM19" s="33"/>
      <c r="LJN19" s="32"/>
      <c r="LJO19" s="32"/>
      <c r="LJP19" s="32"/>
      <c r="LJQ19" s="32"/>
      <c r="LJR19" s="34"/>
      <c r="LJS19" s="32"/>
      <c r="LJT19" s="34"/>
      <c r="LJU19" s="35"/>
      <c r="LJV19" s="36"/>
      <c r="LJW19" s="36"/>
      <c r="LJX19" s="36"/>
      <c r="LJY19" s="36"/>
      <c r="LJZ19" s="37"/>
      <c r="LKA19" s="31"/>
      <c r="LKB19" s="32"/>
      <c r="LKC19" s="32"/>
      <c r="LKD19" s="32"/>
      <c r="LKE19" s="32"/>
      <c r="LKF19" s="33"/>
      <c r="LKG19" s="32"/>
      <c r="LKH19" s="32"/>
      <c r="LKI19" s="32"/>
      <c r="LKJ19" s="32"/>
      <c r="LKK19" s="34"/>
      <c r="LKL19" s="32"/>
      <c r="LKM19" s="34"/>
      <c r="LKN19" s="35"/>
      <c r="LKO19" s="36"/>
      <c r="LKP19" s="36"/>
      <c r="LKQ19" s="36"/>
      <c r="LKR19" s="36"/>
      <c r="LKS19" s="37"/>
      <c r="LKT19" s="31"/>
      <c r="LKU19" s="32"/>
      <c r="LKV19" s="32"/>
      <c r="LKW19" s="32"/>
      <c r="LKX19" s="32"/>
      <c r="LKY19" s="33"/>
      <c r="LKZ19" s="32"/>
      <c r="LLA19" s="32"/>
      <c r="LLB19" s="32"/>
      <c r="LLC19" s="32"/>
      <c r="LLD19" s="34"/>
      <c r="LLE19" s="32"/>
      <c r="LLF19" s="34"/>
      <c r="LLG19" s="35"/>
      <c r="LLH19" s="36"/>
      <c r="LLI19" s="36"/>
      <c r="LLJ19" s="36"/>
      <c r="LLK19" s="36"/>
      <c r="LLL19" s="37"/>
      <c r="LLM19" s="31"/>
      <c r="LLN19" s="32"/>
      <c r="LLO19" s="32"/>
      <c r="LLP19" s="32"/>
      <c r="LLQ19" s="32"/>
      <c r="LLR19" s="33"/>
      <c r="LLS19" s="32"/>
      <c r="LLT19" s="32"/>
      <c r="LLU19" s="32"/>
      <c r="LLV19" s="32"/>
      <c r="LLW19" s="34"/>
      <c r="LLX19" s="32"/>
      <c r="LLY19" s="34"/>
      <c r="LLZ19" s="35"/>
      <c r="LMA19" s="36"/>
      <c r="LMB19" s="36"/>
      <c r="LMC19" s="36"/>
      <c r="LMD19" s="36"/>
      <c r="LME19" s="37"/>
      <c r="LMF19" s="31"/>
      <c r="LMG19" s="32"/>
      <c r="LMH19" s="32"/>
      <c r="LMI19" s="32"/>
      <c r="LMJ19" s="32"/>
      <c r="LMK19" s="33"/>
      <c r="LML19" s="32"/>
      <c r="LMM19" s="32"/>
      <c r="LMN19" s="32"/>
      <c r="LMO19" s="32"/>
      <c r="LMP19" s="34"/>
      <c r="LMQ19" s="32"/>
      <c r="LMR19" s="34"/>
      <c r="LMS19" s="35"/>
      <c r="LMT19" s="36"/>
      <c r="LMU19" s="36"/>
      <c r="LMV19" s="36"/>
      <c r="LMW19" s="36"/>
      <c r="LMX19" s="37"/>
      <c r="LMY19" s="31"/>
      <c r="LMZ19" s="32"/>
      <c r="LNA19" s="32"/>
      <c r="LNB19" s="32"/>
      <c r="LNC19" s="32"/>
      <c r="LND19" s="33"/>
      <c r="LNE19" s="32"/>
      <c r="LNF19" s="32"/>
      <c r="LNG19" s="32"/>
      <c r="LNH19" s="32"/>
      <c r="LNI19" s="34"/>
      <c r="LNJ19" s="32"/>
      <c r="LNK19" s="34"/>
      <c r="LNL19" s="35"/>
      <c r="LNM19" s="36"/>
      <c r="LNN19" s="36"/>
      <c r="LNO19" s="36"/>
      <c r="LNP19" s="36"/>
      <c r="LNQ19" s="37"/>
      <c r="LNR19" s="31"/>
      <c r="LNS19" s="32"/>
      <c r="LNT19" s="32"/>
      <c r="LNU19" s="32"/>
      <c r="LNV19" s="32"/>
      <c r="LNW19" s="33"/>
      <c r="LNX19" s="32"/>
      <c r="LNY19" s="32"/>
      <c r="LNZ19" s="32"/>
      <c r="LOA19" s="32"/>
      <c r="LOB19" s="34"/>
      <c r="LOC19" s="32"/>
      <c r="LOD19" s="34"/>
      <c r="LOE19" s="35"/>
      <c r="LOF19" s="36"/>
      <c r="LOG19" s="36"/>
      <c r="LOH19" s="36"/>
      <c r="LOI19" s="36"/>
      <c r="LOJ19" s="37"/>
      <c r="LOK19" s="31"/>
      <c r="LOL19" s="32"/>
      <c r="LOM19" s="32"/>
      <c r="LON19" s="32"/>
      <c r="LOO19" s="32"/>
      <c r="LOP19" s="33"/>
      <c r="LOQ19" s="32"/>
      <c r="LOR19" s="32"/>
      <c r="LOS19" s="32"/>
      <c r="LOT19" s="32"/>
      <c r="LOU19" s="34"/>
      <c r="LOV19" s="32"/>
      <c r="LOW19" s="34"/>
      <c r="LOX19" s="35"/>
      <c r="LOY19" s="36"/>
      <c r="LOZ19" s="36"/>
      <c r="LPA19" s="36"/>
      <c r="LPB19" s="36"/>
      <c r="LPC19" s="37"/>
      <c r="LPD19" s="31"/>
      <c r="LPE19" s="32"/>
      <c r="LPF19" s="32"/>
      <c r="LPG19" s="32"/>
      <c r="LPH19" s="32"/>
      <c r="LPI19" s="33"/>
      <c r="LPJ19" s="32"/>
      <c r="LPK19" s="32"/>
      <c r="LPL19" s="32"/>
      <c r="LPM19" s="32"/>
      <c r="LPN19" s="34"/>
      <c r="LPO19" s="32"/>
      <c r="LPP19" s="34"/>
      <c r="LPQ19" s="35"/>
      <c r="LPR19" s="36"/>
      <c r="LPS19" s="36"/>
      <c r="LPT19" s="36"/>
      <c r="LPU19" s="36"/>
      <c r="LPV19" s="37"/>
      <c r="LPW19" s="31"/>
      <c r="LPX19" s="32"/>
      <c r="LPY19" s="32"/>
      <c r="LPZ19" s="32"/>
      <c r="LQA19" s="32"/>
      <c r="LQB19" s="33"/>
      <c r="LQC19" s="32"/>
      <c r="LQD19" s="32"/>
      <c r="LQE19" s="32"/>
      <c r="LQF19" s="32"/>
      <c r="LQG19" s="34"/>
      <c r="LQH19" s="32"/>
      <c r="LQI19" s="34"/>
      <c r="LQJ19" s="35"/>
      <c r="LQK19" s="36"/>
      <c r="LQL19" s="36"/>
      <c r="LQM19" s="36"/>
      <c r="LQN19" s="36"/>
      <c r="LQO19" s="37"/>
      <c r="LQP19" s="31"/>
      <c r="LQQ19" s="32"/>
      <c r="LQR19" s="32"/>
      <c r="LQS19" s="32"/>
      <c r="LQT19" s="32"/>
      <c r="LQU19" s="33"/>
      <c r="LQV19" s="32"/>
      <c r="LQW19" s="32"/>
      <c r="LQX19" s="32"/>
      <c r="LQY19" s="32"/>
      <c r="LQZ19" s="34"/>
      <c r="LRA19" s="32"/>
      <c r="LRB19" s="34"/>
      <c r="LRC19" s="35"/>
      <c r="LRD19" s="36"/>
      <c r="LRE19" s="36"/>
      <c r="LRF19" s="36"/>
      <c r="LRG19" s="36"/>
      <c r="LRH19" s="37"/>
      <c r="LRI19" s="31"/>
      <c r="LRJ19" s="32"/>
      <c r="LRK19" s="32"/>
      <c r="LRL19" s="32"/>
      <c r="LRM19" s="32"/>
      <c r="LRN19" s="33"/>
      <c r="LRO19" s="32"/>
      <c r="LRP19" s="32"/>
      <c r="LRQ19" s="32"/>
      <c r="LRR19" s="32"/>
      <c r="LRS19" s="34"/>
      <c r="LRT19" s="32"/>
      <c r="LRU19" s="34"/>
      <c r="LRV19" s="35"/>
      <c r="LRW19" s="36"/>
      <c r="LRX19" s="36"/>
      <c r="LRY19" s="36"/>
      <c r="LRZ19" s="36"/>
      <c r="LSA19" s="37"/>
      <c r="LSB19" s="31"/>
      <c r="LSC19" s="32"/>
      <c r="LSD19" s="32"/>
      <c r="LSE19" s="32"/>
      <c r="LSF19" s="32"/>
      <c r="LSG19" s="33"/>
      <c r="LSH19" s="32"/>
      <c r="LSI19" s="32"/>
      <c r="LSJ19" s="32"/>
      <c r="LSK19" s="32"/>
      <c r="LSL19" s="34"/>
      <c r="LSM19" s="32"/>
      <c r="LSN19" s="34"/>
      <c r="LSO19" s="35"/>
      <c r="LSP19" s="36"/>
      <c r="LSQ19" s="36"/>
      <c r="LSR19" s="36"/>
      <c r="LSS19" s="36"/>
      <c r="LST19" s="37"/>
      <c r="LSU19" s="31"/>
      <c r="LSV19" s="32"/>
      <c r="LSW19" s="32"/>
      <c r="LSX19" s="32"/>
      <c r="LSY19" s="32"/>
      <c r="LSZ19" s="33"/>
      <c r="LTA19" s="32"/>
      <c r="LTB19" s="32"/>
      <c r="LTC19" s="32"/>
      <c r="LTD19" s="32"/>
      <c r="LTE19" s="34"/>
      <c r="LTF19" s="32"/>
      <c r="LTG19" s="34"/>
      <c r="LTH19" s="35"/>
      <c r="LTI19" s="36"/>
      <c r="LTJ19" s="36"/>
      <c r="LTK19" s="36"/>
      <c r="LTL19" s="36"/>
      <c r="LTM19" s="37"/>
      <c r="LTN19" s="31"/>
      <c r="LTO19" s="32"/>
      <c r="LTP19" s="32"/>
      <c r="LTQ19" s="32"/>
      <c r="LTR19" s="32"/>
      <c r="LTS19" s="33"/>
      <c r="LTT19" s="32"/>
      <c r="LTU19" s="32"/>
      <c r="LTV19" s="32"/>
      <c r="LTW19" s="32"/>
      <c r="LTX19" s="34"/>
      <c r="LTY19" s="32"/>
      <c r="LTZ19" s="34"/>
      <c r="LUA19" s="35"/>
      <c r="LUB19" s="36"/>
      <c r="LUC19" s="36"/>
      <c r="LUD19" s="36"/>
      <c r="LUE19" s="36"/>
      <c r="LUF19" s="37"/>
      <c r="LUG19" s="31"/>
      <c r="LUH19" s="32"/>
      <c r="LUI19" s="32"/>
      <c r="LUJ19" s="32"/>
      <c r="LUK19" s="32"/>
      <c r="LUL19" s="33"/>
      <c r="LUM19" s="32"/>
      <c r="LUN19" s="32"/>
      <c r="LUO19" s="32"/>
      <c r="LUP19" s="32"/>
      <c r="LUQ19" s="34"/>
      <c r="LUR19" s="32"/>
      <c r="LUS19" s="34"/>
      <c r="LUT19" s="35"/>
      <c r="LUU19" s="36"/>
      <c r="LUV19" s="36"/>
      <c r="LUW19" s="36"/>
      <c r="LUX19" s="36"/>
      <c r="LUY19" s="37"/>
      <c r="LUZ19" s="31"/>
      <c r="LVA19" s="32"/>
      <c r="LVB19" s="32"/>
      <c r="LVC19" s="32"/>
      <c r="LVD19" s="32"/>
      <c r="LVE19" s="33"/>
      <c r="LVF19" s="32"/>
      <c r="LVG19" s="32"/>
      <c r="LVH19" s="32"/>
      <c r="LVI19" s="32"/>
      <c r="LVJ19" s="34"/>
      <c r="LVK19" s="32"/>
      <c r="LVL19" s="34"/>
      <c r="LVM19" s="35"/>
      <c r="LVN19" s="36"/>
      <c r="LVO19" s="36"/>
      <c r="LVP19" s="36"/>
      <c r="LVQ19" s="36"/>
      <c r="LVR19" s="37"/>
      <c r="LVS19" s="31"/>
      <c r="LVT19" s="32"/>
      <c r="LVU19" s="32"/>
      <c r="LVV19" s="32"/>
      <c r="LVW19" s="32"/>
      <c r="LVX19" s="33"/>
      <c r="LVY19" s="32"/>
      <c r="LVZ19" s="32"/>
      <c r="LWA19" s="32"/>
      <c r="LWB19" s="32"/>
      <c r="LWC19" s="34"/>
      <c r="LWD19" s="32"/>
      <c r="LWE19" s="34"/>
      <c r="LWF19" s="35"/>
      <c r="LWG19" s="36"/>
      <c r="LWH19" s="36"/>
      <c r="LWI19" s="36"/>
      <c r="LWJ19" s="36"/>
      <c r="LWK19" s="37"/>
      <c r="LWL19" s="31"/>
      <c r="LWM19" s="32"/>
      <c r="LWN19" s="32"/>
      <c r="LWO19" s="32"/>
      <c r="LWP19" s="32"/>
      <c r="LWQ19" s="33"/>
      <c r="LWR19" s="32"/>
      <c r="LWS19" s="32"/>
      <c r="LWT19" s="32"/>
      <c r="LWU19" s="32"/>
      <c r="LWV19" s="34"/>
      <c r="LWW19" s="32"/>
      <c r="LWX19" s="34"/>
      <c r="LWY19" s="35"/>
      <c r="LWZ19" s="36"/>
      <c r="LXA19" s="36"/>
      <c r="LXB19" s="36"/>
      <c r="LXC19" s="36"/>
      <c r="LXD19" s="37"/>
      <c r="LXE19" s="31"/>
      <c r="LXF19" s="32"/>
      <c r="LXG19" s="32"/>
      <c r="LXH19" s="32"/>
      <c r="LXI19" s="32"/>
      <c r="LXJ19" s="33"/>
      <c r="LXK19" s="32"/>
      <c r="LXL19" s="32"/>
      <c r="LXM19" s="32"/>
      <c r="LXN19" s="32"/>
      <c r="LXO19" s="34"/>
      <c r="LXP19" s="32"/>
      <c r="LXQ19" s="34"/>
      <c r="LXR19" s="35"/>
      <c r="LXS19" s="36"/>
      <c r="LXT19" s="36"/>
      <c r="LXU19" s="36"/>
      <c r="LXV19" s="36"/>
      <c r="LXW19" s="37"/>
      <c r="LXX19" s="31"/>
      <c r="LXY19" s="32"/>
      <c r="LXZ19" s="32"/>
      <c r="LYA19" s="32"/>
      <c r="LYB19" s="32"/>
      <c r="LYC19" s="33"/>
      <c r="LYD19" s="32"/>
      <c r="LYE19" s="32"/>
      <c r="LYF19" s="32"/>
      <c r="LYG19" s="32"/>
      <c r="LYH19" s="34"/>
      <c r="LYI19" s="32"/>
      <c r="LYJ19" s="34"/>
      <c r="LYK19" s="35"/>
      <c r="LYL19" s="36"/>
      <c r="LYM19" s="36"/>
      <c r="LYN19" s="36"/>
      <c r="LYO19" s="36"/>
      <c r="LYP19" s="37"/>
      <c r="LYQ19" s="31"/>
      <c r="LYR19" s="32"/>
      <c r="LYS19" s="32"/>
      <c r="LYT19" s="32"/>
      <c r="LYU19" s="32"/>
      <c r="LYV19" s="33"/>
      <c r="LYW19" s="32"/>
      <c r="LYX19" s="32"/>
      <c r="LYY19" s="32"/>
      <c r="LYZ19" s="32"/>
      <c r="LZA19" s="34"/>
      <c r="LZB19" s="32"/>
      <c r="LZC19" s="34"/>
      <c r="LZD19" s="35"/>
      <c r="LZE19" s="36"/>
      <c r="LZF19" s="36"/>
      <c r="LZG19" s="36"/>
      <c r="LZH19" s="36"/>
      <c r="LZI19" s="37"/>
      <c r="LZJ19" s="31"/>
      <c r="LZK19" s="32"/>
      <c r="LZL19" s="32"/>
      <c r="LZM19" s="32"/>
      <c r="LZN19" s="32"/>
      <c r="LZO19" s="33"/>
      <c r="LZP19" s="32"/>
      <c r="LZQ19" s="32"/>
      <c r="LZR19" s="32"/>
      <c r="LZS19" s="32"/>
      <c r="LZT19" s="34"/>
      <c r="LZU19" s="32"/>
      <c r="LZV19" s="34"/>
      <c r="LZW19" s="35"/>
      <c r="LZX19" s="36"/>
      <c r="LZY19" s="36"/>
      <c r="LZZ19" s="36"/>
      <c r="MAA19" s="36"/>
      <c r="MAB19" s="37"/>
      <c r="MAC19" s="31"/>
      <c r="MAD19" s="32"/>
      <c r="MAE19" s="32"/>
      <c r="MAF19" s="32"/>
      <c r="MAG19" s="32"/>
      <c r="MAH19" s="33"/>
      <c r="MAI19" s="32"/>
      <c r="MAJ19" s="32"/>
      <c r="MAK19" s="32"/>
      <c r="MAL19" s="32"/>
      <c r="MAM19" s="34"/>
      <c r="MAN19" s="32"/>
      <c r="MAO19" s="34"/>
      <c r="MAP19" s="35"/>
      <c r="MAQ19" s="36"/>
      <c r="MAR19" s="36"/>
      <c r="MAS19" s="36"/>
      <c r="MAT19" s="36"/>
      <c r="MAU19" s="37"/>
      <c r="MAV19" s="31"/>
      <c r="MAW19" s="32"/>
      <c r="MAX19" s="32"/>
      <c r="MAY19" s="32"/>
      <c r="MAZ19" s="32"/>
      <c r="MBA19" s="33"/>
      <c r="MBB19" s="32"/>
      <c r="MBC19" s="32"/>
      <c r="MBD19" s="32"/>
      <c r="MBE19" s="32"/>
      <c r="MBF19" s="34"/>
      <c r="MBG19" s="32"/>
      <c r="MBH19" s="34"/>
      <c r="MBI19" s="35"/>
      <c r="MBJ19" s="36"/>
      <c r="MBK19" s="36"/>
      <c r="MBL19" s="36"/>
      <c r="MBM19" s="36"/>
      <c r="MBN19" s="37"/>
      <c r="MBO19" s="31"/>
      <c r="MBP19" s="32"/>
      <c r="MBQ19" s="32"/>
      <c r="MBR19" s="32"/>
      <c r="MBS19" s="32"/>
      <c r="MBT19" s="33"/>
      <c r="MBU19" s="32"/>
      <c r="MBV19" s="32"/>
      <c r="MBW19" s="32"/>
      <c r="MBX19" s="32"/>
      <c r="MBY19" s="34"/>
      <c r="MBZ19" s="32"/>
      <c r="MCA19" s="34"/>
      <c r="MCB19" s="35"/>
      <c r="MCC19" s="36"/>
      <c r="MCD19" s="36"/>
      <c r="MCE19" s="36"/>
      <c r="MCF19" s="36"/>
      <c r="MCG19" s="37"/>
      <c r="MCH19" s="31"/>
      <c r="MCI19" s="32"/>
      <c r="MCJ19" s="32"/>
      <c r="MCK19" s="32"/>
      <c r="MCL19" s="32"/>
      <c r="MCM19" s="33"/>
      <c r="MCN19" s="32"/>
      <c r="MCO19" s="32"/>
      <c r="MCP19" s="32"/>
      <c r="MCQ19" s="32"/>
      <c r="MCR19" s="34"/>
      <c r="MCS19" s="32"/>
      <c r="MCT19" s="34"/>
      <c r="MCU19" s="35"/>
      <c r="MCV19" s="36"/>
      <c r="MCW19" s="36"/>
      <c r="MCX19" s="36"/>
      <c r="MCY19" s="36"/>
      <c r="MCZ19" s="37"/>
      <c r="MDA19" s="31"/>
      <c r="MDB19" s="32"/>
      <c r="MDC19" s="32"/>
      <c r="MDD19" s="32"/>
      <c r="MDE19" s="32"/>
      <c r="MDF19" s="33"/>
      <c r="MDG19" s="32"/>
      <c r="MDH19" s="32"/>
      <c r="MDI19" s="32"/>
      <c r="MDJ19" s="32"/>
      <c r="MDK19" s="34"/>
      <c r="MDL19" s="32"/>
      <c r="MDM19" s="34"/>
      <c r="MDN19" s="35"/>
      <c r="MDO19" s="36"/>
      <c r="MDP19" s="36"/>
      <c r="MDQ19" s="36"/>
      <c r="MDR19" s="36"/>
      <c r="MDS19" s="37"/>
      <c r="MDT19" s="31"/>
      <c r="MDU19" s="32"/>
      <c r="MDV19" s="32"/>
      <c r="MDW19" s="32"/>
      <c r="MDX19" s="32"/>
      <c r="MDY19" s="33"/>
      <c r="MDZ19" s="32"/>
      <c r="MEA19" s="32"/>
      <c r="MEB19" s="32"/>
      <c r="MEC19" s="32"/>
      <c r="MED19" s="34"/>
      <c r="MEE19" s="32"/>
      <c r="MEF19" s="34"/>
      <c r="MEG19" s="35"/>
      <c r="MEH19" s="36"/>
      <c r="MEI19" s="36"/>
      <c r="MEJ19" s="36"/>
      <c r="MEK19" s="36"/>
      <c r="MEL19" s="37"/>
      <c r="MEM19" s="31"/>
      <c r="MEN19" s="32"/>
      <c r="MEO19" s="32"/>
      <c r="MEP19" s="32"/>
      <c r="MEQ19" s="32"/>
      <c r="MER19" s="33"/>
      <c r="MES19" s="32"/>
      <c r="MET19" s="32"/>
      <c r="MEU19" s="32"/>
      <c r="MEV19" s="32"/>
      <c r="MEW19" s="34"/>
      <c r="MEX19" s="32"/>
      <c r="MEY19" s="34"/>
      <c r="MEZ19" s="35"/>
      <c r="MFA19" s="36"/>
      <c r="MFB19" s="36"/>
      <c r="MFC19" s="36"/>
      <c r="MFD19" s="36"/>
      <c r="MFE19" s="37"/>
      <c r="MFF19" s="31"/>
      <c r="MFG19" s="32"/>
      <c r="MFH19" s="32"/>
      <c r="MFI19" s="32"/>
      <c r="MFJ19" s="32"/>
      <c r="MFK19" s="33"/>
      <c r="MFL19" s="32"/>
      <c r="MFM19" s="32"/>
      <c r="MFN19" s="32"/>
      <c r="MFO19" s="32"/>
      <c r="MFP19" s="34"/>
      <c r="MFQ19" s="32"/>
      <c r="MFR19" s="34"/>
      <c r="MFS19" s="35"/>
      <c r="MFT19" s="36"/>
      <c r="MFU19" s="36"/>
      <c r="MFV19" s="36"/>
      <c r="MFW19" s="36"/>
      <c r="MFX19" s="37"/>
      <c r="MFY19" s="31"/>
      <c r="MFZ19" s="32"/>
      <c r="MGA19" s="32"/>
      <c r="MGB19" s="32"/>
      <c r="MGC19" s="32"/>
      <c r="MGD19" s="33"/>
      <c r="MGE19" s="32"/>
      <c r="MGF19" s="32"/>
      <c r="MGG19" s="32"/>
      <c r="MGH19" s="32"/>
      <c r="MGI19" s="34"/>
      <c r="MGJ19" s="32"/>
      <c r="MGK19" s="34"/>
      <c r="MGL19" s="35"/>
      <c r="MGM19" s="36"/>
      <c r="MGN19" s="36"/>
      <c r="MGO19" s="36"/>
      <c r="MGP19" s="36"/>
      <c r="MGQ19" s="37"/>
      <c r="MGR19" s="31"/>
      <c r="MGS19" s="32"/>
      <c r="MGT19" s="32"/>
      <c r="MGU19" s="32"/>
      <c r="MGV19" s="32"/>
      <c r="MGW19" s="33"/>
      <c r="MGX19" s="32"/>
      <c r="MGY19" s="32"/>
      <c r="MGZ19" s="32"/>
      <c r="MHA19" s="32"/>
      <c r="MHB19" s="34"/>
      <c r="MHC19" s="32"/>
      <c r="MHD19" s="34"/>
      <c r="MHE19" s="35"/>
      <c r="MHF19" s="36"/>
      <c r="MHG19" s="36"/>
      <c r="MHH19" s="36"/>
      <c r="MHI19" s="36"/>
      <c r="MHJ19" s="37"/>
      <c r="MHK19" s="31"/>
      <c r="MHL19" s="32"/>
      <c r="MHM19" s="32"/>
      <c r="MHN19" s="32"/>
      <c r="MHO19" s="32"/>
      <c r="MHP19" s="33"/>
      <c r="MHQ19" s="32"/>
      <c r="MHR19" s="32"/>
      <c r="MHS19" s="32"/>
      <c r="MHT19" s="32"/>
      <c r="MHU19" s="34"/>
      <c r="MHV19" s="32"/>
      <c r="MHW19" s="34"/>
      <c r="MHX19" s="35"/>
      <c r="MHY19" s="36"/>
      <c r="MHZ19" s="36"/>
      <c r="MIA19" s="36"/>
      <c r="MIB19" s="36"/>
      <c r="MIC19" s="37"/>
      <c r="MID19" s="31"/>
      <c r="MIE19" s="32"/>
      <c r="MIF19" s="32"/>
      <c r="MIG19" s="32"/>
      <c r="MIH19" s="32"/>
      <c r="MII19" s="33"/>
      <c r="MIJ19" s="32"/>
      <c r="MIK19" s="32"/>
      <c r="MIL19" s="32"/>
      <c r="MIM19" s="32"/>
      <c r="MIN19" s="34"/>
      <c r="MIO19" s="32"/>
      <c r="MIP19" s="34"/>
      <c r="MIQ19" s="35"/>
      <c r="MIR19" s="36"/>
      <c r="MIS19" s="36"/>
      <c r="MIT19" s="36"/>
      <c r="MIU19" s="36"/>
      <c r="MIV19" s="37"/>
      <c r="MIW19" s="31"/>
      <c r="MIX19" s="32"/>
      <c r="MIY19" s="32"/>
      <c r="MIZ19" s="32"/>
      <c r="MJA19" s="32"/>
      <c r="MJB19" s="33"/>
      <c r="MJC19" s="32"/>
      <c r="MJD19" s="32"/>
      <c r="MJE19" s="32"/>
      <c r="MJF19" s="32"/>
      <c r="MJG19" s="34"/>
      <c r="MJH19" s="32"/>
      <c r="MJI19" s="34"/>
      <c r="MJJ19" s="35"/>
      <c r="MJK19" s="36"/>
      <c r="MJL19" s="36"/>
      <c r="MJM19" s="36"/>
      <c r="MJN19" s="36"/>
      <c r="MJO19" s="37"/>
      <c r="MJP19" s="31"/>
      <c r="MJQ19" s="32"/>
      <c r="MJR19" s="32"/>
      <c r="MJS19" s="32"/>
      <c r="MJT19" s="32"/>
      <c r="MJU19" s="33"/>
      <c r="MJV19" s="32"/>
      <c r="MJW19" s="32"/>
      <c r="MJX19" s="32"/>
      <c r="MJY19" s="32"/>
      <c r="MJZ19" s="34"/>
      <c r="MKA19" s="32"/>
      <c r="MKB19" s="34"/>
      <c r="MKC19" s="35"/>
      <c r="MKD19" s="36"/>
      <c r="MKE19" s="36"/>
      <c r="MKF19" s="36"/>
      <c r="MKG19" s="36"/>
      <c r="MKH19" s="37"/>
      <c r="MKI19" s="31"/>
      <c r="MKJ19" s="32"/>
      <c r="MKK19" s="32"/>
      <c r="MKL19" s="32"/>
      <c r="MKM19" s="32"/>
      <c r="MKN19" s="33"/>
      <c r="MKO19" s="32"/>
      <c r="MKP19" s="32"/>
      <c r="MKQ19" s="32"/>
      <c r="MKR19" s="32"/>
      <c r="MKS19" s="34"/>
      <c r="MKT19" s="32"/>
      <c r="MKU19" s="34"/>
      <c r="MKV19" s="35"/>
      <c r="MKW19" s="36"/>
      <c r="MKX19" s="36"/>
      <c r="MKY19" s="36"/>
      <c r="MKZ19" s="36"/>
      <c r="MLA19" s="37"/>
      <c r="MLB19" s="31"/>
      <c r="MLC19" s="32"/>
      <c r="MLD19" s="32"/>
      <c r="MLE19" s="32"/>
      <c r="MLF19" s="32"/>
      <c r="MLG19" s="33"/>
      <c r="MLH19" s="32"/>
      <c r="MLI19" s="32"/>
      <c r="MLJ19" s="32"/>
      <c r="MLK19" s="32"/>
      <c r="MLL19" s="34"/>
      <c r="MLM19" s="32"/>
      <c r="MLN19" s="34"/>
      <c r="MLO19" s="35"/>
      <c r="MLP19" s="36"/>
      <c r="MLQ19" s="36"/>
      <c r="MLR19" s="36"/>
      <c r="MLS19" s="36"/>
      <c r="MLT19" s="37"/>
      <c r="MLU19" s="31"/>
      <c r="MLV19" s="32"/>
      <c r="MLW19" s="32"/>
      <c r="MLX19" s="32"/>
      <c r="MLY19" s="32"/>
      <c r="MLZ19" s="33"/>
      <c r="MMA19" s="32"/>
      <c r="MMB19" s="32"/>
      <c r="MMC19" s="32"/>
      <c r="MMD19" s="32"/>
      <c r="MME19" s="34"/>
      <c r="MMF19" s="32"/>
      <c r="MMG19" s="34"/>
      <c r="MMH19" s="35"/>
      <c r="MMI19" s="36"/>
      <c r="MMJ19" s="36"/>
      <c r="MMK19" s="36"/>
      <c r="MML19" s="36"/>
      <c r="MMM19" s="37"/>
      <c r="MMN19" s="31"/>
      <c r="MMO19" s="32"/>
      <c r="MMP19" s="32"/>
      <c r="MMQ19" s="32"/>
      <c r="MMR19" s="32"/>
      <c r="MMS19" s="33"/>
      <c r="MMT19" s="32"/>
      <c r="MMU19" s="32"/>
      <c r="MMV19" s="32"/>
      <c r="MMW19" s="32"/>
      <c r="MMX19" s="34"/>
      <c r="MMY19" s="32"/>
      <c r="MMZ19" s="34"/>
      <c r="MNA19" s="35"/>
      <c r="MNB19" s="36"/>
      <c r="MNC19" s="36"/>
      <c r="MND19" s="36"/>
      <c r="MNE19" s="36"/>
      <c r="MNF19" s="37"/>
      <c r="MNG19" s="31"/>
      <c r="MNH19" s="32"/>
      <c r="MNI19" s="32"/>
      <c r="MNJ19" s="32"/>
      <c r="MNK19" s="32"/>
      <c r="MNL19" s="33"/>
      <c r="MNM19" s="32"/>
      <c r="MNN19" s="32"/>
      <c r="MNO19" s="32"/>
      <c r="MNP19" s="32"/>
      <c r="MNQ19" s="34"/>
      <c r="MNR19" s="32"/>
      <c r="MNS19" s="34"/>
      <c r="MNT19" s="35"/>
      <c r="MNU19" s="36"/>
      <c r="MNV19" s="36"/>
      <c r="MNW19" s="36"/>
      <c r="MNX19" s="36"/>
      <c r="MNY19" s="37"/>
      <c r="MNZ19" s="31"/>
      <c r="MOA19" s="32"/>
      <c r="MOB19" s="32"/>
      <c r="MOC19" s="32"/>
      <c r="MOD19" s="32"/>
      <c r="MOE19" s="33"/>
      <c r="MOF19" s="32"/>
      <c r="MOG19" s="32"/>
      <c r="MOH19" s="32"/>
      <c r="MOI19" s="32"/>
      <c r="MOJ19" s="34"/>
      <c r="MOK19" s="32"/>
      <c r="MOL19" s="34"/>
      <c r="MOM19" s="35"/>
      <c r="MON19" s="36"/>
      <c r="MOO19" s="36"/>
      <c r="MOP19" s="36"/>
      <c r="MOQ19" s="36"/>
      <c r="MOR19" s="37"/>
      <c r="MOS19" s="31"/>
      <c r="MOT19" s="32"/>
      <c r="MOU19" s="32"/>
      <c r="MOV19" s="32"/>
      <c r="MOW19" s="32"/>
      <c r="MOX19" s="33"/>
      <c r="MOY19" s="32"/>
      <c r="MOZ19" s="32"/>
      <c r="MPA19" s="32"/>
      <c r="MPB19" s="32"/>
      <c r="MPC19" s="34"/>
      <c r="MPD19" s="32"/>
      <c r="MPE19" s="34"/>
      <c r="MPF19" s="35"/>
      <c r="MPG19" s="36"/>
      <c r="MPH19" s="36"/>
      <c r="MPI19" s="36"/>
      <c r="MPJ19" s="36"/>
      <c r="MPK19" s="37"/>
      <c r="MPL19" s="31"/>
      <c r="MPM19" s="32"/>
      <c r="MPN19" s="32"/>
      <c r="MPO19" s="32"/>
      <c r="MPP19" s="32"/>
      <c r="MPQ19" s="33"/>
      <c r="MPR19" s="32"/>
      <c r="MPS19" s="32"/>
      <c r="MPT19" s="32"/>
      <c r="MPU19" s="32"/>
      <c r="MPV19" s="34"/>
      <c r="MPW19" s="32"/>
      <c r="MPX19" s="34"/>
      <c r="MPY19" s="35"/>
      <c r="MPZ19" s="36"/>
      <c r="MQA19" s="36"/>
      <c r="MQB19" s="36"/>
      <c r="MQC19" s="36"/>
      <c r="MQD19" s="37"/>
      <c r="MQE19" s="31"/>
      <c r="MQF19" s="32"/>
      <c r="MQG19" s="32"/>
      <c r="MQH19" s="32"/>
      <c r="MQI19" s="32"/>
      <c r="MQJ19" s="33"/>
      <c r="MQK19" s="32"/>
      <c r="MQL19" s="32"/>
      <c r="MQM19" s="32"/>
      <c r="MQN19" s="32"/>
      <c r="MQO19" s="34"/>
      <c r="MQP19" s="32"/>
      <c r="MQQ19" s="34"/>
      <c r="MQR19" s="35"/>
      <c r="MQS19" s="36"/>
      <c r="MQT19" s="36"/>
      <c r="MQU19" s="36"/>
      <c r="MQV19" s="36"/>
      <c r="MQW19" s="37"/>
      <c r="MQX19" s="31"/>
      <c r="MQY19" s="32"/>
      <c r="MQZ19" s="32"/>
      <c r="MRA19" s="32"/>
      <c r="MRB19" s="32"/>
      <c r="MRC19" s="33"/>
      <c r="MRD19" s="32"/>
      <c r="MRE19" s="32"/>
      <c r="MRF19" s="32"/>
      <c r="MRG19" s="32"/>
      <c r="MRH19" s="34"/>
      <c r="MRI19" s="32"/>
      <c r="MRJ19" s="34"/>
      <c r="MRK19" s="35"/>
      <c r="MRL19" s="36"/>
      <c r="MRM19" s="36"/>
      <c r="MRN19" s="36"/>
      <c r="MRO19" s="36"/>
      <c r="MRP19" s="37"/>
      <c r="MRQ19" s="31"/>
      <c r="MRR19" s="32"/>
      <c r="MRS19" s="32"/>
      <c r="MRT19" s="32"/>
      <c r="MRU19" s="32"/>
      <c r="MRV19" s="33"/>
      <c r="MRW19" s="32"/>
      <c r="MRX19" s="32"/>
      <c r="MRY19" s="32"/>
      <c r="MRZ19" s="32"/>
      <c r="MSA19" s="34"/>
      <c r="MSB19" s="32"/>
      <c r="MSC19" s="34"/>
      <c r="MSD19" s="35"/>
      <c r="MSE19" s="36"/>
      <c r="MSF19" s="36"/>
      <c r="MSG19" s="36"/>
      <c r="MSH19" s="36"/>
      <c r="MSI19" s="37"/>
      <c r="MSJ19" s="31"/>
      <c r="MSK19" s="32"/>
      <c r="MSL19" s="32"/>
      <c r="MSM19" s="32"/>
      <c r="MSN19" s="32"/>
      <c r="MSO19" s="33"/>
      <c r="MSP19" s="32"/>
      <c r="MSQ19" s="32"/>
      <c r="MSR19" s="32"/>
      <c r="MSS19" s="32"/>
      <c r="MST19" s="34"/>
      <c r="MSU19" s="32"/>
      <c r="MSV19" s="34"/>
      <c r="MSW19" s="35"/>
      <c r="MSX19" s="36"/>
      <c r="MSY19" s="36"/>
      <c r="MSZ19" s="36"/>
      <c r="MTA19" s="36"/>
      <c r="MTB19" s="37"/>
      <c r="MTC19" s="31"/>
      <c r="MTD19" s="32"/>
      <c r="MTE19" s="32"/>
      <c r="MTF19" s="32"/>
      <c r="MTG19" s="32"/>
      <c r="MTH19" s="33"/>
      <c r="MTI19" s="32"/>
      <c r="MTJ19" s="32"/>
      <c r="MTK19" s="32"/>
      <c r="MTL19" s="32"/>
      <c r="MTM19" s="34"/>
      <c r="MTN19" s="32"/>
      <c r="MTO19" s="34"/>
      <c r="MTP19" s="35"/>
      <c r="MTQ19" s="36"/>
      <c r="MTR19" s="36"/>
      <c r="MTS19" s="36"/>
      <c r="MTT19" s="36"/>
      <c r="MTU19" s="37"/>
      <c r="MTV19" s="31"/>
      <c r="MTW19" s="32"/>
      <c r="MTX19" s="32"/>
      <c r="MTY19" s="32"/>
      <c r="MTZ19" s="32"/>
      <c r="MUA19" s="33"/>
      <c r="MUB19" s="32"/>
      <c r="MUC19" s="32"/>
      <c r="MUD19" s="32"/>
      <c r="MUE19" s="32"/>
      <c r="MUF19" s="34"/>
      <c r="MUG19" s="32"/>
      <c r="MUH19" s="34"/>
      <c r="MUI19" s="35"/>
      <c r="MUJ19" s="36"/>
      <c r="MUK19" s="36"/>
      <c r="MUL19" s="36"/>
      <c r="MUM19" s="36"/>
      <c r="MUN19" s="37"/>
      <c r="MUO19" s="31"/>
      <c r="MUP19" s="32"/>
      <c r="MUQ19" s="32"/>
      <c r="MUR19" s="32"/>
      <c r="MUS19" s="32"/>
      <c r="MUT19" s="33"/>
      <c r="MUU19" s="32"/>
      <c r="MUV19" s="32"/>
      <c r="MUW19" s="32"/>
      <c r="MUX19" s="32"/>
      <c r="MUY19" s="34"/>
      <c r="MUZ19" s="32"/>
      <c r="MVA19" s="34"/>
      <c r="MVB19" s="35"/>
      <c r="MVC19" s="36"/>
      <c r="MVD19" s="36"/>
      <c r="MVE19" s="36"/>
      <c r="MVF19" s="36"/>
      <c r="MVG19" s="37"/>
      <c r="MVH19" s="31"/>
      <c r="MVI19" s="32"/>
      <c r="MVJ19" s="32"/>
      <c r="MVK19" s="32"/>
      <c r="MVL19" s="32"/>
      <c r="MVM19" s="33"/>
      <c r="MVN19" s="32"/>
      <c r="MVO19" s="32"/>
      <c r="MVP19" s="32"/>
      <c r="MVQ19" s="32"/>
      <c r="MVR19" s="34"/>
      <c r="MVS19" s="32"/>
      <c r="MVT19" s="34"/>
      <c r="MVU19" s="35"/>
      <c r="MVV19" s="36"/>
      <c r="MVW19" s="36"/>
      <c r="MVX19" s="36"/>
      <c r="MVY19" s="36"/>
      <c r="MVZ19" s="37"/>
      <c r="MWA19" s="31"/>
      <c r="MWB19" s="32"/>
      <c r="MWC19" s="32"/>
      <c r="MWD19" s="32"/>
      <c r="MWE19" s="32"/>
      <c r="MWF19" s="33"/>
      <c r="MWG19" s="32"/>
      <c r="MWH19" s="32"/>
      <c r="MWI19" s="32"/>
      <c r="MWJ19" s="32"/>
      <c r="MWK19" s="34"/>
      <c r="MWL19" s="32"/>
      <c r="MWM19" s="34"/>
      <c r="MWN19" s="35"/>
      <c r="MWO19" s="36"/>
      <c r="MWP19" s="36"/>
      <c r="MWQ19" s="36"/>
      <c r="MWR19" s="36"/>
      <c r="MWS19" s="37"/>
      <c r="MWT19" s="31"/>
      <c r="MWU19" s="32"/>
      <c r="MWV19" s="32"/>
      <c r="MWW19" s="32"/>
      <c r="MWX19" s="32"/>
      <c r="MWY19" s="33"/>
      <c r="MWZ19" s="32"/>
      <c r="MXA19" s="32"/>
      <c r="MXB19" s="32"/>
      <c r="MXC19" s="32"/>
      <c r="MXD19" s="34"/>
      <c r="MXE19" s="32"/>
      <c r="MXF19" s="34"/>
      <c r="MXG19" s="35"/>
      <c r="MXH19" s="36"/>
      <c r="MXI19" s="36"/>
      <c r="MXJ19" s="36"/>
      <c r="MXK19" s="36"/>
      <c r="MXL19" s="37"/>
      <c r="MXM19" s="31"/>
      <c r="MXN19" s="32"/>
      <c r="MXO19" s="32"/>
      <c r="MXP19" s="32"/>
      <c r="MXQ19" s="32"/>
      <c r="MXR19" s="33"/>
      <c r="MXS19" s="32"/>
      <c r="MXT19" s="32"/>
      <c r="MXU19" s="32"/>
      <c r="MXV19" s="32"/>
      <c r="MXW19" s="34"/>
      <c r="MXX19" s="32"/>
      <c r="MXY19" s="34"/>
      <c r="MXZ19" s="35"/>
      <c r="MYA19" s="36"/>
      <c r="MYB19" s="36"/>
      <c r="MYC19" s="36"/>
      <c r="MYD19" s="36"/>
      <c r="MYE19" s="37"/>
      <c r="MYF19" s="31"/>
      <c r="MYG19" s="32"/>
      <c r="MYH19" s="32"/>
      <c r="MYI19" s="32"/>
      <c r="MYJ19" s="32"/>
      <c r="MYK19" s="33"/>
      <c r="MYL19" s="32"/>
      <c r="MYM19" s="32"/>
      <c r="MYN19" s="32"/>
      <c r="MYO19" s="32"/>
      <c r="MYP19" s="34"/>
      <c r="MYQ19" s="32"/>
      <c r="MYR19" s="34"/>
      <c r="MYS19" s="35"/>
      <c r="MYT19" s="36"/>
      <c r="MYU19" s="36"/>
      <c r="MYV19" s="36"/>
      <c r="MYW19" s="36"/>
      <c r="MYX19" s="37"/>
      <c r="MYY19" s="31"/>
      <c r="MYZ19" s="32"/>
      <c r="MZA19" s="32"/>
      <c r="MZB19" s="32"/>
      <c r="MZC19" s="32"/>
      <c r="MZD19" s="33"/>
      <c r="MZE19" s="32"/>
      <c r="MZF19" s="32"/>
      <c r="MZG19" s="32"/>
      <c r="MZH19" s="32"/>
      <c r="MZI19" s="34"/>
      <c r="MZJ19" s="32"/>
      <c r="MZK19" s="34"/>
      <c r="MZL19" s="35"/>
      <c r="MZM19" s="36"/>
      <c r="MZN19" s="36"/>
      <c r="MZO19" s="36"/>
      <c r="MZP19" s="36"/>
      <c r="MZQ19" s="37"/>
      <c r="MZR19" s="31"/>
      <c r="MZS19" s="32"/>
      <c r="MZT19" s="32"/>
      <c r="MZU19" s="32"/>
      <c r="MZV19" s="32"/>
      <c r="MZW19" s="33"/>
      <c r="MZX19" s="32"/>
      <c r="MZY19" s="32"/>
      <c r="MZZ19" s="32"/>
      <c r="NAA19" s="32"/>
      <c r="NAB19" s="34"/>
      <c r="NAC19" s="32"/>
      <c r="NAD19" s="34"/>
      <c r="NAE19" s="35"/>
      <c r="NAF19" s="36"/>
      <c r="NAG19" s="36"/>
      <c r="NAH19" s="36"/>
      <c r="NAI19" s="36"/>
      <c r="NAJ19" s="37"/>
      <c r="NAK19" s="31"/>
      <c r="NAL19" s="32"/>
      <c r="NAM19" s="32"/>
      <c r="NAN19" s="32"/>
      <c r="NAO19" s="32"/>
      <c r="NAP19" s="33"/>
      <c r="NAQ19" s="32"/>
      <c r="NAR19" s="32"/>
      <c r="NAS19" s="32"/>
      <c r="NAT19" s="32"/>
      <c r="NAU19" s="34"/>
      <c r="NAV19" s="32"/>
      <c r="NAW19" s="34"/>
      <c r="NAX19" s="35"/>
      <c r="NAY19" s="36"/>
      <c r="NAZ19" s="36"/>
      <c r="NBA19" s="36"/>
      <c r="NBB19" s="36"/>
      <c r="NBC19" s="37"/>
      <c r="NBD19" s="31"/>
      <c r="NBE19" s="32"/>
      <c r="NBF19" s="32"/>
      <c r="NBG19" s="32"/>
      <c r="NBH19" s="32"/>
      <c r="NBI19" s="33"/>
      <c r="NBJ19" s="32"/>
      <c r="NBK19" s="32"/>
      <c r="NBL19" s="32"/>
      <c r="NBM19" s="32"/>
      <c r="NBN19" s="34"/>
      <c r="NBO19" s="32"/>
      <c r="NBP19" s="34"/>
      <c r="NBQ19" s="35"/>
      <c r="NBR19" s="36"/>
      <c r="NBS19" s="36"/>
      <c r="NBT19" s="36"/>
      <c r="NBU19" s="36"/>
      <c r="NBV19" s="37"/>
      <c r="NBW19" s="31"/>
      <c r="NBX19" s="32"/>
      <c r="NBY19" s="32"/>
      <c r="NBZ19" s="32"/>
      <c r="NCA19" s="32"/>
      <c r="NCB19" s="33"/>
      <c r="NCC19" s="32"/>
      <c r="NCD19" s="32"/>
      <c r="NCE19" s="32"/>
      <c r="NCF19" s="32"/>
      <c r="NCG19" s="34"/>
      <c r="NCH19" s="32"/>
      <c r="NCI19" s="34"/>
      <c r="NCJ19" s="35"/>
      <c r="NCK19" s="36"/>
      <c r="NCL19" s="36"/>
      <c r="NCM19" s="36"/>
      <c r="NCN19" s="36"/>
      <c r="NCO19" s="37"/>
      <c r="NCP19" s="31"/>
      <c r="NCQ19" s="32"/>
      <c r="NCR19" s="32"/>
      <c r="NCS19" s="32"/>
      <c r="NCT19" s="32"/>
      <c r="NCU19" s="33"/>
      <c r="NCV19" s="32"/>
      <c r="NCW19" s="32"/>
      <c r="NCX19" s="32"/>
      <c r="NCY19" s="32"/>
      <c r="NCZ19" s="34"/>
      <c r="NDA19" s="32"/>
      <c r="NDB19" s="34"/>
      <c r="NDC19" s="35"/>
      <c r="NDD19" s="36"/>
      <c r="NDE19" s="36"/>
      <c r="NDF19" s="36"/>
      <c r="NDG19" s="36"/>
      <c r="NDH19" s="37"/>
      <c r="NDI19" s="31"/>
      <c r="NDJ19" s="32"/>
      <c r="NDK19" s="32"/>
      <c r="NDL19" s="32"/>
      <c r="NDM19" s="32"/>
      <c r="NDN19" s="33"/>
      <c r="NDO19" s="32"/>
      <c r="NDP19" s="32"/>
      <c r="NDQ19" s="32"/>
      <c r="NDR19" s="32"/>
      <c r="NDS19" s="34"/>
      <c r="NDT19" s="32"/>
      <c r="NDU19" s="34"/>
      <c r="NDV19" s="35"/>
      <c r="NDW19" s="36"/>
      <c r="NDX19" s="36"/>
      <c r="NDY19" s="36"/>
      <c r="NDZ19" s="36"/>
      <c r="NEA19" s="37"/>
      <c r="NEB19" s="31"/>
      <c r="NEC19" s="32"/>
      <c r="NED19" s="32"/>
      <c r="NEE19" s="32"/>
      <c r="NEF19" s="32"/>
      <c r="NEG19" s="33"/>
      <c r="NEH19" s="32"/>
      <c r="NEI19" s="32"/>
      <c r="NEJ19" s="32"/>
      <c r="NEK19" s="32"/>
      <c r="NEL19" s="34"/>
      <c r="NEM19" s="32"/>
      <c r="NEN19" s="34"/>
      <c r="NEO19" s="35"/>
      <c r="NEP19" s="36"/>
      <c r="NEQ19" s="36"/>
      <c r="NER19" s="36"/>
      <c r="NES19" s="36"/>
      <c r="NET19" s="37"/>
      <c r="NEU19" s="31"/>
      <c r="NEV19" s="32"/>
      <c r="NEW19" s="32"/>
      <c r="NEX19" s="32"/>
      <c r="NEY19" s="32"/>
      <c r="NEZ19" s="33"/>
      <c r="NFA19" s="32"/>
      <c r="NFB19" s="32"/>
      <c r="NFC19" s="32"/>
      <c r="NFD19" s="32"/>
      <c r="NFE19" s="34"/>
      <c r="NFF19" s="32"/>
      <c r="NFG19" s="34"/>
      <c r="NFH19" s="35"/>
      <c r="NFI19" s="36"/>
      <c r="NFJ19" s="36"/>
      <c r="NFK19" s="36"/>
      <c r="NFL19" s="36"/>
      <c r="NFM19" s="37"/>
      <c r="NFN19" s="31"/>
      <c r="NFO19" s="32"/>
      <c r="NFP19" s="32"/>
      <c r="NFQ19" s="32"/>
      <c r="NFR19" s="32"/>
      <c r="NFS19" s="33"/>
      <c r="NFT19" s="32"/>
      <c r="NFU19" s="32"/>
      <c r="NFV19" s="32"/>
      <c r="NFW19" s="32"/>
      <c r="NFX19" s="34"/>
      <c r="NFY19" s="32"/>
      <c r="NFZ19" s="34"/>
      <c r="NGA19" s="35"/>
      <c r="NGB19" s="36"/>
      <c r="NGC19" s="36"/>
      <c r="NGD19" s="36"/>
      <c r="NGE19" s="36"/>
      <c r="NGF19" s="37"/>
      <c r="NGG19" s="31"/>
      <c r="NGH19" s="32"/>
      <c r="NGI19" s="32"/>
      <c r="NGJ19" s="32"/>
      <c r="NGK19" s="32"/>
      <c r="NGL19" s="33"/>
      <c r="NGM19" s="32"/>
      <c r="NGN19" s="32"/>
      <c r="NGO19" s="32"/>
      <c r="NGP19" s="32"/>
      <c r="NGQ19" s="34"/>
      <c r="NGR19" s="32"/>
      <c r="NGS19" s="34"/>
      <c r="NGT19" s="35"/>
      <c r="NGU19" s="36"/>
      <c r="NGV19" s="36"/>
      <c r="NGW19" s="36"/>
      <c r="NGX19" s="36"/>
      <c r="NGY19" s="37"/>
      <c r="NGZ19" s="31"/>
      <c r="NHA19" s="32"/>
      <c r="NHB19" s="32"/>
      <c r="NHC19" s="32"/>
      <c r="NHD19" s="32"/>
      <c r="NHE19" s="33"/>
      <c r="NHF19" s="32"/>
      <c r="NHG19" s="32"/>
      <c r="NHH19" s="32"/>
      <c r="NHI19" s="32"/>
      <c r="NHJ19" s="34"/>
      <c r="NHK19" s="32"/>
      <c r="NHL19" s="34"/>
      <c r="NHM19" s="35"/>
      <c r="NHN19" s="36"/>
      <c r="NHO19" s="36"/>
      <c r="NHP19" s="36"/>
      <c r="NHQ19" s="36"/>
      <c r="NHR19" s="37"/>
      <c r="NHS19" s="31"/>
      <c r="NHT19" s="32"/>
      <c r="NHU19" s="32"/>
      <c r="NHV19" s="32"/>
      <c r="NHW19" s="32"/>
      <c r="NHX19" s="33"/>
      <c r="NHY19" s="32"/>
      <c r="NHZ19" s="32"/>
      <c r="NIA19" s="32"/>
      <c r="NIB19" s="32"/>
      <c r="NIC19" s="34"/>
      <c r="NID19" s="32"/>
      <c r="NIE19" s="34"/>
      <c r="NIF19" s="35"/>
      <c r="NIG19" s="36"/>
      <c r="NIH19" s="36"/>
      <c r="NII19" s="36"/>
      <c r="NIJ19" s="36"/>
      <c r="NIK19" s="37"/>
      <c r="NIL19" s="31"/>
      <c r="NIM19" s="32"/>
      <c r="NIN19" s="32"/>
      <c r="NIO19" s="32"/>
      <c r="NIP19" s="32"/>
      <c r="NIQ19" s="33"/>
      <c r="NIR19" s="32"/>
      <c r="NIS19" s="32"/>
      <c r="NIT19" s="32"/>
      <c r="NIU19" s="32"/>
      <c r="NIV19" s="34"/>
      <c r="NIW19" s="32"/>
      <c r="NIX19" s="34"/>
      <c r="NIY19" s="35"/>
      <c r="NIZ19" s="36"/>
      <c r="NJA19" s="36"/>
      <c r="NJB19" s="36"/>
      <c r="NJC19" s="36"/>
      <c r="NJD19" s="37"/>
      <c r="NJE19" s="31"/>
      <c r="NJF19" s="32"/>
      <c r="NJG19" s="32"/>
      <c r="NJH19" s="32"/>
      <c r="NJI19" s="32"/>
      <c r="NJJ19" s="33"/>
      <c r="NJK19" s="32"/>
      <c r="NJL19" s="32"/>
      <c r="NJM19" s="32"/>
      <c r="NJN19" s="32"/>
      <c r="NJO19" s="34"/>
      <c r="NJP19" s="32"/>
      <c r="NJQ19" s="34"/>
      <c r="NJR19" s="35"/>
      <c r="NJS19" s="36"/>
      <c r="NJT19" s="36"/>
      <c r="NJU19" s="36"/>
      <c r="NJV19" s="36"/>
      <c r="NJW19" s="37"/>
      <c r="NJX19" s="31"/>
      <c r="NJY19" s="32"/>
      <c r="NJZ19" s="32"/>
      <c r="NKA19" s="32"/>
      <c r="NKB19" s="32"/>
      <c r="NKC19" s="33"/>
      <c r="NKD19" s="32"/>
      <c r="NKE19" s="32"/>
      <c r="NKF19" s="32"/>
      <c r="NKG19" s="32"/>
      <c r="NKH19" s="34"/>
      <c r="NKI19" s="32"/>
      <c r="NKJ19" s="34"/>
      <c r="NKK19" s="35"/>
      <c r="NKL19" s="36"/>
      <c r="NKM19" s="36"/>
      <c r="NKN19" s="36"/>
      <c r="NKO19" s="36"/>
      <c r="NKP19" s="37"/>
      <c r="NKQ19" s="31"/>
      <c r="NKR19" s="32"/>
      <c r="NKS19" s="32"/>
      <c r="NKT19" s="32"/>
      <c r="NKU19" s="32"/>
      <c r="NKV19" s="33"/>
      <c r="NKW19" s="32"/>
      <c r="NKX19" s="32"/>
      <c r="NKY19" s="32"/>
      <c r="NKZ19" s="32"/>
      <c r="NLA19" s="34"/>
      <c r="NLB19" s="32"/>
      <c r="NLC19" s="34"/>
      <c r="NLD19" s="35"/>
      <c r="NLE19" s="36"/>
      <c r="NLF19" s="36"/>
      <c r="NLG19" s="36"/>
      <c r="NLH19" s="36"/>
      <c r="NLI19" s="37"/>
      <c r="NLJ19" s="31"/>
      <c r="NLK19" s="32"/>
      <c r="NLL19" s="32"/>
      <c r="NLM19" s="32"/>
      <c r="NLN19" s="32"/>
      <c r="NLO19" s="33"/>
      <c r="NLP19" s="32"/>
      <c r="NLQ19" s="32"/>
      <c r="NLR19" s="32"/>
      <c r="NLS19" s="32"/>
      <c r="NLT19" s="34"/>
      <c r="NLU19" s="32"/>
      <c r="NLV19" s="34"/>
      <c r="NLW19" s="35"/>
      <c r="NLX19" s="36"/>
      <c r="NLY19" s="36"/>
      <c r="NLZ19" s="36"/>
      <c r="NMA19" s="36"/>
      <c r="NMB19" s="37"/>
      <c r="NMC19" s="31"/>
      <c r="NMD19" s="32"/>
      <c r="NME19" s="32"/>
      <c r="NMF19" s="32"/>
      <c r="NMG19" s="32"/>
      <c r="NMH19" s="33"/>
      <c r="NMI19" s="32"/>
      <c r="NMJ19" s="32"/>
      <c r="NMK19" s="32"/>
      <c r="NML19" s="32"/>
      <c r="NMM19" s="34"/>
      <c r="NMN19" s="32"/>
      <c r="NMO19" s="34"/>
      <c r="NMP19" s="35"/>
      <c r="NMQ19" s="36"/>
      <c r="NMR19" s="36"/>
      <c r="NMS19" s="36"/>
      <c r="NMT19" s="36"/>
      <c r="NMU19" s="37"/>
      <c r="NMV19" s="31"/>
      <c r="NMW19" s="32"/>
      <c r="NMX19" s="32"/>
      <c r="NMY19" s="32"/>
      <c r="NMZ19" s="32"/>
      <c r="NNA19" s="33"/>
      <c r="NNB19" s="32"/>
      <c r="NNC19" s="32"/>
      <c r="NND19" s="32"/>
      <c r="NNE19" s="32"/>
      <c r="NNF19" s="34"/>
      <c r="NNG19" s="32"/>
      <c r="NNH19" s="34"/>
      <c r="NNI19" s="35"/>
      <c r="NNJ19" s="36"/>
      <c r="NNK19" s="36"/>
      <c r="NNL19" s="36"/>
      <c r="NNM19" s="36"/>
      <c r="NNN19" s="37"/>
      <c r="NNO19" s="31"/>
      <c r="NNP19" s="32"/>
      <c r="NNQ19" s="32"/>
      <c r="NNR19" s="32"/>
      <c r="NNS19" s="32"/>
      <c r="NNT19" s="33"/>
      <c r="NNU19" s="32"/>
      <c r="NNV19" s="32"/>
      <c r="NNW19" s="32"/>
      <c r="NNX19" s="32"/>
      <c r="NNY19" s="34"/>
      <c r="NNZ19" s="32"/>
      <c r="NOA19" s="34"/>
      <c r="NOB19" s="35"/>
      <c r="NOC19" s="36"/>
      <c r="NOD19" s="36"/>
      <c r="NOE19" s="36"/>
      <c r="NOF19" s="36"/>
      <c r="NOG19" s="37"/>
      <c r="NOH19" s="31"/>
      <c r="NOI19" s="32"/>
      <c r="NOJ19" s="32"/>
      <c r="NOK19" s="32"/>
      <c r="NOL19" s="32"/>
      <c r="NOM19" s="33"/>
      <c r="NON19" s="32"/>
      <c r="NOO19" s="32"/>
      <c r="NOP19" s="32"/>
      <c r="NOQ19" s="32"/>
      <c r="NOR19" s="34"/>
      <c r="NOS19" s="32"/>
      <c r="NOT19" s="34"/>
      <c r="NOU19" s="35"/>
      <c r="NOV19" s="36"/>
      <c r="NOW19" s="36"/>
      <c r="NOX19" s="36"/>
      <c r="NOY19" s="36"/>
      <c r="NOZ19" s="37"/>
      <c r="NPA19" s="31"/>
      <c r="NPB19" s="32"/>
      <c r="NPC19" s="32"/>
      <c r="NPD19" s="32"/>
      <c r="NPE19" s="32"/>
      <c r="NPF19" s="33"/>
      <c r="NPG19" s="32"/>
      <c r="NPH19" s="32"/>
      <c r="NPI19" s="32"/>
      <c r="NPJ19" s="32"/>
      <c r="NPK19" s="34"/>
      <c r="NPL19" s="32"/>
      <c r="NPM19" s="34"/>
      <c r="NPN19" s="35"/>
      <c r="NPO19" s="36"/>
      <c r="NPP19" s="36"/>
      <c r="NPQ19" s="36"/>
      <c r="NPR19" s="36"/>
      <c r="NPS19" s="37"/>
      <c r="NPT19" s="31"/>
      <c r="NPU19" s="32"/>
      <c r="NPV19" s="32"/>
      <c r="NPW19" s="32"/>
      <c r="NPX19" s="32"/>
      <c r="NPY19" s="33"/>
      <c r="NPZ19" s="32"/>
      <c r="NQA19" s="32"/>
      <c r="NQB19" s="32"/>
      <c r="NQC19" s="32"/>
      <c r="NQD19" s="34"/>
      <c r="NQE19" s="32"/>
      <c r="NQF19" s="34"/>
      <c r="NQG19" s="35"/>
      <c r="NQH19" s="36"/>
      <c r="NQI19" s="36"/>
      <c r="NQJ19" s="36"/>
      <c r="NQK19" s="36"/>
      <c r="NQL19" s="37"/>
      <c r="NQM19" s="31"/>
      <c r="NQN19" s="32"/>
      <c r="NQO19" s="32"/>
      <c r="NQP19" s="32"/>
      <c r="NQQ19" s="32"/>
      <c r="NQR19" s="33"/>
      <c r="NQS19" s="32"/>
      <c r="NQT19" s="32"/>
      <c r="NQU19" s="32"/>
      <c r="NQV19" s="32"/>
      <c r="NQW19" s="34"/>
      <c r="NQX19" s="32"/>
      <c r="NQY19" s="34"/>
      <c r="NQZ19" s="35"/>
      <c r="NRA19" s="36"/>
      <c r="NRB19" s="36"/>
      <c r="NRC19" s="36"/>
      <c r="NRD19" s="36"/>
      <c r="NRE19" s="37"/>
      <c r="NRF19" s="31"/>
      <c r="NRG19" s="32"/>
      <c r="NRH19" s="32"/>
      <c r="NRI19" s="32"/>
      <c r="NRJ19" s="32"/>
      <c r="NRK19" s="33"/>
      <c r="NRL19" s="32"/>
      <c r="NRM19" s="32"/>
      <c r="NRN19" s="32"/>
      <c r="NRO19" s="32"/>
      <c r="NRP19" s="34"/>
      <c r="NRQ19" s="32"/>
      <c r="NRR19" s="34"/>
      <c r="NRS19" s="35"/>
      <c r="NRT19" s="36"/>
      <c r="NRU19" s="36"/>
      <c r="NRV19" s="36"/>
      <c r="NRW19" s="36"/>
      <c r="NRX19" s="37"/>
      <c r="NRY19" s="31"/>
      <c r="NRZ19" s="32"/>
      <c r="NSA19" s="32"/>
      <c r="NSB19" s="32"/>
      <c r="NSC19" s="32"/>
      <c r="NSD19" s="33"/>
      <c r="NSE19" s="32"/>
      <c r="NSF19" s="32"/>
      <c r="NSG19" s="32"/>
      <c r="NSH19" s="32"/>
      <c r="NSI19" s="34"/>
      <c r="NSJ19" s="32"/>
      <c r="NSK19" s="34"/>
      <c r="NSL19" s="35"/>
      <c r="NSM19" s="36"/>
      <c r="NSN19" s="36"/>
      <c r="NSO19" s="36"/>
      <c r="NSP19" s="36"/>
      <c r="NSQ19" s="37"/>
      <c r="NSR19" s="31"/>
      <c r="NSS19" s="32"/>
      <c r="NST19" s="32"/>
      <c r="NSU19" s="32"/>
      <c r="NSV19" s="32"/>
      <c r="NSW19" s="33"/>
      <c r="NSX19" s="32"/>
      <c r="NSY19" s="32"/>
      <c r="NSZ19" s="32"/>
      <c r="NTA19" s="32"/>
      <c r="NTB19" s="34"/>
      <c r="NTC19" s="32"/>
      <c r="NTD19" s="34"/>
      <c r="NTE19" s="35"/>
      <c r="NTF19" s="36"/>
      <c r="NTG19" s="36"/>
      <c r="NTH19" s="36"/>
      <c r="NTI19" s="36"/>
      <c r="NTJ19" s="37"/>
      <c r="NTK19" s="31"/>
      <c r="NTL19" s="32"/>
      <c r="NTM19" s="32"/>
      <c r="NTN19" s="32"/>
      <c r="NTO19" s="32"/>
      <c r="NTP19" s="33"/>
      <c r="NTQ19" s="32"/>
      <c r="NTR19" s="32"/>
      <c r="NTS19" s="32"/>
      <c r="NTT19" s="32"/>
      <c r="NTU19" s="34"/>
      <c r="NTV19" s="32"/>
      <c r="NTW19" s="34"/>
      <c r="NTX19" s="35"/>
      <c r="NTY19" s="36"/>
      <c r="NTZ19" s="36"/>
      <c r="NUA19" s="36"/>
      <c r="NUB19" s="36"/>
      <c r="NUC19" s="37"/>
      <c r="NUD19" s="31"/>
      <c r="NUE19" s="32"/>
      <c r="NUF19" s="32"/>
      <c r="NUG19" s="32"/>
      <c r="NUH19" s="32"/>
      <c r="NUI19" s="33"/>
      <c r="NUJ19" s="32"/>
      <c r="NUK19" s="32"/>
      <c r="NUL19" s="32"/>
      <c r="NUM19" s="32"/>
      <c r="NUN19" s="34"/>
      <c r="NUO19" s="32"/>
      <c r="NUP19" s="34"/>
      <c r="NUQ19" s="35"/>
      <c r="NUR19" s="36"/>
      <c r="NUS19" s="36"/>
      <c r="NUT19" s="36"/>
      <c r="NUU19" s="36"/>
      <c r="NUV19" s="37"/>
      <c r="NUW19" s="31"/>
      <c r="NUX19" s="32"/>
      <c r="NUY19" s="32"/>
      <c r="NUZ19" s="32"/>
      <c r="NVA19" s="32"/>
      <c r="NVB19" s="33"/>
      <c r="NVC19" s="32"/>
      <c r="NVD19" s="32"/>
      <c r="NVE19" s="32"/>
      <c r="NVF19" s="32"/>
      <c r="NVG19" s="34"/>
      <c r="NVH19" s="32"/>
      <c r="NVI19" s="34"/>
      <c r="NVJ19" s="35"/>
      <c r="NVK19" s="36"/>
      <c r="NVL19" s="36"/>
      <c r="NVM19" s="36"/>
      <c r="NVN19" s="36"/>
      <c r="NVO19" s="37"/>
      <c r="NVP19" s="31"/>
      <c r="NVQ19" s="32"/>
      <c r="NVR19" s="32"/>
      <c r="NVS19" s="32"/>
      <c r="NVT19" s="32"/>
      <c r="NVU19" s="33"/>
      <c r="NVV19" s="32"/>
      <c r="NVW19" s="32"/>
      <c r="NVX19" s="32"/>
      <c r="NVY19" s="32"/>
      <c r="NVZ19" s="34"/>
      <c r="NWA19" s="32"/>
      <c r="NWB19" s="34"/>
      <c r="NWC19" s="35"/>
      <c r="NWD19" s="36"/>
      <c r="NWE19" s="36"/>
      <c r="NWF19" s="36"/>
      <c r="NWG19" s="36"/>
      <c r="NWH19" s="37"/>
      <c r="NWI19" s="31"/>
      <c r="NWJ19" s="32"/>
      <c r="NWK19" s="32"/>
      <c r="NWL19" s="32"/>
      <c r="NWM19" s="32"/>
      <c r="NWN19" s="33"/>
      <c r="NWO19" s="32"/>
      <c r="NWP19" s="32"/>
      <c r="NWQ19" s="32"/>
      <c r="NWR19" s="32"/>
      <c r="NWS19" s="34"/>
      <c r="NWT19" s="32"/>
      <c r="NWU19" s="34"/>
      <c r="NWV19" s="35"/>
      <c r="NWW19" s="36"/>
      <c r="NWX19" s="36"/>
      <c r="NWY19" s="36"/>
      <c r="NWZ19" s="36"/>
      <c r="NXA19" s="37"/>
      <c r="NXB19" s="31"/>
      <c r="NXC19" s="32"/>
      <c r="NXD19" s="32"/>
      <c r="NXE19" s="32"/>
      <c r="NXF19" s="32"/>
      <c r="NXG19" s="33"/>
      <c r="NXH19" s="32"/>
      <c r="NXI19" s="32"/>
      <c r="NXJ19" s="32"/>
      <c r="NXK19" s="32"/>
      <c r="NXL19" s="34"/>
      <c r="NXM19" s="32"/>
      <c r="NXN19" s="34"/>
      <c r="NXO19" s="35"/>
      <c r="NXP19" s="36"/>
      <c r="NXQ19" s="36"/>
      <c r="NXR19" s="36"/>
      <c r="NXS19" s="36"/>
      <c r="NXT19" s="37"/>
      <c r="NXU19" s="31"/>
      <c r="NXV19" s="32"/>
      <c r="NXW19" s="32"/>
      <c r="NXX19" s="32"/>
      <c r="NXY19" s="32"/>
      <c r="NXZ19" s="33"/>
      <c r="NYA19" s="32"/>
      <c r="NYB19" s="32"/>
      <c r="NYC19" s="32"/>
      <c r="NYD19" s="32"/>
      <c r="NYE19" s="34"/>
      <c r="NYF19" s="32"/>
      <c r="NYG19" s="34"/>
      <c r="NYH19" s="35"/>
      <c r="NYI19" s="36"/>
      <c r="NYJ19" s="36"/>
      <c r="NYK19" s="36"/>
      <c r="NYL19" s="36"/>
      <c r="NYM19" s="37"/>
      <c r="NYN19" s="31"/>
      <c r="NYO19" s="32"/>
      <c r="NYP19" s="32"/>
      <c r="NYQ19" s="32"/>
      <c r="NYR19" s="32"/>
      <c r="NYS19" s="33"/>
      <c r="NYT19" s="32"/>
      <c r="NYU19" s="32"/>
      <c r="NYV19" s="32"/>
      <c r="NYW19" s="32"/>
      <c r="NYX19" s="34"/>
      <c r="NYY19" s="32"/>
      <c r="NYZ19" s="34"/>
      <c r="NZA19" s="35"/>
      <c r="NZB19" s="36"/>
      <c r="NZC19" s="36"/>
      <c r="NZD19" s="36"/>
      <c r="NZE19" s="36"/>
      <c r="NZF19" s="37"/>
      <c r="NZG19" s="31"/>
      <c r="NZH19" s="32"/>
      <c r="NZI19" s="32"/>
      <c r="NZJ19" s="32"/>
      <c r="NZK19" s="32"/>
      <c r="NZL19" s="33"/>
      <c r="NZM19" s="32"/>
      <c r="NZN19" s="32"/>
      <c r="NZO19" s="32"/>
      <c r="NZP19" s="32"/>
      <c r="NZQ19" s="34"/>
      <c r="NZR19" s="32"/>
      <c r="NZS19" s="34"/>
      <c r="NZT19" s="35"/>
      <c r="NZU19" s="36"/>
      <c r="NZV19" s="36"/>
      <c r="NZW19" s="36"/>
      <c r="NZX19" s="36"/>
      <c r="NZY19" s="37"/>
      <c r="NZZ19" s="31"/>
      <c r="OAA19" s="32"/>
      <c r="OAB19" s="32"/>
      <c r="OAC19" s="32"/>
      <c r="OAD19" s="32"/>
      <c r="OAE19" s="33"/>
      <c r="OAF19" s="32"/>
      <c r="OAG19" s="32"/>
      <c r="OAH19" s="32"/>
      <c r="OAI19" s="32"/>
      <c r="OAJ19" s="34"/>
      <c r="OAK19" s="32"/>
      <c r="OAL19" s="34"/>
      <c r="OAM19" s="35"/>
      <c r="OAN19" s="36"/>
      <c r="OAO19" s="36"/>
      <c r="OAP19" s="36"/>
      <c r="OAQ19" s="36"/>
      <c r="OAR19" s="37"/>
      <c r="OAS19" s="31"/>
      <c r="OAT19" s="32"/>
      <c r="OAU19" s="32"/>
      <c r="OAV19" s="32"/>
      <c r="OAW19" s="32"/>
      <c r="OAX19" s="33"/>
      <c r="OAY19" s="32"/>
      <c r="OAZ19" s="32"/>
      <c r="OBA19" s="32"/>
      <c r="OBB19" s="32"/>
      <c r="OBC19" s="34"/>
      <c r="OBD19" s="32"/>
      <c r="OBE19" s="34"/>
      <c r="OBF19" s="35"/>
      <c r="OBG19" s="36"/>
      <c r="OBH19" s="36"/>
      <c r="OBI19" s="36"/>
      <c r="OBJ19" s="36"/>
      <c r="OBK19" s="37"/>
      <c r="OBL19" s="31"/>
      <c r="OBM19" s="32"/>
      <c r="OBN19" s="32"/>
      <c r="OBO19" s="32"/>
      <c r="OBP19" s="32"/>
      <c r="OBQ19" s="33"/>
      <c r="OBR19" s="32"/>
      <c r="OBS19" s="32"/>
      <c r="OBT19" s="32"/>
      <c r="OBU19" s="32"/>
      <c r="OBV19" s="34"/>
      <c r="OBW19" s="32"/>
      <c r="OBX19" s="34"/>
      <c r="OBY19" s="35"/>
      <c r="OBZ19" s="36"/>
      <c r="OCA19" s="36"/>
      <c r="OCB19" s="36"/>
      <c r="OCC19" s="36"/>
      <c r="OCD19" s="37"/>
      <c r="OCE19" s="31"/>
      <c r="OCF19" s="32"/>
      <c r="OCG19" s="32"/>
      <c r="OCH19" s="32"/>
      <c r="OCI19" s="32"/>
      <c r="OCJ19" s="33"/>
      <c r="OCK19" s="32"/>
      <c r="OCL19" s="32"/>
      <c r="OCM19" s="32"/>
      <c r="OCN19" s="32"/>
      <c r="OCO19" s="34"/>
      <c r="OCP19" s="32"/>
      <c r="OCQ19" s="34"/>
      <c r="OCR19" s="35"/>
      <c r="OCS19" s="36"/>
      <c r="OCT19" s="36"/>
      <c r="OCU19" s="36"/>
      <c r="OCV19" s="36"/>
      <c r="OCW19" s="37"/>
      <c r="OCX19" s="31"/>
      <c r="OCY19" s="32"/>
      <c r="OCZ19" s="32"/>
      <c r="ODA19" s="32"/>
      <c r="ODB19" s="32"/>
      <c r="ODC19" s="33"/>
      <c r="ODD19" s="32"/>
      <c r="ODE19" s="32"/>
      <c r="ODF19" s="32"/>
      <c r="ODG19" s="32"/>
      <c r="ODH19" s="34"/>
      <c r="ODI19" s="32"/>
      <c r="ODJ19" s="34"/>
      <c r="ODK19" s="35"/>
      <c r="ODL19" s="36"/>
      <c r="ODM19" s="36"/>
      <c r="ODN19" s="36"/>
      <c r="ODO19" s="36"/>
      <c r="ODP19" s="37"/>
      <c r="ODQ19" s="31"/>
      <c r="ODR19" s="32"/>
      <c r="ODS19" s="32"/>
      <c r="ODT19" s="32"/>
      <c r="ODU19" s="32"/>
      <c r="ODV19" s="33"/>
      <c r="ODW19" s="32"/>
      <c r="ODX19" s="32"/>
      <c r="ODY19" s="32"/>
      <c r="ODZ19" s="32"/>
      <c r="OEA19" s="34"/>
      <c r="OEB19" s="32"/>
      <c r="OEC19" s="34"/>
      <c r="OED19" s="35"/>
      <c r="OEE19" s="36"/>
      <c r="OEF19" s="36"/>
      <c r="OEG19" s="36"/>
      <c r="OEH19" s="36"/>
      <c r="OEI19" s="37"/>
      <c r="OEJ19" s="31"/>
      <c r="OEK19" s="32"/>
      <c r="OEL19" s="32"/>
      <c r="OEM19" s="32"/>
      <c r="OEN19" s="32"/>
      <c r="OEO19" s="33"/>
      <c r="OEP19" s="32"/>
      <c r="OEQ19" s="32"/>
      <c r="OER19" s="32"/>
      <c r="OES19" s="32"/>
      <c r="OET19" s="34"/>
      <c r="OEU19" s="32"/>
      <c r="OEV19" s="34"/>
      <c r="OEW19" s="35"/>
      <c r="OEX19" s="36"/>
      <c r="OEY19" s="36"/>
      <c r="OEZ19" s="36"/>
      <c r="OFA19" s="36"/>
      <c r="OFB19" s="37"/>
      <c r="OFC19" s="31"/>
      <c r="OFD19" s="32"/>
      <c r="OFE19" s="32"/>
      <c r="OFF19" s="32"/>
      <c r="OFG19" s="32"/>
      <c r="OFH19" s="33"/>
      <c r="OFI19" s="32"/>
      <c r="OFJ19" s="32"/>
      <c r="OFK19" s="32"/>
      <c r="OFL19" s="32"/>
      <c r="OFM19" s="34"/>
      <c r="OFN19" s="32"/>
      <c r="OFO19" s="34"/>
      <c r="OFP19" s="35"/>
      <c r="OFQ19" s="36"/>
      <c r="OFR19" s="36"/>
      <c r="OFS19" s="36"/>
      <c r="OFT19" s="36"/>
      <c r="OFU19" s="37"/>
      <c r="OFV19" s="31"/>
      <c r="OFW19" s="32"/>
      <c r="OFX19" s="32"/>
      <c r="OFY19" s="32"/>
      <c r="OFZ19" s="32"/>
      <c r="OGA19" s="33"/>
      <c r="OGB19" s="32"/>
      <c r="OGC19" s="32"/>
      <c r="OGD19" s="32"/>
      <c r="OGE19" s="32"/>
      <c r="OGF19" s="34"/>
      <c r="OGG19" s="32"/>
      <c r="OGH19" s="34"/>
      <c r="OGI19" s="35"/>
      <c r="OGJ19" s="36"/>
      <c r="OGK19" s="36"/>
      <c r="OGL19" s="36"/>
      <c r="OGM19" s="36"/>
      <c r="OGN19" s="37"/>
      <c r="OGO19" s="31"/>
      <c r="OGP19" s="32"/>
      <c r="OGQ19" s="32"/>
      <c r="OGR19" s="32"/>
      <c r="OGS19" s="32"/>
      <c r="OGT19" s="33"/>
      <c r="OGU19" s="32"/>
      <c r="OGV19" s="32"/>
      <c r="OGW19" s="32"/>
      <c r="OGX19" s="32"/>
      <c r="OGY19" s="34"/>
      <c r="OGZ19" s="32"/>
      <c r="OHA19" s="34"/>
      <c r="OHB19" s="35"/>
      <c r="OHC19" s="36"/>
      <c r="OHD19" s="36"/>
      <c r="OHE19" s="36"/>
      <c r="OHF19" s="36"/>
      <c r="OHG19" s="37"/>
      <c r="OHH19" s="31"/>
      <c r="OHI19" s="32"/>
      <c r="OHJ19" s="32"/>
      <c r="OHK19" s="32"/>
      <c r="OHL19" s="32"/>
      <c r="OHM19" s="33"/>
      <c r="OHN19" s="32"/>
      <c r="OHO19" s="32"/>
      <c r="OHP19" s="32"/>
      <c r="OHQ19" s="32"/>
      <c r="OHR19" s="34"/>
      <c r="OHS19" s="32"/>
      <c r="OHT19" s="34"/>
      <c r="OHU19" s="35"/>
      <c r="OHV19" s="36"/>
      <c r="OHW19" s="36"/>
      <c r="OHX19" s="36"/>
      <c r="OHY19" s="36"/>
      <c r="OHZ19" s="37"/>
      <c r="OIA19" s="31"/>
      <c r="OIB19" s="32"/>
      <c r="OIC19" s="32"/>
      <c r="OID19" s="32"/>
      <c r="OIE19" s="32"/>
      <c r="OIF19" s="33"/>
      <c r="OIG19" s="32"/>
      <c r="OIH19" s="32"/>
      <c r="OII19" s="32"/>
      <c r="OIJ19" s="32"/>
      <c r="OIK19" s="34"/>
      <c r="OIL19" s="32"/>
      <c r="OIM19" s="34"/>
      <c r="OIN19" s="35"/>
      <c r="OIO19" s="36"/>
      <c r="OIP19" s="36"/>
      <c r="OIQ19" s="36"/>
      <c r="OIR19" s="36"/>
      <c r="OIS19" s="37"/>
      <c r="OIT19" s="31"/>
      <c r="OIU19" s="32"/>
      <c r="OIV19" s="32"/>
      <c r="OIW19" s="32"/>
      <c r="OIX19" s="32"/>
      <c r="OIY19" s="33"/>
      <c r="OIZ19" s="32"/>
      <c r="OJA19" s="32"/>
      <c r="OJB19" s="32"/>
      <c r="OJC19" s="32"/>
      <c r="OJD19" s="34"/>
      <c r="OJE19" s="32"/>
      <c r="OJF19" s="34"/>
      <c r="OJG19" s="35"/>
      <c r="OJH19" s="36"/>
      <c r="OJI19" s="36"/>
      <c r="OJJ19" s="36"/>
      <c r="OJK19" s="36"/>
      <c r="OJL19" s="37"/>
      <c r="OJM19" s="31"/>
      <c r="OJN19" s="32"/>
      <c r="OJO19" s="32"/>
      <c r="OJP19" s="32"/>
      <c r="OJQ19" s="32"/>
      <c r="OJR19" s="33"/>
      <c r="OJS19" s="32"/>
      <c r="OJT19" s="32"/>
      <c r="OJU19" s="32"/>
      <c r="OJV19" s="32"/>
      <c r="OJW19" s="34"/>
      <c r="OJX19" s="32"/>
      <c r="OJY19" s="34"/>
      <c r="OJZ19" s="35"/>
      <c r="OKA19" s="36"/>
      <c r="OKB19" s="36"/>
      <c r="OKC19" s="36"/>
      <c r="OKD19" s="36"/>
      <c r="OKE19" s="37"/>
      <c r="OKF19" s="31"/>
      <c r="OKG19" s="32"/>
      <c r="OKH19" s="32"/>
      <c r="OKI19" s="32"/>
      <c r="OKJ19" s="32"/>
      <c r="OKK19" s="33"/>
      <c r="OKL19" s="32"/>
      <c r="OKM19" s="32"/>
      <c r="OKN19" s="32"/>
      <c r="OKO19" s="32"/>
      <c r="OKP19" s="34"/>
      <c r="OKQ19" s="32"/>
      <c r="OKR19" s="34"/>
      <c r="OKS19" s="35"/>
      <c r="OKT19" s="36"/>
      <c r="OKU19" s="36"/>
      <c r="OKV19" s="36"/>
      <c r="OKW19" s="36"/>
      <c r="OKX19" s="37"/>
      <c r="OKY19" s="31"/>
      <c r="OKZ19" s="32"/>
      <c r="OLA19" s="32"/>
      <c r="OLB19" s="32"/>
      <c r="OLC19" s="32"/>
      <c r="OLD19" s="33"/>
      <c r="OLE19" s="32"/>
      <c r="OLF19" s="32"/>
      <c r="OLG19" s="32"/>
      <c r="OLH19" s="32"/>
      <c r="OLI19" s="34"/>
      <c r="OLJ19" s="32"/>
      <c r="OLK19" s="34"/>
      <c r="OLL19" s="35"/>
      <c r="OLM19" s="36"/>
      <c r="OLN19" s="36"/>
      <c r="OLO19" s="36"/>
      <c r="OLP19" s="36"/>
      <c r="OLQ19" s="37"/>
      <c r="OLR19" s="31"/>
      <c r="OLS19" s="32"/>
      <c r="OLT19" s="32"/>
      <c r="OLU19" s="32"/>
      <c r="OLV19" s="32"/>
      <c r="OLW19" s="33"/>
      <c r="OLX19" s="32"/>
      <c r="OLY19" s="32"/>
      <c r="OLZ19" s="32"/>
      <c r="OMA19" s="32"/>
      <c r="OMB19" s="34"/>
      <c r="OMC19" s="32"/>
      <c r="OMD19" s="34"/>
      <c r="OME19" s="35"/>
      <c r="OMF19" s="36"/>
      <c r="OMG19" s="36"/>
      <c r="OMH19" s="36"/>
      <c r="OMI19" s="36"/>
      <c r="OMJ19" s="37"/>
      <c r="OMK19" s="31"/>
      <c r="OML19" s="32"/>
      <c r="OMM19" s="32"/>
      <c r="OMN19" s="32"/>
      <c r="OMO19" s="32"/>
      <c r="OMP19" s="33"/>
      <c r="OMQ19" s="32"/>
      <c r="OMR19" s="32"/>
      <c r="OMS19" s="32"/>
      <c r="OMT19" s="32"/>
      <c r="OMU19" s="34"/>
      <c r="OMV19" s="32"/>
      <c r="OMW19" s="34"/>
      <c r="OMX19" s="35"/>
      <c r="OMY19" s="36"/>
      <c r="OMZ19" s="36"/>
      <c r="ONA19" s="36"/>
      <c r="ONB19" s="36"/>
      <c r="ONC19" s="37"/>
      <c r="OND19" s="31"/>
      <c r="ONE19" s="32"/>
      <c r="ONF19" s="32"/>
      <c r="ONG19" s="32"/>
      <c r="ONH19" s="32"/>
      <c r="ONI19" s="33"/>
      <c r="ONJ19" s="32"/>
      <c r="ONK19" s="32"/>
      <c r="ONL19" s="32"/>
      <c r="ONM19" s="32"/>
      <c r="ONN19" s="34"/>
      <c r="ONO19" s="32"/>
      <c r="ONP19" s="34"/>
      <c r="ONQ19" s="35"/>
      <c r="ONR19" s="36"/>
      <c r="ONS19" s="36"/>
      <c r="ONT19" s="36"/>
      <c r="ONU19" s="36"/>
      <c r="ONV19" s="37"/>
      <c r="ONW19" s="31"/>
      <c r="ONX19" s="32"/>
      <c r="ONY19" s="32"/>
      <c r="ONZ19" s="32"/>
      <c r="OOA19" s="32"/>
      <c r="OOB19" s="33"/>
      <c r="OOC19" s="32"/>
      <c r="OOD19" s="32"/>
      <c r="OOE19" s="32"/>
      <c r="OOF19" s="32"/>
      <c r="OOG19" s="34"/>
      <c r="OOH19" s="32"/>
      <c r="OOI19" s="34"/>
      <c r="OOJ19" s="35"/>
      <c r="OOK19" s="36"/>
      <c r="OOL19" s="36"/>
      <c r="OOM19" s="36"/>
      <c r="OON19" s="36"/>
      <c r="OOO19" s="37"/>
      <c r="OOP19" s="31"/>
      <c r="OOQ19" s="32"/>
      <c r="OOR19" s="32"/>
      <c r="OOS19" s="32"/>
      <c r="OOT19" s="32"/>
      <c r="OOU19" s="33"/>
      <c r="OOV19" s="32"/>
      <c r="OOW19" s="32"/>
      <c r="OOX19" s="32"/>
      <c r="OOY19" s="32"/>
      <c r="OOZ19" s="34"/>
      <c r="OPA19" s="32"/>
      <c r="OPB19" s="34"/>
      <c r="OPC19" s="35"/>
      <c r="OPD19" s="36"/>
      <c r="OPE19" s="36"/>
      <c r="OPF19" s="36"/>
      <c r="OPG19" s="36"/>
      <c r="OPH19" s="37"/>
      <c r="OPI19" s="31"/>
      <c r="OPJ19" s="32"/>
      <c r="OPK19" s="32"/>
      <c r="OPL19" s="32"/>
      <c r="OPM19" s="32"/>
      <c r="OPN19" s="33"/>
      <c r="OPO19" s="32"/>
      <c r="OPP19" s="32"/>
      <c r="OPQ19" s="32"/>
      <c r="OPR19" s="32"/>
      <c r="OPS19" s="34"/>
      <c r="OPT19" s="32"/>
      <c r="OPU19" s="34"/>
      <c r="OPV19" s="35"/>
      <c r="OPW19" s="36"/>
      <c r="OPX19" s="36"/>
      <c r="OPY19" s="36"/>
      <c r="OPZ19" s="36"/>
      <c r="OQA19" s="37"/>
      <c r="OQB19" s="31"/>
      <c r="OQC19" s="32"/>
      <c r="OQD19" s="32"/>
      <c r="OQE19" s="32"/>
      <c r="OQF19" s="32"/>
      <c r="OQG19" s="33"/>
      <c r="OQH19" s="32"/>
      <c r="OQI19" s="32"/>
      <c r="OQJ19" s="32"/>
      <c r="OQK19" s="32"/>
      <c r="OQL19" s="34"/>
      <c r="OQM19" s="32"/>
      <c r="OQN19" s="34"/>
      <c r="OQO19" s="35"/>
      <c r="OQP19" s="36"/>
      <c r="OQQ19" s="36"/>
      <c r="OQR19" s="36"/>
      <c r="OQS19" s="36"/>
      <c r="OQT19" s="37"/>
      <c r="OQU19" s="31"/>
      <c r="OQV19" s="32"/>
      <c r="OQW19" s="32"/>
      <c r="OQX19" s="32"/>
      <c r="OQY19" s="32"/>
      <c r="OQZ19" s="33"/>
      <c r="ORA19" s="32"/>
      <c r="ORB19" s="32"/>
      <c r="ORC19" s="32"/>
      <c r="ORD19" s="32"/>
      <c r="ORE19" s="34"/>
      <c r="ORF19" s="32"/>
      <c r="ORG19" s="34"/>
      <c r="ORH19" s="35"/>
      <c r="ORI19" s="36"/>
      <c r="ORJ19" s="36"/>
      <c r="ORK19" s="36"/>
      <c r="ORL19" s="36"/>
      <c r="ORM19" s="37"/>
      <c r="ORN19" s="31"/>
      <c r="ORO19" s="32"/>
      <c r="ORP19" s="32"/>
      <c r="ORQ19" s="32"/>
      <c r="ORR19" s="32"/>
      <c r="ORS19" s="33"/>
      <c r="ORT19" s="32"/>
      <c r="ORU19" s="32"/>
      <c r="ORV19" s="32"/>
      <c r="ORW19" s="32"/>
      <c r="ORX19" s="34"/>
      <c r="ORY19" s="32"/>
      <c r="ORZ19" s="34"/>
      <c r="OSA19" s="35"/>
      <c r="OSB19" s="36"/>
      <c r="OSC19" s="36"/>
      <c r="OSD19" s="36"/>
      <c r="OSE19" s="36"/>
      <c r="OSF19" s="37"/>
      <c r="OSG19" s="31"/>
      <c r="OSH19" s="32"/>
      <c r="OSI19" s="32"/>
      <c r="OSJ19" s="32"/>
      <c r="OSK19" s="32"/>
      <c r="OSL19" s="33"/>
      <c r="OSM19" s="32"/>
      <c r="OSN19" s="32"/>
      <c r="OSO19" s="32"/>
      <c r="OSP19" s="32"/>
      <c r="OSQ19" s="34"/>
      <c r="OSR19" s="32"/>
      <c r="OSS19" s="34"/>
      <c r="OST19" s="35"/>
      <c r="OSU19" s="36"/>
      <c r="OSV19" s="36"/>
      <c r="OSW19" s="36"/>
      <c r="OSX19" s="36"/>
      <c r="OSY19" s="37"/>
      <c r="OSZ19" s="31"/>
      <c r="OTA19" s="32"/>
      <c r="OTB19" s="32"/>
      <c r="OTC19" s="32"/>
      <c r="OTD19" s="32"/>
      <c r="OTE19" s="33"/>
      <c r="OTF19" s="32"/>
      <c r="OTG19" s="32"/>
      <c r="OTH19" s="32"/>
      <c r="OTI19" s="32"/>
      <c r="OTJ19" s="34"/>
      <c r="OTK19" s="32"/>
      <c r="OTL19" s="34"/>
      <c r="OTM19" s="35"/>
      <c r="OTN19" s="36"/>
      <c r="OTO19" s="36"/>
      <c r="OTP19" s="36"/>
      <c r="OTQ19" s="36"/>
      <c r="OTR19" s="37"/>
      <c r="OTS19" s="31"/>
      <c r="OTT19" s="32"/>
      <c r="OTU19" s="32"/>
      <c r="OTV19" s="32"/>
      <c r="OTW19" s="32"/>
      <c r="OTX19" s="33"/>
      <c r="OTY19" s="32"/>
      <c r="OTZ19" s="32"/>
      <c r="OUA19" s="32"/>
      <c r="OUB19" s="32"/>
      <c r="OUC19" s="34"/>
      <c r="OUD19" s="32"/>
      <c r="OUE19" s="34"/>
      <c r="OUF19" s="35"/>
      <c r="OUG19" s="36"/>
      <c r="OUH19" s="36"/>
      <c r="OUI19" s="36"/>
      <c r="OUJ19" s="36"/>
      <c r="OUK19" s="37"/>
      <c r="OUL19" s="31"/>
      <c r="OUM19" s="32"/>
      <c r="OUN19" s="32"/>
      <c r="OUO19" s="32"/>
      <c r="OUP19" s="32"/>
      <c r="OUQ19" s="33"/>
      <c r="OUR19" s="32"/>
      <c r="OUS19" s="32"/>
      <c r="OUT19" s="32"/>
      <c r="OUU19" s="32"/>
      <c r="OUV19" s="34"/>
      <c r="OUW19" s="32"/>
      <c r="OUX19" s="34"/>
      <c r="OUY19" s="35"/>
      <c r="OUZ19" s="36"/>
      <c r="OVA19" s="36"/>
      <c r="OVB19" s="36"/>
      <c r="OVC19" s="36"/>
      <c r="OVD19" s="37"/>
      <c r="OVE19" s="31"/>
      <c r="OVF19" s="32"/>
      <c r="OVG19" s="32"/>
      <c r="OVH19" s="32"/>
      <c r="OVI19" s="32"/>
      <c r="OVJ19" s="33"/>
      <c r="OVK19" s="32"/>
      <c r="OVL19" s="32"/>
      <c r="OVM19" s="32"/>
      <c r="OVN19" s="32"/>
      <c r="OVO19" s="34"/>
      <c r="OVP19" s="32"/>
      <c r="OVQ19" s="34"/>
      <c r="OVR19" s="35"/>
      <c r="OVS19" s="36"/>
      <c r="OVT19" s="36"/>
      <c r="OVU19" s="36"/>
      <c r="OVV19" s="36"/>
      <c r="OVW19" s="37"/>
      <c r="OVX19" s="31"/>
      <c r="OVY19" s="32"/>
      <c r="OVZ19" s="32"/>
      <c r="OWA19" s="32"/>
      <c r="OWB19" s="32"/>
      <c r="OWC19" s="33"/>
      <c r="OWD19" s="32"/>
      <c r="OWE19" s="32"/>
      <c r="OWF19" s="32"/>
      <c r="OWG19" s="32"/>
      <c r="OWH19" s="34"/>
      <c r="OWI19" s="32"/>
      <c r="OWJ19" s="34"/>
      <c r="OWK19" s="35"/>
      <c r="OWL19" s="36"/>
      <c r="OWM19" s="36"/>
      <c r="OWN19" s="36"/>
      <c r="OWO19" s="36"/>
      <c r="OWP19" s="37"/>
      <c r="OWQ19" s="31"/>
      <c r="OWR19" s="32"/>
      <c r="OWS19" s="32"/>
      <c r="OWT19" s="32"/>
      <c r="OWU19" s="32"/>
      <c r="OWV19" s="33"/>
      <c r="OWW19" s="32"/>
      <c r="OWX19" s="32"/>
      <c r="OWY19" s="32"/>
      <c r="OWZ19" s="32"/>
      <c r="OXA19" s="34"/>
      <c r="OXB19" s="32"/>
      <c r="OXC19" s="34"/>
      <c r="OXD19" s="35"/>
      <c r="OXE19" s="36"/>
      <c r="OXF19" s="36"/>
      <c r="OXG19" s="36"/>
      <c r="OXH19" s="36"/>
      <c r="OXI19" s="37"/>
      <c r="OXJ19" s="31"/>
      <c r="OXK19" s="32"/>
      <c r="OXL19" s="32"/>
      <c r="OXM19" s="32"/>
      <c r="OXN19" s="32"/>
      <c r="OXO19" s="33"/>
      <c r="OXP19" s="32"/>
      <c r="OXQ19" s="32"/>
      <c r="OXR19" s="32"/>
      <c r="OXS19" s="32"/>
      <c r="OXT19" s="34"/>
      <c r="OXU19" s="32"/>
      <c r="OXV19" s="34"/>
      <c r="OXW19" s="35"/>
      <c r="OXX19" s="36"/>
      <c r="OXY19" s="36"/>
      <c r="OXZ19" s="36"/>
      <c r="OYA19" s="36"/>
      <c r="OYB19" s="37"/>
      <c r="OYC19" s="31"/>
      <c r="OYD19" s="32"/>
      <c r="OYE19" s="32"/>
      <c r="OYF19" s="32"/>
      <c r="OYG19" s="32"/>
      <c r="OYH19" s="33"/>
      <c r="OYI19" s="32"/>
      <c r="OYJ19" s="32"/>
      <c r="OYK19" s="32"/>
      <c r="OYL19" s="32"/>
      <c r="OYM19" s="34"/>
      <c r="OYN19" s="32"/>
      <c r="OYO19" s="34"/>
      <c r="OYP19" s="35"/>
      <c r="OYQ19" s="36"/>
      <c r="OYR19" s="36"/>
      <c r="OYS19" s="36"/>
      <c r="OYT19" s="36"/>
      <c r="OYU19" s="37"/>
      <c r="OYV19" s="31"/>
      <c r="OYW19" s="32"/>
      <c r="OYX19" s="32"/>
      <c r="OYY19" s="32"/>
      <c r="OYZ19" s="32"/>
      <c r="OZA19" s="33"/>
      <c r="OZB19" s="32"/>
      <c r="OZC19" s="32"/>
      <c r="OZD19" s="32"/>
      <c r="OZE19" s="32"/>
      <c r="OZF19" s="34"/>
      <c r="OZG19" s="32"/>
      <c r="OZH19" s="34"/>
      <c r="OZI19" s="35"/>
      <c r="OZJ19" s="36"/>
      <c r="OZK19" s="36"/>
      <c r="OZL19" s="36"/>
      <c r="OZM19" s="36"/>
      <c r="OZN19" s="37"/>
      <c r="OZO19" s="31"/>
      <c r="OZP19" s="32"/>
      <c r="OZQ19" s="32"/>
      <c r="OZR19" s="32"/>
      <c r="OZS19" s="32"/>
      <c r="OZT19" s="33"/>
      <c r="OZU19" s="32"/>
      <c r="OZV19" s="32"/>
      <c r="OZW19" s="32"/>
      <c r="OZX19" s="32"/>
      <c r="OZY19" s="34"/>
      <c r="OZZ19" s="32"/>
      <c r="PAA19" s="34"/>
      <c r="PAB19" s="35"/>
      <c r="PAC19" s="36"/>
      <c r="PAD19" s="36"/>
      <c r="PAE19" s="36"/>
      <c r="PAF19" s="36"/>
      <c r="PAG19" s="37"/>
      <c r="PAH19" s="31"/>
      <c r="PAI19" s="32"/>
      <c r="PAJ19" s="32"/>
      <c r="PAK19" s="32"/>
      <c r="PAL19" s="32"/>
      <c r="PAM19" s="33"/>
      <c r="PAN19" s="32"/>
      <c r="PAO19" s="32"/>
      <c r="PAP19" s="32"/>
      <c r="PAQ19" s="32"/>
      <c r="PAR19" s="34"/>
      <c r="PAS19" s="32"/>
      <c r="PAT19" s="34"/>
      <c r="PAU19" s="35"/>
      <c r="PAV19" s="36"/>
      <c r="PAW19" s="36"/>
      <c r="PAX19" s="36"/>
      <c r="PAY19" s="36"/>
      <c r="PAZ19" s="37"/>
      <c r="PBA19" s="31"/>
      <c r="PBB19" s="32"/>
      <c r="PBC19" s="32"/>
      <c r="PBD19" s="32"/>
      <c r="PBE19" s="32"/>
      <c r="PBF19" s="33"/>
      <c r="PBG19" s="32"/>
      <c r="PBH19" s="32"/>
      <c r="PBI19" s="32"/>
      <c r="PBJ19" s="32"/>
      <c r="PBK19" s="34"/>
      <c r="PBL19" s="32"/>
      <c r="PBM19" s="34"/>
      <c r="PBN19" s="35"/>
      <c r="PBO19" s="36"/>
      <c r="PBP19" s="36"/>
      <c r="PBQ19" s="36"/>
      <c r="PBR19" s="36"/>
      <c r="PBS19" s="37"/>
      <c r="PBT19" s="31"/>
      <c r="PBU19" s="32"/>
      <c r="PBV19" s="32"/>
      <c r="PBW19" s="32"/>
      <c r="PBX19" s="32"/>
      <c r="PBY19" s="33"/>
      <c r="PBZ19" s="32"/>
      <c r="PCA19" s="32"/>
      <c r="PCB19" s="32"/>
      <c r="PCC19" s="32"/>
      <c r="PCD19" s="34"/>
      <c r="PCE19" s="32"/>
      <c r="PCF19" s="34"/>
      <c r="PCG19" s="35"/>
      <c r="PCH19" s="36"/>
      <c r="PCI19" s="36"/>
      <c r="PCJ19" s="36"/>
      <c r="PCK19" s="36"/>
      <c r="PCL19" s="37"/>
      <c r="PCM19" s="31"/>
      <c r="PCN19" s="32"/>
      <c r="PCO19" s="32"/>
      <c r="PCP19" s="32"/>
      <c r="PCQ19" s="32"/>
      <c r="PCR19" s="33"/>
      <c r="PCS19" s="32"/>
      <c r="PCT19" s="32"/>
      <c r="PCU19" s="32"/>
      <c r="PCV19" s="32"/>
      <c r="PCW19" s="34"/>
      <c r="PCX19" s="32"/>
      <c r="PCY19" s="34"/>
      <c r="PCZ19" s="35"/>
      <c r="PDA19" s="36"/>
      <c r="PDB19" s="36"/>
      <c r="PDC19" s="36"/>
      <c r="PDD19" s="36"/>
      <c r="PDE19" s="37"/>
      <c r="PDF19" s="31"/>
      <c r="PDG19" s="32"/>
      <c r="PDH19" s="32"/>
      <c r="PDI19" s="32"/>
      <c r="PDJ19" s="32"/>
      <c r="PDK19" s="33"/>
      <c r="PDL19" s="32"/>
      <c r="PDM19" s="32"/>
      <c r="PDN19" s="32"/>
      <c r="PDO19" s="32"/>
      <c r="PDP19" s="34"/>
      <c r="PDQ19" s="32"/>
      <c r="PDR19" s="34"/>
      <c r="PDS19" s="35"/>
      <c r="PDT19" s="36"/>
      <c r="PDU19" s="36"/>
      <c r="PDV19" s="36"/>
      <c r="PDW19" s="36"/>
      <c r="PDX19" s="37"/>
      <c r="PDY19" s="31"/>
      <c r="PDZ19" s="32"/>
      <c r="PEA19" s="32"/>
      <c r="PEB19" s="32"/>
      <c r="PEC19" s="32"/>
      <c r="PED19" s="33"/>
      <c r="PEE19" s="32"/>
      <c r="PEF19" s="32"/>
      <c r="PEG19" s="32"/>
      <c r="PEH19" s="32"/>
      <c r="PEI19" s="34"/>
      <c r="PEJ19" s="32"/>
      <c r="PEK19" s="34"/>
      <c r="PEL19" s="35"/>
      <c r="PEM19" s="36"/>
      <c r="PEN19" s="36"/>
      <c r="PEO19" s="36"/>
      <c r="PEP19" s="36"/>
      <c r="PEQ19" s="37"/>
      <c r="PER19" s="31"/>
      <c r="PES19" s="32"/>
      <c r="PET19" s="32"/>
      <c r="PEU19" s="32"/>
      <c r="PEV19" s="32"/>
      <c r="PEW19" s="33"/>
      <c r="PEX19" s="32"/>
      <c r="PEY19" s="32"/>
      <c r="PEZ19" s="32"/>
      <c r="PFA19" s="32"/>
      <c r="PFB19" s="34"/>
      <c r="PFC19" s="32"/>
      <c r="PFD19" s="34"/>
      <c r="PFE19" s="35"/>
      <c r="PFF19" s="36"/>
      <c r="PFG19" s="36"/>
      <c r="PFH19" s="36"/>
      <c r="PFI19" s="36"/>
      <c r="PFJ19" s="37"/>
      <c r="PFK19" s="31"/>
      <c r="PFL19" s="32"/>
      <c r="PFM19" s="32"/>
      <c r="PFN19" s="32"/>
      <c r="PFO19" s="32"/>
      <c r="PFP19" s="33"/>
      <c r="PFQ19" s="32"/>
      <c r="PFR19" s="32"/>
      <c r="PFS19" s="32"/>
      <c r="PFT19" s="32"/>
      <c r="PFU19" s="34"/>
      <c r="PFV19" s="32"/>
      <c r="PFW19" s="34"/>
      <c r="PFX19" s="35"/>
      <c r="PFY19" s="36"/>
      <c r="PFZ19" s="36"/>
      <c r="PGA19" s="36"/>
      <c r="PGB19" s="36"/>
      <c r="PGC19" s="37"/>
      <c r="PGD19" s="31"/>
      <c r="PGE19" s="32"/>
      <c r="PGF19" s="32"/>
      <c r="PGG19" s="32"/>
      <c r="PGH19" s="32"/>
      <c r="PGI19" s="33"/>
      <c r="PGJ19" s="32"/>
      <c r="PGK19" s="32"/>
      <c r="PGL19" s="32"/>
      <c r="PGM19" s="32"/>
      <c r="PGN19" s="34"/>
      <c r="PGO19" s="32"/>
      <c r="PGP19" s="34"/>
      <c r="PGQ19" s="35"/>
      <c r="PGR19" s="36"/>
      <c r="PGS19" s="36"/>
      <c r="PGT19" s="36"/>
      <c r="PGU19" s="36"/>
      <c r="PGV19" s="37"/>
      <c r="PGW19" s="31"/>
      <c r="PGX19" s="32"/>
      <c r="PGY19" s="32"/>
      <c r="PGZ19" s="32"/>
      <c r="PHA19" s="32"/>
      <c r="PHB19" s="33"/>
      <c r="PHC19" s="32"/>
      <c r="PHD19" s="32"/>
      <c r="PHE19" s="32"/>
      <c r="PHF19" s="32"/>
      <c r="PHG19" s="34"/>
      <c r="PHH19" s="32"/>
      <c r="PHI19" s="34"/>
      <c r="PHJ19" s="35"/>
      <c r="PHK19" s="36"/>
      <c r="PHL19" s="36"/>
      <c r="PHM19" s="36"/>
      <c r="PHN19" s="36"/>
      <c r="PHO19" s="37"/>
      <c r="PHP19" s="31"/>
      <c r="PHQ19" s="32"/>
      <c r="PHR19" s="32"/>
      <c r="PHS19" s="32"/>
      <c r="PHT19" s="32"/>
      <c r="PHU19" s="33"/>
      <c r="PHV19" s="32"/>
      <c r="PHW19" s="32"/>
      <c r="PHX19" s="32"/>
      <c r="PHY19" s="32"/>
      <c r="PHZ19" s="34"/>
      <c r="PIA19" s="32"/>
      <c r="PIB19" s="34"/>
      <c r="PIC19" s="35"/>
      <c r="PID19" s="36"/>
      <c r="PIE19" s="36"/>
      <c r="PIF19" s="36"/>
      <c r="PIG19" s="36"/>
      <c r="PIH19" s="37"/>
      <c r="PII19" s="31"/>
      <c r="PIJ19" s="32"/>
      <c r="PIK19" s="32"/>
      <c r="PIL19" s="32"/>
      <c r="PIM19" s="32"/>
      <c r="PIN19" s="33"/>
      <c r="PIO19" s="32"/>
      <c r="PIP19" s="32"/>
      <c r="PIQ19" s="32"/>
      <c r="PIR19" s="32"/>
      <c r="PIS19" s="34"/>
      <c r="PIT19" s="32"/>
      <c r="PIU19" s="34"/>
      <c r="PIV19" s="35"/>
      <c r="PIW19" s="36"/>
      <c r="PIX19" s="36"/>
      <c r="PIY19" s="36"/>
      <c r="PIZ19" s="36"/>
      <c r="PJA19" s="37"/>
      <c r="PJB19" s="31"/>
      <c r="PJC19" s="32"/>
      <c r="PJD19" s="32"/>
      <c r="PJE19" s="32"/>
      <c r="PJF19" s="32"/>
      <c r="PJG19" s="33"/>
      <c r="PJH19" s="32"/>
      <c r="PJI19" s="32"/>
      <c r="PJJ19" s="32"/>
      <c r="PJK19" s="32"/>
      <c r="PJL19" s="34"/>
      <c r="PJM19" s="32"/>
      <c r="PJN19" s="34"/>
      <c r="PJO19" s="35"/>
      <c r="PJP19" s="36"/>
      <c r="PJQ19" s="36"/>
      <c r="PJR19" s="36"/>
      <c r="PJS19" s="36"/>
      <c r="PJT19" s="37"/>
      <c r="PJU19" s="31"/>
      <c r="PJV19" s="32"/>
      <c r="PJW19" s="32"/>
      <c r="PJX19" s="32"/>
      <c r="PJY19" s="32"/>
      <c r="PJZ19" s="33"/>
      <c r="PKA19" s="32"/>
      <c r="PKB19" s="32"/>
      <c r="PKC19" s="32"/>
      <c r="PKD19" s="32"/>
      <c r="PKE19" s="34"/>
      <c r="PKF19" s="32"/>
      <c r="PKG19" s="34"/>
      <c r="PKH19" s="35"/>
      <c r="PKI19" s="36"/>
      <c r="PKJ19" s="36"/>
      <c r="PKK19" s="36"/>
      <c r="PKL19" s="36"/>
      <c r="PKM19" s="37"/>
      <c r="PKN19" s="31"/>
      <c r="PKO19" s="32"/>
      <c r="PKP19" s="32"/>
      <c r="PKQ19" s="32"/>
      <c r="PKR19" s="32"/>
      <c r="PKS19" s="33"/>
      <c r="PKT19" s="32"/>
      <c r="PKU19" s="32"/>
      <c r="PKV19" s="32"/>
      <c r="PKW19" s="32"/>
      <c r="PKX19" s="34"/>
      <c r="PKY19" s="32"/>
      <c r="PKZ19" s="34"/>
      <c r="PLA19" s="35"/>
      <c r="PLB19" s="36"/>
      <c r="PLC19" s="36"/>
      <c r="PLD19" s="36"/>
      <c r="PLE19" s="36"/>
      <c r="PLF19" s="37"/>
      <c r="PLG19" s="31"/>
      <c r="PLH19" s="32"/>
      <c r="PLI19" s="32"/>
      <c r="PLJ19" s="32"/>
      <c r="PLK19" s="32"/>
      <c r="PLL19" s="33"/>
      <c r="PLM19" s="32"/>
      <c r="PLN19" s="32"/>
      <c r="PLO19" s="32"/>
      <c r="PLP19" s="32"/>
      <c r="PLQ19" s="34"/>
      <c r="PLR19" s="32"/>
      <c r="PLS19" s="34"/>
      <c r="PLT19" s="35"/>
      <c r="PLU19" s="36"/>
      <c r="PLV19" s="36"/>
      <c r="PLW19" s="36"/>
      <c r="PLX19" s="36"/>
      <c r="PLY19" s="37"/>
      <c r="PLZ19" s="31"/>
      <c r="PMA19" s="32"/>
      <c r="PMB19" s="32"/>
      <c r="PMC19" s="32"/>
      <c r="PMD19" s="32"/>
      <c r="PME19" s="33"/>
      <c r="PMF19" s="32"/>
      <c r="PMG19" s="32"/>
      <c r="PMH19" s="32"/>
      <c r="PMI19" s="32"/>
      <c r="PMJ19" s="34"/>
      <c r="PMK19" s="32"/>
      <c r="PML19" s="34"/>
      <c r="PMM19" s="35"/>
      <c r="PMN19" s="36"/>
      <c r="PMO19" s="36"/>
      <c r="PMP19" s="36"/>
      <c r="PMQ19" s="36"/>
      <c r="PMR19" s="37"/>
      <c r="PMS19" s="31"/>
      <c r="PMT19" s="32"/>
      <c r="PMU19" s="32"/>
      <c r="PMV19" s="32"/>
      <c r="PMW19" s="32"/>
      <c r="PMX19" s="33"/>
      <c r="PMY19" s="32"/>
      <c r="PMZ19" s="32"/>
      <c r="PNA19" s="32"/>
      <c r="PNB19" s="32"/>
      <c r="PNC19" s="34"/>
      <c r="PND19" s="32"/>
      <c r="PNE19" s="34"/>
      <c r="PNF19" s="35"/>
      <c r="PNG19" s="36"/>
      <c r="PNH19" s="36"/>
      <c r="PNI19" s="36"/>
      <c r="PNJ19" s="36"/>
      <c r="PNK19" s="37"/>
      <c r="PNL19" s="31"/>
      <c r="PNM19" s="32"/>
      <c r="PNN19" s="32"/>
      <c r="PNO19" s="32"/>
      <c r="PNP19" s="32"/>
      <c r="PNQ19" s="33"/>
      <c r="PNR19" s="32"/>
      <c r="PNS19" s="32"/>
      <c r="PNT19" s="32"/>
      <c r="PNU19" s="32"/>
      <c r="PNV19" s="34"/>
      <c r="PNW19" s="32"/>
      <c r="PNX19" s="34"/>
      <c r="PNY19" s="35"/>
      <c r="PNZ19" s="36"/>
      <c r="POA19" s="36"/>
      <c r="POB19" s="36"/>
      <c r="POC19" s="36"/>
      <c r="POD19" s="37"/>
      <c r="POE19" s="31"/>
      <c r="POF19" s="32"/>
      <c r="POG19" s="32"/>
      <c r="POH19" s="32"/>
      <c r="POI19" s="32"/>
      <c r="POJ19" s="33"/>
      <c r="POK19" s="32"/>
      <c r="POL19" s="32"/>
      <c r="POM19" s="32"/>
      <c r="PON19" s="32"/>
      <c r="POO19" s="34"/>
      <c r="POP19" s="32"/>
      <c r="POQ19" s="34"/>
      <c r="POR19" s="35"/>
      <c r="POS19" s="36"/>
      <c r="POT19" s="36"/>
      <c r="POU19" s="36"/>
      <c r="POV19" s="36"/>
      <c r="POW19" s="37"/>
      <c r="POX19" s="31"/>
      <c r="POY19" s="32"/>
      <c r="POZ19" s="32"/>
      <c r="PPA19" s="32"/>
      <c r="PPB19" s="32"/>
      <c r="PPC19" s="33"/>
      <c r="PPD19" s="32"/>
      <c r="PPE19" s="32"/>
      <c r="PPF19" s="32"/>
      <c r="PPG19" s="32"/>
      <c r="PPH19" s="34"/>
      <c r="PPI19" s="32"/>
      <c r="PPJ19" s="34"/>
      <c r="PPK19" s="35"/>
      <c r="PPL19" s="36"/>
      <c r="PPM19" s="36"/>
      <c r="PPN19" s="36"/>
      <c r="PPO19" s="36"/>
      <c r="PPP19" s="37"/>
      <c r="PPQ19" s="31"/>
      <c r="PPR19" s="32"/>
      <c r="PPS19" s="32"/>
      <c r="PPT19" s="32"/>
      <c r="PPU19" s="32"/>
      <c r="PPV19" s="33"/>
      <c r="PPW19" s="32"/>
      <c r="PPX19" s="32"/>
      <c r="PPY19" s="32"/>
      <c r="PPZ19" s="32"/>
      <c r="PQA19" s="34"/>
      <c r="PQB19" s="32"/>
      <c r="PQC19" s="34"/>
      <c r="PQD19" s="35"/>
      <c r="PQE19" s="36"/>
      <c r="PQF19" s="36"/>
      <c r="PQG19" s="36"/>
      <c r="PQH19" s="36"/>
      <c r="PQI19" s="37"/>
      <c r="PQJ19" s="31"/>
      <c r="PQK19" s="32"/>
      <c r="PQL19" s="32"/>
      <c r="PQM19" s="32"/>
      <c r="PQN19" s="32"/>
      <c r="PQO19" s="33"/>
      <c r="PQP19" s="32"/>
      <c r="PQQ19" s="32"/>
      <c r="PQR19" s="32"/>
      <c r="PQS19" s="32"/>
      <c r="PQT19" s="34"/>
      <c r="PQU19" s="32"/>
      <c r="PQV19" s="34"/>
      <c r="PQW19" s="35"/>
      <c r="PQX19" s="36"/>
      <c r="PQY19" s="36"/>
      <c r="PQZ19" s="36"/>
      <c r="PRA19" s="36"/>
      <c r="PRB19" s="37"/>
      <c r="PRC19" s="31"/>
      <c r="PRD19" s="32"/>
      <c r="PRE19" s="32"/>
      <c r="PRF19" s="32"/>
      <c r="PRG19" s="32"/>
      <c r="PRH19" s="33"/>
      <c r="PRI19" s="32"/>
      <c r="PRJ19" s="32"/>
      <c r="PRK19" s="32"/>
      <c r="PRL19" s="32"/>
      <c r="PRM19" s="34"/>
      <c r="PRN19" s="32"/>
      <c r="PRO19" s="34"/>
      <c r="PRP19" s="35"/>
      <c r="PRQ19" s="36"/>
      <c r="PRR19" s="36"/>
      <c r="PRS19" s="36"/>
      <c r="PRT19" s="36"/>
      <c r="PRU19" s="37"/>
      <c r="PRV19" s="31"/>
      <c r="PRW19" s="32"/>
      <c r="PRX19" s="32"/>
      <c r="PRY19" s="32"/>
      <c r="PRZ19" s="32"/>
      <c r="PSA19" s="33"/>
      <c r="PSB19" s="32"/>
      <c r="PSC19" s="32"/>
      <c r="PSD19" s="32"/>
      <c r="PSE19" s="32"/>
      <c r="PSF19" s="34"/>
      <c r="PSG19" s="32"/>
      <c r="PSH19" s="34"/>
      <c r="PSI19" s="35"/>
      <c r="PSJ19" s="36"/>
      <c r="PSK19" s="36"/>
      <c r="PSL19" s="36"/>
      <c r="PSM19" s="36"/>
      <c r="PSN19" s="37"/>
      <c r="PSO19" s="31"/>
      <c r="PSP19" s="32"/>
      <c r="PSQ19" s="32"/>
      <c r="PSR19" s="32"/>
      <c r="PSS19" s="32"/>
      <c r="PST19" s="33"/>
      <c r="PSU19" s="32"/>
      <c r="PSV19" s="32"/>
      <c r="PSW19" s="32"/>
      <c r="PSX19" s="32"/>
      <c r="PSY19" s="34"/>
      <c r="PSZ19" s="32"/>
      <c r="PTA19" s="34"/>
      <c r="PTB19" s="35"/>
      <c r="PTC19" s="36"/>
      <c r="PTD19" s="36"/>
      <c r="PTE19" s="36"/>
      <c r="PTF19" s="36"/>
      <c r="PTG19" s="37"/>
      <c r="PTH19" s="31"/>
      <c r="PTI19" s="32"/>
      <c r="PTJ19" s="32"/>
      <c r="PTK19" s="32"/>
      <c r="PTL19" s="32"/>
      <c r="PTM19" s="33"/>
      <c r="PTN19" s="32"/>
      <c r="PTO19" s="32"/>
      <c r="PTP19" s="32"/>
      <c r="PTQ19" s="32"/>
      <c r="PTR19" s="34"/>
      <c r="PTS19" s="32"/>
      <c r="PTT19" s="34"/>
      <c r="PTU19" s="35"/>
      <c r="PTV19" s="36"/>
      <c r="PTW19" s="36"/>
      <c r="PTX19" s="36"/>
      <c r="PTY19" s="36"/>
      <c r="PTZ19" s="37"/>
      <c r="PUA19" s="31"/>
      <c r="PUB19" s="32"/>
      <c r="PUC19" s="32"/>
      <c r="PUD19" s="32"/>
      <c r="PUE19" s="32"/>
      <c r="PUF19" s="33"/>
      <c r="PUG19" s="32"/>
      <c r="PUH19" s="32"/>
      <c r="PUI19" s="32"/>
      <c r="PUJ19" s="32"/>
      <c r="PUK19" s="34"/>
      <c r="PUL19" s="32"/>
      <c r="PUM19" s="34"/>
      <c r="PUN19" s="35"/>
      <c r="PUO19" s="36"/>
      <c r="PUP19" s="36"/>
      <c r="PUQ19" s="36"/>
      <c r="PUR19" s="36"/>
      <c r="PUS19" s="37"/>
      <c r="PUT19" s="31"/>
      <c r="PUU19" s="32"/>
      <c r="PUV19" s="32"/>
      <c r="PUW19" s="32"/>
      <c r="PUX19" s="32"/>
      <c r="PUY19" s="33"/>
      <c r="PUZ19" s="32"/>
      <c r="PVA19" s="32"/>
      <c r="PVB19" s="32"/>
      <c r="PVC19" s="32"/>
      <c r="PVD19" s="34"/>
      <c r="PVE19" s="32"/>
      <c r="PVF19" s="34"/>
      <c r="PVG19" s="35"/>
      <c r="PVH19" s="36"/>
      <c r="PVI19" s="36"/>
      <c r="PVJ19" s="36"/>
      <c r="PVK19" s="36"/>
      <c r="PVL19" s="37"/>
      <c r="PVM19" s="31"/>
      <c r="PVN19" s="32"/>
      <c r="PVO19" s="32"/>
      <c r="PVP19" s="32"/>
      <c r="PVQ19" s="32"/>
      <c r="PVR19" s="33"/>
      <c r="PVS19" s="32"/>
      <c r="PVT19" s="32"/>
      <c r="PVU19" s="32"/>
      <c r="PVV19" s="32"/>
      <c r="PVW19" s="34"/>
      <c r="PVX19" s="32"/>
      <c r="PVY19" s="34"/>
      <c r="PVZ19" s="35"/>
      <c r="PWA19" s="36"/>
      <c r="PWB19" s="36"/>
      <c r="PWC19" s="36"/>
      <c r="PWD19" s="36"/>
      <c r="PWE19" s="37"/>
      <c r="PWF19" s="31"/>
      <c r="PWG19" s="32"/>
      <c r="PWH19" s="32"/>
      <c r="PWI19" s="32"/>
      <c r="PWJ19" s="32"/>
      <c r="PWK19" s="33"/>
      <c r="PWL19" s="32"/>
      <c r="PWM19" s="32"/>
      <c r="PWN19" s="32"/>
      <c r="PWO19" s="32"/>
      <c r="PWP19" s="34"/>
      <c r="PWQ19" s="32"/>
      <c r="PWR19" s="34"/>
      <c r="PWS19" s="35"/>
      <c r="PWT19" s="36"/>
      <c r="PWU19" s="36"/>
      <c r="PWV19" s="36"/>
      <c r="PWW19" s="36"/>
      <c r="PWX19" s="37"/>
      <c r="PWY19" s="31"/>
      <c r="PWZ19" s="32"/>
      <c r="PXA19" s="32"/>
      <c r="PXB19" s="32"/>
      <c r="PXC19" s="32"/>
      <c r="PXD19" s="33"/>
      <c r="PXE19" s="32"/>
      <c r="PXF19" s="32"/>
      <c r="PXG19" s="32"/>
      <c r="PXH19" s="32"/>
      <c r="PXI19" s="34"/>
      <c r="PXJ19" s="32"/>
      <c r="PXK19" s="34"/>
      <c r="PXL19" s="35"/>
      <c r="PXM19" s="36"/>
      <c r="PXN19" s="36"/>
      <c r="PXO19" s="36"/>
      <c r="PXP19" s="36"/>
      <c r="PXQ19" s="37"/>
      <c r="PXR19" s="31"/>
      <c r="PXS19" s="32"/>
      <c r="PXT19" s="32"/>
      <c r="PXU19" s="32"/>
      <c r="PXV19" s="32"/>
      <c r="PXW19" s="33"/>
      <c r="PXX19" s="32"/>
      <c r="PXY19" s="32"/>
      <c r="PXZ19" s="32"/>
      <c r="PYA19" s="32"/>
      <c r="PYB19" s="34"/>
      <c r="PYC19" s="32"/>
      <c r="PYD19" s="34"/>
      <c r="PYE19" s="35"/>
      <c r="PYF19" s="36"/>
      <c r="PYG19" s="36"/>
      <c r="PYH19" s="36"/>
      <c r="PYI19" s="36"/>
      <c r="PYJ19" s="37"/>
      <c r="PYK19" s="31"/>
      <c r="PYL19" s="32"/>
      <c r="PYM19" s="32"/>
      <c r="PYN19" s="32"/>
      <c r="PYO19" s="32"/>
      <c r="PYP19" s="33"/>
      <c r="PYQ19" s="32"/>
      <c r="PYR19" s="32"/>
      <c r="PYS19" s="32"/>
      <c r="PYT19" s="32"/>
      <c r="PYU19" s="34"/>
      <c r="PYV19" s="32"/>
      <c r="PYW19" s="34"/>
      <c r="PYX19" s="35"/>
      <c r="PYY19" s="36"/>
      <c r="PYZ19" s="36"/>
      <c r="PZA19" s="36"/>
      <c r="PZB19" s="36"/>
      <c r="PZC19" s="37"/>
      <c r="PZD19" s="31"/>
      <c r="PZE19" s="32"/>
      <c r="PZF19" s="32"/>
      <c r="PZG19" s="32"/>
      <c r="PZH19" s="32"/>
      <c r="PZI19" s="33"/>
      <c r="PZJ19" s="32"/>
      <c r="PZK19" s="32"/>
      <c r="PZL19" s="32"/>
      <c r="PZM19" s="32"/>
      <c r="PZN19" s="34"/>
      <c r="PZO19" s="32"/>
      <c r="PZP19" s="34"/>
      <c r="PZQ19" s="35"/>
      <c r="PZR19" s="36"/>
      <c r="PZS19" s="36"/>
      <c r="PZT19" s="36"/>
      <c r="PZU19" s="36"/>
      <c r="PZV19" s="37"/>
      <c r="PZW19" s="31"/>
      <c r="PZX19" s="32"/>
      <c r="PZY19" s="32"/>
      <c r="PZZ19" s="32"/>
      <c r="QAA19" s="32"/>
      <c r="QAB19" s="33"/>
      <c r="QAC19" s="32"/>
      <c r="QAD19" s="32"/>
      <c r="QAE19" s="32"/>
      <c r="QAF19" s="32"/>
      <c r="QAG19" s="34"/>
      <c r="QAH19" s="32"/>
      <c r="QAI19" s="34"/>
      <c r="QAJ19" s="35"/>
      <c r="QAK19" s="36"/>
      <c r="QAL19" s="36"/>
      <c r="QAM19" s="36"/>
      <c r="QAN19" s="36"/>
      <c r="QAO19" s="37"/>
      <c r="QAP19" s="31"/>
      <c r="QAQ19" s="32"/>
      <c r="QAR19" s="32"/>
      <c r="QAS19" s="32"/>
      <c r="QAT19" s="32"/>
      <c r="QAU19" s="33"/>
      <c r="QAV19" s="32"/>
      <c r="QAW19" s="32"/>
      <c r="QAX19" s="32"/>
      <c r="QAY19" s="32"/>
      <c r="QAZ19" s="34"/>
      <c r="QBA19" s="32"/>
      <c r="QBB19" s="34"/>
      <c r="QBC19" s="35"/>
      <c r="QBD19" s="36"/>
      <c r="QBE19" s="36"/>
      <c r="QBF19" s="36"/>
      <c r="QBG19" s="36"/>
      <c r="QBH19" s="37"/>
      <c r="QBI19" s="31"/>
      <c r="QBJ19" s="32"/>
      <c r="QBK19" s="32"/>
      <c r="QBL19" s="32"/>
      <c r="QBM19" s="32"/>
      <c r="QBN19" s="33"/>
      <c r="QBO19" s="32"/>
      <c r="QBP19" s="32"/>
      <c r="QBQ19" s="32"/>
      <c r="QBR19" s="32"/>
      <c r="QBS19" s="34"/>
      <c r="QBT19" s="32"/>
      <c r="QBU19" s="34"/>
      <c r="QBV19" s="35"/>
      <c r="QBW19" s="36"/>
      <c r="QBX19" s="36"/>
      <c r="QBY19" s="36"/>
      <c r="QBZ19" s="36"/>
      <c r="QCA19" s="37"/>
      <c r="QCB19" s="31"/>
      <c r="QCC19" s="32"/>
      <c r="QCD19" s="32"/>
      <c r="QCE19" s="32"/>
      <c r="QCF19" s="32"/>
      <c r="QCG19" s="33"/>
      <c r="QCH19" s="32"/>
      <c r="QCI19" s="32"/>
      <c r="QCJ19" s="32"/>
      <c r="QCK19" s="32"/>
      <c r="QCL19" s="34"/>
      <c r="QCM19" s="32"/>
      <c r="QCN19" s="34"/>
      <c r="QCO19" s="35"/>
      <c r="QCP19" s="36"/>
      <c r="QCQ19" s="36"/>
      <c r="QCR19" s="36"/>
      <c r="QCS19" s="36"/>
      <c r="QCT19" s="37"/>
      <c r="QCU19" s="31"/>
      <c r="QCV19" s="32"/>
      <c r="QCW19" s="32"/>
      <c r="QCX19" s="32"/>
      <c r="QCY19" s="32"/>
      <c r="QCZ19" s="33"/>
      <c r="QDA19" s="32"/>
      <c r="QDB19" s="32"/>
      <c r="QDC19" s="32"/>
      <c r="QDD19" s="32"/>
      <c r="QDE19" s="34"/>
      <c r="QDF19" s="32"/>
      <c r="QDG19" s="34"/>
      <c r="QDH19" s="35"/>
      <c r="QDI19" s="36"/>
      <c r="QDJ19" s="36"/>
      <c r="QDK19" s="36"/>
      <c r="QDL19" s="36"/>
      <c r="QDM19" s="37"/>
      <c r="QDN19" s="31"/>
      <c r="QDO19" s="32"/>
      <c r="QDP19" s="32"/>
      <c r="QDQ19" s="32"/>
      <c r="QDR19" s="32"/>
      <c r="QDS19" s="33"/>
      <c r="QDT19" s="32"/>
      <c r="QDU19" s="32"/>
      <c r="QDV19" s="32"/>
      <c r="QDW19" s="32"/>
      <c r="QDX19" s="34"/>
      <c r="QDY19" s="32"/>
      <c r="QDZ19" s="34"/>
      <c r="QEA19" s="35"/>
      <c r="QEB19" s="36"/>
      <c r="QEC19" s="36"/>
      <c r="QED19" s="36"/>
      <c r="QEE19" s="36"/>
      <c r="QEF19" s="37"/>
      <c r="QEG19" s="31"/>
      <c r="QEH19" s="32"/>
      <c r="QEI19" s="32"/>
      <c r="QEJ19" s="32"/>
      <c r="QEK19" s="32"/>
      <c r="QEL19" s="33"/>
      <c r="QEM19" s="32"/>
      <c r="QEN19" s="32"/>
      <c r="QEO19" s="32"/>
      <c r="QEP19" s="32"/>
      <c r="QEQ19" s="34"/>
      <c r="QER19" s="32"/>
      <c r="QES19" s="34"/>
      <c r="QET19" s="35"/>
      <c r="QEU19" s="36"/>
      <c r="QEV19" s="36"/>
      <c r="QEW19" s="36"/>
      <c r="QEX19" s="36"/>
      <c r="QEY19" s="37"/>
      <c r="QEZ19" s="31"/>
      <c r="QFA19" s="32"/>
      <c r="QFB19" s="32"/>
      <c r="QFC19" s="32"/>
      <c r="QFD19" s="32"/>
      <c r="QFE19" s="33"/>
      <c r="QFF19" s="32"/>
      <c r="QFG19" s="32"/>
      <c r="QFH19" s="32"/>
      <c r="QFI19" s="32"/>
      <c r="QFJ19" s="34"/>
      <c r="QFK19" s="32"/>
      <c r="QFL19" s="34"/>
      <c r="QFM19" s="35"/>
      <c r="QFN19" s="36"/>
      <c r="QFO19" s="36"/>
      <c r="QFP19" s="36"/>
      <c r="QFQ19" s="36"/>
      <c r="QFR19" s="37"/>
      <c r="QFS19" s="31"/>
      <c r="QFT19" s="32"/>
      <c r="QFU19" s="32"/>
      <c r="QFV19" s="32"/>
      <c r="QFW19" s="32"/>
      <c r="QFX19" s="33"/>
      <c r="QFY19" s="32"/>
      <c r="QFZ19" s="32"/>
      <c r="QGA19" s="32"/>
      <c r="QGB19" s="32"/>
      <c r="QGC19" s="34"/>
      <c r="QGD19" s="32"/>
      <c r="QGE19" s="34"/>
      <c r="QGF19" s="35"/>
      <c r="QGG19" s="36"/>
      <c r="QGH19" s="36"/>
      <c r="QGI19" s="36"/>
      <c r="QGJ19" s="36"/>
      <c r="QGK19" s="37"/>
      <c r="QGL19" s="31"/>
      <c r="QGM19" s="32"/>
      <c r="QGN19" s="32"/>
      <c r="QGO19" s="32"/>
      <c r="QGP19" s="32"/>
      <c r="QGQ19" s="33"/>
      <c r="QGR19" s="32"/>
      <c r="QGS19" s="32"/>
      <c r="QGT19" s="32"/>
      <c r="QGU19" s="32"/>
      <c r="QGV19" s="34"/>
      <c r="QGW19" s="32"/>
      <c r="QGX19" s="34"/>
      <c r="QGY19" s="35"/>
      <c r="QGZ19" s="36"/>
      <c r="QHA19" s="36"/>
      <c r="QHB19" s="36"/>
      <c r="QHC19" s="36"/>
      <c r="QHD19" s="37"/>
      <c r="QHE19" s="31"/>
      <c r="QHF19" s="32"/>
      <c r="QHG19" s="32"/>
      <c r="QHH19" s="32"/>
      <c r="QHI19" s="32"/>
      <c r="QHJ19" s="33"/>
      <c r="QHK19" s="32"/>
      <c r="QHL19" s="32"/>
      <c r="QHM19" s="32"/>
      <c r="QHN19" s="32"/>
      <c r="QHO19" s="34"/>
      <c r="QHP19" s="32"/>
      <c r="QHQ19" s="34"/>
      <c r="QHR19" s="35"/>
      <c r="QHS19" s="36"/>
      <c r="QHT19" s="36"/>
      <c r="QHU19" s="36"/>
      <c r="QHV19" s="36"/>
      <c r="QHW19" s="37"/>
      <c r="QHX19" s="31"/>
      <c r="QHY19" s="32"/>
      <c r="QHZ19" s="32"/>
      <c r="QIA19" s="32"/>
      <c r="QIB19" s="32"/>
      <c r="QIC19" s="33"/>
      <c r="QID19" s="32"/>
      <c r="QIE19" s="32"/>
      <c r="QIF19" s="32"/>
      <c r="QIG19" s="32"/>
      <c r="QIH19" s="34"/>
      <c r="QII19" s="32"/>
      <c r="QIJ19" s="34"/>
      <c r="QIK19" s="35"/>
      <c r="QIL19" s="36"/>
      <c r="QIM19" s="36"/>
      <c r="QIN19" s="36"/>
      <c r="QIO19" s="36"/>
      <c r="QIP19" s="37"/>
      <c r="QIQ19" s="31"/>
      <c r="QIR19" s="32"/>
      <c r="QIS19" s="32"/>
      <c r="QIT19" s="32"/>
      <c r="QIU19" s="32"/>
      <c r="QIV19" s="33"/>
      <c r="QIW19" s="32"/>
      <c r="QIX19" s="32"/>
      <c r="QIY19" s="32"/>
      <c r="QIZ19" s="32"/>
      <c r="QJA19" s="34"/>
      <c r="QJB19" s="32"/>
      <c r="QJC19" s="34"/>
      <c r="QJD19" s="35"/>
      <c r="QJE19" s="36"/>
      <c r="QJF19" s="36"/>
      <c r="QJG19" s="36"/>
      <c r="QJH19" s="36"/>
      <c r="QJI19" s="37"/>
      <c r="QJJ19" s="31"/>
      <c r="QJK19" s="32"/>
      <c r="QJL19" s="32"/>
      <c r="QJM19" s="32"/>
      <c r="QJN19" s="32"/>
      <c r="QJO19" s="33"/>
      <c r="QJP19" s="32"/>
      <c r="QJQ19" s="32"/>
      <c r="QJR19" s="32"/>
      <c r="QJS19" s="32"/>
      <c r="QJT19" s="34"/>
      <c r="QJU19" s="32"/>
      <c r="QJV19" s="34"/>
      <c r="QJW19" s="35"/>
      <c r="QJX19" s="36"/>
      <c r="QJY19" s="36"/>
      <c r="QJZ19" s="36"/>
      <c r="QKA19" s="36"/>
      <c r="QKB19" s="37"/>
      <c r="QKC19" s="31"/>
      <c r="QKD19" s="32"/>
      <c r="QKE19" s="32"/>
      <c r="QKF19" s="32"/>
      <c r="QKG19" s="32"/>
      <c r="QKH19" s="33"/>
      <c r="QKI19" s="32"/>
      <c r="QKJ19" s="32"/>
      <c r="QKK19" s="32"/>
      <c r="QKL19" s="32"/>
      <c r="QKM19" s="34"/>
      <c r="QKN19" s="32"/>
      <c r="QKO19" s="34"/>
      <c r="QKP19" s="35"/>
      <c r="QKQ19" s="36"/>
      <c r="QKR19" s="36"/>
      <c r="QKS19" s="36"/>
      <c r="QKT19" s="36"/>
      <c r="QKU19" s="37"/>
      <c r="QKV19" s="31"/>
      <c r="QKW19" s="32"/>
      <c r="QKX19" s="32"/>
      <c r="QKY19" s="32"/>
      <c r="QKZ19" s="32"/>
      <c r="QLA19" s="33"/>
      <c r="QLB19" s="32"/>
      <c r="QLC19" s="32"/>
      <c r="QLD19" s="32"/>
      <c r="QLE19" s="32"/>
      <c r="QLF19" s="34"/>
      <c r="QLG19" s="32"/>
      <c r="QLH19" s="34"/>
      <c r="QLI19" s="35"/>
      <c r="QLJ19" s="36"/>
      <c r="QLK19" s="36"/>
      <c r="QLL19" s="36"/>
      <c r="QLM19" s="36"/>
      <c r="QLN19" s="37"/>
      <c r="QLO19" s="31"/>
      <c r="QLP19" s="32"/>
      <c r="QLQ19" s="32"/>
      <c r="QLR19" s="32"/>
      <c r="QLS19" s="32"/>
      <c r="QLT19" s="33"/>
      <c r="QLU19" s="32"/>
      <c r="QLV19" s="32"/>
      <c r="QLW19" s="32"/>
      <c r="QLX19" s="32"/>
      <c r="QLY19" s="34"/>
      <c r="QLZ19" s="32"/>
      <c r="QMA19" s="34"/>
      <c r="QMB19" s="35"/>
      <c r="QMC19" s="36"/>
      <c r="QMD19" s="36"/>
      <c r="QME19" s="36"/>
      <c r="QMF19" s="36"/>
      <c r="QMG19" s="37"/>
      <c r="QMH19" s="31"/>
      <c r="QMI19" s="32"/>
      <c r="QMJ19" s="32"/>
      <c r="QMK19" s="32"/>
      <c r="QML19" s="32"/>
      <c r="QMM19" s="33"/>
      <c r="QMN19" s="32"/>
      <c r="QMO19" s="32"/>
      <c r="QMP19" s="32"/>
      <c r="QMQ19" s="32"/>
      <c r="QMR19" s="34"/>
      <c r="QMS19" s="32"/>
      <c r="QMT19" s="34"/>
      <c r="QMU19" s="35"/>
      <c r="QMV19" s="36"/>
      <c r="QMW19" s="36"/>
      <c r="QMX19" s="36"/>
      <c r="QMY19" s="36"/>
      <c r="QMZ19" s="37"/>
      <c r="QNA19" s="31"/>
      <c r="QNB19" s="32"/>
      <c r="QNC19" s="32"/>
      <c r="QND19" s="32"/>
      <c r="QNE19" s="32"/>
      <c r="QNF19" s="33"/>
      <c r="QNG19" s="32"/>
      <c r="QNH19" s="32"/>
      <c r="QNI19" s="32"/>
      <c r="QNJ19" s="32"/>
      <c r="QNK19" s="34"/>
      <c r="QNL19" s="32"/>
      <c r="QNM19" s="34"/>
      <c r="QNN19" s="35"/>
      <c r="QNO19" s="36"/>
      <c r="QNP19" s="36"/>
      <c r="QNQ19" s="36"/>
      <c r="QNR19" s="36"/>
      <c r="QNS19" s="37"/>
      <c r="QNT19" s="31"/>
      <c r="QNU19" s="32"/>
      <c r="QNV19" s="32"/>
      <c r="QNW19" s="32"/>
      <c r="QNX19" s="32"/>
      <c r="QNY19" s="33"/>
      <c r="QNZ19" s="32"/>
      <c r="QOA19" s="32"/>
      <c r="QOB19" s="32"/>
      <c r="QOC19" s="32"/>
      <c r="QOD19" s="34"/>
      <c r="QOE19" s="32"/>
      <c r="QOF19" s="34"/>
      <c r="QOG19" s="35"/>
      <c r="QOH19" s="36"/>
      <c r="QOI19" s="36"/>
      <c r="QOJ19" s="36"/>
      <c r="QOK19" s="36"/>
      <c r="QOL19" s="37"/>
      <c r="QOM19" s="31"/>
      <c r="QON19" s="32"/>
      <c r="QOO19" s="32"/>
      <c r="QOP19" s="32"/>
      <c r="QOQ19" s="32"/>
      <c r="QOR19" s="33"/>
      <c r="QOS19" s="32"/>
      <c r="QOT19" s="32"/>
      <c r="QOU19" s="32"/>
      <c r="QOV19" s="32"/>
      <c r="QOW19" s="34"/>
      <c r="QOX19" s="32"/>
      <c r="QOY19" s="34"/>
      <c r="QOZ19" s="35"/>
      <c r="QPA19" s="36"/>
      <c r="QPB19" s="36"/>
      <c r="QPC19" s="36"/>
      <c r="QPD19" s="36"/>
      <c r="QPE19" s="37"/>
      <c r="QPF19" s="31"/>
      <c r="QPG19" s="32"/>
      <c r="QPH19" s="32"/>
      <c r="QPI19" s="32"/>
      <c r="QPJ19" s="32"/>
      <c r="QPK19" s="33"/>
      <c r="QPL19" s="32"/>
      <c r="QPM19" s="32"/>
      <c r="QPN19" s="32"/>
      <c r="QPO19" s="32"/>
      <c r="QPP19" s="34"/>
      <c r="QPQ19" s="32"/>
      <c r="QPR19" s="34"/>
      <c r="QPS19" s="35"/>
      <c r="QPT19" s="36"/>
      <c r="QPU19" s="36"/>
      <c r="QPV19" s="36"/>
      <c r="QPW19" s="36"/>
      <c r="QPX19" s="37"/>
      <c r="QPY19" s="31"/>
      <c r="QPZ19" s="32"/>
      <c r="QQA19" s="32"/>
      <c r="QQB19" s="32"/>
      <c r="QQC19" s="32"/>
      <c r="QQD19" s="33"/>
      <c r="QQE19" s="32"/>
      <c r="QQF19" s="32"/>
      <c r="QQG19" s="32"/>
      <c r="QQH19" s="32"/>
      <c r="QQI19" s="34"/>
      <c r="QQJ19" s="32"/>
      <c r="QQK19" s="34"/>
      <c r="QQL19" s="35"/>
      <c r="QQM19" s="36"/>
      <c r="QQN19" s="36"/>
      <c r="QQO19" s="36"/>
      <c r="QQP19" s="36"/>
      <c r="QQQ19" s="37"/>
      <c r="QQR19" s="31"/>
      <c r="QQS19" s="32"/>
      <c r="QQT19" s="32"/>
      <c r="QQU19" s="32"/>
      <c r="QQV19" s="32"/>
      <c r="QQW19" s="33"/>
      <c r="QQX19" s="32"/>
      <c r="QQY19" s="32"/>
      <c r="QQZ19" s="32"/>
      <c r="QRA19" s="32"/>
      <c r="QRB19" s="34"/>
      <c r="QRC19" s="32"/>
      <c r="QRD19" s="34"/>
      <c r="QRE19" s="35"/>
      <c r="QRF19" s="36"/>
      <c r="QRG19" s="36"/>
      <c r="QRH19" s="36"/>
      <c r="QRI19" s="36"/>
      <c r="QRJ19" s="37"/>
      <c r="QRK19" s="31"/>
      <c r="QRL19" s="32"/>
      <c r="QRM19" s="32"/>
      <c r="QRN19" s="32"/>
      <c r="QRO19" s="32"/>
      <c r="QRP19" s="33"/>
      <c r="QRQ19" s="32"/>
      <c r="QRR19" s="32"/>
      <c r="QRS19" s="32"/>
      <c r="QRT19" s="32"/>
      <c r="QRU19" s="34"/>
      <c r="QRV19" s="32"/>
      <c r="QRW19" s="34"/>
      <c r="QRX19" s="35"/>
      <c r="QRY19" s="36"/>
      <c r="QRZ19" s="36"/>
      <c r="QSA19" s="36"/>
      <c r="QSB19" s="36"/>
      <c r="QSC19" s="37"/>
      <c r="QSD19" s="31"/>
      <c r="QSE19" s="32"/>
      <c r="QSF19" s="32"/>
      <c r="QSG19" s="32"/>
      <c r="QSH19" s="32"/>
      <c r="QSI19" s="33"/>
      <c r="QSJ19" s="32"/>
      <c r="QSK19" s="32"/>
      <c r="QSL19" s="32"/>
      <c r="QSM19" s="32"/>
      <c r="QSN19" s="34"/>
      <c r="QSO19" s="32"/>
      <c r="QSP19" s="34"/>
      <c r="QSQ19" s="35"/>
      <c r="QSR19" s="36"/>
      <c r="QSS19" s="36"/>
      <c r="QST19" s="36"/>
      <c r="QSU19" s="36"/>
      <c r="QSV19" s="37"/>
      <c r="QSW19" s="31"/>
      <c r="QSX19" s="32"/>
      <c r="QSY19" s="32"/>
      <c r="QSZ19" s="32"/>
      <c r="QTA19" s="32"/>
      <c r="QTB19" s="33"/>
      <c r="QTC19" s="32"/>
      <c r="QTD19" s="32"/>
      <c r="QTE19" s="32"/>
      <c r="QTF19" s="32"/>
      <c r="QTG19" s="34"/>
      <c r="QTH19" s="32"/>
      <c r="QTI19" s="34"/>
      <c r="QTJ19" s="35"/>
      <c r="QTK19" s="36"/>
      <c r="QTL19" s="36"/>
      <c r="QTM19" s="36"/>
      <c r="QTN19" s="36"/>
      <c r="QTO19" s="37"/>
      <c r="QTP19" s="31"/>
      <c r="QTQ19" s="32"/>
      <c r="QTR19" s="32"/>
      <c r="QTS19" s="32"/>
      <c r="QTT19" s="32"/>
      <c r="QTU19" s="33"/>
      <c r="QTV19" s="32"/>
      <c r="QTW19" s="32"/>
      <c r="QTX19" s="32"/>
      <c r="QTY19" s="32"/>
      <c r="QTZ19" s="34"/>
      <c r="QUA19" s="32"/>
      <c r="QUB19" s="34"/>
      <c r="QUC19" s="35"/>
      <c r="QUD19" s="36"/>
      <c r="QUE19" s="36"/>
      <c r="QUF19" s="36"/>
      <c r="QUG19" s="36"/>
      <c r="QUH19" s="37"/>
      <c r="QUI19" s="31"/>
      <c r="QUJ19" s="32"/>
      <c r="QUK19" s="32"/>
      <c r="QUL19" s="32"/>
      <c r="QUM19" s="32"/>
      <c r="QUN19" s="33"/>
      <c r="QUO19" s="32"/>
      <c r="QUP19" s="32"/>
      <c r="QUQ19" s="32"/>
      <c r="QUR19" s="32"/>
      <c r="QUS19" s="34"/>
      <c r="QUT19" s="32"/>
      <c r="QUU19" s="34"/>
      <c r="QUV19" s="35"/>
      <c r="QUW19" s="36"/>
      <c r="QUX19" s="36"/>
      <c r="QUY19" s="36"/>
      <c r="QUZ19" s="36"/>
      <c r="QVA19" s="37"/>
      <c r="QVB19" s="31"/>
      <c r="QVC19" s="32"/>
      <c r="QVD19" s="32"/>
      <c r="QVE19" s="32"/>
      <c r="QVF19" s="32"/>
      <c r="QVG19" s="33"/>
      <c r="QVH19" s="32"/>
      <c r="QVI19" s="32"/>
      <c r="QVJ19" s="32"/>
      <c r="QVK19" s="32"/>
      <c r="QVL19" s="34"/>
      <c r="QVM19" s="32"/>
      <c r="QVN19" s="34"/>
      <c r="QVO19" s="35"/>
      <c r="QVP19" s="36"/>
      <c r="QVQ19" s="36"/>
      <c r="QVR19" s="36"/>
      <c r="QVS19" s="36"/>
      <c r="QVT19" s="37"/>
      <c r="QVU19" s="31"/>
      <c r="QVV19" s="32"/>
      <c r="QVW19" s="32"/>
      <c r="QVX19" s="32"/>
      <c r="QVY19" s="32"/>
      <c r="QVZ19" s="33"/>
      <c r="QWA19" s="32"/>
      <c r="QWB19" s="32"/>
      <c r="QWC19" s="32"/>
      <c r="QWD19" s="32"/>
      <c r="QWE19" s="34"/>
      <c r="QWF19" s="32"/>
      <c r="QWG19" s="34"/>
      <c r="QWH19" s="35"/>
      <c r="QWI19" s="36"/>
      <c r="QWJ19" s="36"/>
      <c r="QWK19" s="36"/>
      <c r="QWL19" s="36"/>
      <c r="QWM19" s="37"/>
      <c r="QWN19" s="31"/>
      <c r="QWO19" s="32"/>
      <c r="QWP19" s="32"/>
      <c r="QWQ19" s="32"/>
      <c r="QWR19" s="32"/>
      <c r="QWS19" s="33"/>
      <c r="QWT19" s="32"/>
      <c r="QWU19" s="32"/>
      <c r="QWV19" s="32"/>
      <c r="QWW19" s="32"/>
      <c r="QWX19" s="34"/>
      <c r="QWY19" s="32"/>
      <c r="QWZ19" s="34"/>
      <c r="QXA19" s="35"/>
      <c r="QXB19" s="36"/>
      <c r="QXC19" s="36"/>
      <c r="QXD19" s="36"/>
      <c r="QXE19" s="36"/>
      <c r="QXF19" s="37"/>
      <c r="QXG19" s="31"/>
      <c r="QXH19" s="32"/>
      <c r="QXI19" s="32"/>
      <c r="QXJ19" s="32"/>
      <c r="QXK19" s="32"/>
      <c r="QXL19" s="33"/>
      <c r="QXM19" s="32"/>
      <c r="QXN19" s="32"/>
      <c r="QXO19" s="32"/>
      <c r="QXP19" s="32"/>
      <c r="QXQ19" s="34"/>
      <c r="QXR19" s="32"/>
      <c r="QXS19" s="34"/>
      <c r="QXT19" s="35"/>
      <c r="QXU19" s="36"/>
      <c r="QXV19" s="36"/>
      <c r="QXW19" s="36"/>
      <c r="QXX19" s="36"/>
      <c r="QXY19" s="37"/>
      <c r="QXZ19" s="31"/>
      <c r="QYA19" s="32"/>
      <c r="QYB19" s="32"/>
      <c r="QYC19" s="32"/>
      <c r="QYD19" s="32"/>
      <c r="QYE19" s="33"/>
      <c r="QYF19" s="32"/>
      <c r="QYG19" s="32"/>
      <c r="QYH19" s="32"/>
      <c r="QYI19" s="32"/>
      <c r="QYJ19" s="34"/>
      <c r="QYK19" s="32"/>
      <c r="QYL19" s="34"/>
      <c r="QYM19" s="35"/>
      <c r="QYN19" s="36"/>
      <c r="QYO19" s="36"/>
      <c r="QYP19" s="36"/>
      <c r="QYQ19" s="36"/>
      <c r="QYR19" s="37"/>
      <c r="QYS19" s="31"/>
      <c r="QYT19" s="32"/>
      <c r="QYU19" s="32"/>
      <c r="QYV19" s="32"/>
      <c r="QYW19" s="32"/>
      <c r="QYX19" s="33"/>
      <c r="QYY19" s="32"/>
      <c r="QYZ19" s="32"/>
      <c r="QZA19" s="32"/>
      <c r="QZB19" s="32"/>
      <c r="QZC19" s="34"/>
      <c r="QZD19" s="32"/>
      <c r="QZE19" s="34"/>
      <c r="QZF19" s="35"/>
      <c r="QZG19" s="36"/>
      <c r="QZH19" s="36"/>
      <c r="QZI19" s="36"/>
      <c r="QZJ19" s="36"/>
      <c r="QZK19" s="37"/>
      <c r="QZL19" s="31"/>
      <c r="QZM19" s="32"/>
      <c r="QZN19" s="32"/>
      <c r="QZO19" s="32"/>
      <c r="QZP19" s="32"/>
      <c r="QZQ19" s="33"/>
      <c r="QZR19" s="32"/>
      <c r="QZS19" s="32"/>
      <c r="QZT19" s="32"/>
      <c r="QZU19" s="32"/>
      <c r="QZV19" s="34"/>
      <c r="QZW19" s="32"/>
      <c r="QZX19" s="34"/>
      <c r="QZY19" s="35"/>
      <c r="QZZ19" s="36"/>
      <c r="RAA19" s="36"/>
      <c r="RAB19" s="36"/>
      <c r="RAC19" s="36"/>
      <c r="RAD19" s="37"/>
      <c r="RAE19" s="31"/>
      <c r="RAF19" s="32"/>
      <c r="RAG19" s="32"/>
      <c r="RAH19" s="32"/>
      <c r="RAI19" s="32"/>
      <c r="RAJ19" s="33"/>
      <c r="RAK19" s="32"/>
      <c r="RAL19" s="32"/>
      <c r="RAM19" s="32"/>
      <c r="RAN19" s="32"/>
      <c r="RAO19" s="34"/>
      <c r="RAP19" s="32"/>
      <c r="RAQ19" s="34"/>
      <c r="RAR19" s="35"/>
      <c r="RAS19" s="36"/>
      <c r="RAT19" s="36"/>
      <c r="RAU19" s="36"/>
      <c r="RAV19" s="36"/>
      <c r="RAW19" s="37"/>
      <c r="RAX19" s="31"/>
      <c r="RAY19" s="32"/>
      <c r="RAZ19" s="32"/>
      <c r="RBA19" s="32"/>
      <c r="RBB19" s="32"/>
      <c r="RBC19" s="33"/>
      <c r="RBD19" s="32"/>
      <c r="RBE19" s="32"/>
      <c r="RBF19" s="32"/>
      <c r="RBG19" s="32"/>
      <c r="RBH19" s="34"/>
      <c r="RBI19" s="32"/>
      <c r="RBJ19" s="34"/>
      <c r="RBK19" s="35"/>
      <c r="RBL19" s="36"/>
      <c r="RBM19" s="36"/>
      <c r="RBN19" s="36"/>
      <c r="RBO19" s="36"/>
      <c r="RBP19" s="37"/>
      <c r="RBQ19" s="31"/>
      <c r="RBR19" s="32"/>
      <c r="RBS19" s="32"/>
      <c r="RBT19" s="32"/>
      <c r="RBU19" s="32"/>
      <c r="RBV19" s="33"/>
      <c r="RBW19" s="32"/>
      <c r="RBX19" s="32"/>
      <c r="RBY19" s="32"/>
      <c r="RBZ19" s="32"/>
      <c r="RCA19" s="34"/>
      <c r="RCB19" s="32"/>
      <c r="RCC19" s="34"/>
      <c r="RCD19" s="35"/>
      <c r="RCE19" s="36"/>
      <c r="RCF19" s="36"/>
      <c r="RCG19" s="36"/>
      <c r="RCH19" s="36"/>
      <c r="RCI19" s="37"/>
      <c r="RCJ19" s="31"/>
      <c r="RCK19" s="32"/>
      <c r="RCL19" s="32"/>
      <c r="RCM19" s="32"/>
      <c r="RCN19" s="32"/>
      <c r="RCO19" s="33"/>
      <c r="RCP19" s="32"/>
      <c r="RCQ19" s="32"/>
      <c r="RCR19" s="32"/>
      <c r="RCS19" s="32"/>
      <c r="RCT19" s="34"/>
      <c r="RCU19" s="32"/>
      <c r="RCV19" s="34"/>
      <c r="RCW19" s="35"/>
      <c r="RCX19" s="36"/>
      <c r="RCY19" s="36"/>
      <c r="RCZ19" s="36"/>
      <c r="RDA19" s="36"/>
      <c r="RDB19" s="37"/>
      <c r="RDC19" s="31"/>
      <c r="RDD19" s="32"/>
      <c r="RDE19" s="32"/>
      <c r="RDF19" s="32"/>
      <c r="RDG19" s="32"/>
      <c r="RDH19" s="33"/>
      <c r="RDI19" s="32"/>
      <c r="RDJ19" s="32"/>
      <c r="RDK19" s="32"/>
      <c r="RDL19" s="32"/>
      <c r="RDM19" s="34"/>
      <c r="RDN19" s="32"/>
      <c r="RDO19" s="34"/>
      <c r="RDP19" s="35"/>
      <c r="RDQ19" s="36"/>
      <c r="RDR19" s="36"/>
      <c r="RDS19" s="36"/>
      <c r="RDT19" s="36"/>
      <c r="RDU19" s="37"/>
      <c r="RDV19" s="31"/>
      <c r="RDW19" s="32"/>
      <c r="RDX19" s="32"/>
      <c r="RDY19" s="32"/>
      <c r="RDZ19" s="32"/>
      <c r="REA19" s="33"/>
      <c r="REB19" s="32"/>
      <c r="REC19" s="32"/>
      <c r="RED19" s="32"/>
      <c r="REE19" s="32"/>
      <c r="REF19" s="34"/>
      <c r="REG19" s="32"/>
      <c r="REH19" s="34"/>
      <c r="REI19" s="35"/>
      <c r="REJ19" s="36"/>
      <c r="REK19" s="36"/>
      <c r="REL19" s="36"/>
      <c r="REM19" s="36"/>
      <c r="REN19" s="37"/>
      <c r="REO19" s="31"/>
      <c r="REP19" s="32"/>
      <c r="REQ19" s="32"/>
      <c r="RER19" s="32"/>
      <c r="RES19" s="32"/>
      <c r="RET19" s="33"/>
      <c r="REU19" s="32"/>
      <c r="REV19" s="32"/>
      <c r="REW19" s="32"/>
      <c r="REX19" s="32"/>
      <c r="REY19" s="34"/>
      <c r="REZ19" s="32"/>
      <c r="RFA19" s="34"/>
      <c r="RFB19" s="35"/>
      <c r="RFC19" s="36"/>
      <c r="RFD19" s="36"/>
      <c r="RFE19" s="36"/>
      <c r="RFF19" s="36"/>
      <c r="RFG19" s="37"/>
      <c r="RFH19" s="31"/>
      <c r="RFI19" s="32"/>
      <c r="RFJ19" s="32"/>
      <c r="RFK19" s="32"/>
      <c r="RFL19" s="32"/>
      <c r="RFM19" s="33"/>
      <c r="RFN19" s="32"/>
      <c r="RFO19" s="32"/>
      <c r="RFP19" s="32"/>
      <c r="RFQ19" s="32"/>
      <c r="RFR19" s="34"/>
      <c r="RFS19" s="32"/>
      <c r="RFT19" s="34"/>
      <c r="RFU19" s="35"/>
      <c r="RFV19" s="36"/>
      <c r="RFW19" s="36"/>
      <c r="RFX19" s="36"/>
      <c r="RFY19" s="36"/>
      <c r="RFZ19" s="37"/>
      <c r="RGA19" s="31"/>
      <c r="RGB19" s="32"/>
      <c r="RGC19" s="32"/>
      <c r="RGD19" s="32"/>
      <c r="RGE19" s="32"/>
      <c r="RGF19" s="33"/>
      <c r="RGG19" s="32"/>
      <c r="RGH19" s="32"/>
      <c r="RGI19" s="32"/>
      <c r="RGJ19" s="32"/>
      <c r="RGK19" s="34"/>
      <c r="RGL19" s="32"/>
      <c r="RGM19" s="34"/>
      <c r="RGN19" s="35"/>
      <c r="RGO19" s="36"/>
      <c r="RGP19" s="36"/>
      <c r="RGQ19" s="36"/>
      <c r="RGR19" s="36"/>
      <c r="RGS19" s="37"/>
      <c r="RGT19" s="31"/>
      <c r="RGU19" s="32"/>
      <c r="RGV19" s="32"/>
      <c r="RGW19" s="32"/>
      <c r="RGX19" s="32"/>
      <c r="RGY19" s="33"/>
      <c r="RGZ19" s="32"/>
      <c r="RHA19" s="32"/>
      <c r="RHB19" s="32"/>
      <c r="RHC19" s="32"/>
      <c r="RHD19" s="34"/>
      <c r="RHE19" s="32"/>
      <c r="RHF19" s="34"/>
      <c r="RHG19" s="35"/>
      <c r="RHH19" s="36"/>
      <c r="RHI19" s="36"/>
      <c r="RHJ19" s="36"/>
      <c r="RHK19" s="36"/>
      <c r="RHL19" s="37"/>
      <c r="RHM19" s="31"/>
      <c r="RHN19" s="32"/>
      <c r="RHO19" s="32"/>
      <c r="RHP19" s="32"/>
      <c r="RHQ19" s="32"/>
      <c r="RHR19" s="33"/>
      <c r="RHS19" s="32"/>
      <c r="RHT19" s="32"/>
      <c r="RHU19" s="32"/>
      <c r="RHV19" s="32"/>
      <c r="RHW19" s="34"/>
      <c r="RHX19" s="32"/>
      <c r="RHY19" s="34"/>
      <c r="RHZ19" s="35"/>
      <c r="RIA19" s="36"/>
      <c r="RIB19" s="36"/>
      <c r="RIC19" s="36"/>
      <c r="RID19" s="36"/>
      <c r="RIE19" s="37"/>
      <c r="RIF19" s="31"/>
      <c r="RIG19" s="32"/>
      <c r="RIH19" s="32"/>
      <c r="RII19" s="32"/>
      <c r="RIJ19" s="32"/>
      <c r="RIK19" s="33"/>
      <c r="RIL19" s="32"/>
      <c r="RIM19" s="32"/>
      <c r="RIN19" s="32"/>
      <c r="RIO19" s="32"/>
      <c r="RIP19" s="34"/>
      <c r="RIQ19" s="32"/>
      <c r="RIR19" s="34"/>
      <c r="RIS19" s="35"/>
      <c r="RIT19" s="36"/>
      <c r="RIU19" s="36"/>
      <c r="RIV19" s="36"/>
      <c r="RIW19" s="36"/>
      <c r="RIX19" s="37"/>
      <c r="RIY19" s="31"/>
      <c r="RIZ19" s="32"/>
      <c r="RJA19" s="32"/>
      <c r="RJB19" s="32"/>
      <c r="RJC19" s="32"/>
      <c r="RJD19" s="33"/>
      <c r="RJE19" s="32"/>
      <c r="RJF19" s="32"/>
      <c r="RJG19" s="32"/>
      <c r="RJH19" s="32"/>
      <c r="RJI19" s="34"/>
      <c r="RJJ19" s="32"/>
      <c r="RJK19" s="34"/>
      <c r="RJL19" s="35"/>
      <c r="RJM19" s="36"/>
      <c r="RJN19" s="36"/>
      <c r="RJO19" s="36"/>
      <c r="RJP19" s="36"/>
      <c r="RJQ19" s="37"/>
      <c r="RJR19" s="31"/>
      <c r="RJS19" s="32"/>
      <c r="RJT19" s="32"/>
      <c r="RJU19" s="32"/>
      <c r="RJV19" s="32"/>
      <c r="RJW19" s="33"/>
      <c r="RJX19" s="32"/>
      <c r="RJY19" s="32"/>
      <c r="RJZ19" s="32"/>
      <c r="RKA19" s="32"/>
      <c r="RKB19" s="34"/>
      <c r="RKC19" s="32"/>
      <c r="RKD19" s="34"/>
      <c r="RKE19" s="35"/>
      <c r="RKF19" s="36"/>
      <c r="RKG19" s="36"/>
      <c r="RKH19" s="36"/>
      <c r="RKI19" s="36"/>
      <c r="RKJ19" s="37"/>
      <c r="RKK19" s="31"/>
      <c r="RKL19" s="32"/>
      <c r="RKM19" s="32"/>
      <c r="RKN19" s="32"/>
      <c r="RKO19" s="32"/>
      <c r="RKP19" s="33"/>
      <c r="RKQ19" s="32"/>
      <c r="RKR19" s="32"/>
      <c r="RKS19" s="32"/>
      <c r="RKT19" s="32"/>
      <c r="RKU19" s="34"/>
      <c r="RKV19" s="32"/>
      <c r="RKW19" s="34"/>
      <c r="RKX19" s="35"/>
      <c r="RKY19" s="36"/>
      <c r="RKZ19" s="36"/>
      <c r="RLA19" s="36"/>
      <c r="RLB19" s="36"/>
      <c r="RLC19" s="37"/>
      <c r="RLD19" s="31"/>
      <c r="RLE19" s="32"/>
      <c r="RLF19" s="32"/>
      <c r="RLG19" s="32"/>
      <c r="RLH19" s="32"/>
      <c r="RLI19" s="33"/>
      <c r="RLJ19" s="32"/>
      <c r="RLK19" s="32"/>
      <c r="RLL19" s="32"/>
      <c r="RLM19" s="32"/>
      <c r="RLN19" s="34"/>
      <c r="RLO19" s="32"/>
      <c r="RLP19" s="34"/>
      <c r="RLQ19" s="35"/>
      <c r="RLR19" s="36"/>
      <c r="RLS19" s="36"/>
      <c r="RLT19" s="36"/>
      <c r="RLU19" s="36"/>
      <c r="RLV19" s="37"/>
      <c r="RLW19" s="31"/>
      <c r="RLX19" s="32"/>
      <c r="RLY19" s="32"/>
      <c r="RLZ19" s="32"/>
      <c r="RMA19" s="32"/>
      <c r="RMB19" s="33"/>
      <c r="RMC19" s="32"/>
      <c r="RMD19" s="32"/>
      <c r="RME19" s="32"/>
      <c r="RMF19" s="32"/>
      <c r="RMG19" s="34"/>
      <c r="RMH19" s="32"/>
      <c r="RMI19" s="34"/>
      <c r="RMJ19" s="35"/>
      <c r="RMK19" s="36"/>
      <c r="RML19" s="36"/>
      <c r="RMM19" s="36"/>
      <c r="RMN19" s="36"/>
      <c r="RMO19" s="37"/>
      <c r="RMP19" s="31"/>
      <c r="RMQ19" s="32"/>
      <c r="RMR19" s="32"/>
      <c r="RMS19" s="32"/>
      <c r="RMT19" s="32"/>
      <c r="RMU19" s="33"/>
      <c r="RMV19" s="32"/>
      <c r="RMW19" s="32"/>
      <c r="RMX19" s="32"/>
      <c r="RMY19" s="32"/>
      <c r="RMZ19" s="34"/>
      <c r="RNA19" s="32"/>
      <c r="RNB19" s="34"/>
      <c r="RNC19" s="35"/>
      <c r="RND19" s="36"/>
      <c r="RNE19" s="36"/>
      <c r="RNF19" s="36"/>
      <c r="RNG19" s="36"/>
      <c r="RNH19" s="37"/>
      <c r="RNI19" s="31"/>
      <c r="RNJ19" s="32"/>
      <c r="RNK19" s="32"/>
      <c r="RNL19" s="32"/>
      <c r="RNM19" s="32"/>
      <c r="RNN19" s="33"/>
      <c r="RNO19" s="32"/>
      <c r="RNP19" s="32"/>
      <c r="RNQ19" s="32"/>
      <c r="RNR19" s="32"/>
      <c r="RNS19" s="34"/>
      <c r="RNT19" s="32"/>
      <c r="RNU19" s="34"/>
      <c r="RNV19" s="35"/>
      <c r="RNW19" s="36"/>
      <c r="RNX19" s="36"/>
      <c r="RNY19" s="36"/>
      <c r="RNZ19" s="36"/>
      <c r="ROA19" s="37"/>
      <c r="ROB19" s="31"/>
      <c r="ROC19" s="32"/>
      <c r="ROD19" s="32"/>
      <c r="ROE19" s="32"/>
      <c r="ROF19" s="32"/>
      <c r="ROG19" s="33"/>
      <c r="ROH19" s="32"/>
      <c r="ROI19" s="32"/>
      <c r="ROJ19" s="32"/>
      <c r="ROK19" s="32"/>
      <c r="ROL19" s="34"/>
      <c r="ROM19" s="32"/>
      <c r="RON19" s="34"/>
      <c r="ROO19" s="35"/>
      <c r="ROP19" s="36"/>
      <c r="ROQ19" s="36"/>
      <c r="ROR19" s="36"/>
      <c r="ROS19" s="36"/>
      <c r="ROT19" s="37"/>
      <c r="ROU19" s="31"/>
      <c r="ROV19" s="32"/>
      <c r="ROW19" s="32"/>
      <c r="ROX19" s="32"/>
      <c r="ROY19" s="32"/>
      <c r="ROZ19" s="33"/>
      <c r="RPA19" s="32"/>
      <c r="RPB19" s="32"/>
      <c r="RPC19" s="32"/>
      <c r="RPD19" s="32"/>
      <c r="RPE19" s="34"/>
      <c r="RPF19" s="32"/>
      <c r="RPG19" s="34"/>
      <c r="RPH19" s="35"/>
      <c r="RPI19" s="36"/>
      <c r="RPJ19" s="36"/>
      <c r="RPK19" s="36"/>
      <c r="RPL19" s="36"/>
      <c r="RPM19" s="37"/>
      <c r="RPN19" s="31"/>
      <c r="RPO19" s="32"/>
      <c r="RPP19" s="32"/>
      <c r="RPQ19" s="32"/>
      <c r="RPR19" s="32"/>
      <c r="RPS19" s="33"/>
      <c r="RPT19" s="32"/>
      <c r="RPU19" s="32"/>
      <c r="RPV19" s="32"/>
      <c r="RPW19" s="32"/>
      <c r="RPX19" s="34"/>
      <c r="RPY19" s="32"/>
      <c r="RPZ19" s="34"/>
      <c r="RQA19" s="35"/>
      <c r="RQB19" s="36"/>
      <c r="RQC19" s="36"/>
      <c r="RQD19" s="36"/>
      <c r="RQE19" s="36"/>
      <c r="RQF19" s="37"/>
      <c r="RQG19" s="31"/>
      <c r="RQH19" s="32"/>
      <c r="RQI19" s="32"/>
      <c r="RQJ19" s="32"/>
      <c r="RQK19" s="32"/>
      <c r="RQL19" s="33"/>
      <c r="RQM19" s="32"/>
      <c r="RQN19" s="32"/>
      <c r="RQO19" s="32"/>
      <c r="RQP19" s="32"/>
      <c r="RQQ19" s="34"/>
      <c r="RQR19" s="32"/>
      <c r="RQS19" s="34"/>
      <c r="RQT19" s="35"/>
      <c r="RQU19" s="36"/>
      <c r="RQV19" s="36"/>
      <c r="RQW19" s="36"/>
      <c r="RQX19" s="36"/>
      <c r="RQY19" s="37"/>
      <c r="RQZ19" s="31"/>
      <c r="RRA19" s="32"/>
      <c r="RRB19" s="32"/>
      <c r="RRC19" s="32"/>
      <c r="RRD19" s="32"/>
      <c r="RRE19" s="33"/>
      <c r="RRF19" s="32"/>
      <c r="RRG19" s="32"/>
      <c r="RRH19" s="32"/>
      <c r="RRI19" s="32"/>
      <c r="RRJ19" s="34"/>
      <c r="RRK19" s="32"/>
      <c r="RRL19" s="34"/>
      <c r="RRM19" s="35"/>
      <c r="RRN19" s="36"/>
      <c r="RRO19" s="36"/>
      <c r="RRP19" s="36"/>
      <c r="RRQ19" s="36"/>
      <c r="RRR19" s="37"/>
      <c r="RRS19" s="31"/>
      <c r="RRT19" s="32"/>
      <c r="RRU19" s="32"/>
      <c r="RRV19" s="32"/>
      <c r="RRW19" s="32"/>
      <c r="RRX19" s="33"/>
      <c r="RRY19" s="32"/>
      <c r="RRZ19" s="32"/>
      <c r="RSA19" s="32"/>
      <c r="RSB19" s="32"/>
      <c r="RSC19" s="34"/>
      <c r="RSD19" s="32"/>
      <c r="RSE19" s="34"/>
      <c r="RSF19" s="35"/>
      <c r="RSG19" s="36"/>
      <c r="RSH19" s="36"/>
      <c r="RSI19" s="36"/>
      <c r="RSJ19" s="36"/>
      <c r="RSK19" s="37"/>
      <c r="RSL19" s="31"/>
      <c r="RSM19" s="32"/>
      <c r="RSN19" s="32"/>
      <c r="RSO19" s="32"/>
      <c r="RSP19" s="32"/>
      <c r="RSQ19" s="33"/>
      <c r="RSR19" s="32"/>
      <c r="RSS19" s="32"/>
      <c r="RST19" s="32"/>
      <c r="RSU19" s="32"/>
      <c r="RSV19" s="34"/>
      <c r="RSW19" s="32"/>
      <c r="RSX19" s="34"/>
      <c r="RSY19" s="35"/>
      <c r="RSZ19" s="36"/>
      <c r="RTA19" s="36"/>
      <c r="RTB19" s="36"/>
      <c r="RTC19" s="36"/>
      <c r="RTD19" s="37"/>
      <c r="RTE19" s="31"/>
      <c r="RTF19" s="32"/>
      <c r="RTG19" s="32"/>
      <c r="RTH19" s="32"/>
      <c r="RTI19" s="32"/>
      <c r="RTJ19" s="33"/>
      <c r="RTK19" s="32"/>
      <c r="RTL19" s="32"/>
      <c r="RTM19" s="32"/>
      <c r="RTN19" s="32"/>
      <c r="RTO19" s="34"/>
      <c r="RTP19" s="32"/>
      <c r="RTQ19" s="34"/>
      <c r="RTR19" s="35"/>
      <c r="RTS19" s="36"/>
      <c r="RTT19" s="36"/>
      <c r="RTU19" s="36"/>
      <c r="RTV19" s="36"/>
      <c r="RTW19" s="37"/>
      <c r="RTX19" s="31"/>
      <c r="RTY19" s="32"/>
      <c r="RTZ19" s="32"/>
      <c r="RUA19" s="32"/>
      <c r="RUB19" s="32"/>
      <c r="RUC19" s="33"/>
      <c r="RUD19" s="32"/>
      <c r="RUE19" s="32"/>
      <c r="RUF19" s="32"/>
      <c r="RUG19" s="32"/>
      <c r="RUH19" s="34"/>
      <c r="RUI19" s="32"/>
      <c r="RUJ19" s="34"/>
      <c r="RUK19" s="35"/>
      <c r="RUL19" s="36"/>
      <c r="RUM19" s="36"/>
      <c r="RUN19" s="36"/>
      <c r="RUO19" s="36"/>
      <c r="RUP19" s="37"/>
      <c r="RUQ19" s="31"/>
      <c r="RUR19" s="32"/>
      <c r="RUS19" s="32"/>
      <c r="RUT19" s="32"/>
      <c r="RUU19" s="32"/>
      <c r="RUV19" s="33"/>
      <c r="RUW19" s="32"/>
      <c r="RUX19" s="32"/>
      <c r="RUY19" s="32"/>
      <c r="RUZ19" s="32"/>
      <c r="RVA19" s="34"/>
      <c r="RVB19" s="32"/>
      <c r="RVC19" s="34"/>
      <c r="RVD19" s="35"/>
      <c r="RVE19" s="36"/>
      <c r="RVF19" s="36"/>
      <c r="RVG19" s="36"/>
      <c r="RVH19" s="36"/>
      <c r="RVI19" s="37"/>
      <c r="RVJ19" s="31"/>
      <c r="RVK19" s="32"/>
      <c r="RVL19" s="32"/>
      <c r="RVM19" s="32"/>
      <c r="RVN19" s="32"/>
      <c r="RVO19" s="33"/>
      <c r="RVP19" s="32"/>
      <c r="RVQ19" s="32"/>
      <c r="RVR19" s="32"/>
      <c r="RVS19" s="32"/>
      <c r="RVT19" s="34"/>
      <c r="RVU19" s="32"/>
      <c r="RVV19" s="34"/>
      <c r="RVW19" s="35"/>
      <c r="RVX19" s="36"/>
      <c r="RVY19" s="36"/>
      <c r="RVZ19" s="36"/>
      <c r="RWA19" s="36"/>
      <c r="RWB19" s="37"/>
      <c r="RWC19" s="31"/>
      <c r="RWD19" s="32"/>
      <c r="RWE19" s="32"/>
      <c r="RWF19" s="32"/>
      <c r="RWG19" s="32"/>
      <c r="RWH19" s="33"/>
      <c r="RWI19" s="32"/>
      <c r="RWJ19" s="32"/>
      <c r="RWK19" s="32"/>
      <c r="RWL19" s="32"/>
      <c r="RWM19" s="34"/>
      <c r="RWN19" s="32"/>
      <c r="RWO19" s="34"/>
      <c r="RWP19" s="35"/>
      <c r="RWQ19" s="36"/>
      <c r="RWR19" s="36"/>
      <c r="RWS19" s="36"/>
      <c r="RWT19" s="36"/>
      <c r="RWU19" s="37"/>
      <c r="RWV19" s="31"/>
      <c r="RWW19" s="32"/>
      <c r="RWX19" s="32"/>
      <c r="RWY19" s="32"/>
      <c r="RWZ19" s="32"/>
      <c r="RXA19" s="33"/>
      <c r="RXB19" s="32"/>
      <c r="RXC19" s="32"/>
      <c r="RXD19" s="32"/>
      <c r="RXE19" s="32"/>
      <c r="RXF19" s="34"/>
      <c r="RXG19" s="32"/>
      <c r="RXH19" s="34"/>
      <c r="RXI19" s="35"/>
      <c r="RXJ19" s="36"/>
      <c r="RXK19" s="36"/>
      <c r="RXL19" s="36"/>
      <c r="RXM19" s="36"/>
      <c r="RXN19" s="37"/>
      <c r="RXO19" s="31"/>
      <c r="RXP19" s="32"/>
      <c r="RXQ19" s="32"/>
      <c r="RXR19" s="32"/>
      <c r="RXS19" s="32"/>
      <c r="RXT19" s="33"/>
      <c r="RXU19" s="32"/>
      <c r="RXV19" s="32"/>
      <c r="RXW19" s="32"/>
      <c r="RXX19" s="32"/>
      <c r="RXY19" s="34"/>
      <c r="RXZ19" s="32"/>
      <c r="RYA19" s="34"/>
      <c r="RYB19" s="35"/>
      <c r="RYC19" s="36"/>
      <c r="RYD19" s="36"/>
      <c r="RYE19" s="36"/>
      <c r="RYF19" s="36"/>
      <c r="RYG19" s="37"/>
      <c r="RYH19" s="31"/>
      <c r="RYI19" s="32"/>
      <c r="RYJ19" s="32"/>
      <c r="RYK19" s="32"/>
      <c r="RYL19" s="32"/>
      <c r="RYM19" s="33"/>
      <c r="RYN19" s="32"/>
      <c r="RYO19" s="32"/>
      <c r="RYP19" s="32"/>
      <c r="RYQ19" s="32"/>
      <c r="RYR19" s="34"/>
      <c r="RYS19" s="32"/>
      <c r="RYT19" s="34"/>
      <c r="RYU19" s="35"/>
      <c r="RYV19" s="36"/>
      <c r="RYW19" s="36"/>
      <c r="RYX19" s="36"/>
      <c r="RYY19" s="36"/>
      <c r="RYZ19" s="37"/>
      <c r="RZA19" s="31"/>
      <c r="RZB19" s="32"/>
      <c r="RZC19" s="32"/>
      <c r="RZD19" s="32"/>
      <c r="RZE19" s="32"/>
      <c r="RZF19" s="33"/>
      <c r="RZG19" s="32"/>
      <c r="RZH19" s="32"/>
      <c r="RZI19" s="32"/>
      <c r="RZJ19" s="32"/>
      <c r="RZK19" s="34"/>
      <c r="RZL19" s="32"/>
      <c r="RZM19" s="34"/>
      <c r="RZN19" s="35"/>
      <c r="RZO19" s="36"/>
      <c r="RZP19" s="36"/>
      <c r="RZQ19" s="36"/>
      <c r="RZR19" s="36"/>
      <c r="RZS19" s="37"/>
      <c r="RZT19" s="31"/>
      <c r="RZU19" s="32"/>
      <c r="RZV19" s="32"/>
      <c r="RZW19" s="32"/>
      <c r="RZX19" s="32"/>
      <c r="RZY19" s="33"/>
      <c r="RZZ19" s="32"/>
      <c r="SAA19" s="32"/>
      <c r="SAB19" s="32"/>
      <c r="SAC19" s="32"/>
      <c r="SAD19" s="34"/>
      <c r="SAE19" s="32"/>
      <c r="SAF19" s="34"/>
      <c r="SAG19" s="35"/>
      <c r="SAH19" s="36"/>
      <c r="SAI19" s="36"/>
      <c r="SAJ19" s="36"/>
      <c r="SAK19" s="36"/>
      <c r="SAL19" s="37"/>
      <c r="SAM19" s="31"/>
      <c r="SAN19" s="32"/>
      <c r="SAO19" s="32"/>
      <c r="SAP19" s="32"/>
      <c r="SAQ19" s="32"/>
      <c r="SAR19" s="33"/>
      <c r="SAS19" s="32"/>
      <c r="SAT19" s="32"/>
      <c r="SAU19" s="32"/>
      <c r="SAV19" s="32"/>
      <c r="SAW19" s="34"/>
      <c r="SAX19" s="32"/>
      <c r="SAY19" s="34"/>
      <c r="SAZ19" s="35"/>
      <c r="SBA19" s="36"/>
      <c r="SBB19" s="36"/>
      <c r="SBC19" s="36"/>
      <c r="SBD19" s="36"/>
      <c r="SBE19" s="37"/>
      <c r="SBF19" s="31"/>
      <c r="SBG19" s="32"/>
      <c r="SBH19" s="32"/>
      <c r="SBI19" s="32"/>
      <c r="SBJ19" s="32"/>
      <c r="SBK19" s="33"/>
      <c r="SBL19" s="32"/>
      <c r="SBM19" s="32"/>
      <c r="SBN19" s="32"/>
      <c r="SBO19" s="32"/>
      <c r="SBP19" s="34"/>
      <c r="SBQ19" s="32"/>
      <c r="SBR19" s="34"/>
      <c r="SBS19" s="35"/>
      <c r="SBT19" s="36"/>
      <c r="SBU19" s="36"/>
      <c r="SBV19" s="36"/>
      <c r="SBW19" s="36"/>
      <c r="SBX19" s="37"/>
      <c r="SBY19" s="31"/>
      <c r="SBZ19" s="32"/>
      <c r="SCA19" s="32"/>
      <c r="SCB19" s="32"/>
      <c r="SCC19" s="32"/>
      <c r="SCD19" s="33"/>
      <c r="SCE19" s="32"/>
      <c r="SCF19" s="32"/>
      <c r="SCG19" s="32"/>
      <c r="SCH19" s="32"/>
      <c r="SCI19" s="34"/>
      <c r="SCJ19" s="32"/>
      <c r="SCK19" s="34"/>
      <c r="SCL19" s="35"/>
      <c r="SCM19" s="36"/>
      <c r="SCN19" s="36"/>
      <c r="SCO19" s="36"/>
      <c r="SCP19" s="36"/>
      <c r="SCQ19" s="37"/>
      <c r="SCR19" s="31"/>
      <c r="SCS19" s="32"/>
      <c r="SCT19" s="32"/>
      <c r="SCU19" s="32"/>
      <c r="SCV19" s="32"/>
      <c r="SCW19" s="33"/>
      <c r="SCX19" s="32"/>
      <c r="SCY19" s="32"/>
      <c r="SCZ19" s="32"/>
      <c r="SDA19" s="32"/>
      <c r="SDB19" s="34"/>
      <c r="SDC19" s="32"/>
      <c r="SDD19" s="34"/>
      <c r="SDE19" s="35"/>
      <c r="SDF19" s="36"/>
      <c r="SDG19" s="36"/>
      <c r="SDH19" s="36"/>
      <c r="SDI19" s="36"/>
      <c r="SDJ19" s="37"/>
      <c r="SDK19" s="31"/>
      <c r="SDL19" s="32"/>
      <c r="SDM19" s="32"/>
      <c r="SDN19" s="32"/>
      <c r="SDO19" s="32"/>
      <c r="SDP19" s="33"/>
      <c r="SDQ19" s="32"/>
      <c r="SDR19" s="32"/>
      <c r="SDS19" s="32"/>
      <c r="SDT19" s="32"/>
      <c r="SDU19" s="34"/>
      <c r="SDV19" s="32"/>
      <c r="SDW19" s="34"/>
      <c r="SDX19" s="35"/>
      <c r="SDY19" s="36"/>
      <c r="SDZ19" s="36"/>
      <c r="SEA19" s="36"/>
      <c r="SEB19" s="36"/>
      <c r="SEC19" s="37"/>
      <c r="SED19" s="31"/>
      <c r="SEE19" s="32"/>
      <c r="SEF19" s="32"/>
      <c r="SEG19" s="32"/>
      <c r="SEH19" s="32"/>
      <c r="SEI19" s="33"/>
      <c r="SEJ19" s="32"/>
      <c r="SEK19" s="32"/>
      <c r="SEL19" s="32"/>
      <c r="SEM19" s="32"/>
      <c r="SEN19" s="34"/>
      <c r="SEO19" s="32"/>
      <c r="SEP19" s="34"/>
      <c r="SEQ19" s="35"/>
      <c r="SER19" s="36"/>
      <c r="SES19" s="36"/>
      <c r="SET19" s="36"/>
      <c r="SEU19" s="36"/>
      <c r="SEV19" s="37"/>
      <c r="SEW19" s="31"/>
      <c r="SEX19" s="32"/>
      <c r="SEY19" s="32"/>
      <c r="SEZ19" s="32"/>
      <c r="SFA19" s="32"/>
      <c r="SFB19" s="33"/>
      <c r="SFC19" s="32"/>
      <c r="SFD19" s="32"/>
      <c r="SFE19" s="32"/>
      <c r="SFF19" s="32"/>
      <c r="SFG19" s="34"/>
      <c r="SFH19" s="32"/>
      <c r="SFI19" s="34"/>
      <c r="SFJ19" s="35"/>
      <c r="SFK19" s="36"/>
      <c r="SFL19" s="36"/>
      <c r="SFM19" s="36"/>
      <c r="SFN19" s="36"/>
      <c r="SFO19" s="37"/>
      <c r="SFP19" s="31"/>
      <c r="SFQ19" s="32"/>
      <c r="SFR19" s="32"/>
      <c r="SFS19" s="32"/>
      <c r="SFT19" s="32"/>
      <c r="SFU19" s="33"/>
      <c r="SFV19" s="32"/>
      <c r="SFW19" s="32"/>
      <c r="SFX19" s="32"/>
      <c r="SFY19" s="32"/>
      <c r="SFZ19" s="34"/>
      <c r="SGA19" s="32"/>
      <c r="SGB19" s="34"/>
      <c r="SGC19" s="35"/>
      <c r="SGD19" s="36"/>
      <c r="SGE19" s="36"/>
      <c r="SGF19" s="36"/>
      <c r="SGG19" s="36"/>
      <c r="SGH19" s="37"/>
      <c r="SGI19" s="31"/>
      <c r="SGJ19" s="32"/>
      <c r="SGK19" s="32"/>
      <c r="SGL19" s="32"/>
      <c r="SGM19" s="32"/>
      <c r="SGN19" s="33"/>
      <c r="SGO19" s="32"/>
      <c r="SGP19" s="32"/>
      <c r="SGQ19" s="32"/>
      <c r="SGR19" s="32"/>
      <c r="SGS19" s="34"/>
      <c r="SGT19" s="32"/>
      <c r="SGU19" s="34"/>
      <c r="SGV19" s="35"/>
      <c r="SGW19" s="36"/>
      <c r="SGX19" s="36"/>
      <c r="SGY19" s="36"/>
      <c r="SGZ19" s="36"/>
      <c r="SHA19" s="37"/>
      <c r="SHB19" s="31"/>
      <c r="SHC19" s="32"/>
      <c r="SHD19" s="32"/>
      <c r="SHE19" s="32"/>
      <c r="SHF19" s="32"/>
      <c r="SHG19" s="33"/>
      <c r="SHH19" s="32"/>
      <c r="SHI19" s="32"/>
      <c r="SHJ19" s="32"/>
      <c r="SHK19" s="32"/>
      <c r="SHL19" s="34"/>
      <c r="SHM19" s="32"/>
      <c r="SHN19" s="34"/>
      <c r="SHO19" s="35"/>
      <c r="SHP19" s="36"/>
      <c r="SHQ19" s="36"/>
      <c r="SHR19" s="36"/>
      <c r="SHS19" s="36"/>
      <c r="SHT19" s="37"/>
      <c r="SHU19" s="31"/>
      <c r="SHV19" s="32"/>
      <c r="SHW19" s="32"/>
      <c r="SHX19" s="32"/>
      <c r="SHY19" s="32"/>
      <c r="SHZ19" s="33"/>
      <c r="SIA19" s="32"/>
      <c r="SIB19" s="32"/>
      <c r="SIC19" s="32"/>
      <c r="SID19" s="32"/>
      <c r="SIE19" s="34"/>
      <c r="SIF19" s="32"/>
      <c r="SIG19" s="34"/>
      <c r="SIH19" s="35"/>
      <c r="SII19" s="36"/>
      <c r="SIJ19" s="36"/>
      <c r="SIK19" s="36"/>
      <c r="SIL19" s="36"/>
      <c r="SIM19" s="37"/>
      <c r="SIN19" s="31"/>
      <c r="SIO19" s="32"/>
      <c r="SIP19" s="32"/>
      <c r="SIQ19" s="32"/>
      <c r="SIR19" s="32"/>
      <c r="SIS19" s="33"/>
      <c r="SIT19" s="32"/>
      <c r="SIU19" s="32"/>
      <c r="SIV19" s="32"/>
      <c r="SIW19" s="32"/>
      <c r="SIX19" s="34"/>
      <c r="SIY19" s="32"/>
      <c r="SIZ19" s="34"/>
      <c r="SJA19" s="35"/>
      <c r="SJB19" s="36"/>
      <c r="SJC19" s="36"/>
      <c r="SJD19" s="36"/>
      <c r="SJE19" s="36"/>
      <c r="SJF19" s="37"/>
      <c r="SJG19" s="31"/>
      <c r="SJH19" s="32"/>
      <c r="SJI19" s="32"/>
      <c r="SJJ19" s="32"/>
      <c r="SJK19" s="32"/>
      <c r="SJL19" s="33"/>
      <c r="SJM19" s="32"/>
      <c r="SJN19" s="32"/>
      <c r="SJO19" s="32"/>
      <c r="SJP19" s="32"/>
      <c r="SJQ19" s="34"/>
      <c r="SJR19" s="32"/>
      <c r="SJS19" s="34"/>
      <c r="SJT19" s="35"/>
      <c r="SJU19" s="36"/>
      <c r="SJV19" s="36"/>
      <c r="SJW19" s="36"/>
      <c r="SJX19" s="36"/>
      <c r="SJY19" s="37"/>
      <c r="SJZ19" s="31"/>
      <c r="SKA19" s="32"/>
      <c r="SKB19" s="32"/>
      <c r="SKC19" s="32"/>
      <c r="SKD19" s="32"/>
      <c r="SKE19" s="33"/>
      <c r="SKF19" s="32"/>
      <c r="SKG19" s="32"/>
      <c r="SKH19" s="32"/>
      <c r="SKI19" s="32"/>
      <c r="SKJ19" s="34"/>
      <c r="SKK19" s="32"/>
      <c r="SKL19" s="34"/>
      <c r="SKM19" s="35"/>
      <c r="SKN19" s="36"/>
      <c r="SKO19" s="36"/>
      <c r="SKP19" s="36"/>
      <c r="SKQ19" s="36"/>
      <c r="SKR19" s="37"/>
      <c r="SKS19" s="31"/>
      <c r="SKT19" s="32"/>
      <c r="SKU19" s="32"/>
      <c r="SKV19" s="32"/>
      <c r="SKW19" s="32"/>
      <c r="SKX19" s="33"/>
      <c r="SKY19" s="32"/>
      <c r="SKZ19" s="32"/>
      <c r="SLA19" s="32"/>
      <c r="SLB19" s="32"/>
      <c r="SLC19" s="34"/>
      <c r="SLD19" s="32"/>
      <c r="SLE19" s="34"/>
      <c r="SLF19" s="35"/>
      <c r="SLG19" s="36"/>
      <c r="SLH19" s="36"/>
      <c r="SLI19" s="36"/>
      <c r="SLJ19" s="36"/>
      <c r="SLK19" s="37"/>
      <c r="SLL19" s="31"/>
      <c r="SLM19" s="32"/>
      <c r="SLN19" s="32"/>
      <c r="SLO19" s="32"/>
      <c r="SLP19" s="32"/>
      <c r="SLQ19" s="33"/>
      <c r="SLR19" s="32"/>
      <c r="SLS19" s="32"/>
      <c r="SLT19" s="32"/>
      <c r="SLU19" s="32"/>
      <c r="SLV19" s="34"/>
      <c r="SLW19" s="32"/>
      <c r="SLX19" s="34"/>
      <c r="SLY19" s="35"/>
      <c r="SLZ19" s="36"/>
      <c r="SMA19" s="36"/>
      <c r="SMB19" s="36"/>
      <c r="SMC19" s="36"/>
      <c r="SMD19" s="37"/>
      <c r="SME19" s="31"/>
      <c r="SMF19" s="32"/>
      <c r="SMG19" s="32"/>
      <c r="SMH19" s="32"/>
      <c r="SMI19" s="32"/>
      <c r="SMJ19" s="33"/>
      <c r="SMK19" s="32"/>
      <c r="SML19" s="32"/>
      <c r="SMM19" s="32"/>
      <c r="SMN19" s="32"/>
      <c r="SMO19" s="34"/>
      <c r="SMP19" s="32"/>
      <c r="SMQ19" s="34"/>
      <c r="SMR19" s="35"/>
      <c r="SMS19" s="36"/>
      <c r="SMT19" s="36"/>
      <c r="SMU19" s="36"/>
      <c r="SMV19" s="36"/>
      <c r="SMW19" s="37"/>
      <c r="SMX19" s="31"/>
      <c r="SMY19" s="32"/>
      <c r="SMZ19" s="32"/>
      <c r="SNA19" s="32"/>
      <c r="SNB19" s="32"/>
      <c r="SNC19" s="33"/>
      <c r="SND19" s="32"/>
      <c r="SNE19" s="32"/>
      <c r="SNF19" s="32"/>
      <c r="SNG19" s="32"/>
      <c r="SNH19" s="34"/>
      <c r="SNI19" s="32"/>
      <c r="SNJ19" s="34"/>
      <c r="SNK19" s="35"/>
      <c r="SNL19" s="36"/>
      <c r="SNM19" s="36"/>
      <c r="SNN19" s="36"/>
      <c r="SNO19" s="36"/>
      <c r="SNP19" s="37"/>
      <c r="SNQ19" s="31"/>
      <c r="SNR19" s="32"/>
      <c r="SNS19" s="32"/>
      <c r="SNT19" s="32"/>
      <c r="SNU19" s="32"/>
      <c r="SNV19" s="33"/>
      <c r="SNW19" s="32"/>
      <c r="SNX19" s="32"/>
      <c r="SNY19" s="32"/>
      <c r="SNZ19" s="32"/>
      <c r="SOA19" s="34"/>
      <c r="SOB19" s="32"/>
      <c r="SOC19" s="34"/>
      <c r="SOD19" s="35"/>
      <c r="SOE19" s="36"/>
      <c r="SOF19" s="36"/>
      <c r="SOG19" s="36"/>
      <c r="SOH19" s="36"/>
      <c r="SOI19" s="37"/>
      <c r="SOJ19" s="31"/>
      <c r="SOK19" s="32"/>
      <c r="SOL19" s="32"/>
      <c r="SOM19" s="32"/>
      <c r="SON19" s="32"/>
      <c r="SOO19" s="33"/>
      <c r="SOP19" s="32"/>
      <c r="SOQ19" s="32"/>
      <c r="SOR19" s="32"/>
      <c r="SOS19" s="32"/>
      <c r="SOT19" s="34"/>
      <c r="SOU19" s="32"/>
      <c r="SOV19" s="34"/>
      <c r="SOW19" s="35"/>
      <c r="SOX19" s="36"/>
      <c r="SOY19" s="36"/>
      <c r="SOZ19" s="36"/>
      <c r="SPA19" s="36"/>
      <c r="SPB19" s="37"/>
      <c r="SPC19" s="31"/>
      <c r="SPD19" s="32"/>
      <c r="SPE19" s="32"/>
      <c r="SPF19" s="32"/>
      <c r="SPG19" s="32"/>
      <c r="SPH19" s="33"/>
      <c r="SPI19" s="32"/>
      <c r="SPJ19" s="32"/>
      <c r="SPK19" s="32"/>
      <c r="SPL19" s="32"/>
      <c r="SPM19" s="34"/>
      <c r="SPN19" s="32"/>
      <c r="SPO19" s="34"/>
      <c r="SPP19" s="35"/>
      <c r="SPQ19" s="36"/>
      <c r="SPR19" s="36"/>
      <c r="SPS19" s="36"/>
      <c r="SPT19" s="36"/>
      <c r="SPU19" s="37"/>
      <c r="SPV19" s="31"/>
      <c r="SPW19" s="32"/>
      <c r="SPX19" s="32"/>
      <c r="SPY19" s="32"/>
      <c r="SPZ19" s="32"/>
      <c r="SQA19" s="33"/>
      <c r="SQB19" s="32"/>
      <c r="SQC19" s="32"/>
      <c r="SQD19" s="32"/>
      <c r="SQE19" s="32"/>
      <c r="SQF19" s="34"/>
      <c r="SQG19" s="32"/>
      <c r="SQH19" s="34"/>
      <c r="SQI19" s="35"/>
      <c r="SQJ19" s="36"/>
      <c r="SQK19" s="36"/>
      <c r="SQL19" s="36"/>
      <c r="SQM19" s="36"/>
      <c r="SQN19" s="37"/>
      <c r="SQO19" s="31"/>
      <c r="SQP19" s="32"/>
      <c r="SQQ19" s="32"/>
      <c r="SQR19" s="32"/>
      <c r="SQS19" s="32"/>
      <c r="SQT19" s="33"/>
      <c r="SQU19" s="32"/>
      <c r="SQV19" s="32"/>
      <c r="SQW19" s="32"/>
      <c r="SQX19" s="32"/>
      <c r="SQY19" s="34"/>
      <c r="SQZ19" s="32"/>
      <c r="SRA19" s="34"/>
      <c r="SRB19" s="35"/>
      <c r="SRC19" s="36"/>
      <c r="SRD19" s="36"/>
      <c r="SRE19" s="36"/>
      <c r="SRF19" s="36"/>
      <c r="SRG19" s="37"/>
      <c r="SRH19" s="31"/>
      <c r="SRI19" s="32"/>
      <c r="SRJ19" s="32"/>
      <c r="SRK19" s="32"/>
      <c r="SRL19" s="32"/>
      <c r="SRM19" s="33"/>
      <c r="SRN19" s="32"/>
      <c r="SRO19" s="32"/>
      <c r="SRP19" s="32"/>
      <c r="SRQ19" s="32"/>
      <c r="SRR19" s="34"/>
      <c r="SRS19" s="32"/>
      <c r="SRT19" s="34"/>
      <c r="SRU19" s="35"/>
      <c r="SRV19" s="36"/>
      <c r="SRW19" s="36"/>
      <c r="SRX19" s="36"/>
      <c r="SRY19" s="36"/>
      <c r="SRZ19" s="37"/>
      <c r="SSA19" s="31"/>
      <c r="SSB19" s="32"/>
      <c r="SSC19" s="32"/>
      <c r="SSD19" s="32"/>
      <c r="SSE19" s="32"/>
      <c r="SSF19" s="33"/>
      <c r="SSG19" s="32"/>
      <c r="SSH19" s="32"/>
      <c r="SSI19" s="32"/>
      <c r="SSJ19" s="32"/>
      <c r="SSK19" s="34"/>
      <c r="SSL19" s="32"/>
      <c r="SSM19" s="34"/>
      <c r="SSN19" s="35"/>
      <c r="SSO19" s="36"/>
      <c r="SSP19" s="36"/>
      <c r="SSQ19" s="36"/>
      <c r="SSR19" s="36"/>
      <c r="SSS19" s="37"/>
      <c r="SST19" s="31"/>
      <c r="SSU19" s="32"/>
      <c r="SSV19" s="32"/>
      <c r="SSW19" s="32"/>
      <c r="SSX19" s="32"/>
      <c r="SSY19" s="33"/>
      <c r="SSZ19" s="32"/>
      <c r="STA19" s="32"/>
      <c r="STB19" s="32"/>
      <c r="STC19" s="32"/>
      <c r="STD19" s="34"/>
      <c r="STE19" s="32"/>
      <c r="STF19" s="34"/>
      <c r="STG19" s="35"/>
      <c r="STH19" s="36"/>
      <c r="STI19" s="36"/>
      <c r="STJ19" s="36"/>
      <c r="STK19" s="36"/>
      <c r="STL19" s="37"/>
      <c r="STM19" s="31"/>
      <c r="STN19" s="32"/>
      <c r="STO19" s="32"/>
      <c r="STP19" s="32"/>
      <c r="STQ19" s="32"/>
      <c r="STR19" s="33"/>
      <c r="STS19" s="32"/>
      <c r="STT19" s="32"/>
      <c r="STU19" s="32"/>
      <c r="STV19" s="32"/>
      <c r="STW19" s="34"/>
      <c r="STX19" s="32"/>
      <c r="STY19" s="34"/>
      <c r="STZ19" s="35"/>
      <c r="SUA19" s="36"/>
      <c r="SUB19" s="36"/>
      <c r="SUC19" s="36"/>
      <c r="SUD19" s="36"/>
      <c r="SUE19" s="37"/>
      <c r="SUF19" s="31"/>
      <c r="SUG19" s="32"/>
      <c r="SUH19" s="32"/>
      <c r="SUI19" s="32"/>
      <c r="SUJ19" s="32"/>
      <c r="SUK19" s="33"/>
      <c r="SUL19" s="32"/>
      <c r="SUM19" s="32"/>
      <c r="SUN19" s="32"/>
      <c r="SUO19" s="32"/>
      <c r="SUP19" s="34"/>
      <c r="SUQ19" s="32"/>
      <c r="SUR19" s="34"/>
      <c r="SUS19" s="35"/>
      <c r="SUT19" s="36"/>
      <c r="SUU19" s="36"/>
      <c r="SUV19" s="36"/>
      <c r="SUW19" s="36"/>
      <c r="SUX19" s="37"/>
      <c r="SUY19" s="31"/>
      <c r="SUZ19" s="32"/>
      <c r="SVA19" s="32"/>
      <c r="SVB19" s="32"/>
      <c r="SVC19" s="32"/>
      <c r="SVD19" s="33"/>
      <c r="SVE19" s="32"/>
      <c r="SVF19" s="32"/>
      <c r="SVG19" s="32"/>
      <c r="SVH19" s="32"/>
      <c r="SVI19" s="34"/>
      <c r="SVJ19" s="32"/>
      <c r="SVK19" s="34"/>
      <c r="SVL19" s="35"/>
      <c r="SVM19" s="36"/>
      <c r="SVN19" s="36"/>
      <c r="SVO19" s="36"/>
      <c r="SVP19" s="36"/>
      <c r="SVQ19" s="37"/>
      <c r="SVR19" s="31"/>
      <c r="SVS19" s="32"/>
      <c r="SVT19" s="32"/>
      <c r="SVU19" s="32"/>
      <c r="SVV19" s="32"/>
      <c r="SVW19" s="33"/>
      <c r="SVX19" s="32"/>
      <c r="SVY19" s="32"/>
      <c r="SVZ19" s="32"/>
      <c r="SWA19" s="32"/>
      <c r="SWB19" s="34"/>
      <c r="SWC19" s="32"/>
      <c r="SWD19" s="34"/>
      <c r="SWE19" s="35"/>
      <c r="SWF19" s="36"/>
      <c r="SWG19" s="36"/>
      <c r="SWH19" s="36"/>
      <c r="SWI19" s="36"/>
      <c r="SWJ19" s="37"/>
      <c r="SWK19" s="31"/>
      <c r="SWL19" s="32"/>
      <c r="SWM19" s="32"/>
      <c r="SWN19" s="32"/>
      <c r="SWO19" s="32"/>
      <c r="SWP19" s="33"/>
      <c r="SWQ19" s="32"/>
      <c r="SWR19" s="32"/>
      <c r="SWS19" s="32"/>
      <c r="SWT19" s="32"/>
      <c r="SWU19" s="34"/>
      <c r="SWV19" s="32"/>
      <c r="SWW19" s="34"/>
      <c r="SWX19" s="35"/>
      <c r="SWY19" s="36"/>
      <c r="SWZ19" s="36"/>
      <c r="SXA19" s="36"/>
      <c r="SXB19" s="36"/>
      <c r="SXC19" s="37"/>
      <c r="SXD19" s="31"/>
      <c r="SXE19" s="32"/>
      <c r="SXF19" s="32"/>
      <c r="SXG19" s="32"/>
      <c r="SXH19" s="32"/>
      <c r="SXI19" s="33"/>
      <c r="SXJ19" s="32"/>
      <c r="SXK19" s="32"/>
      <c r="SXL19" s="32"/>
      <c r="SXM19" s="32"/>
      <c r="SXN19" s="34"/>
      <c r="SXO19" s="32"/>
      <c r="SXP19" s="34"/>
      <c r="SXQ19" s="35"/>
      <c r="SXR19" s="36"/>
      <c r="SXS19" s="36"/>
      <c r="SXT19" s="36"/>
      <c r="SXU19" s="36"/>
      <c r="SXV19" s="37"/>
      <c r="SXW19" s="31"/>
      <c r="SXX19" s="32"/>
      <c r="SXY19" s="32"/>
      <c r="SXZ19" s="32"/>
      <c r="SYA19" s="32"/>
      <c r="SYB19" s="33"/>
      <c r="SYC19" s="32"/>
      <c r="SYD19" s="32"/>
      <c r="SYE19" s="32"/>
      <c r="SYF19" s="32"/>
      <c r="SYG19" s="34"/>
      <c r="SYH19" s="32"/>
      <c r="SYI19" s="34"/>
      <c r="SYJ19" s="35"/>
      <c r="SYK19" s="36"/>
      <c r="SYL19" s="36"/>
      <c r="SYM19" s="36"/>
      <c r="SYN19" s="36"/>
      <c r="SYO19" s="37"/>
      <c r="SYP19" s="31"/>
      <c r="SYQ19" s="32"/>
      <c r="SYR19" s="32"/>
      <c r="SYS19" s="32"/>
      <c r="SYT19" s="32"/>
      <c r="SYU19" s="33"/>
      <c r="SYV19" s="32"/>
      <c r="SYW19" s="32"/>
      <c r="SYX19" s="32"/>
      <c r="SYY19" s="32"/>
      <c r="SYZ19" s="34"/>
      <c r="SZA19" s="32"/>
      <c r="SZB19" s="34"/>
      <c r="SZC19" s="35"/>
      <c r="SZD19" s="36"/>
      <c r="SZE19" s="36"/>
      <c r="SZF19" s="36"/>
      <c r="SZG19" s="36"/>
      <c r="SZH19" s="37"/>
      <c r="SZI19" s="31"/>
      <c r="SZJ19" s="32"/>
      <c r="SZK19" s="32"/>
      <c r="SZL19" s="32"/>
      <c r="SZM19" s="32"/>
      <c r="SZN19" s="33"/>
      <c r="SZO19" s="32"/>
      <c r="SZP19" s="32"/>
      <c r="SZQ19" s="32"/>
      <c r="SZR19" s="32"/>
      <c r="SZS19" s="34"/>
      <c r="SZT19" s="32"/>
      <c r="SZU19" s="34"/>
      <c r="SZV19" s="35"/>
      <c r="SZW19" s="36"/>
      <c r="SZX19" s="36"/>
      <c r="SZY19" s="36"/>
      <c r="SZZ19" s="36"/>
      <c r="TAA19" s="37"/>
      <c r="TAB19" s="31"/>
      <c r="TAC19" s="32"/>
      <c r="TAD19" s="32"/>
      <c r="TAE19" s="32"/>
      <c r="TAF19" s="32"/>
      <c r="TAG19" s="33"/>
      <c r="TAH19" s="32"/>
      <c r="TAI19" s="32"/>
      <c r="TAJ19" s="32"/>
      <c r="TAK19" s="32"/>
      <c r="TAL19" s="34"/>
      <c r="TAM19" s="32"/>
      <c r="TAN19" s="34"/>
      <c r="TAO19" s="35"/>
      <c r="TAP19" s="36"/>
      <c r="TAQ19" s="36"/>
      <c r="TAR19" s="36"/>
      <c r="TAS19" s="36"/>
      <c r="TAT19" s="37"/>
      <c r="TAU19" s="31"/>
      <c r="TAV19" s="32"/>
      <c r="TAW19" s="32"/>
      <c r="TAX19" s="32"/>
      <c r="TAY19" s="32"/>
      <c r="TAZ19" s="33"/>
      <c r="TBA19" s="32"/>
      <c r="TBB19" s="32"/>
      <c r="TBC19" s="32"/>
      <c r="TBD19" s="32"/>
      <c r="TBE19" s="34"/>
      <c r="TBF19" s="32"/>
      <c r="TBG19" s="34"/>
      <c r="TBH19" s="35"/>
      <c r="TBI19" s="36"/>
      <c r="TBJ19" s="36"/>
      <c r="TBK19" s="36"/>
      <c r="TBL19" s="36"/>
      <c r="TBM19" s="37"/>
      <c r="TBN19" s="31"/>
      <c r="TBO19" s="32"/>
      <c r="TBP19" s="32"/>
      <c r="TBQ19" s="32"/>
      <c r="TBR19" s="32"/>
      <c r="TBS19" s="33"/>
      <c r="TBT19" s="32"/>
      <c r="TBU19" s="32"/>
      <c r="TBV19" s="32"/>
      <c r="TBW19" s="32"/>
      <c r="TBX19" s="34"/>
      <c r="TBY19" s="32"/>
      <c r="TBZ19" s="34"/>
      <c r="TCA19" s="35"/>
      <c r="TCB19" s="36"/>
      <c r="TCC19" s="36"/>
      <c r="TCD19" s="36"/>
      <c r="TCE19" s="36"/>
      <c r="TCF19" s="37"/>
      <c r="TCG19" s="31"/>
      <c r="TCH19" s="32"/>
      <c r="TCI19" s="32"/>
      <c r="TCJ19" s="32"/>
      <c r="TCK19" s="32"/>
      <c r="TCL19" s="33"/>
      <c r="TCM19" s="32"/>
      <c r="TCN19" s="32"/>
      <c r="TCO19" s="32"/>
      <c r="TCP19" s="32"/>
      <c r="TCQ19" s="34"/>
      <c r="TCR19" s="32"/>
      <c r="TCS19" s="34"/>
      <c r="TCT19" s="35"/>
      <c r="TCU19" s="36"/>
      <c r="TCV19" s="36"/>
      <c r="TCW19" s="36"/>
      <c r="TCX19" s="36"/>
      <c r="TCY19" s="37"/>
      <c r="TCZ19" s="31"/>
      <c r="TDA19" s="32"/>
      <c r="TDB19" s="32"/>
      <c r="TDC19" s="32"/>
      <c r="TDD19" s="32"/>
      <c r="TDE19" s="33"/>
      <c r="TDF19" s="32"/>
      <c r="TDG19" s="32"/>
      <c r="TDH19" s="32"/>
      <c r="TDI19" s="32"/>
      <c r="TDJ19" s="34"/>
      <c r="TDK19" s="32"/>
      <c r="TDL19" s="34"/>
      <c r="TDM19" s="35"/>
      <c r="TDN19" s="36"/>
      <c r="TDO19" s="36"/>
      <c r="TDP19" s="36"/>
      <c r="TDQ19" s="36"/>
      <c r="TDR19" s="37"/>
      <c r="TDS19" s="31"/>
      <c r="TDT19" s="32"/>
      <c r="TDU19" s="32"/>
      <c r="TDV19" s="32"/>
      <c r="TDW19" s="32"/>
      <c r="TDX19" s="33"/>
      <c r="TDY19" s="32"/>
      <c r="TDZ19" s="32"/>
      <c r="TEA19" s="32"/>
      <c r="TEB19" s="32"/>
      <c r="TEC19" s="34"/>
      <c r="TED19" s="32"/>
      <c r="TEE19" s="34"/>
      <c r="TEF19" s="35"/>
      <c r="TEG19" s="36"/>
      <c r="TEH19" s="36"/>
      <c r="TEI19" s="36"/>
      <c r="TEJ19" s="36"/>
      <c r="TEK19" s="37"/>
      <c r="TEL19" s="31"/>
      <c r="TEM19" s="32"/>
      <c r="TEN19" s="32"/>
      <c r="TEO19" s="32"/>
      <c r="TEP19" s="32"/>
      <c r="TEQ19" s="33"/>
      <c r="TER19" s="32"/>
      <c r="TES19" s="32"/>
      <c r="TET19" s="32"/>
      <c r="TEU19" s="32"/>
      <c r="TEV19" s="34"/>
      <c r="TEW19" s="32"/>
      <c r="TEX19" s="34"/>
      <c r="TEY19" s="35"/>
      <c r="TEZ19" s="36"/>
      <c r="TFA19" s="36"/>
      <c r="TFB19" s="36"/>
      <c r="TFC19" s="36"/>
      <c r="TFD19" s="37"/>
      <c r="TFE19" s="31"/>
      <c r="TFF19" s="32"/>
      <c r="TFG19" s="32"/>
      <c r="TFH19" s="32"/>
      <c r="TFI19" s="32"/>
      <c r="TFJ19" s="33"/>
      <c r="TFK19" s="32"/>
      <c r="TFL19" s="32"/>
      <c r="TFM19" s="32"/>
      <c r="TFN19" s="32"/>
      <c r="TFO19" s="34"/>
      <c r="TFP19" s="32"/>
      <c r="TFQ19" s="34"/>
      <c r="TFR19" s="35"/>
      <c r="TFS19" s="36"/>
      <c r="TFT19" s="36"/>
      <c r="TFU19" s="36"/>
      <c r="TFV19" s="36"/>
      <c r="TFW19" s="37"/>
      <c r="TFX19" s="31"/>
      <c r="TFY19" s="32"/>
      <c r="TFZ19" s="32"/>
      <c r="TGA19" s="32"/>
      <c r="TGB19" s="32"/>
      <c r="TGC19" s="33"/>
      <c r="TGD19" s="32"/>
      <c r="TGE19" s="32"/>
      <c r="TGF19" s="32"/>
      <c r="TGG19" s="32"/>
      <c r="TGH19" s="34"/>
      <c r="TGI19" s="32"/>
      <c r="TGJ19" s="34"/>
      <c r="TGK19" s="35"/>
      <c r="TGL19" s="36"/>
      <c r="TGM19" s="36"/>
      <c r="TGN19" s="36"/>
      <c r="TGO19" s="36"/>
      <c r="TGP19" s="37"/>
      <c r="TGQ19" s="31"/>
      <c r="TGR19" s="32"/>
      <c r="TGS19" s="32"/>
      <c r="TGT19" s="32"/>
      <c r="TGU19" s="32"/>
      <c r="TGV19" s="33"/>
      <c r="TGW19" s="32"/>
      <c r="TGX19" s="32"/>
      <c r="TGY19" s="32"/>
      <c r="TGZ19" s="32"/>
      <c r="THA19" s="34"/>
      <c r="THB19" s="32"/>
      <c r="THC19" s="34"/>
      <c r="THD19" s="35"/>
      <c r="THE19" s="36"/>
      <c r="THF19" s="36"/>
      <c r="THG19" s="36"/>
      <c r="THH19" s="36"/>
      <c r="THI19" s="37"/>
      <c r="THJ19" s="31"/>
      <c r="THK19" s="32"/>
      <c r="THL19" s="32"/>
      <c r="THM19" s="32"/>
      <c r="THN19" s="32"/>
      <c r="THO19" s="33"/>
      <c r="THP19" s="32"/>
      <c r="THQ19" s="32"/>
      <c r="THR19" s="32"/>
      <c r="THS19" s="32"/>
      <c r="THT19" s="34"/>
      <c r="THU19" s="32"/>
      <c r="THV19" s="34"/>
      <c r="THW19" s="35"/>
      <c r="THX19" s="36"/>
      <c r="THY19" s="36"/>
      <c r="THZ19" s="36"/>
      <c r="TIA19" s="36"/>
      <c r="TIB19" s="37"/>
      <c r="TIC19" s="31"/>
      <c r="TID19" s="32"/>
      <c r="TIE19" s="32"/>
      <c r="TIF19" s="32"/>
      <c r="TIG19" s="32"/>
      <c r="TIH19" s="33"/>
      <c r="TII19" s="32"/>
      <c r="TIJ19" s="32"/>
      <c r="TIK19" s="32"/>
      <c r="TIL19" s="32"/>
      <c r="TIM19" s="34"/>
      <c r="TIN19" s="32"/>
      <c r="TIO19" s="34"/>
      <c r="TIP19" s="35"/>
      <c r="TIQ19" s="36"/>
      <c r="TIR19" s="36"/>
      <c r="TIS19" s="36"/>
      <c r="TIT19" s="36"/>
      <c r="TIU19" s="37"/>
      <c r="TIV19" s="31"/>
      <c r="TIW19" s="32"/>
      <c r="TIX19" s="32"/>
      <c r="TIY19" s="32"/>
      <c r="TIZ19" s="32"/>
      <c r="TJA19" s="33"/>
      <c r="TJB19" s="32"/>
      <c r="TJC19" s="32"/>
      <c r="TJD19" s="32"/>
      <c r="TJE19" s="32"/>
      <c r="TJF19" s="34"/>
      <c r="TJG19" s="32"/>
      <c r="TJH19" s="34"/>
      <c r="TJI19" s="35"/>
      <c r="TJJ19" s="36"/>
      <c r="TJK19" s="36"/>
      <c r="TJL19" s="36"/>
      <c r="TJM19" s="36"/>
      <c r="TJN19" s="37"/>
      <c r="TJO19" s="31"/>
      <c r="TJP19" s="32"/>
      <c r="TJQ19" s="32"/>
      <c r="TJR19" s="32"/>
      <c r="TJS19" s="32"/>
      <c r="TJT19" s="33"/>
      <c r="TJU19" s="32"/>
      <c r="TJV19" s="32"/>
      <c r="TJW19" s="32"/>
      <c r="TJX19" s="32"/>
      <c r="TJY19" s="34"/>
      <c r="TJZ19" s="32"/>
      <c r="TKA19" s="34"/>
      <c r="TKB19" s="35"/>
      <c r="TKC19" s="36"/>
      <c r="TKD19" s="36"/>
      <c r="TKE19" s="36"/>
      <c r="TKF19" s="36"/>
      <c r="TKG19" s="37"/>
      <c r="TKH19" s="31"/>
      <c r="TKI19" s="32"/>
      <c r="TKJ19" s="32"/>
      <c r="TKK19" s="32"/>
      <c r="TKL19" s="32"/>
      <c r="TKM19" s="33"/>
      <c r="TKN19" s="32"/>
      <c r="TKO19" s="32"/>
      <c r="TKP19" s="32"/>
      <c r="TKQ19" s="32"/>
      <c r="TKR19" s="34"/>
      <c r="TKS19" s="32"/>
      <c r="TKT19" s="34"/>
      <c r="TKU19" s="35"/>
      <c r="TKV19" s="36"/>
      <c r="TKW19" s="36"/>
      <c r="TKX19" s="36"/>
      <c r="TKY19" s="36"/>
      <c r="TKZ19" s="37"/>
      <c r="TLA19" s="31"/>
      <c r="TLB19" s="32"/>
      <c r="TLC19" s="32"/>
      <c r="TLD19" s="32"/>
      <c r="TLE19" s="32"/>
      <c r="TLF19" s="33"/>
      <c r="TLG19" s="32"/>
      <c r="TLH19" s="32"/>
      <c r="TLI19" s="32"/>
      <c r="TLJ19" s="32"/>
      <c r="TLK19" s="34"/>
      <c r="TLL19" s="32"/>
      <c r="TLM19" s="34"/>
      <c r="TLN19" s="35"/>
      <c r="TLO19" s="36"/>
      <c r="TLP19" s="36"/>
      <c r="TLQ19" s="36"/>
      <c r="TLR19" s="36"/>
      <c r="TLS19" s="37"/>
      <c r="TLT19" s="31"/>
      <c r="TLU19" s="32"/>
      <c r="TLV19" s="32"/>
      <c r="TLW19" s="32"/>
      <c r="TLX19" s="32"/>
      <c r="TLY19" s="33"/>
      <c r="TLZ19" s="32"/>
      <c r="TMA19" s="32"/>
      <c r="TMB19" s="32"/>
      <c r="TMC19" s="32"/>
      <c r="TMD19" s="34"/>
      <c r="TME19" s="32"/>
      <c r="TMF19" s="34"/>
      <c r="TMG19" s="35"/>
      <c r="TMH19" s="36"/>
      <c r="TMI19" s="36"/>
      <c r="TMJ19" s="36"/>
      <c r="TMK19" s="36"/>
      <c r="TML19" s="37"/>
      <c r="TMM19" s="31"/>
      <c r="TMN19" s="32"/>
      <c r="TMO19" s="32"/>
      <c r="TMP19" s="32"/>
      <c r="TMQ19" s="32"/>
      <c r="TMR19" s="33"/>
      <c r="TMS19" s="32"/>
      <c r="TMT19" s="32"/>
      <c r="TMU19" s="32"/>
      <c r="TMV19" s="32"/>
      <c r="TMW19" s="34"/>
      <c r="TMX19" s="32"/>
      <c r="TMY19" s="34"/>
      <c r="TMZ19" s="35"/>
      <c r="TNA19" s="36"/>
      <c r="TNB19" s="36"/>
      <c r="TNC19" s="36"/>
      <c r="TND19" s="36"/>
      <c r="TNE19" s="37"/>
      <c r="TNF19" s="31"/>
      <c r="TNG19" s="32"/>
      <c r="TNH19" s="32"/>
      <c r="TNI19" s="32"/>
      <c r="TNJ19" s="32"/>
      <c r="TNK19" s="33"/>
      <c r="TNL19" s="32"/>
      <c r="TNM19" s="32"/>
      <c r="TNN19" s="32"/>
      <c r="TNO19" s="32"/>
      <c r="TNP19" s="34"/>
      <c r="TNQ19" s="32"/>
      <c r="TNR19" s="34"/>
      <c r="TNS19" s="35"/>
      <c r="TNT19" s="36"/>
      <c r="TNU19" s="36"/>
      <c r="TNV19" s="36"/>
      <c r="TNW19" s="36"/>
      <c r="TNX19" s="37"/>
      <c r="TNY19" s="31"/>
      <c r="TNZ19" s="32"/>
      <c r="TOA19" s="32"/>
      <c r="TOB19" s="32"/>
      <c r="TOC19" s="32"/>
      <c r="TOD19" s="33"/>
      <c r="TOE19" s="32"/>
      <c r="TOF19" s="32"/>
      <c r="TOG19" s="32"/>
      <c r="TOH19" s="32"/>
      <c r="TOI19" s="34"/>
      <c r="TOJ19" s="32"/>
      <c r="TOK19" s="34"/>
      <c r="TOL19" s="35"/>
      <c r="TOM19" s="36"/>
      <c r="TON19" s="36"/>
      <c r="TOO19" s="36"/>
      <c r="TOP19" s="36"/>
      <c r="TOQ19" s="37"/>
      <c r="TOR19" s="31"/>
      <c r="TOS19" s="32"/>
      <c r="TOT19" s="32"/>
      <c r="TOU19" s="32"/>
      <c r="TOV19" s="32"/>
      <c r="TOW19" s="33"/>
      <c r="TOX19" s="32"/>
      <c r="TOY19" s="32"/>
      <c r="TOZ19" s="32"/>
      <c r="TPA19" s="32"/>
      <c r="TPB19" s="34"/>
      <c r="TPC19" s="32"/>
      <c r="TPD19" s="34"/>
      <c r="TPE19" s="35"/>
      <c r="TPF19" s="36"/>
      <c r="TPG19" s="36"/>
      <c r="TPH19" s="36"/>
      <c r="TPI19" s="36"/>
      <c r="TPJ19" s="37"/>
      <c r="TPK19" s="31"/>
      <c r="TPL19" s="32"/>
      <c r="TPM19" s="32"/>
      <c r="TPN19" s="32"/>
      <c r="TPO19" s="32"/>
      <c r="TPP19" s="33"/>
      <c r="TPQ19" s="32"/>
      <c r="TPR19" s="32"/>
      <c r="TPS19" s="32"/>
      <c r="TPT19" s="32"/>
      <c r="TPU19" s="34"/>
      <c r="TPV19" s="32"/>
      <c r="TPW19" s="34"/>
      <c r="TPX19" s="35"/>
      <c r="TPY19" s="36"/>
      <c r="TPZ19" s="36"/>
      <c r="TQA19" s="36"/>
      <c r="TQB19" s="36"/>
      <c r="TQC19" s="37"/>
      <c r="TQD19" s="31"/>
      <c r="TQE19" s="32"/>
      <c r="TQF19" s="32"/>
      <c r="TQG19" s="32"/>
      <c r="TQH19" s="32"/>
      <c r="TQI19" s="33"/>
      <c r="TQJ19" s="32"/>
      <c r="TQK19" s="32"/>
      <c r="TQL19" s="32"/>
      <c r="TQM19" s="32"/>
      <c r="TQN19" s="34"/>
      <c r="TQO19" s="32"/>
      <c r="TQP19" s="34"/>
      <c r="TQQ19" s="35"/>
      <c r="TQR19" s="36"/>
      <c r="TQS19" s="36"/>
      <c r="TQT19" s="36"/>
      <c r="TQU19" s="36"/>
      <c r="TQV19" s="37"/>
      <c r="TQW19" s="31"/>
      <c r="TQX19" s="32"/>
      <c r="TQY19" s="32"/>
      <c r="TQZ19" s="32"/>
      <c r="TRA19" s="32"/>
      <c r="TRB19" s="33"/>
      <c r="TRC19" s="32"/>
      <c r="TRD19" s="32"/>
      <c r="TRE19" s="32"/>
      <c r="TRF19" s="32"/>
      <c r="TRG19" s="34"/>
      <c r="TRH19" s="32"/>
      <c r="TRI19" s="34"/>
      <c r="TRJ19" s="35"/>
      <c r="TRK19" s="36"/>
      <c r="TRL19" s="36"/>
      <c r="TRM19" s="36"/>
      <c r="TRN19" s="36"/>
      <c r="TRO19" s="37"/>
      <c r="TRP19" s="31"/>
      <c r="TRQ19" s="32"/>
      <c r="TRR19" s="32"/>
      <c r="TRS19" s="32"/>
      <c r="TRT19" s="32"/>
      <c r="TRU19" s="33"/>
      <c r="TRV19" s="32"/>
      <c r="TRW19" s="32"/>
      <c r="TRX19" s="32"/>
      <c r="TRY19" s="32"/>
      <c r="TRZ19" s="34"/>
      <c r="TSA19" s="32"/>
      <c r="TSB19" s="34"/>
      <c r="TSC19" s="35"/>
      <c r="TSD19" s="36"/>
      <c r="TSE19" s="36"/>
      <c r="TSF19" s="36"/>
      <c r="TSG19" s="36"/>
      <c r="TSH19" s="37"/>
      <c r="TSI19" s="31"/>
      <c r="TSJ19" s="32"/>
      <c r="TSK19" s="32"/>
      <c r="TSL19" s="32"/>
      <c r="TSM19" s="32"/>
      <c r="TSN19" s="33"/>
      <c r="TSO19" s="32"/>
      <c r="TSP19" s="32"/>
      <c r="TSQ19" s="32"/>
      <c r="TSR19" s="32"/>
      <c r="TSS19" s="34"/>
      <c r="TST19" s="32"/>
      <c r="TSU19" s="34"/>
      <c r="TSV19" s="35"/>
      <c r="TSW19" s="36"/>
      <c r="TSX19" s="36"/>
      <c r="TSY19" s="36"/>
      <c r="TSZ19" s="36"/>
      <c r="TTA19" s="37"/>
      <c r="TTB19" s="31"/>
      <c r="TTC19" s="32"/>
      <c r="TTD19" s="32"/>
      <c r="TTE19" s="32"/>
      <c r="TTF19" s="32"/>
      <c r="TTG19" s="33"/>
      <c r="TTH19" s="32"/>
      <c r="TTI19" s="32"/>
      <c r="TTJ19" s="32"/>
      <c r="TTK19" s="32"/>
      <c r="TTL19" s="34"/>
      <c r="TTM19" s="32"/>
      <c r="TTN19" s="34"/>
      <c r="TTO19" s="35"/>
      <c r="TTP19" s="36"/>
      <c r="TTQ19" s="36"/>
      <c r="TTR19" s="36"/>
      <c r="TTS19" s="36"/>
      <c r="TTT19" s="37"/>
      <c r="TTU19" s="31"/>
      <c r="TTV19" s="32"/>
      <c r="TTW19" s="32"/>
      <c r="TTX19" s="32"/>
      <c r="TTY19" s="32"/>
      <c r="TTZ19" s="33"/>
      <c r="TUA19" s="32"/>
      <c r="TUB19" s="32"/>
      <c r="TUC19" s="32"/>
      <c r="TUD19" s="32"/>
      <c r="TUE19" s="34"/>
      <c r="TUF19" s="32"/>
      <c r="TUG19" s="34"/>
      <c r="TUH19" s="35"/>
      <c r="TUI19" s="36"/>
      <c r="TUJ19" s="36"/>
      <c r="TUK19" s="36"/>
      <c r="TUL19" s="36"/>
      <c r="TUM19" s="37"/>
      <c r="TUN19" s="31"/>
      <c r="TUO19" s="32"/>
      <c r="TUP19" s="32"/>
      <c r="TUQ19" s="32"/>
      <c r="TUR19" s="32"/>
      <c r="TUS19" s="33"/>
      <c r="TUT19" s="32"/>
      <c r="TUU19" s="32"/>
      <c r="TUV19" s="32"/>
      <c r="TUW19" s="32"/>
      <c r="TUX19" s="34"/>
      <c r="TUY19" s="32"/>
      <c r="TUZ19" s="34"/>
      <c r="TVA19" s="35"/>
      <c r="TVB19" s="36"/>
      <c r="TVC19" s="36"/>
      <c r="TVD19" s="36"/>
      <c r="TVE19" s="36"/>
      <c r="TVF19" s="37"/>
      <c r="TVG19" s="31"/>
      <c r="TVH19" s="32"/>
      <c r="TVI19" s="32"/>
      <c r="TVJ19" s="32"/>
      <c r="TVK19" s="32"/>
      <c r="TVL19" s="33"/>
      <c r="TVM19" s="32"/>
      <c r="TVN19" s="32"/>
      <c r="TVO19" s="32"/>
      <c r="TVP19" s="32"/>
      <c r="TVQ19" s="34"/>
      <c r="TVR19" s="32"/>
      <c r="TVS19" s="34"/>
      <c r="TVT19" s="35"/>
      <c r="TVU19" s="36"/>
      <c r="TVV19" s="36"/>
      <c r="TVW19" s="36"/>
      <c r="TVX19" s="36"/>
      <c r="TVY19" s="37"/>
      <c r="TVZ19" s="31"/>
      <c r="TWA19" s="32"/>
      <c r="TWB19" s="32"/>
      <c r="TWC19" s="32"/>
      <c r="TWD19" s="32"/>
      <c r="TWE19" s="33"/>
      <c r="TWF19" s="32"/>
      <c r="TWG19" s="32"/>
      <c r="TWH19" s="32"/>
      <c r="TWI19" s="32"/>
      <c r="TWJ19" s="34"/>
      <c r="TWK19" s="32"/>
      <c r="TWL19" s="34"/>
      <c r="TWM19" s="35"/>
      <c r="TWN19" s="36"/>
      <c r="TWO19" s="36"/>
      <c r="TWP19" s="36"/>
      <c r="TWQ19" s="36"/>
      <c r="TWR19" s="37"/>
      <c r="TWS19" s="31"/>
      <c r="TWT19" s="32"/>
      <c r="TWU19" s="32"/>
      <c r="TWV19" s="32"/>
      <c r="TWW19" s="32"/>
      <c r="TWX19" s="33"/>
      <c r="TWY19" s="32"/>
      <c r="TWZ19" s="32"/>
      <c r="TXA19" s="32"/>
      <c r="TXB19" s="32"/>
      <c r="TXC19" s="34"/>
      <c r="TXD19" s="32"/>
      <c r="TXE19" s="34"/>
      <c r="TXF19" s="35"/>
      <c r="TXG19" s="36"/>
      <c r="TXH19" s="36"/>
      <c r="TXI19" s="36"/>
      <c r="TXJ19" s="36"/>
      <c r="TXK19" s="37"/>
      <c r="TXL19" s="31"/>
      <c r="TXM19" s="32"/>
      <c r="TXN19" s="32"/>
      <c r="TXO19" s="32"/>
      <c r="TXP19" s="32"/>
      <c r="TXQ19" s="33"/>
      <c r="TXR19" s="32"/>
      <c r="TXS19" s="32"/>
      <c r="TXT19" s="32"/>
      <c r="TXU19" s="32"/>
      <c r="TXV19" s="34"/>
      <c r="TXW19" s="32"/>
      <c r="TXX19" s="34"/>
      <c r="TXY19" s="35"/>
      <c r="TXZ19" s="36"/>
      <c r="TYA19" s="36"/>
      <c r="TYB19" s="36"/>
      <c r="TYC19" s="36"/>
      <c r="TYD19" s="37"/>
      <c r="TYE19" s="31"/>
      <c r="TYF19" s="32"/>
      <c r="TYG19" s="32"/>
      <c r="TYH19" s="32"/>
      <c r="TYI19" s="32"/>
      <c r="TYJ19" s="33"/>
      <c r="TYK19" s="32"/>
      <c r="TYL19" s="32"/>
      <c r="TYM19" s="32"/>
      <c r="TYN19" s="32"/>
      <c r="TYO19" s="34"/>
      <c r="TYP19" s="32"/>
      <c r="TYQ19" s="34"/>
      <c r="TYR19" s="35"/>
      <c r="TYS19" s="36"/>
      <c r="TYT19" s="36"/>
      <c r="TYU19" s="36"/>
      <c r="TYV19" s="36"/>
      <c r="TYW19" s="37"/>
      <c r="TYX19" s="31"/>
      <c r="TYY19" s="32"/>
      <c r="TYZ19" s="32"/>
      <c r="TZA19" s="32"/>
      <c r="TZB19" s="32"/>
      <c r="TZC19" s="33"/>
      <c r="TZD19" s="32"/>
      <c r="TZE19" s="32"/>
      <c r="TZF19" s="32"/>
      <c r="TZG19" s="32"/>
      <c r="TZH19" s="34"/>
      <c r="TZI19" s="32"/>
      <c r="TZJ19" s="34"/>
      <c r="TZK19" s="35"/>
      <c r="TZL19" s="36"/>
      <c r="TZM19" s="36"/>
      <c r="TZN19" s="36"/>
      <c r="TZO19" s="36"/>
      <c r="TZP19" s="37"/>
      <c r="TZQ19" s="31"/>
      <c r="TZR19" s="32"/>
      <c r="TZS19" s="32"/>
      <c r="TZT19" s="32"/>
      <c r="TZU19" s="32"/>
      <c r="TZV19" s="33"/>
      <c r="TZW19" s="32"/>
      <c r="TZX19" s="32"/>
      <c r="TZY19" s="32"/>
      <c r="TZZ19" s="32"/>
      <c r="UAA19" s="34"/>
      <c r="UAB19" s="32"/>
      <c r="UAC19" s="34"/>
      <c r="UAD19" s="35"/>
      <c r="UAE19" s="36"/>
      <c r="UAF19" s="36"/>
      <c r="UAG19" s="36"/>
      <c r="UAH19" s="36"/>
      <c r="UAI19" s="37"/>
      <c r="UAJ19" s="31"/>
      <c r="UAK19" s="32"/>
      <c r="UAL19" s="32"/>
      <c r="UAM19" s="32"/>
      <c r="UAN19" s="32"/>
      <c r="UAO19" s="33"/>
      <c r="UAP19" s="32"/>
      <c r="UAQ19" s="32"/>
      <c r="UAR19" s="32"/>
      <c r="UAS19" s="32"/>
      <c r="UAT19" s="34"/>
      <c r="UAU19" s="32"/>
      <c r="UAV19" s="34"/>
      <c r="UAW19" s="35"/>
      <c r="UAX19" s="36"/>
      <c r="UAY19" s="36"/>
      <c r="UAZ19" s="36"/>
      <c r="UBA19" s="36"/>
      <c r="UBB19" s="37"/>
      <c r="UBC19" s="31"/>
      <c r="UBD19" s="32"/>
      <c r="UBE19" s="32"/>
      <c r="UBF19" s="32"/>
      <c r="UBG19" s="32"/>
      <c r="UBH19" s="33"/>
      <c r="UBI19" s="32"/>
      <c r="UBJ19" s="32"/>
      <c r="UBK19" s="32"/>
      <c r="UBL19" s="32"/>
      <c r="UBM19" s="34"/>
      <c r="UBN19" s="32"/>
      <c r="UBO19" s="34"/>
      <c r="UBP19" s="35"/>
      <c r="UBQ19" s="36"/>
      <c r="UBR19" s="36"/>
      <c r="UBS19" s="36"/>
      <c r="UBT19" s="36"/>
      <c r="UBU19" s="37"/>
      <c r="UBV19" s="31"/>
      <c r="UBW19" s="32"/>
      <c r="UBX19" s="32"/>
      <c r="UBY19" s="32"/>
      <c r="UBZ19" s="32"/>
      <c r="UCA19" s="33"/>
      <c r="UCB19" s="32"/>
      <c r="UCC19" s="32"/>
      <c r="UCD19" s="32"/>
      <c r="UCE19" s="32"/>
      <c r="UCF19" s="34"/>
      <c r="UCG19" s="32"/>
      <c r="UCH19" s="34"/>
      <c r="UCI19" s="35"/>
      <c r="UCJ19" s="36"/>
      <c r="UCK19" s="36"/>
      <c r="UCL19" s="36"/>
      <c r="UCM19" s="36"/>
      <c r="UCN19" s="37"/>
      <c r="UCO19" s="31"/>
      <c r="UCP19" s="32"/>
      <c r="UCQ19" s="32"/>
      <c r="UCR19" s="32"/>
      <c r="UCS19" s="32"/>
      <c r="UCT19" s="33"/>
      <c r="UCU19" s="32"/>
      <c r="UCV19" s="32"/>
      <c r="UCW19" s="32"/>
      <c r="UCX19" s="32"/>
      <c r="UCY19" s="34"/>
      <c r="UCZ19" s="32"/>
      <c r="UDA19" s="34"/>
      <c r="UDB19" s="35"/>
      <c r="UDC19" s="36"/>
      <c r="UDD19" s="36"/>
      <c r="UDE19" s="36"/>
      <c r="UDF19" s="36"/>
      <c r="UDG19" s="37"/>
      <c r="UDH19" s="31"/>
      <c r="UDI19" s="32"/>
      <c r="UDJ19" s="32"/>
      <c r="UDK19" s="32"/>
      <c r="UDL19" s="32"/>
      <c r="UDM19" s="33"/>
      <c r="UDN19" s="32"/>
      <c r="UDO19" s="32"/>
      <c r="UDP19" s="32"/>
      <c r="UDQ19" s="32"/>
      <c r="UDR19" s="34"/>
      <c r="UDS19" s="32"/>
      <c r="UDT19" s="34"/>
      <c r="UDU19" s="35"/>
      <c r="UDV19" s="36"/>
      <c r="UDW19" s="36"/>
      <c r="UDX19" s="36"/>
      <c r="UDY19" s="36"/>
      <c r="UDZ19" s="37"/>
      <c r="UEA19" s="31"/>
      <c r="UEB19" s="32"/>
      <c r="UEC19" s="32"/>
      <c r="UED19" s="32"/>
      <c r="UEE19" s="32"/>
      <c r="UEF19" s="33"/>
      <c r="UEG19" s="32"/>
      <c r="UEH19" s="32"/>
      <c r="UEI19" s="32"/>
      <c r="UEJ19" s="32"/>
      <c r="UEK19" s="34"/>
      <c r="UEL19" s="32"/>
      <c r="UEM19" s="34"/>
      <c r="UEN19" s="35"/>
      <c r="UEO19" s="36"/>
      <c r="UEP19" s="36"/>
      <c r="UEQ19" s="36"/>
      <c r="UER19" s="36"/>
      <c r="UES19" s="37"/>
      <c r="UET19" s="31"/>
      <c r="UEU19" s="32"/>
      <c r="UEV19" s="32"/>
      <c r="UEW19" s="32"/>
      <c r="UEX19" s="32"/>
      <c r="UEY19" s="33"/>
      <c r="UEZ19" s="32"/>
      <c r="UFA19" s="32"/>
      <c r="UFB19" s="32"/>
      <c r="UFC19" s="32"/>
      <c r="UFD19" s="34"/>
      <c r="UFE19" s="32"/>
      <c r="UFF19" s="34"/>
      <c r="UFG19" s="35"/>
      <c r="UFH19" s="36"/>
      <c r="UFI19" s="36"/>
      <c r="UFJ19" s="36"/>
      <c r="UFK19" s="36"/>
      <c r="UFL19" s="37"/>
      <c r="UFM19" s="31"/>
      <c r="UFN19" s="32"/>
      <c r="UFO19" s="32"/>
      <c r="UFP19" s="32"/>
      <c r="UFQ19" s="32"/>
      <c r="UFR19" s="33"/>
      <c r="UFS19" s="32"/>
      <c r="UFT19" s="32"/>
      <c r="UFU19" s="32"/>
      <c r="UFV19" s="32"/>
      <c r="UFW19" s="34"/>
      <c r="UFX19" s="32"/>
      <c r="UFY19" s="34"/>
      <c r="UFZ19" s="35"/>
      <c r="UGA19" s="36"/>
      <c r="UGB19" s="36"/>
      <c r="UGC19" s="36"/>
      <c r="UGD19" s="36"/>
      <c r="UGE19" s="37"/>
      <c r="UGF19" s="31"/>
      <c r="UGG19" s="32"/>
      <c r="UGH19" s="32"/>
      <c r="UGI19" s="32"/>
      <c r="UGJ19" s="32"/>
      <c r="UGK19" s="33"/>
      <c r="UGL19" s="32"/>
      <c r="UGM19" s="32"/>
      <c r="UGN19" s="32"/>
      <c r="UGO19" s="32"/>
      <c r="UGP19" s="34"/>
      <c r="UGQ19" s="32"/>
      <c r="UGR19" s="34"/>
      <c r="UGS19" s="35"/>
      <c r="UGT19" s="36"/>
      <c r="UGU19" s="36"/>
      <c r="UGV19" s="36"/>
      <c r="UGW19" s="36"/>
      <c r="UGX19" s="37"/>
      <c r="UGY19" s="31"/>
      <c r="UGZ19" s="32"/>
      <c r="UHA19" s="32"/>
      <c r="UHB19" s="32"/>
      <c r="UHC19" s="32"/>
      <c r="UHD19" s="33"/>
      <c r="UHE19" s="32"/>
      <c r="UHF19" s="32"/>
      <c r="UHG19" s="32"/>
      <c r="UHH19" s="32"/>
      <c r="UHI19" s="34"/>
      <c r="UHJ19" s="32"/>
      <c r="UHK19" s="34"/>
      <c r="UHL19" s="35"/>
      <c r="UHM19" s="36"/>
      <c r="UHN19" s="36"/>
      <c r="UHO19" s="36"/>
      <c r="UHP19" s="36"/>
      <c r="UHQ19" s="37"/>
      <c r="UHR19" s="31"/>
      <c r="UHS19" s="32"/>
      <c r="UHT19" s="32"/>
      <c r="UHU19" s="32"/>
      <c r="UHV19" s="32"/>
      <c r="UHW19" s="33"/>
      <c r="UHX19" s="32"/>
      <c r="UHY19" s="32"/>
      <c r="UHZ19" s="32"/>
      <c r="UIA19" s="32"/>
      <c r="UIB19" s="34"/>
      <c r="UIC19" s="32"/>
      <c r="UID19" s="34"/>
      <c r="UIE19" s="35"/>
      <c r="UIF19" s="36"/>
      <c r="UIG19" s="36"/>
      <c r="UIH19" s="36"/>
      <c r="UII19" s="36"/>
      <c r="UIJ19" s="37"/>
      <c r="UIK19" s="31"/>
      <c r="UIL19" s="32"/>
      <c r="UIM19" s="32"/>
      <c r="UIN19" s="32"/>
      <c r="UIO19" s="32"/>
      <c r="UIP19" s="33"/>
      <c r="UIQ19" s="32"/>
      <c r="UIR19" s="32"/>
      <c r="UIS19" s="32"/>
      <c r="UIT19" s="32"/>
      <c r="UIU19" s="34"/>
      <c r="UIV19" s="32"/>
      <c r="UIW19" s="34"/>
      <c r="UIX19" s="35"/>
      <c r="UIY19" s="36"/>
      <c r="UIZ19" s="36"/>
      <c r="UJA19" s="36"/>
      <c r="UJB19" s="36"/>
      <c r="UJC19" s="37"/>
      <c r="UJD19" s="31"/>
      <c r="UJE19" s="32"/>
      <c r="UJF19" s="32"/>
      <c r="UJG19" s="32"/>
      <c r="UJH19" s="32"/>
      <c r="UJI19" s="33"/>
      <c r="UJJ19" s="32"/>
      <c r="UJK19" s="32"/>
      <c r="UJL19" s="32"/>
      <c r="UJM19" s="32"/>
      <c r="UJN19" s="34"/>
      <c r="UJO19" s="32"/>
      <c r="UJP19" s="34"/>
      <c r="UJQ19" s="35"/>
      <c r="UJR19" s="36"/>
      <c r="UJS19" s="36"/>
      <c r="UJT19" s="36"/>
      <c r="UJU19" s="36"/>
      <c r="UJV19" s="37"/>
      <c r="UJW19" s="31"/>
      <c r="UJX19" s="32"/>
      <c r="UJY19" s="32"/>
      <c r="UJZ19" s="32"/>
      <c r="UKA19" s="32"/>
      <c r="UKB19" s="33"/>
      <c r="UKC19" s="32"/>
      <c r="UKD19" s="32"/>
      <c r="UKE19" s="32"/>
      <c r="UKF19" s="32"/>
      <c r="UKG19" s="34"/>
      <c r="UKH19" s="32"/>
      <c r="UKI19" s="34"/>
      <c r="UKJ19" s="35"/>
      <c r="UKK19" s="36"/>
      <c r="UKL19" s="36"/>
      <c r="UKM19" s="36"/>
      <c r="UKN19" s="36"/>
      <c r="UKO19" s="37"/>
      <c r="UKP19" s="31"/>
      <c r="UKQ19" s="32"/>
      <c r="UKR19" s="32"/>
      <c r="UKS19" s="32"/>
      <c r="UKT19" s="32"/>
      <c r="UKU19" s="33"/>
      <c r="UKV19" s="32"/>
      <c r="UKW19" s="32"/>
      <c r="UKX19" s="32"/>
      <c r="UKY19" s="32"/>
      <c r="UKZ19" s="34"/>
      <c r="ULA19" s="32"/>
      <c r="ULB19" s="34"/>
      <c r="ULC19" s="35"/>
      <c r="ULD19" s="36"/>
      <c r="ULE19" s="36"/>
      <c r="ULF19" s="36"/>
      <c r="ULG19" s="36"/>
      <c r="ULH19" s="37"/>
      <c r="ULI19" s="31"/>
      <c r="ULJ19" s="32"/>
      <c r="ULK19" s="32"/>
      <c r="ULL19" s="32"/>
      <c r="ULM19" s="32"/>
      <c r="ULN19" s="33"/>
      <c r="ULO19" s="32"/>
      <c r="ULP19" s="32"/>
      <c r="ULQ19" s="32"/>
      <c r="ULR19" s="32"/>
      <c r="ULS19" s="34"/>
      <c r="ULT19" s="32"/>
      <c r="ULU19" s="34"/>
      <c r="ULV19" s="35"/>
      <c r="ULW19" s="36"/>
      <c r="ULX19" s="36"/>
      <c r="ULY19" s="36"/>
      <c r="ULZ19" s="36"/>
      <c r="UMA19" s="37"/>
      <c r="UMB19" s="31"/>
      <c r="UMC19" s="32"/>
      <c r="UMD19" s="32"/>
      <c r="UME19" s="32"/>
      <c r="UMF19" s="32"/>
      <c r="UMG19" s="33"/>
      <c r="UMH19" s="32"/>
      <c r="UMI19" s="32"/>
      <c r="UMJ19" s="32"/>
      <c r="UMK19" s="32"/>
      <c r="UML19" s="34"/>
      <c r="UMM19" s="32"/>
      <c r="UMN19" s="34"/>
      <c r="UMO19" s="35"/>
      <c r="UMP19" s="36"/>
      <c r="UMQ19" s="36"/>
      <c r="UMR19" s="36"/>
      <c r="UMS19" s="36"/>
      <c r="UMT19" s="37"/>
      <c r="UMU19" s="31"/>
      <c r="UMV19" s="32"/>
      <c r="UMW19" s="32"/>
      <c r="UMX19" s="32"/>
      <c r="UMY19" s="32"/>
      <c r="UMZ19" s="33"/>
      <c r="UNA19" s="32"/>
      <c r="UNB19" s="32"/>
      <c r="UNC19" s="32"/>
      <c r="UND19" s="32"/>
      <c r="UNE19" s="34"/>
      <c r="UNF19" s="32"/>
      <c r="UNG19" s="34"/>
      <c r="UNH19" s="35"/>
      <c r="UNI19" s="36"/>
      <c r="UNJ19" s="36"/>
      <c r="UNK19" s="36"/>
      <c r="UNL19" s="36"/>
      <c r="UNM19" s="37"/>
      <c r="UNN19" s="31"/>
      <c r="UNO19" s="32"/>
      <c r="UNP19" s="32"/>
      <c r="UNQ19" s="32"/>
      <c r="UNR19" s="32"/>
      <c r="UNS19" s="33"/>
      <c r="UNT19" s="32"/>
      <c r="UNU19" s="32"/>
      <c r="UNV19" s="32"/>
      <c r="UNW19" s="32"/>
      <c r="UNX19" s="34"/>
      <c r="UNY19" s="32"/>
      <c r="UNZ19" s="34"/>
      <c r="UOA19" s="35"/>
      <c r="UOB19" s="36"/>
      <c r="UOC19" s="36"/>
      <c r="UOD19" s="36"/>
      <c r="UOE19" s="36"/>
      <c r="UOF19" s="37"/>
      <c r="UOG19" s="31"/>
      <c r="UOH19" s="32"/>
      <c r="UOI19" s="32"/>
      <c r="UOJ19" s="32"/>
      <c r="UOK19" s="32"/>
      <c r="UOL19" s="33"/>
      <c r="UOM19" s="32"/>
      <c r="UON19" s="32"/>
      <c r="UOO19" s="32"/>
      <c r="UOP19" s="32"/>
      <c r="UOQ19" s="34"/>
      <c r="UOR19" s="32"/>
      <c r="UOS19" s="34"/>
      <c r="UOT19" s="35"/>
      <c r="UOU19" s="36"/>
      <c r="UOV19" s="36"/>
      <c r="UOW19" s="36"/>
      <c r="UOX19" s="36"/>
      <c r="UOY19" s="37"/>
      <c r="UOZ19" s="31"/>
      <c r="UPA19" s="32"/>
      <c r="UPB19" s="32"/>
      <c r="UPC19" s="32"/>
      <c r="UPD19" s="32"/>
      <c r="UPE19" s="33"/>
      <c r="UPF19" s="32"/>
      <c r="UPG19" s="32"/>
      <c r="UPH19" s="32"/>
      <c r="UPI19" s="32"/>
      <c r="UPJ19" s="34"/>
      <c r="UPK19" s="32"/>
      <c r="UPL19" s="34"/>
      <c r="UPM19" s="35"/>
      <c r="UPN19" s="36"/>
      <c r="UPO19" s="36"/>
      <c r="UPP19" s="36"/>
      <c r="UPQ19" s="36"/>
      <c r="UPR19" s="37"/>
      <c r="UPS19" s="31"/>
      <c r="UPT19" s="32"/>
      <c r="UPU19" s="32"/>
      <c r="UPV19" s="32"/>
      <c r="UPW19" s="32"/>
      <c r="UPX19" s="33"/>
      <c r="UPY19" s="32"/>
      <c r="UPZ19" s="32"/>
      <c r="UQA19" s="32"/>
      <c r="UQB19" s="32"/>
      <c r="UQC19" s="34"/>
      <c r="UQD19" s="32"/>
      <c r="UQE19" s="34"/>
      <c r="UQF19" s="35"/>
      <c r="UQG19" s="36"/>
      <c r="UQH19" s="36"/>
      <c r="UQI19" s="36"/>
      <c r="UQJ19" s="36"/>
      <c r="UQK19" s="37"/>
      <c r="UQL19" s="31"/>
      <c r="UQM19" s="32"/>
      <c r="UQN19" s="32"/>
      <c r="UQO19" s="32"/>
      <c r="UQP19" s="32"/>
      <c r="UQQ19" s="33"/>
      <c r="UQR19" s="32"/>
      <c r="UQS19" s="32"/>
      <c r="UQT19" s="32"/>
      <c r="UQU19" s="32"/>
      <c r="UQV19" s="34"/>
      <c r="UQW19" s="32"/>
      <c r="UQX19" s="34"/>
      <c r="UQY19" s="35"/>
      <c r="UQZ19" s="36"/>
      <c r="URA19" s="36"/>
      <c r="URB19" s="36"/>
      <c r="URC19" s="36"/>
      <c r="URD19" s="37"/>
      <c r="URE19" s="31"/>
      <c r="URF19" s="32"/>
      <c r="URG19" s="32"/>
      <c r="URH19" s="32"/>
      <c r="URI19" s="32"/>
      <c r="URJ19" s="33"/>
      <c r="URK19" s="32"/>
      <c r="URL19" s="32"/>
      <c r="URM19" s="32"/>
      <c r="URN19" s="32"/>
      <c r="URO19" s="34"/>
      <c r="URP19" s="32"/>
      <c r="URQ19" s="34"/>
      <c r="URR19" s="35"/>
      <c r="URS19" s="36"/>
      <c r="URT19" s="36"/>
      <c r="URU19" s="36"/>
      <c r="URV19" s="36"/>
      <c r="URW19" s="37"/>
      <c r="URX19" s="31"/>
      <c r="URY19" s="32"/>
      <c r="URZ19" s="32"/>
      <c r="USA19" s="32"/>
      <c r="USB19" s="32"/>
      <c r="USC19" s="33"/>
      <c r="USD19" s="32"/>
      <c r="USE19" s="32"/>
      <c r="USF19" s="32"/>
      <c r="USG19" s="32"/>
      <c r="USH19" s="34"/>
      <c r="USI19" s="32"/>
      <c r="USJ19" s="34"/>
      <c r="USK19" s="35"/>
      <c r="USL19" s="36"/>
      <c r="USM19" s="36"/>
      <c r="USN19" s="36"/>
      <c r="USO19" s="36"/>
      <c r="USP19" s="37"/>
      <c r="USQ19" s="31"/>
      <c r="USR19" s="32"/>
      <c r="USS19" s="32"/>
      <c r="UST19" s="32"/>
      <c r="USU19" s="32"/>
      <c r="USV19" s="33"/>
      <c r="USW19" s="32"/>
      <c r="USX19" s="32"/>
      <c r="USY19" s="32"/>
      <c r="USZ19" s="32"/>
      <c r="UTA19" s="34"/>
      <c r="UTB19" s="32"/>
      <c r="UTC19" s="34"/>
      <c r="UTD19" s="35"/>
      <c r="UTE19" s="36"/>
      <c r="UTF19" s="36"/>
      <c r="UTG19" s="36"/>
      <c r="UTH19" s="36"/>
      <c r="UTI19" s="37"/>
      <c r="UTJ19" s="31"/>
      <c r="UTK19" s="32"/>
      <c r="UTL19" s="32"/>
      <c r="UTM19" s="32"/>
      <c r="UTN19" s="32"/>
      <c r="UTO19" s="33"/>
      <c r="UTP19" s="32"/>
      <c r="UTQ19" s="32"/>
      <c r="UTR19" s="32"/>
      <c r="UTS19" s="32"/>
      <c r="UTT19" s="34"/>
      <c r="UTU19" s="32"/>
      <c r="UTV19" s="34"/>
      <c r="UTW19" s="35"/>
      <c r="UTX19" s="36"/>
      <c r="UTY19" s="36"/>
      <c r="UTZ19" s="36"/>
      <c r="UUA19" s="36"/>
      <c r="UUB19" s="37"/>
      <c r="UUC19" s="31"/>
      <c r="UUD19" s="32"/>
      <c r="UUE19" s="32"/>
      <c r="UUF19" s="32"/>
      <c r="UUG19" s="32"/>
      <c r="UUH19" s="33"/>
      <c r="UUI19" s="32"/>
      <c r="UUJ19" s="32"/>
      <c r="UUK19" s="32"/>
      <c r="UUL19" s="32"/>
      <c r="UUM19" s="34"/>
      <c r="UUN19" s="32"/>
      <c r="UUO19" s="34"/>
      <c r="UUP19" s="35"/>
      <c r="UUQ19" s="36"/>
      <c r="UUR19" s="36"/>
      <c r="UUS19" s="36"/>
      <c r="UUT19" s="36"/>
      <c r="UUU19" s="37"/>
      <c r="UUV19" s="31"/>
      <c r="UUW19" s="32"/>
      <c r="UUX19" s="32"/>
      <c r="UUY19" s="32"/>
      <c r="UUZ19" s="32"/>
      <c r="UVA19" s="33"/>
      <c r="UVB19" s="32"/>
      <c r="UVC19" s="32"/>
      <c r="UVD19" s="32"/>
      <c r="UVE19" s="32"/>
      <c r="UVF19" s="34"/>
      <c r="UVG19" s="32"/>
      <c r="UVH19" s="34"/>
      <c r="UVI19" s="35"/>
      <c r="UVJ19" s="36"/>
      <c r="UVK19" s="36"/>
      <c r="UVL19" s="36"/>
      <c r="UVM19" s="36"/>
      <c r="UVN19" s="37"/>
      <c r="UVO19" s="31"/>
      <c r="UVP19" s="32"/>
      <c r="UVQ19" s="32"/>
      <c r="UVR19" s="32"/>
      <c r="UVS19" s="32"/>
      <c r="UVT19" s="33"/>
      <c r="UVU19" s="32"/>
      <c r="UVV19" s="32"/>
      <c r="UVW19" s="32"/>
      <c r="UVX19" s="32"/>
      <c r="UVY19" s="34"/>
      <c r="UVZ19" s="32"/>
      <c r="UWA19" s="34"/>
      <c r="UWB19" s="35"/>
      <c r="UWC19" s="36"/>
      <c r="UWD19" s="36"/>
      <c r="UWE19" s="36"/>
      <c r="UWF19" s="36"/>
      <c r="UWG19" s="37"/>
      <c r="UWH19" s="31"/>
      <c r="UWI19" s="32"/>
      <c r="UWJ19" s="32"/>
      <c r="UWK19" s="32"/>
      <c r="UWL19" s="32"/>
      <c r="UWM19" s="33"/>
      <c r="UWN19" s="32"/>
      <c r="UWO19" s="32"/>
      <c r="UWP19" s="32"/>
      <c r="UWQ19" s="32"/>
      <c r="UWR19" s="34"/>
      <c r="UWS19" s="32"/>
      <c r="UWT19" s="34"/>
      <c r="UWU19" s="35"/>
      <c r="UWV19" s="36"/>
      <c r="UWW19" s="36"/>
      <c r="UWX19" s="36"/>
      <c r="UWY19" s="36"/>
      <c r="UWZ19" s="37"/>
      <c r="UXA19" s="31"/>
      <c r="UXB19" s="32"/>
      <c r="UXC19" s="32"/>
      <c r="UXD19" s="32"/>
      <c r="UXE19" s="32"/>
      <c r="UXF19" s="33"/>
      <c r="UXG19" s="32"/>
      <c r="UXH19" s="32"/>
      <c r="UXI19" s="32"/>
      <c r="UXJ19" s="32"/>
      <c r="UXK19" s="34"/>
      <c r="UXL19" s="32"/>
      <c r="UXM19" s="34"/>
      <c r="UXN19" s="35"/>
      <c r="UXO19" s="36"/>
      <c r="UXP19" s="36"/>
      <c r="UXQ19" s="36"/>
      <c r="UXR19" s="36"/>
      <c r="UXS19" s="37"/>
      <c r="UXT19" s="31"/>
      <c r="UXU19" s="32"/>
      <c r="UXV19" s="32"/>
      <c r="UXW19" s="32"/>
      <c r="UXX19" s="32"/>
      <c r="UXY19" s="33"/>
      <c r="UXZ19" s="32"/>
      <c r="UYA19" s="32"/>
      <c r="UYB19" s="32"/>
      <c r="UYC19" s="32"/>
      <c r="UYD19" s="34"/>
      <c r="UYE19" s="32"/>
      <c r="UYF19" s="34"/>
      <c r="UYG19" s="35"/>
      <c r="UYH19" s="36"/>
      <c r="UYI19" s="36"/>
      <c r="UYJ19" s="36"/>
      <c r="UYK19" s="36"/>
      <c r="UYL19" s="37"/>
      <c r="UYM19" s="31"/>
      <c r="UYN19" s="32"/>
      <c r="UYO19" s="32"/>
      <c r="UYP19" s="32"/>
      <c r="UYQ19" s="32"/>
      <c r="UYR19" s="33"/>
      <c r="UYS19" s="32"/>
      <c r="UYT19" s="32"/>
      <c r="UYU19" s="32"/>
      <c r="UYV19" s="32"/>
      <c r="UYW19" s="34"/>
      <c r="UYX19" s="32"/>
      <c r="UYY19" s="34"/>
      <c r="UYZ19" s="35"/>
      <c r="UZA19" s="36"/>
      <c r="UZB19" s="36"/>
      <c r="UZC19" s="36"/>
      <c r="UZD19" s="36"/>
      <c r="UZE19" s="37"/>
      <c r="UZF19" s="31"/>
      <c r="UZG19" s="32"/>
      <c r="UZH19" s="32"/>
      <c r="UZI19" s="32"/>
      <c r="UZJ19" s="32"/>
      <c r="UZK19" s="33"/>
      <c r="UZL19" s="32"/>
      <c r="UZM19" s="32"/>
      <c r="UZN19" s="32"/>
      <c r="UZO19" s="32"/>
      <c r="UZP19" s="34"/>
      <c r="UZQ19" s="32"/>
      <c r="UZR19" s="34"/>
      <c r="UZS19" s="35"/>
      <c r="UZT19" s="36"/>
      <c r="UZU19" s="36"/>
      <c r="UZV19" s="36"/>
      <c r="UZW19" s="36"/>
      <c r="UZX19" s="37"/>
      <c r="UZY19" s="31"/>
      <c r="UZZ19" s="32"/>
      <c r="VAA19" s="32"/>
      <c r="VAB19" s="32"/>
      <c r="VAC19" s="32"/>
      <c r="VAD19" s="33"/>
      <c r="VAE19" s="32"/>
      <c r="VAF19" s="32"/>
      <c r="VAG19" s="32"/>
      <c r="VAH19" s="32"/>
      <c r="VAI19" s="34"/>
      <c r="VAJ19" s="32"/>
      <c r="VAK19" s="34"/>
      <c r="VAL19" s="35"/>
      <c r="VAM19" s="36"/>
      <c r="VAN19" s="36"/>
      <c r="VAO19" s="36"/>
      <c r="VAP19" s="36"/>
      <c r="VAQ19" s="37"/>
      <c r="VAR19" s="31"/>
      <c r="VAS19" s="32"/>
      <c r="VAT19" s="32"/>
      <c r="VAU19" s="32"/>
      <c r="VAV19" s="32"/>
      <c r="VAW19" s="33"/>
      <c r="VAX19" s="32"/>
      <c r="VAY19" s="32"/>
      <c r="VAZ19" s="32"/>
      <c r="VBA19" s="32"/>
      <c r="VBB19" s="34"/>
      <c r="VBC19" s="32"/>
      <c r="VBD19" s="34"/>
      <c r="VBE19" s="35"/>
      <c r="VBF19" s="36"/>
      <c r="VBG19" s="36"/>
      <c r="VBH19" s="36"/>
      <c r="VBI19" s="36"/>
      <c r="VBJ19" s="37"/>
      <c r="VBK19" s="31"/>
      <c r="VBL19" s="32"/>
      <c r="VBM19" s="32"/>
      <c r="VBN19" s="32"/>
      <c r="VBO19" s="32"/>
      <c r="VBP19" s="33"/>
      <c r="VBQ19" s="32"/>
      <c r="VBR19" s="32"/>
      <c r="VBS19" s="32"/>
      <c r="VBT19" s="32"/>
      <c r="VBU19" s="34"/>
      <c r="VBV19" s="32"/>
      <c r="VBW19" s="34"/>
      <c r="VBX19" s="35"/>
      <c r="VBY19" s="36"/>
      <c r="VBZ19" s="36"/>
      <c r="VCA19" s="36"/>
      <c r="VCB19" s="36"/>
      <c r="VCC19" s="37"/>
      <c r="VCD19" s="31"/>
      <c r="VCE19" s="32"/>
      <c r="VCF19" s="32"/>
      <c r="VCG19" s="32"/>
      <c r="VCH19" s="32"/>
      <c r="VCI19" s="33"/>
      <c r="VCJ19" s="32"/>
      <c r="VCK19" s="32"/>
      <c r="VCL19" s="32"/>
      <c r="VCM19" s="32"/>
      <c r="VCN19" s="34"/>
      <c r="VCO19" s="32"/>
      <c r="VCP19" s="34"/>
      <c r="VCQ19" s="35"/>
      <c r="VCR19" s="36"/>
      <c r="VCS19" s="36"/>
      <c r="VCT19" s="36"/>
      <c r="VCU19" s="36"/>
      <c r="VCV19" s="37"/>
      <c r="VCW19" s="31"/>
      <c r="VCX19" s="32"/>
      <c r="VCY19" s="32"/>
      <c r="VCZ19" s="32"/>
      <c r="VDA19" s="32"/>
      <c r="VDB19" s="33"/>
      <c r="VDC19" s="32"/>
      <c r="VDD19" s="32"/>
      <c r="VDE19" s="32"/>
      <c r="VDF19" s="32"/>
      <c r="VDG19" s="34"/>
      <c r="VDH19" s="32"/>
      <c r="VDI19" s="34"/>
      <c r="VDJ19" s="35"/>
      <c r="VDK19" s="36"/>
      <c r="VDL19" s="36"/>
      <c r="VDM19" s="36"/>
      <c r="VDN19" s="36"/>
      <c r="VDO19" s="37"/>
      <c r="VDP19" s="31"/>
      <c r="VDQ19" s="32"/>
      <c r="VDR19" s="32"/>
      <c r="VDS19" s="32"/>
      <c r="VDT19" s="32"/>
      <c r="VDU19" s="33"/>
      <c r="VDV19" s="32"/>
      <c r="VDW19" s="32"/>
      <c r="VDX19" s="32"/>
      <c r="VDY19" s="32"/>
      <c r="VDZ19" s="34"/>
      <c r="VEA19" s="32"/>
      <c r="VEB19" s="34"/>
      <c r="VEC19" s="35"/>
      <c r="VED19" s="36"/>
      <c r="VEE19" s="36"/>
      <c r="VEF19" s="36"/>
      <c r="VEG19" s="36"/>
      <c r="VEH19" s="37"/>
      <c r="VEI19" s="31"/>
      <c r="VEJ19" s="32"/>
      <c r="VEK19" s="32"/>
      <c r="VEL19" s="32"/>
      <c r="VEM19" s="32"/>
      <c r="VEN19" s="33"/>
      <c r="VEO19" s="32"/>
      <c r="VEP19" s="32"/>
      <c r="VEQ19" s="32"/>
      <c r="VER19" s="32"/>
      <c r="VES19" s="34"/>
      <c r="VET19" s="32"/>
      <c r="VEU19" s="34"/>
      <c r="VEV19" s="35"/>
      <c r="VEW19" s="36"/>
      <c r="VEX19" s="36"/>
      <c r="VEY19" s="36"/>
      <c r="VEZ19" s="36"/>
      <c r="VFA19" s="37"/>
      <c r="VFB19" s="31"/>
      <c r="VFC19" s="32"/>
      <c r="VFD19" s="32"/>
      <c r="VFE19" s="32"/>
      <c r="VFF19" s="32"/>
      <c r="VFG19" s="33"/>
      <c r="VFH19" s="32"/>
      <c r="VFI19" s="32"/>
      <c r="VFJ19" s="32"/>
      <c r="VFK19" s="32"/>
      <c r="VFL19" s="34"/>
      <c r="VFM19" s="32"/>
      <c r="VFN19" s="34"/>
      <c r="VFO19" s="35"/>
      <c r="VFP19" s="36"/>
      <c r="VFQ19" s="36"/>
      <c r="VFR19" s="36"/>
      <c r="VFS19" s="36"/>
      <c r="VFT19" s="37"/>
      <c r="VFU19" s="31"/>
      <c r="VFV19" s="32"/>
      <c r="VFW19" s="32"/>
      <c r="VFX19" s="32"/>
      <c r="VFY19" s="32"/>
      <c r="VFZ19" s="33"/>
      <c r="VGA19" s="32"/>
      <c r="VGB19" s="32"/>
      <c r="VGC19" s="32"/>
      <c r="VGD19" s="32"/>
      <c r="VGE19" s="34"/>
      <c r="VGF19" s="32"/>
      <c r="VGG19" s="34"/>
      <c r="VGH19" s="35"/>
      <c r="VGI19" s="36"/>
      <c r="VGJ19" s="36"/>
      <c r="VGK19" s="36"/>
      <c r="VGL19" s="36"/>
      <c r="VGM19" s="37"/>
      <c r="VGN19" s="31"/>
      <c r="VGO19" s="32"/>
      <c r="VGP19" s="32"/>
      <c r="VGQ19" s="32"/>
      <c r="VGR19" s="32"/>
      <c r="VGS19" s="33"/>
      <c r="VGT19" s="32"/>
      <c r="VGU19" s="32"/>
      <c r="VGV19" s="32"/>
      <c r="VGW19" s="32"/>
      <c r="VGX19" s="34"/>
      <c r="VGY19" s="32"/>
      <c r="VGZ19" s="34"/>
      <c r="VHA19" s="35"/>
      <c r="VHB19" s="36"/>
      <c r="VHC19" s="36"/>
      <c r="VHD19" s="36"/>
      <c r="VHE19" s="36"/>
      <c r="VHF19" s="37"/>
      <c r="VHG19" s="31"/>
      <c r="VHH19" s="32"/>
      <c r="VHI19" s="32"/>
      <c r="VHJ19" s="32"/>
      <c r="VHK19" s="32"/>
      <c r="VHL19" s="33"/>
      <c r="VHM19" s="32"/>
      <c r="VHN19" s="32"/>
      <c r="VHO19" s="32"/>
      <c r="VHP19" s="32"/>
      <c r="VHQ19" s="34"/>
      <c r="VHR19" s="32"/>
      <c r="VHS19" s="34"/>
      <c r="VHT19" s="35"/>
      <c r="VHU19" s="36"/>
      <c r="VHV19" s="36"/>
      <c r="VHW19" s="36"/>
      <c r="VHX19" s="36"/>
      <c r="VHY19" s="37"/>
      <c r="VHZ19" s="31"/>
      <c r="VIA19" s="32"/>
      <c r="VIB19" s="32"/>
      <c r="VIC19" s="32"/>
      <c r="VID19" s="32"/>
      <c r="VIE19" s="33"/>
      <c r="VIF19" s="32"/>
      <c r="VIG19" s="32"/>
      <c r="VIH19" s="32"/>
      <c r="VII19" s="32"/>
      <c r="VIJ19" s="34"/>
      <c r="VIK19" s="32"/>
      <c r="VIL19" s="34"/>
      <c r="VIM19" s="35"/>
      <c r="VIN19" s="36"/>
      <c r="VIO19" s="36"/>
      <c r="VIP19" s="36"/>
      <c r="VIQ19" s="36"/>
      <c r="VIR19" s="37"/>
      <c r="VIS19" s="31"/>
      <c r="VIT19" s="32"/>
      <c r="VIU19" s="32"/>
      <c r="VIV19" s="32"/>
      <c r="VIW19" s="32"/>
      <c r="VIX19" s="33"/>
      <c r="VIY19" s="32"/>
      <c r="VIZ19" s="32"/>
      <c r="VJA19" s="32"/>
      <c r="VJB19" s="32"/>
      <c r="VJC19" s="34"/>
      <c r="VJD19" s="32"/>
      <c r="VJE19" s="34"/>
      <c r="VJF19" s="35"/>
      <c r="VJG19" s="36"/>
      <c r="VJH19" s="36"/>
      <c r="VJI19" s="36"/>
      <c r="VJJ19" s="36"/>
      <c r="VJK19" s="37"/>
      <c r="VJL19" s="31"/>
      <c r="VJM19" s="32"/>
      <c r="VJN19" s="32"/>
      <c r="VJO19" s="32"/>
      <c r="VJP19" s="32"/>
      <c r="VJQ19" s="33"/>
      <c r="VJR19" s="32"/>
      <c r="VJS19" s="32"/>
      <c r="VJT19" s="32"/>
      <c r="VJU19" s="32"/>
      <c r="VJV19" s="34"/>
      <c r="VJW19" s="32"/>
      <c r="VJX19" s="34"/>
      <c r="VJY19" s="35"/>
      <c r="VJZ19" s="36"/>
      <c r="VKA19" s="36"/>
      <c r="VKB19" s="36"/>
      <c r="VKC19" s="36"/>
      <c r="VKD19" s="37"/>
      <c r="VKE19" s="31"/>
      <c r="VKF19" s="32"/>
      <c r="VKG19" s="32"/>
      <c r="VKH19" s="32"/>
      <c r="VKI19" s="32"/>
      <c r="VKJ19" s="33"/>
      <c r="VKK19" s="32"/>
      <c r="VKL19" s="32"/>
      <c r="VKM19" s="32"/>
      <c r="VKN19" s="32"/>
      <c r="VKO19" s="34"/>
      <c r="VKP19" s="32"/>
      <c r="VKQ19" s="34"/>
      <c r="VKR19" s="35"/>
      <c r="VKS19" s="36"/>
      <c r="VKT19" s="36"/>
      <c r="VKU19" s="36"/>
      <c r="VKV19" s="36"/>
      <c r="VKW19" s="37"/>
      <c r="VKX19" s="31"/>
      <c r="VKY19" s="32"/>
      <c r="VKZ19" s="32"/>
      <c r="VLA19" s="32"/>
      <c r="VLB19" s="32"/>
      <c r="VLC19" s="33"/>
      <c r="VLD19" s="32"/>
      <c r="VLE19" s="32"/>
      <c r="VLF19" s="32"/>
      <c r="VLG19" s="32"/>
      <c r="VLH19" s="34"/>
      <c r="VLI19" s="32"/>
      <c r="VLJ19" s="34"/>
      <c r="VLK19" s="35"/>
      <c r="VLL19" s="36"/>
      <c r="VLM19" s="36"/>
      <c r="VLN19" s="36"/>
      <c r="VLO19" s="36"/>
      <c r="VLP19" s="37"/>
      <c r="VLQ19" s="31"/>
      <c r="VLR19" s="32"/>
      <c r="VLS19" s="32"/>
      <c r="VLT19" s="32"/>
      <c r="VLU19" s="32"/>
      <c r="VLV19" s="33"/>
      <c r="VLW19" s="32"/>
      <c r="VLX19" s="32"/>
      <c r="VLY19" s="32"/>
      <c r="VLZ19" s="32"/>
      <c r="VMA19" s="34"/>
      <c r="VMB19" s="32"/>
      <c r="VMC19" s="34"/>
      <c r="VMD19" s="35"/>
      <c r="VME19" s="36"/>
      <c r="VMF19" s="36"/>
      <c r="VMG19" s="36"/>
      <c r="VMH19" s="36"/>
      <c r="VMI19" s="37"/>
      <c r="VMJ19" s="31"/>
      <c r="VMK19" s="32"/>
      <c r="VML19" s="32"/>
      <c r="VMM19" s="32"/>
      <c r="VMN19" s="32"/>
      <c r="VMO19" s="33"/>
      <c r="VMP19" s="32"/>
      <c r="VMQ19" s="32"/>
      <c r="VMR19" s="32"/>
      <c r="VMS19" s="32"/>
      <c r="VMT19" s="34"/>
      <c r="VMU19" s="32"/>
      <c r="VMV19" s="34"/>
      <c r="VMW19" s="35"/>
      <c r="VMX19" s="36"/>
      <c r="VMY19" s="36"/>
      <c r="VMZ19" s="36"/>
      <c r="VNA19" s="36"/>
      <c r="VNB19" s="37"/>
      <c r="VNC19" s="31"/>
      <c r="VND19" s="32"/>
      <c r="VNE19" s="32"/>
      <c r="VNF19" s="32"/>
      <c r="VNG19" s="32"/>
      <c r="VNH19" s="33"/>
      <c r="VNI19" s="32"/>
      <c r="VNJ19" s="32"/>
      <c r="VNK19" s="32"/>
      <c r="VNL19" s="32"/>
      <c r="VNM19" s="34"/>
      <c r="VNN19" s="32"/>
      <c r="VNO19" s="34"/>
      <c r="VNP19" s="35"/>
      <c r="VNQ19" s="36"/>
      <c r="VNR19" s="36"/>
      <c r="VNS19" s="36"/>
      <c r="VNT19" s="36"/>
      <c r="VNU19" s="37"/>
      <c r="VNV19" s="31"/>
      <c r="VNW19" s="32"/>
      <c r="VNX19" s="32"/>
      <c r="VNY19" s="32"/>
      <c r="VNZ19" s="32"/>
      <c r="VOA19" s="33"/>
      <c r="VOB19" s="32"/>
      <c r="VOC19" s="32"/>
      <c r="VOD19" s="32"/>
      <c r="VOE19" s="32"/>
      <c r="VOF19" s="34"/>
      <c r="VOG19" s="32"/>
      <c r="VOH19" s="34"/>
      <c r="VOI19" s="35"/>
      <c r="VOJ19" s="36"/>
      <c r="VOK19" s="36"/>
      <c r="VOL19" s="36"/>
      <c r="VOM19" s="36"/>
      <c r="VON19" s="37"/>
      <c r="VOO19" s="31"/>
      <c r="VOP19" s="32"/>
      <c r="VOQ19" s="32"/>
      <c r="VOR19" s="32"/>
      <c r="VOS19" s="32"/>
      <c r="VOT19" s="33"/>
      <c r="VOU19" s="32"/>
      <c r="VOV19" s="32"/>
      <c r="VOW19" s="32"/>
      <c r="VOX19" s="32"/>
      <c r="VOY19" s="34"/>
      <c r="VOZ19" s="32"/>
      <c r="VPA19" s="34"/>
      <c r="VPB19" s="35"/>
      <c r="VPC19" s="36"/>
      <c r="VPD19" s="36"/>
      <c r="VPE19" s="36"/>
      <c r="VPF19" s="36"/>
      <c r="VPG19" s="37"/>
      <c r="VPH19" s="31"/>
      <c r="VPI19" s="32"/>
      <c r="VPJ19" s="32"/>
      <c r="VPK19" s="32"/>
      <c r="VPL19" s="32"/>
      <c r="VPM19" s="33"/>
      <c r="VPN19" s="32"/>
      <c r="VPO19" s="32"/>
      <c r="VPP19" s="32"/>
      <c r="VPQ19" s="32"/>
      <c r="VPR19" s="34"/>
      <c r="VPS19" s="32"/>
      <c r="VPT19" s="34"/>
      <c r="VPU19" s="35"/>
      <c r="VPV19" s="36"/>
      <c r="VPW19" s="36"/>
      <c r="VPX19" s="36"/>
      <c r="VPY19" s="36"/>
      <c r="VPZ19" s="37"/>
      <c r="VQA19" s="31"/>
      <c r="VQB19" s="32"/>
      <c r="VQC19" s="32"/>
      <c r="VQD19" s="32"/>
      <c r="VQE19" s="32"/>
      <c r="VQF19" s="33"/>
      <c r="VQG19" s="32"/>
      <c r="VQH19" s="32"/>
      <c r="VQI19" s="32"/>
      <c r="VQJ19" s="32"/>
      <c r="VQK19" s="34"/>
      <c r="VQL19" s="32"/>
      <c r="VQM19" s="34"/>
      <c r="VQN19" s="35"/>
      <c r="VQO19" s="36"/>
      <c r="VQP19" s="36"/>
      <c r="VQQ19" s="36"/>
      <c r="VQR19" s="36"/>
      <c r="VQS19" s="37"/>
      <c r="VQT19" s="31"/>
      <c r="VQU19" s="32"/>
      <c r="VQV19" s="32"/>
      <c r="VQW19" s="32"/>
      <c r="VQX19" s="32"/>
      <c r="VQY19" s="33"/>
      <c r="VQZ19" s="32"/>
      <c r="VRA19" s="32"/>
      <c r="VRB19" s="32"/>
      <c r="VRC19" s="32"/>
      <c r="VRD19" s="34"/>
      <c r="VRE19" s="32"/>
      <c r="VRF19" s="34"/>
      <c r="VRG19" s="35"/>
      <c r="VRH19" s="36"/>
      <c r="VRI19" s="36"/>
      <c r="VRJ19" s="36"/>
      <c r="VRK19" s="36"/>
      <c r="VRL19" s="37"/>
      <c r="VRM19" s="31"/>
      <c r="VRN19" s="32"/>
      <c r="VRO19" s="32"/>
      <c r="VRP19" s="32"/>
      <c r="VRQ19" s="32"/>
      <c r="VRR19" s="33"/>
      <c r="VRS19" s="32"/>
      <c r="VRT19" s="32"/>
      <c r="VRU19" s="32"/>
      <c r="VRV19" s="32"/>
      <c r="VRW19" s="34"/>
      <c r="VRX19" s="32"/>
      <c r="VRY19" s="34"/>
      <c r="VRZ19" s="35"/>
      <c r="VSA19" s="36"/>
      <c r="VSB19" s="36"/>
      <c r="VSC19" s="36"/>
      <c r="VSD19" s="36"/>
      <c r="VSE19" s="37"/>
      <c r="VSF19" s="31"/>
      <c r="VSG19" s="32"/>
      <c r="VSH19" s="32"/>
      <c r="VSI19" s="32"/>
      <c r="VSJ19" s="32"/>
      <c r="VSK19" s="33"/>
      <c r="VSL19" s="32"/>
      <c r="VSM19" s="32"/>
      <c r="VSN19" s="32"/>
      <c r="VSO19" s="32"/>
      <c r="VSP19" s="34"/>
      <c r="VSQ19" s="32"/>
      <c r="VSR19" s="34"/>
      <c r="VSS19" s="35"/>
      <c r="VST19" s="36"/>
      <c r="VSU19" s="36"/>
      <c r="VSV19" s="36"/>
      <c r="VSW19" s="36"/>
      <c r="VSX19" s="37"/>
      <c r="VSY19" s="31"/>
      <c r="VSZ19" s="32"/>
      <c r="VTA19" s="32"/>
      <c r="VTB19" s="32"/>
      <c r="VTC19" s="32"/>
      <c r="VTD19" s="33"/>
      <c r="VTE19" s="32"/>
      <c r="VTF19" s="32"/>
      <c r="VTG19" s="32"/>
      <c r="VTH19" s="32"/>
      <c r="VTI19" s="34"/>
      <c r="VTJ19" s="32"/>
      <c r="VTK19" s="34"/>
      <c r="VTL19" s="35"/>
      <c r="VTM19" s="36"/>
      <c r="VTN19" s="36"/>
      <c r="VTO19" s="36"/>
      <c r="VTP19" s="36"/>
      <c r="VTQ19" s="37"/>
      <c r="VTR19" s="31"/>
      <c r="VTS19" s="32"/>
      <c r="VTT19" s="32"/>
      <c r="VTU19" s="32"/>
      <c r="VTV19" s="32"/>
      <c r="VTW19" s="33"/>
      <c r="VTX19" s="32"/>
      <c r="VTY19" s="32"/>
      <c r="VTZ19" s="32"/>
      <c r="VUA19" s="32"/>
      <c r="VUB19" s="34"/>
      <c r="VUC19" s="32"/>
      <c r="VUD19" s="34"/>
      <c r="VUE19" s="35"/>
      <c r="VUF19" s="36"/>
      <c r="VUG19" s="36"/>
      <c r="VUH19" s="36"/>
      <c r="VUI19" s="36"/>
      <c r="VUJ19" s="37"/>
      <c r="VUK19" s="31"/>
      <c r="VUL19" s="32"/>
      <c r="VUM19" s="32"/>
      <c r="VUN19" s="32"/>
      <c r="VUO19" s="32"/>
      <c r="VUP19" s="33"/>
      <c r="VUQ19" s="32"/>
      <c r="VUR19" s="32"/>
      <c r="VUS19" s="32"/>
      <c r="VUT19" s="32"/>
      <c r="VUU19" s="34"/>
      <c r="VUV19" s="32"/>
      <c r="VUW19" s="34"/>
      <c r="VUX19" s="35"/>
      <c r="VUY19" s="36"/>
      <c r="VUZ19" s="36"/>
      <c r="VVA19" s="36"/>
      <c r="VVB19" s="36"/>
      <c r="VVC19" s="37"/>
      <c r="VVD19" s="31"/>
      <c r="VVE19" s="32"/>
      <c r="VVF19" s="32"/>
      <c r="VVG19" s="32"/>
      <c r="VVH19" s="32"/>
      <c r="VVI19" s="33"/>
      <c r="VVJ19" s="32"/>
      <c r="VVK19" s="32"/>
      <c r="VVL19" s="32"/>
      <c r="VVM19" s="32"/>
      <c r="VVN19" s="34"/>
      <c r="VVO19" s="32"/>
      <c r="VVP19" s="34"/>
      <c r="VVQ19" s="35"/>
      <c r="VVR19" s="36"/>
      <c r="VVS19" s="36"/>
      <c r="VVT19" s="36"/>
      <c r="VVU19" s="36"/>
      <c r="VVV19" s="37"/>
      <c r="VVW19" s="31"/>
      <c r="VVX19" s="32"/>
      <c r="VVY19" s="32"/>
      <c r="VVZ19" s="32"/>
      <c r="VWA19" s="32"/>
      <c r="VWB19" s="33"/>
      <c r="VWC19" s="32"/>
      <c r="VWD19" s="32"/>
      <c r="VWE19" s="32"/>
      <c r="VWF19" s="32"/>
      <c r="VWG19" s="34"/>
      <c r="VWH19" s="32"/>
      <c r="VWI19" s="34"/>
      <c r="VWJ19" s="35"/>
      <c r="VWK19" s="36"/>
      <c r="VWL19" s="36"/>
      <c r="VWM19" s="36"/>
      <c r="VWN19" s="36"/>
      <c r="VWO19" s="37"/>
      <c r="VWP19" s="31"/>
      <c r="VWQ19" s="32"/>
      <c r="VWR19" s="32"/>
      <c r="VWS19" s="32"/>
      <c r="VWT19" s="32"/>
      <c r="VWU19" s="33"/>
      <c r="VWV19" s="32"/>
      <c r="VWW19" s="32"/>
      <c r="VWX19" s="32"/>
      <c r="VWY19" s="32"/>
      <c r="VWZ19" s="34"/>
      <c r="VXA19" s="32"/>
      <c r="VXB19" s="34"/>
      <c r="VXC19" s="35"/>
      <c r="VXD19" s="36"/>
      <c r="VXE19" s="36"/>
      <c r="VXF19" s="36"/>
      <c r="VXG19" s="36"/>
      <c r="VXH19" s="37"/>
      <c r="VXI19" s="31"/>
      <c r="VXJ19" s="32"/>
      <c r="VXK19" s="32"/>
      <c r="VXL19" s="32"/>
      <c r="VXM19" s="32"/>
      <c r="VXN19" s="33"/>
      <c r="VXO19" s="32"/>
      <c r="VXP19" s="32"/>
      <c r="VXQ19" s="32"/>
      <c r="VXR19" s="32"/>
      <c r="VXS19" s="34"/>
      <c r="VXT19" s="32"/>
      <c r="VXU19" s="34"/>
      <c r="VXV19" s="35"/>
      <c r="VXW19" s="36"/>
      <c r="VXX19" s="36"/>
      <c r="VXY19" s="36"/>
      <c r="VXZ19" s="36"/>
      <c r="VYA19" s="37"/>
      <c r="VYB19" s="31"/>
      <c r="VYC19" s="32"/>
      <c r="VYD19" s="32"/>
      <c r="VYE19" s="32"/>
      <c r="VYF19" s="32"/>
      <c r="VYG19" s="33"/>
      <c r="VYH19" s="32"/>
      <c r="VYI19" s="32"/>
      <c r="VYJ19" s="32"/>
      <c r="VYK19" s="32"/>
      <c r="VYL19" s="34"/>
      <c r="VYM19" s="32"/>
      <c r="VYN19" s="34"/>
      <c r="VYO19" s="35"/>
      <c r="VYP19" s="36"/>
      <c r="VYQ19" s="36"/>
      <c r="VYR19" s="36"/>
      <c r="VYS19" s="36"/>
      <c r="VYT19" s="37"/>
      <c r="VYU19" s="31"/>
      <c r="VYV19" s="32"/>
      <c r="VYW19" s="32"/>
      <c r="VYX19" s="32"/>
      <c r="VYY19" s="32"/>
      <c r="VYZ19" s="33"/>
      <c r="VZA19" s="32"/>
      <c r="VZB19" s="32"/>
      <c r="VZC19" s="32"/>
      <c r="VZD19" s="32"/>
      <c r="VZE19" s="34"/>
      <c r="VZF19" s="32"/>
      <c r="VZG19" s="34"/>
      <c r="VZH19" s="35"/>
      <c r="VZI19" s="36"/>
      <c r="VZJ19" s="36"/>
      <c r="VZK19" s="36"/>
      <c r="VZL19" s="36"/>
      <c r="VZM19" s="37"/>
      <c r="VZN19" s="31"/>
      <c r="VZO19" s="32"/>
      <c r="VZP19" s="32"/>
      <c r="VZQ19" s="32"/>
      <c r="VZR19" s="32"/>
      <c r="VZS19" s="33"/>
      <c r="VZT19" s="32"/>
      <c r="VZU19" s="32"/>
      <c r="VZV19" s="32"/>
      <c r="VZW19" s="32"/>
      <c r="VZX19" s="34"/>
      <c r="VZY19" s="32"/>
      <c r="VZZ19" s="34"/>
      <c r="WAA19" s="35"/>
      <c r="WAB19" s="36"/>
      <c r="WAC19" s="36"/>
      <c r="WAD19" s="36"/>
      <c r="WAE19" s="36"/>
      <c r="WAF19" s="37"/>
      <c r="WAG19" s="31"/>
      <c r="WAH19" s="32"/>
      <c r="WAI19" s="32"/>
      <c r="WAJ19" s="32"/>
      <c r="WAK19" s="32"/>
      <c r="WAL19" s="33"/>
      <c r="WAM19" s="32"/>
      <c r="WAN19" s="32"/>
      <c r="WAO19" s="32"/>
      <c r="WAP19" s="32"/>
      <c r="WAQ19" s="34"/>
      <c r="WAR19" s="32"/>
      <c r="WAS19" s="34"/>
      <c r="WAT19" s="35"/>
      <c r="WAU19" s="36"/>
      <c r="WAV19" s="36"/>
      <c r="WAW19" s="36"/>
      <c r="WAX19" s="36"/>
      <c r="WAY19" s="37"/>
      <c r="WAZ19" s="31"/>
      <c r="WBA19" s="32"/>
      <c r="WBB19" s="32"/>
      <c r="WBC19" s="32"/>
      <c r="WBD19" s="32"/>
      <c r="WBE19" s="33"/>
      <c r="WBF19" s="32"/>
      <c r="WBG19" s="32"/>
      <c r="WBH19" s="32"/>
      <c r="WBI19" s="32"/>
      <c r="WBJ19" s="34"/>
      <c r="WBK19" s="32"/>
      <c r="WBL19" s="34"/>
      <c r="WBM19" s="35"/>
      <c r="WBN19" s="36"/>
      <c r="WBO19" s="36"/>
      <c r="WBP19" s="36"/>
      <c r="WBQ19" s="36"/>
      <c r="WBR19" s="37"/>
      <c r="WBS19" s="31"/>
      <c r="WBT19" s="32"/>
      <c r="WBU19" s="32"/>
      <c r="WBV19" s="32"/>
      <c r="WBW19" s="32"/>
      <c r="WBX19" s="33"/>
      <c r="WBY19" s="32"/>
      <c r="WBZ19" s="32"/>
      <c r="WCA19" s="32"/>
      <c r="WCB19" s="32"/>
      <c r="WCC19" s="34"/>
      <c r="WCD19" s="32"/>
      <c r="WCE19" s="34"/>
      <c r="WCF19" s="35"/>
      <c r="WCG19" s="36"/>
      <c r="WCH19" s="36"/>
      <c r="WCI19" s="36"/>
      <c r="WCJ19" s="36"/>
      <c r="WCK19" s="37"/>
      <c r="WCL19" s="31"/>
      <c r="WCM19" s="32"/>
      <c r="WCN19" s="32"/>
      <c r="WCO19" s="32"/>
      <c r="WCP19" s="32"/>
      <c r="WCQ19" s="33"/>
      <c r="WCR19" s="32"/>
      <c r="WCS19" s="32"/>
      <c r="WCT19" s="32"/>
      <c r="WCU19" s="32"/>
      <c r="WCV19" s="34"/>
      <c r="WCW19" s="32"/>
      <c r="WCX19" s="34"/>
      <c r="WCY19" s="35"/>
      <c r="WCZ19" s="36"/>
      <c r="WDA19" s="36"/>
      <c r="WDB19" s="36"/>
      <c r="WDC19" s="36"/>
      <c r="WDD19" s="37"/>
      <c r="WDE19" s="31"/>
      <c r="WDF19" s="32"/>
      <c r="WDG19" s="32"/>
      <c r="WDH19" s="32"/>
      <c r="WDI19" s="32"/>
      <c r="WDJ19" s="33"/>
      <c r="WDK19" s="32"/>
      <c r="WDL19" s="32"/>
      <c r="WDM19" s="32"/>
      <c r="WDN19" s="32"/>
      <c r="WDO19" s="34"/>
      <c r="WDP19" s="32"/>
      <c r="WDQ19" s="34"/>
      <c r="WDR19" s="35"/>
      <c r="WDS19" s="36"/>
      <c r="WDT19" s="36"/>
      <c r="WDU19" s="36"/>
      <c r="WDV19" s="36"/>
      <c r="WDW19" s="37"/>
      <c r="WDX19" s="31"/>
      <c r="WDY19" s="32"/>
      <c r="WDZ19" s="32"/>
      <c r="WEA19" s="32"/>
      <c r="WEB19" s="32"/>
      <c r="WEC19" s="33"/>
      <c r="WED19" s="32"/>
      <c r="WEE19" s="32"/>
      <c r="WEF19" s="32"/>
      <c r="WEG19" s="32"/>
      <c r="WEH19" s="34"/>
      <c r="WEI19" s="32"/>
      <c r="WEJ19" s="34"/>
      <c r="WEK19" s="35"/>
      <c r="WEL19" s="36"/>
      <c r="WEM19" s="36"/>
      <c r="WEN19" s="36"/>
      <c r="WEO19" s="36"/>
      <c r="WEP19" s="37"/>
      <c r="WEQ19" s="31"/>
      <c r="WER19" s="32"/>
      <c r="WES19" s="32"/>
      <c r="WET19" s="32"/>
      <c r="WEU19" s="32"/>
      <c r="WEV19" s="33"/>
      <c r="WEW19" s="32"/>
      <c r="WEX19" s="32"/>
      <c r="WEY19" s="32"/>
      <c r="WEZ19" s="32"/>
      <c r="WFA19" s="34"/>
      <c r="WFB19" s="32"/>
      <c r="WFC19" s="34"/>
      <c r="WFD19" s="35"/>
      <c r="WFE19" s="36"/>
      <c r="WFF19" s="36"/>
      <c r="WFG19" s="36"/>
      <c r="WFH19" s="36"/>
      <c r="WFI19" s="37"/>
      <c r="WFJ19" s="31"/>
      <c r="WFK19" s="32"/>
      <c r="WFL19" s="32"/>
      <c r="WFM19" s="32"/>
      <c r="WFN19" s="32"/>
      <c r="WFO19" s="33"/>
      <c r="WFP19" s="32"/>
      <c r="WFQ19" s="32"/>
      <c r="WFR19" s="32"/>
      <c r="WFS19" s="32"/>
      <c r="WFT19" s="34"/>
      <c r="WFU19" s="32"/>
      <c r="WFV19" s="34"/>
      <c r="WFW19" s="35"/>
      <c r="WFX19" s="36"/>
      <c r="WFY19" s="36"/>
      <c r="WFZ19" s="36"/>
      <c r="WGA19" s="36"/>
      <c r="WGB19" s="37"/>
      <c r="WGC19" s="31"/>
      <c r="WGD19" s="32"/>
      <c r="WGE19" s="32"/>
      <c r="WGF19" s="32"/>
      <c r="WGG19" s="32"/>
      <c r="WGH19" s="33"/>
      <c r="WGI19" s="32"/>
      <c r="WGJ19" s="32"/>
      <c r="WGK19" s="32"/>
      <c r="WGL19" s="32"/>
      <c r="WGM19" s="34"/>
      <c r="WGN19" s="32"/>
      <c r="WGO19" s="34"/>
      <c r="WGP19" s="35"/>
      <c r="WGQ19" s="36"/>
      <c r="WGR19" s="36"/>
      <c r="WGS19" s="36"/>
      <c r="WGT19" s="36"/>
      <c r="WGU19" s="37"/>
      <c r="WGV19" s="31"/>
      <c r="WGW19" s="32"/>
      <c r="WGX19" s="32"/>
      <c r="WGY19" s="32"/>
      <c r="WGZ19" s="32"/>
      <c r="WHA19" s="33"/>
      <c r="WHB19" s="32"/>
      <c r="WHC19" s="32"/>
      <c r="WHD19" s="32"/>
      <c r="WHE19" s="32"/>
      <c r="WHF19" s="34"/>
      <c r="WHG19" s="32"/>
      <c r="WHH19" s="34"/>
      <c r="WHI19" s="35"/>
      <c r="WHJ19" s="36"/>
      <c r="WHK19" s="36"/>
      <c r="WHL19" s="36"/>
      <c r="WHM19" s="36"/>
      <c r="WHN19" s="37"/>
      <c r="WHO19" s="31"/>
      <c r="WHP19" s="32"/>
      <c r="WHQ19" s="32"/>
      <c r="WHR19" s="32"/>
      <c r="WHS19" s="32"/>
      <c r="WHT19" s="33"/>
      <c r="WHU19" s="32"/>
      <c r="WHV19" s="32"/>
      <c r="WHW19" s="32"/>
      <c r="WHX19" s="32"/>
      <c r="WHY19" s="34"/>
      <c r="WHZ19" s="32"/>
      <c r="WIA19" s="34"/>
      <c r="WIB19" s="35"/>
      <c r="WIC19" s="36"/>
      <c r="WID19" s="36"/>
      <c r="WIE19" s="36"/>
      <c r="WIF19" s="36"/>
      <c r="WIG19" s="37"/>
      <c r="WIH19" s="31"/>
      <c r="WII19" s="32"/>
      <c r="WIJ19" s="32"/>
      <c r="WIK19" s="32"/>
      <c r="WIL19" s="32"/>
      <c r="WIM19" s="33"/>
      <c r="WIN19" s="32"/>
      <c r="WIO19" s="32"/>
      <c r="WIP19" s="32"/>
      <c r="WIQ19" s="32"/>
      <c r="WIR19" s="34"/>
      <c r="WIS19" s="32"/>
      <c r="WIT19" s="34"/>
      <c r="WIU19" s="35"/>
      <c r="WIV19" s="36"/>
      <c r="WIW19" s="36"/>
      <c r="WIX19" s="36"/>
      <c r="WIY19" s="36"/>
      <c r="WIZ19" s="37"/>
      <c r="WJA19" s="31"/>
      <c r="WJB19" s="32"/>
      <c r="WJC19" s="32"/>
      <c r="WJD19" s="32"/>
      <c r="WJE19" s="32"/>
      <c r="WJF19" s="33"/>
      <c r="WJG19" s="32"/>
      <c r="WJH19" s="32"/>
      <c r="WJI19" s="32"/>
      <c r="WJJ19" s="32"/>
      <c r="WJK19" s="34"/>
      <c r="WJL19" s="32"/>
      <c r="WJM19" s="34"/>
      <c r="WJN19" s="35"/>
      <c r="WJO19" s="36"/>
      <c r="WJP19" s="36"/>
      <c r="WJQ19" s="36"/>
      <c r="WJR19" s="36"/>
      <c r="WJS19" s="37"/>
      <c r="WJT19" s="31"/>
      <c r="WJU19" s="32"/>
      <c r="WJV19" s="32"/>
      <c r="WJW19" s="32"/>
      <c r="WJX19" s="32"/>
      <c r="WJY19" s="33"/>
      <c r="WJZ19" s="32"/>
      <c r="WKA19" s="32"/>
      <c r="WKB19" s="32"/>
      <c r="WKC19" s="32"/>
      <c r="WKD19" s="34"/>
      <c r="WKE19" s="32"/>
      <c r="WKF19" s="34"/>
      <c r="WKG19" s="35"/>
      <c r="WKH19" s="36"/>
      <c r="WKI19" s="36"/>
      <c r="WKJ19" s="36"/>
      <c r="WKK19" s="36"/>
      <c r="WKL19" s="37"/>
      <c r="WKM19" s="31"/>
      <c r="WKN19" s="32"/>
      <c r="WKO19" s="32"/>
      <c r="WKP19" s="32"/>
      <c r="WKQ19" s="32"/>
      <c r="WKR19" s="33"/>
      <c r="WKS19" s="32"/>
      <c r="WKT19" s="32"/>
      <c r="WKU19" s="32"/>
      <c r="WKV19" s="32"/>
      <c r="WKW19" s="34"/>
      <c r="WKX19" s="32"/>
      <c r="WKY19" s="34"/>
      <c r="WKZ19" s="35"/>
      <c r="WLA19" s="36"/>
      <c r="WLB19" s="36"/>
      <c r="WLC19" s="36"/>
      <c r="WLD19" s="36"/>
      <c r="WLE19" s="37"/>
      <c r="WLF19" s="31"/>
      <c r="WLG19" s="32"/>
      <c r="WLH19" s="32"/>
      <c r="WLI19" s="32"/>
      <c r="WLJ19" s="32"/>
      <c r="WLK19" s="33"/>
      <c r="WLL19" s="32"/>
      <c r="WLM19" s="32"/>
      <c r="WLN19" s="32"/>
      <c r="WLO19" s="32"/>
      <c r="WLP19" s="34"/>
      <c r="WLQ19" s="32"/>
      <c r="WLR19" s="34"/>
      <c r="WLS19" s="35"/>
      <c r="WLT19" s="36"/>
      <c r="WLU19" s="36"/>
      <c r="WLV19" s="36"/>
      <c r="WLW19" s="36"/>
      <c r="WLX19" s="37"/>
      <c r="WLY19" s="31"/>
      <c r="WLZ19" s="32"/>
      <c r="WMA19" s="32"/>
      <c r="WMB19" s="32"/>
      <c r="WMC19" s="32"/>
      <c r="WMD19" s="33"/>
      <c r="WME19" s="32"/>
      <c r="WMF19" s="32"/>
      <c r="WMG19" s="32"/>
      <c r="WMH19" s="32"/>
      <c r="WMI19" s="34"/>
      <c r="WMJ19" s="32"/>
      <c r="WMK19" s="34"/>
      <c r="WML19" s="35"/>
      <c r="WMM19" s="36"/>
      <c r="WMN19" s="36"/>
      <c r="WMO19" s="36"/>
      <c r="WMP19" s="36"/>
      <c r="WMQ19" s="37"/>
      <c r="WMR19" s="31"/>
      <c r="WMS19" s="32"/>
      <c r="WMT19" s="32"/>
      <c r="WMU19" s="32"/>
      <c r="WMV19" s="32"/>
      <c r="WMW19" s="33"/>
      <c r="WMX19" s="32"/>
      <c r="WMY19" s="32"/>
      <c r="WMZ19" s="32"/>
      <c r="WNA19" s="32"/>
      <c r="WNB19" s="34"/>
      <c r="WNC19" s="32"/>
      <c r="WND19" s="34"/>
      <c r="WNE19" s="35"/>
      <c r="WNF19" s="36"/>
      <c r="WNG19" s="36"/>
      <c r="WNH19" s="36"/>
      <c r="WNI19" s="36"/>
      <c r="WNJ19" s="37"/>
      <c r="WNK19" s="31"/>
      <c r="WNL19" s="32"/>
      <c r="WNM19" s="32"/>
      <c r="WNN19" s="32"/>
      <c r="WNO19" s="32"/>
      <c r="WNP19" s="33"/>
      <c r="WNQ19" s="32"/>
      <c r="WNR19" s="32"/>
      <c r="WNS19" s="32"/>
      <c r="WNT19" s="32"/>
      <c r="WNU19" s="34"/>
      <c r="WNV19" s="32"/>
      <c r="WNW19" s="34"/>
      <c r="WNX19" s="35"/>
      <c r="WNY19" s="36"/>
      <c r="WNZ19" s="36"/>
      <c r="WOA19" s="36"/>
      <c r="WOB19" s="36"/>
      <c r="WOC19" s="37"/>
      <c r="WOD19" s="31"/>
      <c r="WOE19" s="32"/>
      <c r="WOF19" s="32"/>
      <c r="WOG19" s="32"/>
      <c r="WOH19" s="32"/>
      <c r="WOI19" s="33"/>
      <c r="WOJ19" s="32"/>
      <c r="WOK19" s="32"/>
      <c r="WOL19" s="32"/>
      <c r="WOM19" s="32"/>
      <c r="WON19" s="34"/>
      <c r="WOO19" s="32"/>
      <c r="WOP19" s="34"/>
      <c r="WOQ19" s="35"/>
      <c r="WOR19" s="36"/>
      <c r="WOS19" s="36"/>
      <c r="WOT19" s="36"/>
      <c r="WOU19" s="36"/>
      <c r="WOV19" s="37"/>
      <c r="WOW19" s="31"/>
      <c r="WOX19" s="32"/>
      <c r="WOY19" s="32"/>
      <c r="WOZ19" s="32"/>
      <c r="WPA19" s="32"/>
      <c r="WPB19" s="33"/>
      <c r="WPC19" s="32"/>
      <c r="WPD19" s="32"/>
      <c r="WPE19" s="32"/>
      <c r="WPF19" s="32"/>
      <c r="WPG19" s="34"/>
      <c r="WPH19" s="32"/>
      <c r="WPI19" s="34"/>
      <c r="WPJ19" s="35"/>
      <c r="WPK19" s="36"/>
      <c r="WPL19" s="36"/>
      <c r="WPM19" s="36"/>
      <c r="WPN19" s="36"/>
      <c r="WPO19" s="37"/>
      <c r="WPP19" s="31"/>
      <c r="WPQ19" s="32"/>
      <c r="WPR19" s="32"/>
      <c r="WPS19" s="32"/>
      <c r="WPT19" s="32"/>
      <c r="WPU19" s="33"/>
      <c r="WPV19" s="32"/>
      <c r="WPW19" s="32"/>
      <c r="WPX19" s="32"/>
      <c r="WPY19" s="32"/>
      <c r="WPZ19" s="34"/>
      <c r="WQA19" s="32"/>
      <c r="WQB19" s="34"/>
      <c r="WQC19" s="35"/>
      <c r="WQD19" s="36"/>
      <c r="WQE19" s="36"/>
      <c r="WQF19" s="36"/>
      <c r="WQG19" s="36"/>
      <c r="WQH19" s="37"/>
      <c r="WQI19" s="31"/>
      <c r="WQJ19" s="32"/>
      <c r="WQK19" s="32"/>
      <c r="WQL19" s="32"/>
      <c r="WQM19" s="32"/>
      <c r="WQN19" s="33"/>
      <c r="WQO19" s="32"/>
      <c r="WQP19" s="32"/>
      <c r="WQQ19" s="32"/>
      <c r="WQR19" s="32"/>
      <c r="WQS19" s="34"/>
      <c r="WQT19" s="32"/>
      <c r="WQU19" s="34"/>
      <c r="WQV19" s="35"/>
      <c r="WQW19" s="36"/>
      <c r="WQX19" s="36"/>
      <c r="WQY19" s="36"/>
      <c r="WQZ19" s="36"/>
      <c r="WRA19" s="37"/>
      <c r="WRB19" s="31"/>
      <c r="WRC19" s="32"/>
      <c r="WRD19" s="32"/>
      <c r="WRE19" s="32"/>
      <c r="WRF19" s="32"/>
      <c r="WRG19" s="33"/>
      <c r="WRH19" s="32"/>
      <c r="WRI19" s="32"/>
      <c r="WRJ19" s="32"/>
      <c r="WRK19" s="32"/>
      <c r="WRL19" s="34"/>
      <c r="WRM19" s="32"/>
      <c r="WRN19" s="34"/>
      <c r="WRO19" s="35"/>
      <c r="WRP19" s="36"/>
      <c r="WRQ19" s="36"/>
      <c r="WRR19" s="36"/>
      <c r="WRS19" s="36"/>
      <c r="WRT19" s="37"/>
      <c r="WRU19" s="31"/>
      <c r="WRV19" s="32"/>
      <c r="WRW19" s="32"/>
      <c r="WRX19" s="32"/>
      <c r="WRY19" s="32"/>
      <c r="WRZ19" s="33"/>
      <c r="WSA19" s="32"/>
      <c r="WSB19" s="32"/>
      <c r="WSC19" s="32"/>
      <c r="WSD19" s="32"/>
      <c r="WSE19" s="34"/>
      <c r="WSF19" s="32"/>
      <c r="WSG19" s="34"/>
      <c r="WSH19" s="35"/>
      <c r="WSI19" s="36"/>
      <c r="WSJ19" s="36"/>
      <c r="WSK19" s="36"/>
      <c r="WSL19" s="36"/>
      <c r="WSM19" s="37"/>
      <c r="WSN19" s="31"/>
      <c r="WSO19" s="32"/>
      <c r="WSP19" s="32"/>
      <c r="WSQ19" s="32"/>
      <c r="WSR19" s="32"/>
      <c r="WSS19" s="33"/>
      <c r="WST19" s="32"/>
      <c r="WSU19" s="32"/>
      <c r="WSV19" s="32"/>
      <c r="WSW19" s="32"/>
      <c r="WSX19" s="34"/>
      <c r="WSY19" s="32"/>
      <c r="WSZ19" s="34"/>
      <c r="WTA19" s="35"/>
      <c r="WTB19" s="36"/>
      <c r="WTC19" s="36"/>
      <c r="WTD19" s="36"/>
      <c r="WTE19" s="36"/>
      <c r="WTF19" s="37"/>
      <c r="WTG19" s="31"/>
      <c r="WTH19" s="32"/>
      <c r="WTI19" s="32"/>
      <c r="WTJ19" s="32"/>
      <c r="WTK19" s="32"/>
      <c r="WTL19" s="33"/>
      <c r="WTM19" s="32"/>
      <c r="WTN19" s="32"/>
      <c r="WTO19" s="32"/>
      <c r="WTP19" s="32"/>
      <c r="WTQ19" s="34"/>
      <c r="WTR19" s="32"/>
      <c r="WTS19" s="34"/>
      <c r="WTT19" s="35"/>
      <c r="WTU19" s="36"/>
      <c r="WTV19" s="36"/>
      <c r="WTW19" s="36"/>
      <c r="WTX19" s="36"/>
      <c r="WTY19" s="37"/>
      <c r="WTZ19" s="31"/>
      <c r="WUA19" s="32"/>
      <c r="WUB19" s="32"/>
      <c r="WUC19" s="32"/>
      <c r="WUD19" s="32"/>
      <c r="WUE19" s="33"/>
      <c r="WUF19" s="32"/>
      <c r="WUG19" s="32"/>
      <c r="WUH19" s="32"/>
      <c r="WUI19" s="32"/>
      <c r="WUJ19" s="34"/>
      <c r="WUK19" s="32"/>
      <c r="WUL19" s="34"/>
      <c r="WUM19" s="35"/>
      <c r="WUN19" s="36"/>
      <c r="WUO19" s="36"/>
      <c r="WUP19" s="36"/>
      <c r="WUQ19" s="36"/>
      <c r="WUR19" s="37"/>
      <c r="WUS19" s="31"/>
      <c r="WUT19" s="32"/>
      <c r="WUU19" s="32"/>
      <c r="WUV19" s="32"/>
      <c r="WUW19" s="32"/>
      <c r="WUX19" s="33"/>
      <c r="WUY19" s="32"/>
      <c r="WUZ19" s="32"/>
      <c r="WVA19" s="32"/>
      <c r="WVB19" s="32"/>
      <c r="WVC19" s="34"/>
      <c r="WVD19" s="32"/>
      <c r="WVE19" s="34"/>
      <c r="WVF19" s="35"/>
      <c r="WVG19" s="36"/>
      <c r="WVH19" s="36"/>
      <c r="WVI19" s="36"/>
      <c r="WVJ19" s="36"/>
      <c r="WVK19" s="37"/>
      <c r="WVL19" s="31"/>
      <c r="WVM19" s="32"/>
      <c r="WVN19" s="32"/>
      <c r="WVO19" s="32"/>
      <c r="WVP19" s="32"/>
      <c r="WVQ19" s="33"/>
      <c r="WVR19" s="32"/>
      <c r="WVS19" s="32"/>
      <c r="WVT19" s="32"/>
      <c r="WVU19" s="32"/>
      <c r="WVV19" s="34"/>
      <c r="WVW19" s="32"/>
      <c r="WVX19" s="34"/>
      <c r="WVY19" s="35"/>
      <c r="WVZ19" s="36"/>
      <c r="WWA19" s="36"/>
      <c r="WWB19" s="36"/>
      <c r="WWC19" s="36"/>
      <c r="WWD19" s="37"/>
      <c r="WWE19" s="31"/>
      <c r="WWF19" s="32"/>
      <c r="WWG19" s="32"/>
      <c r="WWH19" s="32"/>
      <c r="WWI19" s="32"/>
      <c r="WWJ19" s="33"/>
      <c r="WWK19" s="32"/>
      <c r="WWL19" s="32"/>
      <c r="WWM19" s="32"/>
      <c r="WWN19" s="32"/>
      <c r="WWO19" s="34"/>
      <c r="WWP19" s="32"/>
      <c r="WWQ19" s="34"/>
      <c r="WWR19" s="35"/>
      <c r="WWS19" s="36"/>
      <c r="WWT19" s="36"/>
      <c r="WWU19" s="36"/>
      <c r="WWV19" s="36"/>
      <c r="WWW19" s="37"/>
      <c r="WWX19" s="31"/>
      <c r="WWY19" s="32"/>
      <c r="WWZ19" s="32"/>
      <c r="WXA19" s="32"/>
      <c r="WXB19" s="32"/>
      <c r="WXC19" s="33"/>
      <c r="WXD19" s="32"/>
      <c r="WXE19" s="32"/>
      <c r="WXF19" s="32"/>
      <c r="WXG19" s="32"/>
      <c r="WXH19" s="34"/>
      <c r="WXI19" s="32"/>
      <c r="WXJ19" s="34"/>
      <c r="WXK19" s="35"/>
      <c r="WXL19" s="36"/>
      <c r="WXM19" s="36"/>
      <c r="WXN19" s="36"/>
      <c r="WXO19" s="36"/>
      <c r="WXP19" s="37"/>
      <c r="WXQ19" s="31"/>
      <c r="WXR19" s="32"/>
      <c r="WXS19" s="32"/>
      <c r="WXT19" s="32"/>
      <c r="WXU19" s="32"/>
      <c r="WXV19" s="33"/>
      <c r="WXW19" s="32"/>
      <c r="WXX19" s="32"/>
      <c r="WXY19" s="32"/>
      <c r="WXZ19" s="32"/>
      <c r="WYA19" s="34"/>
      <c r="WYB19" s="32"/>
      <c r="WYC19" s="34"/>
      <c r="WYD19" s="35"/>
      <c r="WYE19" s="36"/>
      <c r="WYF19" s="36"/>
      <c r="WYG19" s="36"/>
      <c r="WYH19" s="36"/>
      <c r="WYI19" s="37"/>
      <c r="WYJ19" s="31"/>
      <c r="WYK19" s="32"/>
      <c r="WYL19" s="32"/>
      <c r="WYM19" s="32"/>
      <c r="WYN19" s="32"/>
      <c r="WYO19" s="33"/>
      <c r="WYP19" s="32"/>
      <c r="WYQ19" s="32"/>
      <c r="WYR19" s="32"/>
      <c r="WYS19" s="32"/>
      <c r="WYT19" s="34"/>
      <c r="WYU19" s="32"/>
      <c r="WYV19" s="34"/>
      <c r="WYW19" s="35"/>
      <c r="WYX19" s="36"/>
      <c r="WYY19" s="36"/>
      <c r="WYZ19" s="36"/>
      <c r="WZA19" s="36"/>
      <c r="WZB19" s="37"/>
      <c r="WZC19" s="31"/>
      <c r="WZD19" s="32"/>
      <c r="WZE19" s="32"/>
      <c r="WZF19" s="32"/>
      <c r="WZG19" s="32"/>
      <c r="WZH19" s="33"/>
      <c r="WZI19" s="32"/>
      <c r="WZJ19" s="32"/>
      <c r="WZK19" s="32"/>
      <c r="WZL19" s="32"/>
      <c r="WZM19" s="34"/>
      <c r="WZN19" s="32"/>
      <c r="WZO19" s="34"/>
      <c r="WZP19" s="35"/>
      <c r="WZQ19" s="36"/>
      <c r="WZR19" s="36"/>
      <c r="WZS19" s="36"/>
      <c r="WZT19" s="36"/>
      <c r="WZU19" s="37"/>
      <c r="WZV19" s="31"/>
      <c r="WZW19" s="32"/>
      <c r="WZX19" s="32"/>
      <c r="WZY19" s="32"/>
      <c r="WZZ19" s="32"/>
      <c r="XAA19" s="33"/>
      <c r="XAB19" s="32"/>
      <c r="XAC19" s="32"/>
      <c r="XAD19" s="32"/>
      <c r="XAE19" s="32"/>
      <c r="XAF19" s="34"/>
      <c r="XAG19" s="32"/>
      <c r="XAH19" s="34"/>
      <c r="XAI19" s="35"/>
      <c r="XAJ19" s="36"/>
      <c r="XAK19" s="36"/>
      <c r="XAL19" s="36"/>
      <c r="XAM19" s="36"/>
      <c r="XAN19" s="37"/>
      <c r="XAO19" s="31"/>
      <c r="XAP19" s="32"/>
      <c r="XAQ19" s="32"/>
      <c r="XAR19" s="32"/>
      <c r="XAS19" s="32"/>
      <c r="XAT19" s="33"/>
      <c r="XAU19" s="32"/>
      <c r="XAV19" s="32"/>
      <c r="XAW19" s="32"/>
      <c r="XAX19" s="32"/>
      <c r="XAY19" s="34"/>
      <c r="XAZ19" s="32"/>
      <c r="XBA19" s="34"/>
      <c r="XBB19" s="35"/>
      <c r="XBC19" s="36"/>
      <c r="XBD19" s="36"/>
      <c r="XBE19" s="36"/>
      <c r="XBF19" s="36"/>
      <c r="XBG19" s="37"/>
      <c r="XBH19" s="31"/>
      <c r="XBI19" s="32"/>
      <c r="XBJ19" s="32"/>
      <c r="XBK19" s="32"/>
      <c r="XBL19" s="32"/>
      <c r="XBM19" s="33"/>
      <c r="XBN19" s="32"/>
      <c r="XBO19" s="32"/>
      <c r="XBP19" s="32"/>
      <c r="XBQ19" s="32"/>
      <c r="XBR19" s="34"/>
      <c r="XBS19" s="32"/>
      <c r="XBT19" s="34"/>
      <c r="XBU19" s="35"/>
      <c r="XBV19" s="36"/>
      <c r="XBW19" s="36"/>
      <c r="XBX19" s="36"/>
      <c r="XBY19" s="36"/>
      <c r="XBZ19" s="37"/>
      <c r="XCA19" s="31"/>
      <c r="XCB19" s="32"/>
      <c r="XCC19" s="32"/>
      <c r="XCD19" s="32"/>
      <c r="XCE19" s="32"/>
      <c r="XCF19" s="33"/>
      <c r="XCG19" s="32"/>
      <c r="XCH19" s="32"/>
      <c r="XCI19" s="32"/>
      <c r="XCJ19" s="32"/>
      <c r="XCK19" s="34"/>
      <c r="XCL19" s="32"/>
      <c r="XCM19" s="34"/>
      <c r="XCN19" s="35"/>
      <c r="XCO19" s="36"/>
      <c r="XCP19" s="36"/>
      <c r="XCQ19" s="36"/>
      <c r="XCR19" s="36"/>
      <c r="XCS19" s="37"/>
      <c r="XCT19" s="31"/>
      <c r="XCU19" s="32"/>
      <c r="XCV19" s="32"/>
      <c r="XCW19" s="32"/>
      <c r="XCX19" s="32"/>
      <c r="XCY19" s="33"/>
      <c r="XCZ19" s="32"/>
      <c r="XDA19" s="32"/>
      <c r="XDB19" s="32"/>
      <c r="XDC19" s="32"/>
      <c r="XDD19" s="34"/>
      <c r="XDE19" s="32"/>
      <c r="XDF19" s="34"/>
      <c r="XDG19" s="35"/>
      <c r="XDH19" s="36"/>
      <c r="XDI19" s="36"/>
      <c r="XDJ19" s="36"/>
      <c r="XDK19" s="36"/>
      <c r="XDL19" s="37"/>
      <c r="XDM19" s="31"/>
      <c r="XDN19" s="32"/>
      <c r="XDO19" s="32"/>
      <c r="XDP19" s="32"/>
      <c r="XDQ19" s="32"/>
      <c r="XDR19" s="33"/>
      <c r="XDS19" s="32"/>
      <c r="XDT19" s="32"/>
      <c r="XDU19" s="32"/>
      <c r="XDV19" s="32"/>
      <c r="XDW19" s="34"/>
      <c r="XDX19" s="32"/>
      <c r="XDY19" s="34"/>
      <c r="XDZ19" s="35"/>
      <c r="XEA19" s="36"/>
      <c r="XEB19" s="36"/>
      <c r="XEC19" s="36"/>
      <c r="XED19" s="36"/>
      <c r="XEE19" s="37"/>
      <c r="XEF19" s="31"/>
      <c r="XEG19" s="32"/>
      <c r="XEH19" s="32"/>
      <c r="XEI19" s="32"/>
      <c r="XEJ19" s="32"/>
      <c r="XEK19" s="33"/>
      <c r="XEL19" s="32"/>
      <c r="XEM19" s="32"/>
      <c r="XEN19" s="32"/>
      <c r="XEO19" s="32"/>
      <c r="XEP19" s="34"/>
      <c r="XEQ19" s="32"/>
      <c r="XER19" s="34"/>
      <c r="XES19" s="35"/>
      <c r="XET19" s="36"/>
      <c r="XEU19" s="36"/>
      <c r="XEV19" s="36"/>
      <c r="XEW19" s="36"/>
      <c r="XEX19" s="37"/>
      <c r="XEY19" s="31"/>
      <c r="XEZ19" s="32"/>
      <c r="XFA19" s="32"/>
      <c r="XFB19" s="32"/>
      <c r="XFC19" s="32"/>
      <c r="XFD19" s="33"/>
    </row>
    <row r="20" spans="1:16384" s="55" customFormat="1" ht="15" customHeight="1">
      <c r="A20" s="12"/>
      <c r="B20" s="71">
        <v>46023</v>
      </c>
      <c r="C20" s="76">
        <v>205000</v>
      </c>
      <c r="D20" s="74">
        <v>130836</v>
      </c>
      <c r="E20" s="76">
        <f t="shared" ref="E20:E31" si="16">D20-C20</f>
        <v>-74164</v>
      </c>
      <c r="F20" s="76">
        <v>35000</v>
      </c>
      <c r="G20" s="74">
        <v>25205.55</v>
      </c>
      <c r="H20" s="76">
        <f t="shared" ref="H20:H31" si="17">G20-F20</f>
        <v>-9794.4500000000007</v>
      </c>
      <c r="I20" s="76">
        <f>F20+C20</f>
        <v>240000</v>
      </c>
      <c r="J20" s="76">
        <f>G20+D20</f>
        <v>156041.54999999999</v>
      </c>
      <c r="K20" s="76">
        <f t="shared" ref="K20:K25" si="18">J20-I20</f>
        <v>-83958.450000000012</v>
      </c>
      <c r="L20" s="113">
        <v>-427.66</v>
      </c>
      <c r="M20" s="75">
        <f t="shared" ref="M20:M31" si="19">L20/G20</f>
        <v>-1.6966898163301339E-2</v>
      </c>
      <c r="N20" s="113">
        <v>-448</v>
      </c>
      <c r="O20" s="75">
        <f t="shared" ref="O20:O31" si="20">N20/D20</f>
        <v>-3.4241340303891895E-3</v>
      </c>
      <c r="P20" s="114">
        <v>6000</v>
      </c>
      <c r="Q20" s="114">
        <v>6339.68</v>
      </c>
      <c r="R20" s="76">
        <f t="shared" ref="R20:R31" si="21">Q20-P20</f>
        <v>339.68000000000029</v>
      </c>
      <c r="S20" s="114">
        <v>547.58000000000004</v>
      </c>
      <c r="T20" s="115">
        <v>0.51849999999999996</v>
      </c>
    </row>
    <row r="21" spans="1:16384" s="55" customFormat="1" ht="15" customHeight="1">
      <c r="A21" s="12"/>
      <c r="B21" s="79">
        <v>46054</v>
      </c>
      <c r="C21" s="84">
        <v>205000</v>
      </c>
      <c r="D21" s="82">
        <v>133345</v>
      </c>
      <c r="E21" s="84">
        <f t="shared" si="16"/>
        <v>-71655</v>
      </c>
      <c r="F21" s="84">
        <v>35000</v>
      </c>
      <c r="G21" s="82">
        <v>28551.68</v>
      </c>
      <c r="H21" s="84">
        <f t="shared" si="17"/>
        <v>-6448.32</v>
      </c>
      <c r="I21" s="84">
        <f>F21+C21</f>
        <v>240000</v>
      </c>
      <c r="J21" s="84">
        <f>G21+D21</f>
        <v>161896.68</v>
      </c>
      <c r="K21" s="84">
        <f t="shared" si="18"/>
        <v>-78103.320000000007</v>
      </c>
      <c r="L21" s="116">
        <v>1199.69</v>
      </c>
      <c r="M21" s="83">
        <f t="shared" si="19"/>
        <v>4.2018192974984311E-2</v>
      </c>
      <c r="N21" s="116">
        <v>-4776</v>
      </c>
      <c r="O21" s="83">
        <f t="shared" si="20"/>
        <v>-3.5816866024222883E-2</v>
      </c>
      <c r="P21" s="117">
        <v>6000</v>
      </c>
      <c r="Q21" s="117">
        <v>6315.71</v>
      </c>
      <c r="R21" s="84">
        <f t="shared" si="21"/>
        <v>315.71000000000004</v>
      </c>
      <c r="S21" s="117">
        <v>182.96</v>
      </c>
      <c r="T21" s="118">
        <v>0.46949999999999997</v>
      </c>
    </row>
    <row r="22" spans="1:16384" s="55" customFormat="1" ht="15" customHeight="1">
      <c r="A22" s="12"/>
      <c r="B22" s="71">
        <v>46082</v>
      </c>
      <c r="C22" s="76">
        <v>205000</v>
      </c>
      <c r="D22" s="74">
        <v>157878</v>
      </c>
      <c r="E22" s="76">
        <f t="shared" si="16"/>
        <v>-47122</v>
      </c>
      <c r="F22" s="76">
        <v>35000</v>
      </c>
      <c r="G22" s="74">
        <v>33762.69</v>
      </c>
      <c r="H22" s="76">
        <f t="shared" si="17"/>
        <v>-1237.3099999999977</v>
      </c>
      <c r="I22" s="76">
        <v>240000</v>
      </c>
      <c r="J22" s="76">
        <f t="shared" ref="J22:J31" si="22">G22+D22</f>
        <v>191640.69</v>
      </c>
      <c r="K22" s="76">
        <f t="shared" si="18"/>
        <v>-48359.31</v>
      </c>
      <c r="L22" s="113">
        <v>896.41</v>
      </c>
      <c r="M22" s="75">
        <f t="shared" si="19"/>
        <v>2.655031337846599E-2</v>
      </c>
      <c r="N22" s="113">
        <v>-1854</v>
      </c>
      <c r="O22" s="75">
        <f t="shared" si="20"/>
        <v>-1.1743244783947098E-2</v>
      </c>
      <c r="P22" s="114">
        <v>6000</v>
      </c>
      <c r="Q22" s="114">
        <v>7852.74</v>
      </c>
      <c r="R22" s="76">
        <f t="shared" si="21"/>
        <v>1852.7399999999998</v>
      </c>
      <c r="S22" s="114">
        <v>896.41</v>
      </c>
      <c r="T22" s="115">
        <v>0.55940000000000001</v>
      </c>
    </row>
    <row r="23" spans="1:16384" s="55" customFormat="1" ht="15" customHeight="1">
      <c r="A23" s="12"/>
      <c r="B23" s="79">
        <v>46113</v>
      </c>
      <c r="C23" s="84">
        <v>205000</v>
      </c>
      <c r="D23" s="82">
        <v>149974</v>
      </c>
      <c r="E23" s="84">
        <f t="shared" si="16"/>
        <v>-55026</v>
      </c>
      <c r="F23" s="84">
        <v>35000</v>
      </c>
      <c r="G23" s="82">
        <v>35924.449999999997</v>
      </c>
      <c r="H23" s="84">
        <f t="shared" si="17"/>
        <v>924.44999999999709</v>
      </c>
      <c r="I23" s="84">
        <v>240000</v>
      </c>
      <c r="J23" s="84">
        <f t="shared" si="22"/>
        <v>185898.45</v>
      </c>
      <c r="K23" s="84">
        <f t="shared" si="18"/>
        <v>-54101.549999999988</v>
      </c>
      <c r="L23" s="116">
        <v>-613.52</v>
      </c>
      <c r="M23" s="83">
        <f t="shared" si="19"/>
        <v>-1.7078062433802048E-2</v>
      </c>
      <c r="N23" s="116">
        <v>2614</v>
      </c>
      <c r="O23" s="83">
        <f t="shared" si="20"/>
        <v>1.7429687812554176E-2</v>
      </c>
      <c r="P23" s="117">
        <v>6000</v>
      </c>
      <c r="Q23" s="117">
        <v>7520.16</v>
      </c>
      <c r="R23" s="84">
        <f t="shared" si="21"/>
        <v>1520.1599999999999</v>
      </c>
      <c r="S23" s="117">
        <v>1330.13</v>
      </c>
      <c r="T23" s="118">
        <v>0.62570000000000003</v>
      </c>
    </row>
    <row r="24" spans="1:16384" s="55" customFormat="1" ht="15" customHeight="1">
      <c r="A24" s="12"/>
      <c r="B24" s="71">
        <v>46143</v>
      </c>
      <c r="C24" s="76">
        <v>205000</v>
      </c>
      <c r="D24" s="74">
        <v>181470</v>
      </c>
      <c r="E24" s="76">
        <f t="shared" si="16"/>
        <v>-23530</v>
      </c>
      <c r="F24" s="76">
        <v>35000</v>
      </c>
      <c r="G24" s="74">
        <v>41348.879999999997</v>
      </c>
      <c r="H24" s="76">
        <f t="shared" si="17"/>
        <v>6348.8799999999974</v>
      </c>
      <c r="I24" s="76">
        <v>240000</v>
      </c>
      <c r="J24" s="76">
        <f t="shared" si="22"/>
        <v>222818.88</v>
      </c>
      <c r="K24" s="76">
        <f t="shared" si="18"/>
        <v>-17181.119999999995</v>
      </c>
      <c r="L24" s="113">
        <v>3056.22</v>
      </c>
      <c r="M24" s="75">
        <f t="shared" si="19"/>
        <v>7.3913005624336142E-2</v>
      </c>
      <c r="N24" s="113">
        <v>-4670</v>
      </c>
      <c r="O24" s="75">
        <f t="shared" si="20"/>
        <v>-2.5734281148399183E-2</v>
      </c>
      <c r="P24" s="114">
        <v>6000</v>
      </c>
      <c r="Q24" s="114">
        <v>7971.14</v>
      </c>
      <c r="R24" s="76">
        <f t="shared" si="21"/>
        <v>1971.1400000000003</v>
      </c>
      <c r="S24" s="114">
        <v>-129.83000000000001</v>
      </c>
      <c r="T24" s="115">
        <v>0.43580000000000002</v>
      </c>
    </row>
    <row r="25" spans="1:16384" s="55" customFormat="1" ht="15" customHeight="1">
      <c r="A25" s="12"/>
      <c r="B25" s="79">
        <v>46174</v>
      </c>
      <c r="C25" s="84">
        <v>205000</v>
      </c>
      <c r="D25" s="82">
        <v>181309</v>
      </c>
      <c r="E25" s="84">
        <f t="shared" si="16"/>
        <v>-23691</v>
      </c>
      <c r="F25" s="84">
        <v>35000</v>
      </c>
      <c r="G25" s="82">
        <v>41046.080000000002</v>
      </c>
      <c r="H25" s="84">
        <f t="shared" si="17"/>
        <v>6046.0800000000017</v>
      </c>
      <c r="I25" s="84">
        <v>240000</v>
      </c>
      <c r="J25" s="84">
        <f t="shared" si="22"/>
        <v>222355.08000000002</v>
      </c>
      <c r="K25" s="84">
        <f t="shared" si="18"/>
        <v>-17644.919999999984</v>
      </c>
      <c r="L25" s="116">
        <v>1420.9</v>
      </c>
      <c r="M25" s="83">
        <f t="shared" si="19"/>
        <v>3.4617191215336518E-2</v>
      </c>
      <c r="N25" s="116">
        <v>1715</v>
      </c>
      <c r="O25" s="83">
        <f t="shared" si="20"/>
        <v>9.4589899012183613E-3</v>
      </c>
      <c r="P25" s="117">
        <v>6000</v>
      </c>
      <c r="Q25" s="117">
        <v>7393.33</v>
      </c>
      <c r="R25" s="84">
        <f t="shared" si="21"/>
        <v>1393.33</v>
      </c>
      <c r="S25" s="117">
        <v>345.82</v>
      </c>
      <c r="T25" s="118">
        <v>0.4889</v>
      </c>
    </row>
    <row r="26" spans="1:16384" s="55" customFormat="1" ht="15" customHeight="1">
      <c r="A26" s="12"/>
      <c r="B26" s="88">
        <v>46204</v>
      </c>
      <c r="C26" s="91">
        <v>205000</v>
      </c>
      <c r="D26" s="89">
        <v>193208</v>
      </c>
      <c r="E26" s="91">
        <f t="shared" si="16"/>
        <v>-11792</v>
      </c>
      <c r="F26" s="91">
        <v>35000</v>
      </c>
      <c r="G26" s="89">
        <v>38787.86</v>
      </c>
      <c r="H26" s="91">
        <f t="shared" si="17"/>
        <v>3787.8600000000006</v>
      </c>
      <c r="I26" s="91">
        <v>240000</v>
      </c>
      <c r="J26" s="91">
        <f t="shared" si="22"/>
        <v>231995.86</v>
      </c>
      <c r="K26" s="91">
        <f t="shared" ref="K26:K31" si="23">J26-I26</f>
        <v>-8004.140000000014</v>
      </c>
      <c r="L26" s="119">
        <v>-1824.69</v>
      </c>
      <c r="M26" s="90">
        <f t="shared" si="19"/>
        <v>-4.7042811848861991E-2</v>
      </c>
      <c r="N26" s="119">
        <v>49</v>
      </c>
      <c r="O26" s="90">
        <f t="shared" si="20"/>
        <v>2.5361268684526519E-4</v>
      </c>
      <c r="P26" s="120">
        <v>6000</v>
      </c>
      <c r="Q26" s="120">
        <v>8793.9500000000007</v>
      </c>
      <c r="R26" s="91">
        <f t="shared" si="21"/>
        <v>2793.9500000000007</v>
      </c>
      <c r="S26" s="120">
        <v>2483.0500000000002</v>
      </c>
      <c r="T26" s="121">
        <v>0.7208</v>
      </c>
    </row>
    <row r="27" spans="1:16384" s="55" customFormat="1" ht="15" customHeight="1">
      <c r="A27" s="12"/>
      <c r="B27" s="94">
        <v>46235</v>
      </c>
      <c r="C27" s="98">
        <v>205000</v>
      </c>
      <c r="D27" s="96">
        <v>206841</v>
      </c>
      <c r="E27" s="98">
        <f t="shared" si="16"/>
        <v>1841</v>
      </c>
      <c r="F27" s="98">
        <v>35000</v>
      </c>
      <c r="G27" s="96">
        <v>43875.58</v>
      </c>
      <c r="H27" s="98">
        <f t="shared" si="17"/>
        <v>8875.5800000000017</v>
      </c>
      <c r="I27" s="98">
        <v>240000</v>
      </c>
      <c r="J27" s="98">
        <f t="shared" si="22"/>
        <v>250716.58000000002</v>
      </c>
      <c r="K27" s="98">
        <f t="shared" si="23"/>
        <v>10716.580000000016</v>
      </c>
      <c r="L27" s="122">
        <v>-319.68</v>
      </c>
      <c r="M27" s="97">
        <f t="shared" si="19"/>
        <v>-7.2860575290400716E-3</v>
      </c>
      <c r="N27" s="122">
        <v>-4298</v>
      </c>
      <c r="O27" s="97">
        <f t="shared" si="20"/>
        <v>-2.0779245894189256E-2</v>
      </c>
      <c r="P27" s="123">
        <v>6000</v>
      </c>
      <c r="Q27" s="123">
        <v>9374.82</v>
      </c>
      <c r="R27" s="98">
        <f t="shared" si="21"/>
        <v>3374.8199999999997</v>
      </c>
      <c r="S27" s="123">
        <v>-778.34</v>
      </c>
      <c r="T27" s="124">
        <v>0.35589999999999999</v>
      </c>
    </row>
    <row r="28" spans="1:16384" s="55" customFormat="1" ht="15" customHeight="1">
      <c r="A28" s="12"/>
      <c r="B28" s="102">
        <v>46266</v>
      </c>
      <c r="C28" s="106">
        <v>205000</v>
      </c>
      <c r="D28" s="104"/>
      <c r="E28" s="106">
        <f t="shared" si="16"/>
        <v>-205000</v>
      </c>
      <c r="F28" s="106">
        <v>35000</v>
      </c>
      <c r="G28" s="104"/>
      <c r="H28" s="106">
        <f t="shared" si="17"/>
        <v>-35000</v>
      </c>
      <c r="I28" s="106">
        <v>240000</v>
      </c>
      <c r="J28" s="106">
        <f t="shared" si="22"/>
        <v>0</v>
      </c>
      <c r="K28" s="106">
        <f t="shared" si="23"/>
        <v>-240000</v>
      </c>
      <c r="L28" s="125"/>
      <c r="M28" s="105" t="e">
        <f t="shared" si="19"/>
        <v>#DIV/0!</v>
      </c>
      <c r="N28" s="125"/>
      <c r="O28" s="105" t="e">
        <f t="shared" si="20"/>
        <v>#DIV/0!</v>
      </c>
      <c r="P28" s="126">
        <v>6000</v>
      </c>
      <c r="Q28" s="126"/>
      <c r="R28" s="106">
        <f t="shared" si="21"/>
        <v>-6000</v>
      </c>
      <c r="S28" s="126"/>
      <c r="T28" s="127"/>
    </row>
    <row r="29" spans="1:16384" s="55" customFormat="1" ht="15" customHeight="1">
      <c r="A29" s="12"/>
      <c r="B29" s="102">
        <v>46296</v>
      </c>
      <c r="C29" s="106">
        <v>205000</v>
      </c>
      <c r="D29" s="104"/>
      <c r="E29" s="106">
        <f t="shared" si="16"/>
        <v>-205000</v>
      </c>
      <c r="F29" s="106">
        <v>35000</v>
      </c>
      <c r="G29" s="104"/>
      <c r="H29" s="106">
        <f t="shared" si="17"/>
        <v>-35000</v>
      </c>
      <c r="I29" s="106">
        <v>240000</v>
      </c>
      <c r="J29" s="106">
        <f t="shared" si="22"/>
        <v>0</v>
      </c>
      <c r="K29" s="106">
        <f t="shared" si="23"/>
        <v>-240000</v>
      </c>
      <c r="L29" s="125"/>
      <c r="M29" s="105" t="e">
        <f t="shared" si="19"/>
        <v>#DIV/0!</v>
      </c>
      <c r="N29" s="125"/>
      <c r="O29" s="105" t="e">
        <f t="shared" si="20"/>
        <v>#DIV/0!</v>
      </c>
      <c r="P29" s="126">
        <v>6000</v>
      </c>
      <c r="Q29" s="126"/>
      <c r="R29" s="106">
        <f t="shared" si="21"/>
        <v>-6000</v>
      </c>
      <c r="S29" s="126"/>
      <c r="T29" s="127"/>
    </row>
    <row r="30" spans="1:16384" s="55" customFormat="1" ht="15" customHeight="1">
      <c r="A30" s="12"/>
      <c r="B30" s="102">
        <v>46327</v>
      </c>
      <c r="C30" s="106">
        <v>205000</v>
      </c>
      <c r="D30" s="104"/>
      <c r="E30" s="106">
        <f t="shared" si="16"/>
        <v>-205000</v>
      </c>
      <c r="F30" s="106">
        <v>35000</v>
      </c>
      <c r="G30" s="104"/>
      <c r="H30" s="106">
        <f t="shared" si="17"/>
        <v>-35000</v>
      </c>
      <c r="I30" s="106">
        <v>240000</v>
      </c>
      <c r="J30" s="106">
        <f t="shared" si="22"/>
        <v>0</v>
      </c>
      <c r="K30" s="106">
        <f t="shared" si="23"/>
        <v>-240000</v>
      </c>
      <c r="L30" s="125"/>
      <c r="M30" s="105" t="e">
        <f t="shared" si="19"/>
        <v>#DIV/0!</v>
      </c>
      <c r="N30" s="125"/>
      <c r="O30" s="105" t="e">
        <f t="shared" si="20"/>
        <v>#DIV/0!</v>
      </c>
      <c r="P30" s="126">
        <v>6000</v>
      </c>
      <c r="Q30" s="126"/>
      <c r="R30" s="106">
        <f t="shared" si="21"/>
        <v>-6000</v>
      </c>
      <c r="S30" s="126"/>
      <c r="T30" s="127"/>
    </row>
    <row r="31" spans="1:16384" s="55" customFormat="1" ht="15" customHeight="1">
      <c r="A31" s="12"/>
      <c r="B31" s="102">
        <v>46357</v>
      </c>
      <c r="C31" s="106">
        <v>205000</v>
      </c>
      <c r="D31" s="104"/>
      <c r="E31" s="106">
        <f t="shared" si="16"/>
        <v>-205000</v>
      </c>
      <c r="F31" s="106">
        <v>35000</v>
      </c>
      <c r="G31" s="104"/>
      <c r="H31" s="106">
        <f t="shared" si="17"/>
        <v>-35000</v>
      </c>
      <c r="I31" s="106">
        <v>240000</v>
      </c>
      <c r="J31" s="106">
        <f t="shared" si="22"/>
        <v>0</v>
      </c>
      <c r="K31" s="106">
        <f t="shared" si="23"/>
        <v>-240000</v>
      </c>
      <c r="L31" s="104"/>
      <c r="M31" s="105" t="e">
        <f t="shared" si="19"/>
        <v>#DIV/0!</v>
      </c>
      <c r="N31" s="104"/>
      <c r="O31" s="105" t="e">
        <f t="shared" si="20"/>
        <v>#DIV/0!</v>
      </c>
      <c r="P31" s="126">
        <v>6000</v>
      </c>
      <c r="Q31" s="126"/>
      <c r="R31" s="106">
        <f t="shared" si="21"/>
        <v>-6000</v>
      </c>
      <c r="S31" s="126"/>
      <c r="T31" s="127"/>
    </row>
    <row r="32" spans="1:16384" s="55" customFormat="1" ht="24.75" customHeight="1">
      <c r="A32" s="12"/>
      <c r="B32" s="26"/>
      <c r="C32" s="27"/>
      <c r="D32" s="27"/>
      <c r="E32" s="27"/>
      <c r="F32" s="27"/>
      <c r="G32" s="27"/>
      <c r="H32" s="27"/>
      <c r="I32" s="27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30"/>
    </row>
    <row r="33" spans="1:20" s="55" customFormat="1" ht="72.75" customHeight="1">
      <c r="A33" s="12"/>
      <c r="B33" s="69" t="s">
        <v>2</v>
      </c>
      <c r="C33" s="69" t="s">
        <v>37</v>
      </c>
      <c r="D33" s="69" t="s">
        <v>38</v>
      </c>
      <c r="E33" s="69" t="s">
        <v>39</v>
      </c>
      <c r="F33" s="69" t="s">
        <v>40</v>
      </c>
      <c r="G33" s="69" t="s">
        <v>41</v>
      </c>
      <c r="H33" s="69" t="s">
        <v>42</v>
      </c>
      <c r="I33" s="69" t="s">
        <v>43</v>
      </c>
      <c r="J33" s="69" t="s">
        <v>44</v>
      </c>
      <c r="K33" s="69" t="s">
        <v>20</v>
      </c>
      <c r="L33" s="43"/>
      <c r="M33" s="44"/>
      <c r="N33" s="45"/>
      <c r="O33" s="45"/>
      <c r="P33" s="44"/>
      <c r="Q33" s="45"/>
      <c r="R33" s="45"/>
      <c r="S33" s="45"/>
      <c r="T33" s="46"/>
    </row>
    <row r="34" spans="1:20" s="55" customFormat="1" ht="30.75" customHeight="1">
      <c r="A34" s="12"/>
      <c r="B34" s="129"/>
      <c r="C34" s="130" t="s">
        <v>45</v>
      </c>
      <c r="D34" s="131" t="s">
        <v>46</v>
      </c>
      <c r="E34" s="130" t="s">
        <v>47</v>
      </c>
      <c r="F34" s="130" t="s">
        <v>48</v>
      </c>
      <c r="G34" s="131" t="s">
        <v>49</v>
      </c>
      <c r="H34" s="130" t="s">
        <v>50</v>
      </c>
      <c r="I34" s="130" t="s">
        <v>51</v>
      </c>
      <c r="J34" s="130" t="s">
        <v>52</v>
      </c>
      <c r="K34" s="130" t="s">
        <v>53</v>
      </c>
      <c r="L34" s="47"/>
      <c r="M34" s="132"/>
      <c r="N34" s="133"/>
      <c r="O34" s="133"/>
      <c r="P34" s="132"/>
      <c r="Q34" s="133"/>
      <c r="R34" s="133"/>
      <c r="S34" s="133"/>
      <c r="T34" s="134"/>
    </row>
    <row r="35" spans="1:20" s="55" customFormat="1" ht="24.95" customHeight="1">
      <c r="A35" s="12"/>
      <c r="B35" s="71">
        <v>46023</v>
      </c>
      <c r="C35" s="76">
        <v>24040</v>
      </c>
      <c r="D35" s="74">
        <v>4894</v>
      </c>
      <c r="E35" s="76">
        <v>7154</v>
      </c>
      <c r="F35" s="76">
        <f t="shared" ref="F35:F46" si="24">D35+E35</f>
        <v>12048</v>
      </c>
      <c r="G35" s="74">
        <f t="shared" ref="G35:G46" si="25">C35-F35</f>
        <v>11992</v>
      </c>
      <c r="H35" s="76">
        <f t="shared" ref="H35:H46" si="26">G35/J35</f>
        <v>386.83870967741933</v>
      </c>
      <c r="I35" s="76">
        <f t="shared" ref="I35:I44" si="27">J20/G35</f>
        <v>13.012137258172114</v>
      </c>
      <c r="J35" s="76">
        <v>31</v>
      </c>
      <c r="K35" s="76" t="s">
        <v>54</v>
      </c>
      <c r="L35" s="47"/>
      <c r="M35" s="132"/>
      <c r="N35" s="133"/>
      <c r="O35" s="133"/>
      <c r="P35" s="132"/>
      <c r="Q35" s="133"/>
      <c r="R35" s="133"/>
      <c r="S35" s="133"/>
      <c r="T35" s="134"/>
    </row>
    <row r="36" spans="1:20" s="55" customFormat="1" ht="24.95" customHeight="1">
      <c r="A36" s="12"/>
      <c r="B36" s="79">
        <v>46054</v>
      </c>
      <c r="C36" s="84">
        <v>24273</v>
      </c>
      <c r="D36" s="82">
        <v>4739</v>
      </c>
      <c r="E36" s="84">
        <v>6990</v>
      </c>
      <c r="F36" s="84">
        <f t="shared" si="24"/>
        <v>11729</v>
      </c>
      <c r="G36" s="82">
        <f t="shared" si="25"/>
        <v>12544</v>
      </c>
      <c r="H36" s="84">
        <f t="shared" si="26"/>
        <v>448</v>
      </c>
      <c r="I36" s="84">
        <f t="shared" si="27"/>
        <v>12.906304209183673</v>
      </c>
      <c r="J36" s="84">
        <v>28</v>
      </c>
      <c r="K36" s="84"/>
      <c r="L36" s="47"/>
      <c r="M36" s="132"/>
      <c r="N36" s="133"/>
      <c r="O36" s="133"/>
      <c r="P36" s="132"/>
      <c r="Q36" s="133"/>
      <c r="R36" s="133"/>
      <c r="S36" s="133"/>
      <c r="T36" s="134"/>
    </row>
    <row r="37" spans="1:20" s="55" customFormat="1" ht="24.95" customHeight="1">
      <c r="A37" s="12"/>
      <c r="B37" s="71">
        <v>46082</v>
      </c>
      <c r="C37" s="76">
        <v>28918</v>
      </c>
      <c r="D37" s="74">
        <v>5910</v>
      </c>
      <c r="E37" s="76">
        <v>8184</v>
      </c>
      <c r="F37" s="76">
        <f t="shared" si="24"/>
        <v>14094</v>
      </c>
      <c r="G37" s="74">
        <f t="shared" si="25"/>
        <v>14824</v>
      </c>
      <c r="H37" s="76">
        <f t="shared" si="26"/>
        <v>478.19354838709677</v>
      </c>
      <c r="I37" s="76">
        <f t="shared" si="27"/>
        <v>12.927731381543444</v>
      </c>
      <c r="J37" s="76">
        <v>31</v>
      </c>
      <c r="K37" s="76"/>
      <c r="L37" s="47"/>
      <c r="M37" s="132"/>
      <c r="N37" s="133"/>
      <c r="O37" s="133"/>
      <c r="P37" s="132"/>
      <c r="Q37" s="133"/>
      <c r="R37" s="133"/>
      <c r="S37" s="133"/>
      <c r="T37" s="134"/>
    </row>
    <row r="38" spans="1:20" s="55" customFormat="1" ht="24.95" customHeight="1">
      <c r="A38" s="12"/>
      <c r="B38" s="79">
        <v>46113</v>
      </c>
      <c r="C38" s="84">
        <v>29105</v>
      </c>
      <c r="D38" s="82">
        <v>5923</v>
      </c>
      <c r="E38" s="84">
        <v>8454</v>
      </c>
      <c r="F38" s="84">
        <f t="shared" si="24"/>
        <v>14377</v>
      </c>
      <c r="G38" s="82">
        <f t="shared" si="25"/>
        <v>14728</v>
      </c>
      <c r="H38" s="84">
        <f t="shared" si="26"/>
        <v>490.93333333333334</v>
      </c>
      <c r="I38" s="84">
        <f t="shared" si="27"/>
        <v>12.622110945138513</v>
      </c>
      <c r="J38" s="84">
        <v>30</v>
      </c>
      <c r="K38" s="84"/>
      <c r="L38" s="47"/>
      <c r="M38" s="132"/>
      <c r="N38" s="133"/>
      <c r="O38" s="133"/>
      <c r="P38" s="132"/>
      <c r="Q38" s="133"/>
      <c r="R38" s="133"/>
      <c r="S38" s="133"/>
      <c r="T38" s="134"/>
    </row>
    <row r="39" spans="1:20" s="55" customFormat="1" ht="24.95" customHeight="1">
      <c r="A39" s="12"/>
      <c r="B39" s="71">
        <v>46143</v>
      </c>
      <c r="C39" s="76">
        <v>33255</v>
      </c>
      <c r="D39" s="74">
        <v>6925</v>
      </c>
      <c r="E39" s="76">
        <v>10012</v>
      </c>
      <c r="F39" s="76">
        <f t="shared" si="24"/>
        <v>16937</v>
      </c>
      <c r="G39" s="74">
        <f t="shared" si="25"/>
        <v>16318</v>
      </c>
      <c r="H39" s="76">
        <f t="shared" si="26"/>
        <v>526.38709677419354</v>
      </c>
      <c r="I39" s="76">
        <f t="shared" si="27"/>
        <v>13.654791028312294</v>
      </c>
      <c r="J39" s="76">
        <v>31</v>
      </c>
      <c r="K39" s="76"/>
      <c r="L39" s="47"/>
      <c r="M39" s="132"/>
      <c r="N39" s="133"/>
      <c r="O39" s="133"/>
      <c r="P39" s="132"/>
      <c r="Q39" s="133"/>
      <c r="R39" s="133"/>
      <c r="S39" s="133"/>
      <c r="T39" s="134"/>
    </row>
    <row r="40" spans="1:20" s="55" customFormat="1" ht="24.95" customHeight="1">
      <c r="A40" s="12"/>
      <c r="B40" s="79">
        <v>46174</v>
      </c>
      <c r="C40" s="84">
        <v>31149</v>
      </c>
      <c r="D40" s="82">
        <v>6182</v>
      </c>
      <c r="E40" s="84">
        <v>9471</v>
      </c>
      <c r="F40" s="84">
        <f t="shared" si="24"/>
        <v>15653</v>
      </c>
      <c r="G40" s="82">
        <f t="shared" si="25"/>
        <v>15496</v>
      </c>
      <c r="H40" s="84">
        <f t="shared" si="26"/>
        <v>516.5333333333333</v>
      </c>
      <c r="I40" s="84">
        <f t="shared" si="27"/>
        <v>14.349192049561179</v>
      </c>
      <c r="J40" s="84">
        <v>30</v>
      </c>
      <c r="K40" s="84"/>
      <c r="L40" s="47"/>
      <c r="M40" s="132"/>
      <c r="N40" s="133"/>
      <c r="O40" s="133"/>
      <c r="P40" s="132"/>
      <c r="Q40" s="133"/>
      <c r="R40" s="133"/>
      <c r="S40" s="133"/>
      <c r="T40" s="134"/>
    </row>
    <row r="41" spans="1:20" s="55" customFormat="1" ht="24.95" customHeight="1">
      <c r="A41" s="12"/>
      <c r="B41" s="88">
        <v>46204</v>
      </c>
      <c r="C41" s="91">
        <v>34234</v>
      </c>
      <c r="D41" s="89">
        <v>7111</v>
      </c>
      <c r="E41" s="91">
        <v>10504</v>
      </c>
      <c r="F41" s="91">
        <f t="shared" si="24"/>
        <v>17615</v>
      </c>
      <c r="G41" s="89">
        <f t="shared" si="25"/>
        <v>16619</v>
      </c>
      <c r="H41" s="91">
        <f t="shared" si="26"/>
        <v>536.09677419354841</v>
      </c>
      <c r="I41" s="91">
        <f t="shared" si="27"/>
        <v>13.959676274144051</v>
      </c>
      <c r="J41" s="91">
        <v>31</v>
      </c>
      <c r="K41" s="91"/>
      <c r="L41" s="47"/>
      <c r="M41" s="132"/>
      <c r="N41" s="133"/>
      <c r="O41" s="133"/>
      <c r="P41" s="132"/>
      <c r="Q41" s="133"/>
      <c r="R41" s="133"/>
      <c r="S41" s="133"/>
      <c r="T41" s="134"/>
    </row>
    <row r="42" spans="1:20" s="55" customFormat="1" ht="24.95" customHeight="1">
      <c r="A42" s="12"/>
      <c r="B42" s="94">
        <v>46235</v>
      </c>
      <c r="C42" s="98">
        <v>35174</v>
      </c>
      <c r="D42" s="96">
        <v>7027</v>
      </c>
      <c r="E42" s="98">
        <v>11015</v>
      </c>
      <c r="F42" s="98">
        <f t="shared" si="24"/>
        <v>18042</v>
      </c>
      <c r="G42" s="96">
        <f t="shared" si="25"/>
        <v>17132</v>
      </c>
      <c r="H42" s="98">
        <f t="shared" si="26"/>
        <v>552.64516129032256</v>
      </c>
      <c r="I42" s="98">
        <f t="shared" si="27"/>
        <v>14.634402288115808</v>
      </c>
      <c r="J42" s="98">
        <v>31</v>
      </c>
      <c r="K42" s="98"/>
      <c r="L42" s="47"/>
      <c r="M42" s="132"/>
      <c r="N42" s="133"/>
      <c r="O42" s="133"/>
      <c r="P42" s="132"/>
      <c r="Q42" s="133"/>
      <c r="R42" s="133"/>
      <c r="S42" s="133"/>
      <c r="T42" s="134"/>
    </row>
    <row r="43" spans="1:20" s="55" customFormat="1" ht="24.95" customHeight="1">
      <c r="A43" s="12"/>
      <c r="B43" s="102">
        <v>46266</v>
      </c>
      <c r="C43" s="106"/>
      <c r="D43" s="104"/>
      <c r="E43" s="106"/>
      <c r="F43" s="106">
        <f t="shared" si="24"/>
        <v>0</v>
      </c>
      <c r="G43" s="104">
        <f t="shared" si="25"/>
        <v>0</v>
      </c>
      <c r="H43" s="106">
        <f t="shared" si="26"/>
        <v>0</v>
      </c>
      <c r="I43" s="106" t="e">
        <f t="shared" si="27"/>
        <v>#DIV/0!</v>
      </c>
      <c r="J43" s="106">
        <v>30</v>
      </c>
      <c r="K43" s="106"/>
      <c r="L43" s="47"/>
      <c r="M43" s="132"/>
      <c r="N43" s="133"/>
      <c r="O43" s="133"/>
      <c r="P43" s="132"/>
      <c r="Q43" s="133"/>
      <c r="R43" s="133"/>
      <c r="S43" s="133"/>
      <c r="T43" s="134"/>
    </row>
    <row r="44" spans="1:20" s="55" customFormat="1" ht="24.95" customHeight="1">
      <c r="A44" s="12"/>
      <c r="B44" s="102">
        <v>46296</v>
      </c>
      <c r="C44" s="106"/>
      <c r="D44" s="104"/>
      <c r="E44" s="106"/>
      <c r="F44" s="106">
        <f t="shared" si="24"/>
        <v>0</v>
      </c>
      <c r="G44" s="104">
        <f t="shared" si="25"/>
        <v>0</v>
      </c>
      <c r="H44" s="106">
        <f t="shared" si="26"/>
        <v>0</v>
      </c>
      <c r="I44" s="106" t="e">
        <f t="shared" si="27"/>
        <v>#DIV/0!</v>
      </c>
      <c r="J44" s="106">
        <v>31</v>
      </c>
      <c r="K44" s="106"/>
      <c r="L44" s="47"/>
      <c r="M44" s="132"/>
      <c r="N44" s="133"/>
      <c r="O44" s="133"/>
      <c r="P44" s="132"/>
      <c r="Q44" s="133"/>
      <c r="R44" s="133"/>
      <c r="S44" s="133"/>
      <c r="T44" s="134"/>
    </row>
    <row r="45" spans="1:20" s="55" customFormat="1" ht="24.95" customHeight="1">
      <c r="A45" s="12"/>
      <c r="B45" s="102">
        <v>46327</v>
      </c>
      <c r="C45" s="106"/>
      <c r="D45" s="104"/>
      <c r="E45" s="106"/>
      <c r="F45" s="106">
        <f t="shared" ref="F45" si="28">D45+E45</f>
        <v>0</v>
      </c>
      <c r="G45" s="104">
        <f t="shared" ref="G45" si="29">C45-F45</f>
        <v>0</v>
      </c>
      <c r="H45" s="106">
        <f t="shared" ref="H45" si="30">G45/J45</f>
        <v>0</v>
      </c>
      <c r="I45" s="106" t="e">
        <f t="shared" ref="I45" si="31">J30/G45</f>
        <v>#DIV/0!</v>
      </c>
      <c r="J45" s="106">
        <v>30</v>
      </c>
      <c r="K45" s="106"/>
      <c r="L45" s="47"/>
      <c r="M45" s="132"/>
      <c r="N45" s="133"/>
      <c r="O45" s="133"/>
      <c r="P45" s="132"/>
      <c r="Q45" s="133"/>
      <c r="R45" s="133"/>
      <c r="S45" s="133"/>
      <c r="T45" s="134"/>
    </row>
    <row r="46" spans="1:20" s="55" customFormat="1" ht="24.95" customHeight="1">
      <c r="A46" s="12"/>
      <c r="B46" s="102">
        <v>46357</v>
      </c>
      <c r="C46" s="106"/>
      <c r="D46" s="104"/>
      <c r="E46" s="106"/>
      <c r="F46" s="106">
        <f t="shared" si="24"/>
        <v>0</v>
      </c>
      <c r="G46" s="104">
        <f t="shared" si="25"/>
        <v>0</v>
      </c>
      <c r="H46" s="106">
        <f t="shared" si="26"/>
        <v>0</v>
      </c>
      <c r="I46" s="106" t="e">
        <f>J30/G46</f>
        <v>#DIV/0!</v>
      </c>
      <c r="J46" s="106">
        <v>31</v>
      </c>
      <c r="K46" s="106"/>
      <c r="L46" s="48"/>
      <c r="M46" s="132"/>
      <c r="N46" s="133"/>
      <c r="O46" s="133"/>
      <c r="P46" s="132"/>
      <c r="Q46" s="133"/>
      <c r="R46" s="133"/>
      <c r="S46" s="133"/>
      <c r="T46" s="134"/>
    </row>
    <row r="47" spans="1:20" s="55" customFormat="1" ht="24.95" customHeight="1">
      <c r="A47" s="12"/>
      <c r="B47" s="17"/>
      <c r="C47" s="18"/>
      <c r="D47" s="18"/>
      <c r="E47" s="18"/>
      <c r="F47" s="18"/>
      <c r="G47" s="18"/>
      <c r="H47" s="18"/>
      <c r="I47" s="29"/>
      <c r="J47" s="18"/>
      <c r="K47" s="18"/>
      <c r="L47" s="43"/>
      <c r="M47" s="44"/>
      <c r="N47" s="45"/>
      <c r="O47" s="45"/>
      <c r="P47" s="44"/>
      <c r="Q47" s="45"/>
      <c r="R47" s="45"/>
      <c r="S47" s="45"/>
      <c r="T47" s="46"/>
    </row>
    <row r="48" spans="1:20" s="55" customFormat="1" ht="24.95" customHeight="1">
      <c r="A48" s="12"/>
      <c r="B48" s="26"/>
      <c r="C48" s="27"/>
      <c r="D48" s="27"/>
      <c r="E48" s="27"/>
      <c r="F48" s="27"/>
      <c r="G48" s="27"/>
      <c r="H48" s="27"/>
      <c r="I48" s="27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30"/>
    </row>
    <row r="49" spans="1:21" s="55" customFormat="1" ht="27.75" customHeight="1">
      <c r="A49" s="12"/>
      <c r="B49" s="242" t="s">
        <v>55</v>
      </c>
      <c r="C49" s="243"/>
      <c r="D49" s="243"/>
      <c r="E49" s="243"/>
      <c r="F49" s="243"/>
      <c r="G49" s="243"/>
      <c r="H49" s="243"/>
      <c r="I49" s="243"/>
      <c r="J49" s="243"/>
      <c r="K49" s="244"/>
      <c r="L49" s="245" t="s">
        <v>56</v>
      </c>
      <c r="M49" s="233"/>
      <c r="N49" s="111"/>
      <c r="O49" s="246" t="s">
        <v>57</v>
      </c>
      <c r="P49" s="247"/>
      <c r="Q49" s="247"/>
      <c r="R49" s="248"/>
      <c r="S49" s="139"/>
      <c r="T49" s="140"/>
    </row>
    <row r="50" spans="1:21" s="55" customFormat="1" ht="77.25" customHeight="1">
      <c r="A50" s="12"/>
      <c r="B50" s="69" t="s">
        <v>2</v>
      </c>
      <c r="C50" s="69" t="s">
        <v>58</v>
      </c>
      <c r="D50" s="69" t="s">
        <v>59</v>
      </c>
      <c r="E50" s="69" t="s">
        <v>60</v>
      </c>
      <c r="F50" s="69" t="s">
        <v>61</v>
      </c>
      <c r="G50" s="69" t="s">
        <v>62</v>
      </c>
      <c r="H50" s="69" t="s">
        <v>63</v>
      </c>
      <c r="I50" s="69" t="s">
        <v>64</v>
      </c>
      <c r="J50" s="69" t="s">
        <v>65</v>
      </c>
      <c r="K50" s="69" t="s">
        <v>66</v>
      </c>
      <c r="L50" s="69" t="s">
        <v>42</v>
      </c>
      <c r="M50" s="69" t="s">
        <v>43</v>
      </c>
      <c r="N50" s="141"/>
      <c r="O50" s="69" t="s">
        <v>67</v>
      </c>
      <c r="P50" s="69" t="s">
        <v>68</v>
      </c>
      <c r="Q50" s="69" t="s">
        <v>57</v>
      </c>
      <c r="R50" s="69" t="s">
        <v>69</v>
      </c>
      <c r="S50" s="139"/>
      <c r="T50" s="140"/>
      <c r="U50" s="142"/>
    </row>
    <row r="51" spans="1:21" s="55" customFormat="1" ht="15" customHeight="1">
      <c r="A51" s="12"/>
      <c r="B51" s="71">
        <v>46023</v>
      </c>
      <c r="C51" s="74">
        <v>15474.12</v>
      </c>
      <c r="D51" s="74">
        <v>728.18</v>
      </c>
      <c r="E51" s="74">
        <v>229.88</v>
      </c>
      <c r="F51" s="74">
        <v>8127.49</v>
      </c>
      <c r="G51" s="74">
        <v>645.88</v>
      </c>
      <c r="H51" s="74">
        <v>0</v>
      </c>
      <c r="I51" s="74">
        <v>0</v>
      </c>
      <c r="J51" s="74">
        <v>0</v>
      </c>
      <c r="K51" s="76">
        <f>SUM(C51:J51)</f>
        <v>25205.55</v>
      </c>
      <c r="L51" s="143">
        <f t="shared" ref="L51:L59" si="32">H35</f>
        <v>386.83870967741933</v>
      </c>
      <c r="M51" s="76">
        <f t="shared" ref="M51:M59" si="33">I35</f>
        <v>13.012137258172114</v>
      </c>
      <c r="N51" s="111"/>
      <c r="O51" s="144" t="s">
        <v>70</v>
      </c>
      <c r="P51" s="145">
        <v>24000</v>
      </c>
      <c r="Q51" s="146">
        <v>25243</v>
      </c>
      <c r="R51" s="145">
        <f t="shared" ref="R51:R60" si="34">P51-Q51</f>
        <v>-1243</v>
      </c>
      <c r="S51" s="52"/>
      <c r="T51" s="53"/>
      <c r="U51" s="142"/>
    </row>
    <row r="52" spans="1:21" s="55" customFormat="1" ht="15" customHeight="1">
      <c r="A52" s="12"/>
      <c r="B52" s="79">
        <v>46054</v>
      </c>
      <c r="C52" s="82">
        <v>18331.28</v>
      </c>
      <c r="D52" s="82">
        <v>855.23</v>
      </c>
      <c r="E52" s="82">
        <v>245.75</v>
      </c>
      <c r="F52" s="82">
        <v>8156.27</v>
      </c>
      <c r="G52" s="82">
        <v>963.15</v>
      </c>
      <c r="H52" s="82"/>
      <c r="I52" s="82">
        <v>100</v>
      </c>
      <c r="J52" s="82">
        <v>0</v>
      </c>
      <c r="K52" s="84">
        <f>SUM(C52:J52)</f>
        <v>28651.68</v>
      </c>
      <c r="L52" s="147">
        <f t="shared" si="32"/>
        <v>448</v>
      </c>
      <c r="M52" s="84">
        <f t="shared" si="33"/>
        <v>12.906304209183673</v>
      </c>
      <c r="N52" s="111"/>
      <c r="O52" s="144" t="s">
        <v>71</v>
      </c>
      <c r="P52" s="145">
        <v>22000</v>
      </c>
      <c r="Q52" s="146">
        <v>35145</v>
      </c>
      <c r="R52" s="145">
        <f t="shared" si="34"/>
        <v>-13145</v>
      </c>
      <c r="S52" s="52"/>
      <c r="T52" s="53"/>
      <c r="U52" s="142"/>
    </row>
    <row r="53" spans="1:21" s="55" customFormat="1" ht="15" customHeight="1">
      <c r="A53" s="12"/>
      <c r="B53" s="71">
        <v>46082</v>
      </c>
      <c r="C53" s="74">
        <v>20666.38</v>
      </c>
      <c r="D53" s="74">
        <v>998.38</v>
      </c>
      <c r="E53" s="74">
        <v>322.33</v>
      </c>
      <c r="F53" s="74">
        <v>10501.9</v>
      </c>
      <c r="G53" s="74">
        <v>1273.7</v>
      </c>
      <c r="H53" s="74">
        <v>0</v>
      </c>
      <c r="I53" s="74">
        <v>0</v>
      </c>
      <c r="J53" s="74">
        <v>0</v>
      </c>
      <c r="K53" s="76">
        <f t="shared" ref="K53:K62" si="35">SUM(C53:I53)</f>
        <v>33762.69</v>
      </c>
      <c r="L53" s="143">
        <f t="shared" si="32"/>
        <v>478.19354838709677</v>
      </c>
      <c r="M53" s="76">
        <f t="shared" si="33"/>
        <v>12.927731381543444</v>
      </c>
      <c r="N53" s="111"/>
      <c r="O53" s="144" t="s">
        <v>72</v>
      </c>
      <c r="P53" s="145">
        <v>20000</v>
      </c>
      <c r="Q53" s="146">
        <v>27480</v>
      </c>
      <c r="R53" s="145">
        <f t="shared" si="34"/>
        <v>-7480</v>
      </c>
      <c r="S53" s="52"/>
      <c r="T53" s="53"/>
      <c r="U53" s="142"/>
    </row>
    <row r="54" spans="1:21" s="55" customFormat="1" ht="15" customHeight="1">
      <c r="A54" s="12"/>
      <c r="B54" s="79">
        <v>46113</v>
      </c>
      <c r="C54" s="82">
        <v>21126.07</v>
      </c>
      <c r="D54" s="82">
        <v>852.74</v>
      </c>
      <c r="E54" s="82">
        <v>243.05</v>
      </c>
      <c r="F54" s="82">
        <v>12605.6</v>
      </c>
      <c r="G54" s="82">
        <v>1096.99</v>
      </c>
      <c r="H54" s="82">
        <v>0</v>
      </c>
      <c r="I54" s="82">
        <v>0</v>
      </c>
      <c r="J54" s="82">
        <v>0</v>
      </c>
      <c r="K54" s="84">
        <f t="shared" si="35"/>
        <v>35924.449999999997</v>
      </c>
      <c r="L54" s="147">
        <f t="shared" si="32"/>
        <v>490.93333333333334</v>
      </c>
      <c r="M54" s="84">
        <f t="shared" si="33"/>
        <v>12.622110945138513</v>
      </c>
      <c r="N54" s="111"/>
      <c r="O54" s="144" t="s">
        <v>73</v>
      </c>
      <c r="P54" s="145">
        <v>25000</v>
      </c>
      <c r="Q54" s="146">
        <v>61594</v>
      </c>
      <c r="R54" s="145">
        <f t="shared" si="34"/>
        <v>-36594</v>
      </c>
      <c r="S54" s="52"/>
      <c r="T54" s="53"/>
      <c r="U54" s="142"/>
    </row>
    <row r="55" spans="1:21" s="55" customFormat="1" ht="15" customHeight="1">
      <c r="A55" s="12"/>
      <c r="B55" s="71">
        <v>46143</v>
      </c>
      <c r="C55" s="74">
        <v>23682.75</v>
      </c>
      <c r="D55" s="74">
        <v>1206</v>
      </c>
      <c r="E55" s="74">
        <v>254.72</v>
      </c>
      <c r="F55" s="74">
        <v>14500.33</v>
      </c>
      <c r="G55" s="74">
        <v>1705.08</v>
      </c>
      <c r="H55" s="74">
        <v>0</v>
      </c>
      <c r="I55" s="74">
        <v>0</v>
      </c>
      <c r="J55" s="74">
        <v>0</v>
      </c>
      <c r="K55" s="76">
        <f t="shared" si="35"/>
        <v>41348.880000000005</v>
      </c>
      <c r="L55" s="143">
        <f t="shared" si="32"/>
        <v>526.38709677419354</v>
      </c>
      <c r="M55" s="76">
        <f t="shared" si="33"/>
        <v>13.654791028312294</v>
      </c>
      <c r="N55" s="111"/>
      <c r="O55" s="144" t="s">
        <v>74</v>
      </c>
      <c r="P55" s="145">
        <v>13000</v>
      </c>
      <c r="Q55" s="146">
        <v>24550</v>
      </c>
      <c r="R55" s="145">
        <f t="shared" si="34"/>
        <v>-11550</v>
      </c>
      <c r="S55" s="52"/>
      <c r="T55" s="53"/>
      <c r="U55" s="142"/>
    </row>
    <row r="56" spans="1:21" s="55" customFormat="1" ht="15" customHeight="1">
      <c r="A56" s="12"/>
      <c r="B56" s="79">
        <v>46174</v>
      </c>
      <c r="C56" s="82">
        <v>22629.96</v>
      </c>
      <c r="D56" s="82">
        <v>1181.43</v>
      </c>
      <c r="E56" s="82">
        <v>256.41000000000003</v>
      </c>
      <c r="F56" s="82">
        <v>15113.53</v>
      </c>
      <c r="G56" s="82">
        <v>1864.75</v>
      </c>
      <c r="H56" s="82">
        <v>0</v>
      </c>
      <c r="I56" s="82">
        <v>0</v>
      </c>
      <c r="J56" s="82">
        <v>0</v>
      </c>
      <c r="K56" s="84">
        <f t="shared" si="35"/>
        <v>41046.080000000002</v>
      </c>
      <c r="L56" s="147">
        <f t="shared" si="32"/>
        <v>516.5333333333333</v>
      </c>
      <c r="M56" s="84">
        <f t="shared" si="33"/>
        <v>14.349192049561179</v>
      </c>
      <c r="N56" s="111"/>
      <c r="O56" s="144" t="s">
        <v>75</v>
      </c>
      <c r="P56" s="145">
        <v>35000</v>
      </c>
      <c r="Q56" s="146">
        <v>62985</v>
      </c>
      <c r="R56" s="145">
        <f t="shared" si="34"/>
        <v>-27985</v>
      </c>
      <c r="S56" s="52"/>
      <c r="T56" s="53"/>
      <c r="U56" s="142"/>
    </row>
    <row r="57" spans="1:21" s="55" customFormat="1" ht="15" customHeight="1">
      <c r="A57" s="12"/>
      <c r="B57" s="88">
        <v>46204</v>
      </c>
      <c r="C57" s="89">
        <v>22158.33</v>
      </c>
      <c r="D57" s="89">
        <v>1019.94</v>
      </c>
      <c r="E57" s="89">
        <v>235.32</v>
      </c>
      <c r="F57" s="89">
        <v>13865.55</v>
      </c>
      <c r="G57" s="89">
        <v>1508.72</v>
      </c>
      <c r="H57" s="89"/>
      <c r="I57" s="89"/>
      <c r="J57" s="89"/>
      <c r="K57" s="91">
        <f t="shared" si="35"/>
        <v>38787.86</v>
      </c>
      <c r="L57" s="149">
        <f t="shared" si="32"/>
        <v>536.09677419354841</v>
      </c>
      <c r="M57" s="91">
        <f t="shared" si="33"/>
        <v>13.959676274144051</v>
      </c>
      <c r="N57" s="111"/>
      <c r="O57" s="144" t="s">
        <v>76</v>
      </c>
      <c r="P57" s="145">
        <v>120000</v>
      </c>
      <c r="Q57" s="146">
        <v>120134</v>
      </c>
      <c r="R57" s="145">
        <f t="shared" si="34"/>
        <v>-134</v>
      </c>
      <c r="S57" s="52"/>
      <c r="T57" s="53"/>
      <c r="U57" s="142"/>
    </row>
    <row r="58" spans="1:21" s="55" customFormat="1" ht="15" customHeight="1">
      <c r="A58" s="12"/>
      <c r="B58" s="94">
        <v>46235</v>
      </c>
      <c r="C58" s="96">
        <v>25489.33</v>
      </c>
      <c r="D58" s="96">
        <v>1147</v>
      </c>
      <c r="E58" s="96">
        <v>322.69</v>
      </c>
      <c r="F58" s="96">
        <v>15493.71</v>
      </c>
      <c r="G58" s="96">
        <v>1423.78</v>
      </c>
      <c r="H58" s="96"/>
      <c r="I58" s="96"/>
      <c r="J58" s="96"/>
      <c r="K58" s="98">
        <f t="shared" si="35"/>
        <v>43876.509999999995</v>
      </c>
      <c r="L58" s="150">
        <f t="shared" si="32"/>
        <v>552.64516129032256</v>
      </c>
      <c r="M58" s="98">
        <f t="shared" si="33"/>
        <v>14.634402288115808</v>
      </c>
      <c r="N58" s="111"/>
      <c r="O58" s="151" t="s">
        <v>77</v>
      </c>
      <c r="P58" s="152">
        <v>4500</v>
      </c>
      <c r="Q58" s="146">
        <v>7527.9</v>
      </c>
      <c r="R58" s="145">
        <f t="shared" si="34"/>
        <v>-3027.8999999999996</v>
      </c>
      <c r="S58" s="52"/>
      <c r="T58" s="53"/>
      <c r="U58" s="142"/>
    </row>
    <row r="59" spans="1:21" s="55" customFormat="1" ht="15" customHeight="1">
      <c r="A59" s="12"/>
      <c r="B59" s="102">
        <v>46266</v>
      </c>
      <c r="C59" s="104"/>
      <c r="D59" s="104"/>
      <c r="E59" s="104"/>
      <c r="F59" s="104"/>
      <c r="G59" s="104"/>
      <c r="H59" s="104"/>
      <c r="I59" s="104"/>
      <c r="J59" s="104"/>
      <c r="K59" s="106">
        <f t="shared" si="35"/>
        <v>0</v>
      </c>
      <c r="L59" s="153">
        <f t="shared" si="32"/>
        <v>0</v>
      </c>
      <c r="M59" s="106" t="e">
        <f t="shared" si="33"/>
        <v>#DIV/0!</v>
      </c>
      <c r="N59" s="111"/>
      <c r="O59" s="151" t="s">
        <v>78</v>
      </c>
      <c r="P59" s="152">
        <v>8500</v>
      </c>
      <c r="Q59" s="146">
        <v>15927.77</v>
      </c>
      <c r="R59" s="145">
        <f t="shared" si="34"/>
        <v>-7427.77</v>
      </c>
      <c r="S59" s="52"/>
      <c r="T59" s="53"/>
      <c r="U59" s="142"/>
    </row>
    <row r="60" spans="1:21" s="55" customFormat="1" ht="15" customHeight="1">
      <c r="A60" s="12"/>
      <c r="B60" s="102">
        <v>46296</v>
      </c>
      <c r="C60" s="106"/>
      <c r="D60" s="106"/>
      <c r="E60" s="106"/>
      <c r="F60" s="106"/>
      <c r="G60" s="106"/>
      <c r="H60" s="104"/>
      <c r="I60" s="104"/>
      <c r="J60" s="104"/>
      <c r="K60" s="106">
        <f t="shared" si="35"/>
        <v>0</v>
      </c>
      <c r="L60" s="153">
        <f t="shared" ref="L60" si="36">H44</f>
        <v>0</v>
      </c>
      <c r="M60" s="106" t="e">
        <f t="shared" ref="M60" si="37">I44</f>
        <v>#DIV/0!</v>
      </c>
      <c r="N60" s="111"/>
      <c r="O60" s="151" t="s">
        <v>79</v>
      </c>
      <c r="P60" s="152">
        <v>0</v>
      </c>
      <c r="Q60" s="154">
        <v>0</v>
      </c>
      <c r="R60" s="145">
        <f t="shared" si="34"/>
        <v>0</v>
      </c>
      <c r="S60" s="52"/>
      <c r="T60" s="53"/>
      <c r="U60" s="142"/>
    </row>
    <row r="61" spans="1:21" s="55" customFormat="1" ht="15" customHeight="1">
      <c r="A61" s="12"/>
      <c r="B61" s="102">
        <v>46327</v>
      </c>
      <c r="C61" s="104"/>
      <c r="D61" s="104"/>
      <c r="E61" s="104"/>
      <c r="F61" s="104"/>
      <c r="G61" s="104"/>
      <c r="H61" s="104"/>
      <c r="I61" s="104"/>
      <c r="J61" s="104"/>
      <c r="K61" s="106">
        <f t="shared" si="35"/>
        <v>0</v>
      </c>
      <c r="L61" s="153">
        <f>H46</f>
        <v>0</v>
      </c>
      <c r="M61" s="106" t="e">
        <f t="shared" ref="M61:M62" si="38">I46</f>
        <v>#DIV/0!</v>
      </c>
      <c r="N61" s="111"/>
      <c r="O61" s="155" t="s">
        <v>80</v>
      </c>
      <c r="P61" s="156">
        <f>SUM(P51:P60)</f>
        <v>272000</v>
      </c>
      <c r="Q61" s="156">
        <f>SUM(Q51:Q60)</f>
        <v>380586.67000000004</v>
      </c>
      <c r="R61" s="156">
        <f>SUM(R51:R60)</f>
        <v>-108586.67</v>
      </c>
      <c r="S61" s="52"/>
      <c r="T61" s="53"/>
      <c r="U61" s="142"/>
    </row>
    <row r="62" spans="1:21" s="55" customFormat="1" ht="25.5" customHeight="1">
      <c r="A62" s="12"/>
      <c r="B62" s="102">
        <v>46357</v>
      </c>
      <c r="C62" s="104"/>
      <c r="D62" s="104"/>
      <c r="E62" s="104"/>
      <c r="F62" s="104"/>
      <c r="G62" s="104"/>
      <c r="H62" s="104"/>
      <c r="I62" s="104"/>
      <c r="J62" s="104"/>
      <c r="K62" s="106">
        <f t="shared" si="35"/>
        <v>0</v>
      </c>
      <c r="L62" s="153">
        <f>H47</f>
        <v>0</v>
      </c>
      <c r="M62" s="106">
        <f t="shared" si="38"/>
        <v>0</v>
      </c>
      <c r="N62" s="111"/>
      <c r="O62" s="202"/>
      <c r="P62" s="203"/>
      <c r="Q62" s="203"/>
      <c r="R62" s="204" t="str">
        <f>IF(P61&lt;Q61,"Inv Over","Inv Short")</f>
        <v>Inv Over</v>
      </c>
      <c r="S62" s="52"/>
      <c r="T62" s="53"/>
      <c r="U62" s="142"/>
    </row>
    <row r="63" spans="1:21" s="55" customFormat="1" ht="24.75" customHeight="1">
      <c r="A63" s="12"/>
      <c r="B63" s="205"/>
      <c r="C63" s="206"/>
      <c r="D63" s="206"/>
      <c r="E63" s="206"/>
      <c r="F63" s="206"/>
      <c r="G63" s="206"/>
      <c r="H63" s="206"/>
      <c r="I63" s="206"/>
      <c r="J63" s="167"/>
      <c r="K63" s="206"/>
      <c r="L63" s="207"/>
      <c r="M63" s="208"/>
      <c r="N63" s="167"/>
      <c r="O63" s="167"/>
      <c r="P63" s="167"/>
      <c r="Q63" s="167"/>
      <c r="R63" s="167"/>
      <c r="S63" s="209"/>
      <c r="T63" s="210"/>
    </row>
    <row r="64" spans="1:21" s="55" customFormat="1" ht="24.75" customHeight="1">
      <c r="A64" s="12"/>
      <c r="B64" s="205"/>
      <c r="C64" s="206"/>
      <c r="D64" s="206"/>
      <c r="E64" s="206"/>
      <c r="F64" s="206"/>
      <c r="G64" s="206"/>
      <c r="H64" s="206"/>
      <c r="I64" s="206"/>
      <c r="J64" s="206"/>
      <c r="K64" s="207"/>
      <c r="L64" s="208"/>
      <c r="M64" s="167"/>
      <c r="N64" s="167"/>
      <c r="O64" s="167"/>
      <c r="P64" s="167"/>
      <c r="Q64" s="167"/>
      <c r="R64" s="167"/>
      <c r="S64" s="167"/>
      <c r="T64" s="172"/>
    </row>
    <row r="65" spans="1:20" s="55" customFormat="1" ht="24.75" customHeight="1">
      <c r="A65" s="12"/>
      <c r="B65" s="205"/>
      <c r="C65" s="206"/>
      <c r="D65" s="206"/>
      <c r="E65" s="206"/>
      <c r="F65" s="206"/>
      <c r="G65" s="206"/>
      <c r="H65" s="206"/>
      <c r="I65" s="206"/>
      <c r="J65" s="206"/>
      <c r="K65" s="207"/>
      <c r="L65" s="208"/>
      <c r="M65" s="167"/>
      <c r="N65" s="167"/>
      <c r="O65" s="167"/>
      <c r="P65" s="167"/>
      <c r="Q65" s="167"/>
      <c r="R65" s="167"/>
      <c r="S65" s="167"/>
      <c r="T65" s="172"/>
    </row>
    <row r="66" spans="1:20" s="55" customFormat="1" ht="24.75" customHeight="1">
      <c r="A66" s="12"/>
      <c r="B66" s="205"/>
      <c r="C66" s="206"/>
      <c r="D66" s="206"/>
      <c r="E66" s="206"/>
      <c r="F66" s="206"/>
      <c r="G66" s="206"/>
      <c r="H66" s="206"/>
      <c r="I66" s="206"/>
      <c r="J66" s="206"/>
      <c r="K66" s="207"/>
      <c r="L66" s="208"/>
      <c r="M66" s="167"/>
      <c r="N66" s="167"/>
      <c r="O66" s="167"/>
      <c r="P66" s="167"/>
      <c r="Q66" s="167"/>
      <c r="R66" s="167"/>
      <c r="S66" s="167"/>
      <c r="T66" s="172"/>
    </row>
    <row r="67" spans="1:20" s="55" customFormat="1" ht="24.75" customHeight="1">
      <c r="A67" s="12"/>
      <c r="B67" s="205"/>
      <c r="C67" s="206"/>
      <c r="D67" s="206"/>
      <c r="E67" s="206"/>
      <c r="F67" s="206"/>
      <c r="G67" s="206"/>
      <c r="H67" s="206"/>
      <c r="I67" s="206"/>
      <c r="J67" s="206"/>
      <c r="K67" s="207"/>
      <c r="L67" s="208"/>
      <c r="M67" s="167"/>
      <c r="N67" s="167"/>
      <c r="O67" s="167"/>
      <c r="P67" s="167"/>
      <c r="Q67" s="167"/>
      <c r="R67" s="167"/>
      <c r="S67" s="167"/>
      <c r="T67" s="172"/>
    </row>
    <row r="68" spans="1:20" s="55" customFormat="1" ht="24.75" customHeight="1">
      <c r="A68" s="12"/>
      <c r="B68" s="205"/>
      <c r="C68" s="206"/>
      <c r="D68" s="206"/>
      <c r="E68" s="206"/>
      <c r="F68" s="206"/>
      <c r="G68" s="206"/>
      <c r="H68" s="206"/>
      <c r="I68" s="206"/>
      <c r="J68" s="206"/>
      <c r="K68" s="207"/>
      <c r="L68" s="208"/>
      <c r="M68" s="167"/>
      <c r="N68" s="167"/>
      <c r="O68" s="167"/>
      <c r="P68" s="167"/>
      <c r="Q68" s="167"/>
      <c r="R68" s="167"/>
      <c r="S68" s="167"/>
      <c r="T68" s="172"/>
    </row>
    <row r="69" spans="1:20" s="55" customFormat="1" ht="24.75" customHeight="1">
      <c r="A69" s="12"/>
      <c r="B69" s="205"/>
      <c r="C69" s="206"/>
      <c r="D69" s="206"/>
      <c r="E69" s="206"/>
      <c r="F69" s="206"/>
      <c r="G69" s="206"/>
      <c r="H69" s="206"/>
      <c r="I69" s="206"/>
      <c r="J69" s="206"/>
      <c r="K69" s="167"/>
      <c r="L69" s="167"/>
      <c r="M69" s="167"/>
      <c r="N69" s="167"/>
      <c r="O69" s="167"/>
      <c r="P69" s="167"/>
      <c r="Q69" s="167"/>
      <c r="R69" s="167"/>
      <c r="S69" s="167"/>
      <c r="T69" s="172"/>
    </row>
    <row r="70" spans="1:20" s="55" customFormat="1" ht="24.75" customHeight="1">
      <c r="A70" s="12"/>
      <c r="B70" s="237"/>
      <c r="C70" s="238"/>
      <c r="D70" s="238"/>
      <c r="E70" s="238"/>
      <c r="F70" s="238"/>
      <c r="G70" s="238"/>
      <c r="H70" s="238"/>
      <c r="I70" s="238"/>
      <c r="J70" s="238"/>
      <c r="K70" s="238"/>
      <c r="L70" s="238"/>
      <c r="M70" s="238"/>
      <c r="N70" s="238"/>
      <c r="O70" s="238"/>
      <c r="P70" s="167"/>
      <c r="Q70" s="167"/>
      <c r="R70" s="167"/>
      <c r="S70" s="167"/>
      <c r="T70" s="172"/>
    </row>
    <row r="71" spans="1:20" s="55" customFormat="1" ht="24.75" customHeight="1">
      <c r="A71" s="12"/>
      <c r="B71" s="165"/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72"/>
    </row>
    <row r="72" spans="1:20" s="55" customFormat="1" ht="24.75" customHeight="1">
      <c r="A72" s="12"/>
      <c r="B72" s="165"/>
      <c r="C72" s="166"/>
      <c r="D72" s="166"/>
      <c r="E72" s="166"/>
      <c r="F72" s="166"/>
      <c r="G72" s="166"/>
      <c r="H72" s="166"/>
      <c r="I72" s="166"/>
      <c r="J72" s="166"/>
      <c r="K72" s="166"/>
      <c r="L72" s="167"/>
      <c r="M72" s="167"/>
      <c r="N72" s="167"/>
      <c r="O72" s="167"/>
      <c r="P72" s="167"/>
      <c r="Q72" s="167"/>
      <c r="R72" s="167"/>
      <c r="S72" s="167"/>
      <c r="T72" s="172"/>
    </row>
    <row r="73" spans="1:20" s="55" customFormat="1" ht="24.75" customHeight="1">
      <c r="A73" s="12"/>
      <c r="B73" s="165"/>
      <c r="C73" s="166"/>
      <c r="D73" s="166"/>
      <c r="E73" s="166"/>
      <c r="F73" s="166"/>
      <c r="G73" s="166"/>
      <c r="H73" s="166"/>
      <c r="I73" s="166"/>
      <c r="J73" s="166"/>
      <c r="K73" s="166"/>
      <c r="L73" s="167"/>
      <c r="M73" s="167"/>
      <c r="N73" s="167"/>
      <c r="O73" s="167"/>
      <c r="P73" s="167"/>
      <c r="Q73" s="167"/>
      <c r="R73" s="167"/>
      <c r="S73" s="167"/>
      <c r="T73" s="172"/>
    </row>
    <row r="74" spans="1:20" s="55" customFormat="1" ht="24.75" customHeight="1">
      <c r="A74" s="12"/>
      <c r="B74" s="165"/>
      <c r="C74" s="166"/>
      <c r="D74" s="166"/>
      <c r="E74" s="166"/>
      <c r="F74" s="166"/>
      <c r="G74" s="166"/>
      <c r="H74" s="166"/>
      <c r="I74" s="166"/>
      <c r="J74" s="166"/>
      <c r="K74" s="166"/>
      <c r="L74" s="167"/>
      <c r="M74" s="167"/>
      <c r="N74" s="167"/>
      <c r="O74" s="167"/>
      <c r="P74" s="167"/>
      <c r="Q74" s="167"/>
      <c r="R74" s="167"/>
      <c r="S74" s="167"/>
      <c r="T74" s="172"/>
    </row>
    <row r="75" spans="1:20" s="55" customFormat="1" ht="24.75" customHeight="1">
      <c r="A75" s="12"/>
      <c r="B75" s="165"/>
      <c r="C75" s="166"/>
      <c r="D75" s="166"/>
      <c r="E75" s="166"/>
      <c r="F75" s="166"/>
      <c r="G75" s="166"/>
      <c r="H75" s="166"/>
      <c r="I75" s="166"/>
      <c r="J75" s="166"/>
      <c r="K75" s="166"/>
      <c r="L75" s="167"/>
      <c r="M75" s="167"/>
      <c r="N75" s="167"/>
      <c r="O75" s="167"/>
      <c r="P75" s="167"/>
      <c r="Q75" s="167"/>
      <c r="R75" s="167"/>
      <c r="S75" s="167"/>
      <c r="T75" s="172"/>
    </row>
    <row r="76" spans="1:20" s="55" customFormat="1" ht="24.75" customHeight="1">
      <c r="A76" s="12"/>
      <c r="B76" s="165"/>
      <c r="C76" s="167"/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72"/>
    </row>
    <row r="77" spans="1:20" s="55" customFormat="1" ht="24.75" customHeight="1">
      <c r="A77" s="12"/>
      <c r="B77" s="165"/>
      <c r="C77" s="167"/>
      <c r="D77" s="167"/>
      <c r="E77" s="167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72"/>
    </row>
    <row r="78" spans="1:20" s="55" customFormat="1" ht="24.75" customHeight="1">
      <c r="A78" s="12"/>
      <c r="B78" s="165"/>
      <c r="C78" s="167"/>
      <c r="D78" s="167"/>
      <c r="E78" s="167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72"/>
    </row>
    <row r="79" spans="1:20" s="55" customFormat="1" ht="24.75" customHeight="1">
      <c r="A79" s="12"/>
      <c r="B79" s="165"/>
      <c r="C79" s="167"/>
      <c r="D79" s="167"/>
      <c r="E79" s="167"/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7"/>
      <c r="T79" s="172"/>
    </row>
    <row r="80" spans="1:20" s="55" customFormat="1" ht="24.75" customHeight="1">
      <c r="A80" s="12"/>
      <c r="B80" s="165"/>
      <c r="C80" s="167"/>
      <c r="D80" s="167"/>
      <c r="E80" s="167"/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167"/>
      <c r="Q80" s="167"/>
      <c r="R80" s="167"/>
      <c r="S80" s="167"/>
      <c r="T80" s="172"/>
    </row>
    <row r="81" spans="1:20" s="55" customFormat="1" ht="24.75" customHeight="1">
      <c r="A81" s="12"/>
      <c r="B81" s="165"/>
      <c r="C81" s="167"/>
      <c r="D81" s="167"/>
      <c r="E81" s="167"/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167"/>
      <c r="Q81" s="167"/>
      <c r="R81" s="167"/>
      <c r="S81" s="167"/>
      <c r="T81" s="172"/>
    </row>
    <row r="82" spans="1:20" s="55" customFormat="1" ht="24.75" customHeight="1">
      <c r="A82" s="12"/>
      <c r="B82" s="165"/>
      <c r="C82" s="167"/>
      <c r="D82" s="167"/>
      <c r="E82" s="167"/>
      <c r="F82" s="167"/>
      <c r="G82" s="167"/>
      <c r="H82" s="167"/>
      <c r="I82" s="167"/>
      <c r="J82" s="167"/>
      <c r="K82" s="167"/>
      <c r="L82" s="167"/>
      <c r="M82" s="167"/>
      <c r="N82" s="167"/>
      <c r="O82" s="167"/>
      <c r="P82" s="167"/>
      <c r="Q82" s="167"/>
      <c r="R82" s="167"/>
      <c r="S82" s="167"/>
      <c r="T82" s="172"/>
    </row>
    <row r="83" spans="1:20" s="55" customFormat="1" ht="24.75" customHeight="1">
      <c r="A83" s="12"/>
      <c r="B83" s="165"/>
      <c r="C83" s="167"/>
      <c r="D83" s="167"/>
      <c r="E83" s="167"/>
      <c r="F83" s="167"/>
      <c r="G83" s="167"/>
      <c r="H83" s="167"/>
      <c r="I83" s="167"/>
      <c r="J83" s="167"/>
      <c r="K83" s="167"/>
      <c r="L83" s="167"/>
      <c r="M83" s="167"/>
      <c r="N83" s="167"/>
      <c r="O83" s="167"/>
      <c r="P83" s="167"/>
      <c r="Q83" s="167"/>
      <c r="R83" s="167"/>
      <c r="S83" s="167"/>
      <c r="T83" s="172"/>
    </row>
    <row r="84" spans="1:20" s="55" customFormat="1" ht="24.75" customHeight="1">
      <c r="A84" s="12"/>
      <c r="B84" s="165"/>
      <c r="C84" s="167"/>
      <c r="D84" s="167"/>
      <c r="E84" s="167"/>
      <c r="F84" s="167"/>
      <c r="G84" s="167"/>
      <c r="H84" s="167"/>
      <c r="I84" s="167"/>
      <c r="J84" s="167"/>
      <c r="K84" s="167"/>
      <c r="L84" s="167"/>
      <c r="M84" s="167"/>
      <c r="N84" s="167"/>
      <c r="O84" s="167"/>
      <c r="P84" s="167"/>
      <c r="Q84" s="167"/>
      <c r="R84" s="167"/>
      <c r="S84" s="167"/>
      <c r="T84" s="172"/>
    </row>
    <row r="85" spans="1:20" s="55" customFormat="1" ht="24.75" customHeight="1">
      <c r="A85" s="12"/>
      <c r="B85" s="165"/>
      <c r="C85" s="167"/>
      <c r="D85" s="167"/>
      <c r="E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7"/>
      <c r="Q85" s="167"/>
      <c r="R85" s="167"/>
      <c r="S85" s="167"/>
      <c r="T85" s="172"/>
    </row>
    <row r="86" spans="1:20" s="55" customFormat="1" ht="24.75" customHeight="1">
      <c r="A86" s="12"/>
      <c r="B86" s="165"/>
      <c r="C86" s="167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72"/>
    </row>
    <row r="87" spans="1:20" s="55" customFormat="1" ht="24.75" customHeight="1">
      <c r="A87" s="12"/>
      <c r="B87" s="165"/>
      <c r="C87" s="167"/>
      <c r="D87" s="167"/>
      <c r="E87" s="167"/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167"/>
      <c r="Q87" s="167"/>
      <c r="R87" s="167"/>
      <c r="S87" s="167"/>
      <c r="T87" s="172"/>
    </row>
    <row r="88" spans="1:20" s="55" customFormat="1" ht="24.75" customHeight="1">
      <c r="A88" s="12"/>
      <c r="B88" s="165"/>
      <c r="C88" s="167"/>
      <c r="D88" s="167"/>
      <c r="E88" s="167"/>
      <c r="F88" s="167"/>
      <c r="G88" s="167"/>
      <c r="H88" s="167"/>
      <c r="I88" s="167"/>
      <c r="J88" s="167"/>
      <c r="K88" s="167"/>
      <c r="L88" s="167"/>
      <c r="M88" s="167"/>
      <c r="N88" s="167"/>
      <c r="O88" s="167"/>
      <c r="P88" s="167"/>
      <c r="Q88" s="167"/>
      <c r="R88" s="167"/>
      <c r="S88" s="167"/>
      <c r="T88" s="172"/>
    </row>
    <row r="89" spans="1:20" s="55" customFormat="1" ht="24.75" customHeight="1">
      <c r="A89" s="12"/>
      <c r="B89" s="165"/>
      <c r="C89" s="167"/>
      <c r="D89" s="167"/>
      <c r="E89" s="167"/>
      <c r="F89" s="167"/>
      <c r="G89" s="167"/>
      <c r="H89" s="167"/>
      <c r="I89" s="167"/>
      <c r="J89" s="167"/>
      <c r="K89" s="167"/>
      <c r="L89" s="167"/>
      <c r="M89" s="167"/>
      <c r="N89" s="167"/>
      <c r="O89" s="167"/>
      <c r="P89" s="167"/>
      <c r="Q89" s="167"/>
      <c r="R89" s="167"/>
      <c r="S89" s="167"/>
      <c r="T89" s="172"/>
    </row>
    <row r="90" spans="1:20" s="55" customFormat="1" ht="24.75" customHeight="1">
      <c r="A90" s="12"/>
      <c r="B90" s="165"/>
      <c r="C90" s="167"/>
      <c r="D90" s="167"/>
      <c r="E90" s="167"/>
      <c r="F90" s="167"/>
      <c r="G90" s="167"/>
      <c r="H90" s="167"/>
      <c r="I90" s="167"/>
      <c r="J90" s="167"/>
      <c r="K90" s="167"/>
      <c r="L90" s="167"/>
      <c r="M90" s="167"/>
      <c r="N90" s="167"/>
      <c r="O90" s="167"/>
      <c r="P90" s="167"/>
      <c r="Q90" s="167"/>
      <c r="R90" s="167"/>
      <c r="S90" s="167"/>
      <c r="T90" s="172"/>
    </row>
    <row r="91" spans="1:20" s="55" customFormat="1" ht="24.75" customHeight="1">
      <c r="A91" s="12"/>
      <c r="B91" s="165"/>
      <c r="C91" s="167"/>
      <c r="D91" s="167"/>
      <c r="E91" s="167"/>
      <c r="F91" s="167"/>
      <c r="G91" s="167"/>
      <c r="H91" s="167"/>
      <c r="I91" s="167"/>
      <c r="J91" s="167"/>
      <c r="K91" s="167"/>
      <c r="L91" s="167"/>
      <c r="M91" s="167"/>
      <c r="N91" s="167"/>
      <c r="O91" s="167"/>
      <c r="P91" s="167"/>
      <c r="Q91" s="167"/>
      <c r="R91" s="167"/>
      <c r="S91" s="167"/>
      <c r="T91" s="172"/>
    </row>
    <row r="92" spans="1:20" s="55" customFormat="1" ht="24.75" customHeight="1">
      <c r="A92" s="12"/>
      <c r="B92" s="165"/>
      <c r="C92" s="167"/>
      <c r="D92" s="167"/>
      <c r="E92" s="167"/>
      <c r="F92" s="167"/>
      <c r="G92" s="167"/>
      <c r="H92" s="167"/>
      <c r="I92" s="167"/>
      <c r="J92" s="167"/>
      <c r="K92" s="167"/>
      <c r="L92" s="167"/>
      <c r="M92" s="167"/>
      <c r="N92" s="167"/>
      <c r="O92" s="167"/>
      <c r="P92" s="167"/>
      <c r="Q92" s="167"/>
      <c r="R92" s="167"/>
      <c r="S92" s="167"/>
      <c r="T92" s="172"/>
    </row>
    <row r="93" spans="1:20" s="55" customFormat="1" ht="24.75" customHeight="1">
      <c r="A93" s="12"/>
      <c r="B93" s="165"/>
      <c r="C93" s="167"/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  <c r="R93" s="167"/>
      <c r="S93" s="167"/>
      <c r="T93" s="211"/>
    </row>
    <row r="94" spans="1:20" s="55" customFormat="1" ht="24.75" customHeight="1">
      <c r="A94" s="12"/>
      <c r="B94" s="165"/>
      <c r="C94" s="167"/>
      <c r="D94" s="167"/>
      <c r="E94" s="167"/>
      <c r="F94" s="167"/>
      <c r="G94" s="167"/>
      <c r="H94" s="167"/>
      <c r="I94" s="167"/>
      <c r="J94" s="167"/>
      <c r="K94" s="167"/>
      <c r="L94" s="167"/>
      <c r="M94" s="167"/>
      <c r="N94" s="167"/>
      <c r="O94" s="167"/>
      <c r="P94" s="167"/>
      <c r="Q94" s="167"/>
      <c r="R94" s="167"/>
      <c r="S94" s="167"/>
      <c r="T94" s="172"/>
    </row>
    <row r="95" spans="1:20" s="55" customFormat="1" ht="24.75" customHeight="1">
      <c r="A95" s="12"/>
      <c r="B95" s="165"/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  <c r="R95" s="167"/>
      <c r="S95" s="167"/>
      <c r="T95" s="172"/>
    </row>
    <row r="96" spans="1:20" s="55" customFormat="1" ht="24.75" customHeight="1">
      <c r="A96" s="12"/>
      <c r="B96" s="165"/>
      <c r="C96" s="167"/>
      <c r="D96" s="167"/>
      <c r="E96" s="167"/>
      <c r="F96" s="167"/>
      <c r="G96" s="167"/>
      <c r="H96" s="167"/>
      <c r="I96" s="167"/>
      <c r="J96" s="167"/>
      <c r="K96" s="167"/>
      <c r="L96" s="167"/>
      <c r="M96" s="167"/>
      <c r="N96" s="167"/>
      <c r="O96" s="167"/>
      <c r="P96" s="167"/>
      <c r="Q96" s="167"/>
      <c r="R96" s="167"/>
      <c r="S96" s="167"/>
      <c r="T96" s="172"/>
    </row>
    <row r="97" spans="1:20" s="55" customFormat="1" ht="24.75" customHeight="1">
      <c r="A97" s="12"/>
      <c r="B97" s="165"/>
      <c r="C97" s="167"/>
      <c r="D97" s="167"/>
      <c r="E97" s="167"/>
      <c r="F97" s="167"/>
      <c r="G97" s="167"/>
      <c r="H97" s="167"/>
      <c r="I97" s="167"/>
      <c r="J97" s="167"/>
      <c r="K97" s="167"/>
      <c r="L97" s="167"/>
      <c r="M97" s="167"/>
      <c r="N97" s="167"/>
      <c r="O97" s="167"/>
      <c r="P97" s="167"/>
      <c r="Q97" s="167"/>
      <c r="R97" s="167"/>
      <c r="S97" s="167"/>
      <c r="T97" s="172"/>
    </row>
    <row r="98" spans="1:20" s="55" customFormat="1" ht="24.75" customHeight="1">
      <c r="A98" s="12"/>
      <c r="B98" s="190"/>
      <c r="C98" s="192"/>
      <c r="D98" s="192"/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67"/>
      <c r="R98" s="167"/>
      <c r="S98" s="167"/>
      <c r="T98" s="172"/>
    </row>
    <row r="99" spans="1:20" s="55" customFormat="1" ht="24.75" customHeight="1">
      <c r="A99" s="12"/>
      <c r="B99" s="193"/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167"/>
      <c r="R99" s="167"/>
      <c r="S99" s="167"/>
      <c r="T99" s="172"/>
    </row>
    <row r="100" spans="1:20" s="55" customFormat="1" ht="24.75" customHeight="1">
      <c r="A100" s="12"/>
      <c r="B100" s="194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67"/>
      <c r="R100" s="167"/>
      <c r="S100" s="167"/>
      <c r="T100" s="172"/>
    </row>
    <row r="101" spans="1:20" s="55" customFormat="1" ht="24.75" customHeight="1">
      <c r="A101" s="12"/>
      <c r="B101" s="165"/>
      <c r="C101" s="167"/>
      <c r="D101" s="167"/>
      <c r="E101" s="167"/>
      <c r="F101" s="167"/>
      <c r="G101" s="167"/>
      <c r="H101" s="167"/>
      <c r="I101" s="167"/>
      <c r="J101" s="167"/>
      <c r="K101" s="167"/>
      <c r="L101" s="167"/>
      <c r="M101" s="167"/>
      <c r="N101" s="167"/>
      <c r="O101" s="167"/>
      <c r="P101" s="167"/>
      <c r="Q101" s="167"/>
      <c r="R101" s="167"/>
      <c r="S101" s="167"/>
      <c r="T101" s="172"/>
    </row>
    <row r="102" spans="1:20" s="55" customFormat="1" ht="24.75" customHeight="1">
      <c r="A102" s="12"/>
      <c r="B102" s="165"/>
      <c r="C102" s="167"/>
      <c r="D102" s="167"/>
      <c r="E102" s="167"/>
      <c r="F102" s="167"/>
      <c r="G102" s="167"/>
      <c r="H102" s="167"/>
      <c r="I102" s="167"/>
      <c r="J102" s="167"/>
      <c r="K102" s="167"/>
      <c r="L102" s="167"/>
      <c r="M102" s="167"/>
      <c r="N102" s="167"/>
      <c r="O102" s="167"/>
      <c r="P102" s="167"/>
      <c r="Q102" s="167"/>
      <c r="R102" s="167"/>
      <c r="S102" s="167"/>
      <c r="T102" s="172"/>
    </row>
    <row r="103" spans="1:20" s="55" customFormat="1" ht="24.75" customHeight="1">
      <c r="A103" s="12"/>
      <c r="B103" s="165"/>
      <c r="C103" s="167"/>
      <c r="D103" s="167"/>
      <c r="E103" s="167"/>
      <c r="F103" s="167"/>
      <c r="G103" s="167"/>
      <c r="H103" s="167"/>
      <c r="I103" s="167"/>
      <c r="J103" s="167"/>
      <c r="K103" s="167"/>
      <c r="L103" s="167"/>
      <c r="M103" s="167"/>
      <c r="N103" s="167"/>
      <c r="O103" s="167"/>
      <c r="P103" s="167"/>
      <c r="Q103" s="167"/>
      <c r="R103" s="167"/>
      <c r="S103" s="167"/>
      <c r="T103" s="172"/>
    </row>
    <row r="104" spans="1:20" s="55" customFormat="1" ht="24.75" customHeight="1">
      <c r="A104" s="12"/>
      <c r="B104" s="165"/>
      <c r="C104" s="167"/>
      <c r="D104" s="167"/>
      <c r="E104" s="167"/>
      <c r="F104" s="167"/>
      <c r="G104" s="167"/>
      <c r="H104" s="167"/>
      <c r="I104" s="167"/>
      <c r="J104" s="167"/>
      <c r="K104" s="167"/>
      <c r="L104" s="167"/>
      <c r="M104" s="167"/>
      <c r="N104" s="167"/>
      <c r="O104" s="167"/>
      <c r="P104" s="167"/>
      <c r="Q104" s="167"/>
      <c r="R104" s="167"/>
      <c r="S104" s="167"/>
      <c r="T104" s="172"/>
    </row>
    <row r="105" spans="1:20" s="55" customFormat="1" ht="24.75" customHeight="1">
      <c r="A105" s="12"/>
      <c r="B105" s="165"/>
      <c r="C105" s="167"/>
      <c r="D105" s="167"/>
      <c r="E105" s="167"/>
      <c r="F105" s="167"/>
      <c r="G105" s="167"/>
      <c r="H105" s="167"/>
      <c r="I105" s="167"/>
      <c r="J105" s="167"/>
      <c r="K105" s="167"/>
      <c r="L105" s="167"/>
      <c r="M105" s="167"/>
      <c r="N105" s="167"/>
      <c r="O105" s="167"/>
      <c r="P105" s="167"/>
      <c r="Q105" s="167"/>
      <c r="R105" s="167"/>
      <c r="S105" s="167"/>
      <c r="T105" s="172"/>
    </row>
    <row r="106" spans="1:20" s="55" customFormat="1" ht="24.75" customHeight="1">
      <c r="A106" s="12"/>
      <c r="B106" s="165"/>
      <c r="C106" s="167"/>
      <c r="D106" s="167"/>
      <c r="E106" s="167"/>
      <c r="F106" s="167"/>
      <c r="G106" s="167"/>
      <c r="H106" s="167"/>
      <c r="I106" s="167"/>
      <c r="J106" s="167"/>
      <c r="K106" s="167"/>
      <c r="L106" s="167"/>
      <c r="M106" s="167"/>
      <c r="N106" s="167"/>
      <c r="O106" s="167"/>
      <c r="P106" s="167"/>
      <c r="Q106" s="167"/>
      <c r="R106" s="167"/>
      <c r="S106" s="167"/>
      <c r="T106" s="172"/>
    </row>
    <row r="107" spans="1:20" s="55" customFormat="1" ht="24.75" customHeight="1">
      <c r="A107" s="12"/>
      <c r="B107" s="165"/>
      <c r="C107" s="167"/>
      <c r="D107" s="167"/>
      <c r="E107" s="167"/>
      <c r="F107" s="167"/>
      <c r="G107" s="167"/>
      <c r="H107" s="167"/>
      <c r="I107" s="167"/>
      <c r="J107" s="167"/>
      <c r="K107" s="167"/>
      <c r="L107" s="167"/>
      <c r="M107" s="167"/>
      <c r="N107" s="167"/>
      <c r="O107" s="167"/>
      <c r="P107" s="167"/>
      <c r="Q107" s="167"/>
      <c r="R107" s="167"/>
      <c r="S107" s="167"/>
      <c r="T107" s="172"/>
    </row>
    <row r="108" spans="1:20" s="55" customFormat="1" ht="24.75" customHeight="1">
      <c r="A108" s="12"/>
      <c r="B108" s="165"/>
      <c r="C108" s="167"/>
      <c r="D108" s="167"/>
      <c r="E108" s="167"/>
      <c r="F108" s="167"/>
      <c r="G108" s="167"/>
      <c r="H108" s="167"/>
      <c r="I108" s="167"/>
      <c r="J108" s="167"/>
      <c r="K108" s="167"/>
      <c r="L108" s="167"/>
      <c r="M108" s="167"/>
      <c r="N108" s="167"/>
      <c r="O108" s="167"/>
      <c r="P108" s="167"/>
      <c r="Q108" s="167"/>
      <c r="R108" s="167"/>
      <c r="S108" s="167"/>
      <c r="T108" s="172"/>
    </row>
    <row r="109" spans="1:20" s="55" customFormat="1" ht="24.75" customHeight="1">
      <c r="A109" s="12"/>
      <c r="B109" s="165"/>
      <c r="C109" s="167"/>
      <c r="D109" s="167"/>
      <c r="E109" s="167"/>
      <c r="F109" s="167"/>
      <c r="G109" s="167"/>
      <c r="H109" s="167"/>
      <c r="I109" s="167"/>
      <c r="J109" s="167"/>
      <c r="K109" s="167"/>
      <c r="L109" s="167"/>
      <c r="M109" s="167"/>
      <c r="N109" s="167"/>
      <c r="O109" s="167"/>
      <c r="P109" s="167"/>
      <c r="Q109" s="167"/>
      <c r="R109" s="167"/>
      <c r="S109" s="167"/>
      <c r="T109" s="172"/>
    </row>
    <row r="110" spans="1:20" s="55" customFormat="1" ht="24.75" customHeight="1">
      <c r="A110" s="12"/>
      <c r="B110" s="165"/>
      <c r="C110" s="167"/>
      <c r="D110" s="167"/>
      <c r="E110" s="167"/>
      <c r="F110" s="167"/>
      <c r="G110" s="167"/>
      <c r="H110" s="167"/>
      <c r="I110" s="167"/>
      <c r="J110" s="167"/>
      <c r="K110" s="167"/>
      <c r="L110" s="167"/>
      <c r="M110" s="167"/>
      <c r="N110" s="167"/>
      <c r="O110" s="167"/>
      <c r="P110" s="167"/>
      <c r="Q110" s="167"/>
      <c r="R110" s="167"/>
      <c r="S110" s="167"/>
      <c r="T110" s="172"/>
    </row>
    <row r="111" spans="1:20" s="55" customFormat="1" ht="24.75" customHeight="1">
      <c r="A111" s="12"/>
      <c r="B111" s="165"/>
      <c r="C111" s="167"/>
      <c r="D111" s="167"/>
      <c r="E111" s="167"/>
      <c r="F111" s="167"/>
      <c r="G111" s="167"/>
      <c r="H111" s="167"/>
      <c r="I111" s="167"/>
      <c r="J111" s="167"/>
      <c r="K111" s="167"/>
      <c r="L111" s="167"/>
      <c r="M111" s="167"/>
      <c r="N111" s="167"/>
      <c r="O111" s="167"/>
      <c r="P111" s="167"/>
      <c r="Q111" s="167"/>
      <c r="R111" s="167"/>
      <c r="S111" s="167"/>
      <c r="T111" s="172"/>
    </row>
    <row r="112" spans="1:20" s="55" customFormat="1" ht="24.75" customHeight="1">
      <c r="A112" s="12"/>
      <c r="B112" s="165"/>
      <c r="C112" s="167"/>
      <c r="D112" s="167"/>
      <c r="E112" s="167"/>
      <c r="F112" s="167"/>
      <c r="G112" s="167"/>
      <c r="H112" s="167"/>
      <c r="I112" s="167"/>
      <c r="J112" s="167"/>
      <c r="K112" s="167"/>
      <c r="L112" s="167"/>
      <c r="M112" s="167"/>
      <c r="N112" s="167"/>
      <c r="O112" s="167"/>
      <c r="P112" s="167"/>
      <c r="Q112" s="167"/>
      <c r="R112" s="167"/>
      <c r="S112" s="167"/>
      <c r="T112" s="211"/>
    </row>
    <row r="113" spans="1:20" s="55" customFormat="1" ht="24.75" customHeight="1">
      <c r="A113" s="12"/>
      <c r="B113" s="165"/>
      <c r="C113" s="167"/>
      <c r="D113" s="167"/>
      <c r="E113" s="167"/>
      <c r="F113" s="167"/>
      <c r="G113" s="167"/>
      <c r="H113" s="167"/>
      <c r="I113" s="167"/>
      <c r="J113" s="167"/>
      <c r="K113" s="167"/>
      <c r="L113" s="167"/>
      <c r="M113" s="167"/>
      <c r="N113" s="167"/>
      <c r="O113" s="167"/>
      <c r="P113" s="167"/>
      <c r="Q113" s="167"/>
      <c r="R113" s="167"/>
      <c r="S113" s="167"/>
      <c r="T113" s="172"/>
    </row>
    <row r="114" spans="1:20" s="55" customFormat="1" ht="24.75" customHeight="1">
      <c r="A114" s="12"/>
      <c r="B114" s="165"/>
      <c r="C114" s="167"/>
      <c r="D114" s="167"/>
      <c r="E114" s="167"/>
      <c r="F114" s="167"/>
      <c r="G114" s="167"/>
      <c r="H114" s="167"/>
      <c r="I114" s="167"/>
      <c r="J114" s="167"/>
      <c r="K114" s="167"/>
      <c r="L114" s="167"/>
      <c r="M114" s="167"/>
      <c r="N114" s="167"/>
      <c r="O114" s="167"/>
      <c r="P114" s="167"/>
      <c r="Q114" s="167"/>
      <c r="R114" s="167"/>
      <c r="S114" s="167"/>
      <c r="T114" s="172"/>
    </row>
    <row r="115" spans="1:20" s="55" customFormat="1" ht="24.75" customHeight="1">
      <c r="A115" s="12"/>
      <c r="B115" s="165"/>
      <c r="C115" s="167"/>
      <c r="D115" s="167"/>
      <c r="E115" s="167"/>
      <c r="F115" s="167"/>
      <c r="G115" s="167"/>
      <c r="H115" s="167"/>
      <c r="I115" s="167"/>
      <c r="J115" s="167"/>
      <c r="K115" s="167"/>
      <c r="L115" s="167"/>
      <c r="M115" s="167"/>
      <c r="N115" s="167"/>
      <c r="O115" s="167"/>
      <c r="P115" s="167"/>
      <c r="Q115" s="167"/>
      <c r="R115" s="167"/>
      <c r="S115" s="167"/>
      <c r="T115" s="172"/>
    </row>
    <row r="116" spans="1:20" s="55" customFormat="1" ht="24.75" customHeight="1">
      <c r="A116" s="12"/>
      <c r="B116" s="165"/>
      <c r="C116" s="167"/>
      <c r="D116" s="167"/>
      <c r="E116" s="167"/>
      <c r="F116" s="167"/>
      <c r="G116" s="167"/>
      <c r="H116" s="167"/>
      <c r="I116" s="167"/>
      <c r="J116" s="167"/>
      <c r="K116" s="167"/>
      <c r="L116" s="167"/>
      <c r="M116" s="167"/>
      <c r="N116" s="167"/>
      <c r="O116" s="167"/>
      <c r="P116" s="167"/>
      <c r="Q116" s="167"/>
      <c r="R116" s="167"/>
      <c r="S116" s="167"/>
      <c r="T116" s="172"/>
    </row>
    <row r="117" spans="1:20" s="55" customFormat="1" ht="24.75" customHeight="1">
      <c r="A117" s="12"/>
      <c r="B117" s="165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72"/>
    </row>
    <row r="118" spans="1:20" s="55" customFormat="1" ht="24.75" customHeight="1">
      <c r="A118" s="12"/>
      <c r="B118" s="165"/>
      <c r="C118" s="167"/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72"/>
    </row>
    <row r="119" spans="1:20" s="55" customFormat="1" ht="24.75" customHeight="1">
      <c r="A119" s="12"/>
      <c r="B119" s="165"/>
      <c r="C119" s="167"/>
      <c r="D119" s="167"/>
      <c r="E119" s="167"/>
      <c r="F119" s="167"/>
      <c r="G119" s="167"/>
      <c r="H119" s="167"/>
      <c r="I119" s="167"/>
      <c r="J119" s="167"/>
      <c r="K119" s="167"/>
      <c r="L119" s="167"/>
      <c r="M119" s="167"/>
      <c r="N119" s="167"/>
      <c r="O119" s="167"/>
      <c r="P119" s="167"/>
      <c r="Q119" s="167"/>
      <c r="R119" s="167"/>
      <c r="S119" s="167"/>
      <c r="T119" s="172"/>
    </row>
    <row r="120" spans="1:20" s="55" customFormat="1" ht="24.75" customHeight="1">
      <c r="A120" s="12"/>
      <c r="B120" s="165"/>
      <c r="C120" s="167"/>
      <c r="D120" s="167"/>
      <c r="E120" s="167"/>
      <c r="F120" s="167"/>
      <c r="G120" s="167"/>
      <c r="H120" s="167"/>
      <c r="I120" s="167"/>
      <c r="J120" s="167"/>
      <c r="K120" s="167"/>
      <c r="L120" s="167"/>
      <c r="M120" s="167"/>
      <c r="N120" s="167"/>
      <c r="O120" s="167"/>
      <c r="P120" s="167"/>
      <c r="Q120" s="167"/>
      <c r="R120" s="167"/>
      <c r="S120" s="167"/>
      <c r="T120" s="172"/>
    </row>
    <row r="121" spans="1:20" s="55" customFormat="1" ht="24.75" customHeight="1">
      <c r="A121" s="12"/>
      <c r="B121" s="165"/>
      <c r="C121" s="167"/>
      <c r="D121" s="167"/>
      <c r="E121" s="167"/>
      <c r="F121" s="167"/>
      <c r="G121" s="167"/>
      <c r="H121" s="167"/>
      <c r="I121" s="167"/>
      <c r="J121" s="167"/>
      <c r="K121" s="167"/>
      <c r="L121" s="167"/>
      <c r="M121" s="167"/>
      <c r="N121" s="167"/>
      <c r="O121" s="167"/>
      <c r="P121" s="167"/>
      <c r="Q121" s="167"/>
      <c r="R121" s="167"/>
      <c r="S121" s="167"/>
      <c r="T121" s="172"/>
    </row>
    <row r="122" spans="1:20" s="55" customFormat="1" ht="24.75" customHeight="1">
      <c r="A122" s="12"/>
      <c r="B122" s="165"/>
      <c r="C122" s="167"/>
      <c r="D122" s="167"/>
      <c r="E122" s="167"/>
      <c r="F122" s="167"/>
      <c r="G122" s="167"/>
      <c r="H122" s="167"/>
      <c r="I122" s="167"/>
      <c r="J122" s="167"/>
      <c r="K122" s="167"/>
      <c r="L122" s="167"/>
      <c r="M122" s="167"/>
      <c r="N122" s="167"/>
      <c r="O122" s="167"/>
      <c r="P122" s="167"/>
      <c r="Q122" s="167"/>
      <c r="R122" s="167"/>
      <c r="S122" s="167"/>
      <c r="T122" s="172"/>
    </row>
    <row r="123" spans="1:20" s="55" customFormat="1" ht="24.75" customHeight="1">
      <c r="A123" s="12"/>
      <c r="B123" s="165"/>
      <c r="C123" s="167"/>
      <c r="D123" s="167"/>
      <c r="E123" s="167"/>
      <c r="F123" s="167"/>
      <c r="G123" s="167"/>
      <c r="H123" s="167"/>
      <c r="I123" s="167"/>
      <c r="J123" s="167"/>
      <c r="K123" s="167"/>
      <c r="L123" s="167"/>
      <c r="M123" s="167"/>
      <c r="N123" s="167"/>
      <c r="O123" s="167"/>
      <c r="P123" s="167"/>
      <c r="Q123" s="167"/>
      <c r="R123" s="167"/>
      <c r="S123" s="167"/>
      <c r="T123" s="172"/>
    </row>
    <row r="124" spans="1:20" s="55" customFormat="1" ht="24.75" customHeight="1">
      <c r="A124" s="12"/>
      <c r="B124" s="165"/>
      <c r="C124" s="167"/>
      <c r="D124" s="167"/>
      <c r="E124" s="167"/>
      <c r="F124" s="167"/>
      <c r="G124" s="167"/>
      <c r="H124" s="167"/>
      <c r="I124" s="167"/>
      <c r="J124" s="167"/>
      <c r="K124" s="167"/>
      <c r="L124" s="167"/>
      <c r="M124" s="167"/>
      <c r="N124" s="167"/>
      <c r="O124" s="167"/>
      <c r="P124" s="167"/>
      <c r="Q124" s="167"/>
      <c r="R124" s="167"/>
      <c r="S124" s="167"/>
      <c r="T124" s="172"/>
    </row>
    <row r="125" spans="1:20" s="55" customFormat="1" ht="24.75" customHeight="1">
      <c r="A125" s="12"/>
      <c r="B125" s="165"/>
      <c r="C125" s="167"/>
      <c r="D125" s="167"/>
      <c r="E125" s="167"/>
      <c r="F125" s="167"/>
      <c r="G125" s="167"/>
      <c r="H125" s="167"/>
      <c r="I125" s="167"/>
      <c r="J125" s="167"/>
      <c r="K125" s="167"/>
      <c r="L125" s="167"/>
      <c r="M125" s="167"/>
      <c r="N125" s="167"/>
      <c r="O125" s="167"/>
      <c r="P125" s="167"/>
      <c r="Q125" s="167"/>
      <c r="R125" s="167"/>
      <c r="S125" s="167"/>
      <c r="T125" s="172"/>
    </row>
    <row r="126" spans="1:20" s="55" customFormat="1" ht="24.75" customHeight="1">
      <c r="A126" s="12"/>
      <c r="B126" s="165"/>
      <c r="C126" s="167"/>
      <c r="D126" s="167"/>
      <c r="E126" s="167"/>
      <c r="F126" s="167"/>
      <c r="G126" s="167"/>
      <c r="H126" s="167"/>
      <c r="I126" s="167"/>
      <c r="J126" s="167"/>
      <c r="K126" s="167"/>
      <c r="L126" s="167"/>
      <c r="M126" s="167"/>
      <c r="N126" s="167"/>
      <c r="O126" s="167"/>
      <c r="P126" s="167"/>
      <c r="Q126" s="167"/>
      <c r="R126" s="167"/>
      <c r="S126" s="167"/>
      <c r="T126" s="172"/>
    </row>
    <row r="127" spans="1:20" s="55" customFormat="1" ht="24.75" customHeight="1">
      <c r="A127" s="12"/>
      <c r="B127" s="165"/>
      <c r="C127" s="167"/>
      <c r="D127" s="167"/>
      <c r="E127" s="167"/>
      <c r="F127" s="167"/>
      <c r="G127" s="167"/>
      <c r="H127" s="167"/>
      <c r="I127" s="167"/>
      <c r="J127" s="167"/>
      <c r="K127" s="167"/>
      <c r="L127" s="167"/>
      <c r="M127" s="167"/>
      <c r="N127" s="167"/>
      <c r="O127" s="167"/>
      <c r="P127" s="167"/>
      <c r="Q127" s="167"/>
      <c r="R127" s="167"/>
      <c r="S127" s="167"/>
      <c r="T127" s="172"/>
    </row>
    <row r="128" spans="1:20" s="55" customFormat="1" ht="18.75">
      <c r="A128" s="12"/>
      <c r="B128" s="183" t="s">
        <v>81</v>
      </c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96"/>
      <c r="P128" s="185"/>
      <c r="Q128" s="177"/>
      <c r="R128" s="177"/>
      <c r="S128" s="177"/>
      <c r="T128" s="178"/>
    </row>
    <row r="129" spans="1:20" s="55" customFormat="1" ht="18.75">
      <c r="A129" s="12"/>
      <c r="B129" s="197" t="s">
        <v>2</v>
      </c>
      <c r="C129" s="198" t="s">
        <v>82</v>
      </c>
      <c r="D129" s="198" t="s">
        <v>83</v>
      </c>
      <c r="E129" s="198" t="s">
        <v>84</v>
      </c>
      <c r="F129" s="198" t="s">
        <v>85</v>
      </c>
      <c r="G129" s="198" t="s">
        <v>86</v>
      </c>
      <c r="H129" s="198" t="s">
        <v>87</v>
      </c>
      <c r="I129" s="198" t="s">
        <v>88</v>
      </c>
      <c r="J129" s="198" t="s">
        <v>89</v>
      </c>
      <c r="K129" s="198" t="s">
        <v>90</v>
      </c>
      <c r="L129" s="198" t="s">
        <v>91</v>
      </c>
      <c r="M129" s="198" t="s">
        <v>92</v>
      </c>
      <c r="N129" s="198" t="s">
        <v>93</v>
      </c>
      <c r="O129" s="198" t="s">
        <v>66</v>
      </c>
      <c r="P129" s="198" t="s">
        <v>20</v>
      </c>
      <c r="Q129" s="167"/>
      <c r="R129" s="177"/>
      <c r="S129" s="177"/>
      <c r="T129" s="178"/>
    </row>
    <row r="130" spans="1:20" s="55" customFormat="1" ht="49.5" customHeight="1">
      <c r="A130" s="12"/>
      <c r="B130" s="23" t="s">
        <v>94</v>
      </c>
      <c r="C130" s="199">
        <v>151</v>
      </c>
      <c r="D130" s="200">
        <v>125</v>
      </c>
      <c r="E130" s="200">
        <v>82</v>
      </c>
      <c r="F130" s="200">
        <v>87</v>
      </c>
      <c r="G130" s="200">
        <v>99</v>
      </c>
      <c r="H130" s="200">
        <v>270</v>
      </c>
      <c r="I130" s="200">
        <v>248</v>
      </c>
      <c r="J130" s="200">
        <v>256</v>
      </c>
      <c r="K130" s="200"/>
      <c r="L130" s="200"/>
      <c r="M130" s="200"/>
      <c r="N130" s="200"/>
      <c r="O130" s="199">
        <f>SUM(C130:N130)</f>
        <v>1318</v>
      </c>
      <c r="P130" s="200"/>
      <c r="Q130" s="167"/>
      <c r="R130" s="177"/>
      <c r="S130" s="177"/>
      <c r="T130" s="178"/>
    </row>
    <row r="131" spans="1:20" s="55" customFormat="1" ht="24.75" customHeight="1">
      <c r="A131" s="12"/>
      <c r="B131" s="183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5"/>
    </row>
    <row r="132" spans="1:20" s="55" customFormat="1" ht="24.75" customHeight="1">
      <c r="A132" s="12"/>
      <c r="B132" s="212"/>
    </row>
    <row r="133" spans="1:20" s="55" customFormat="1" ht="24.75" customHeight="1">
      <c r="A133" s="12"/>
      <c r="B133" s="212"/>
    </row>
    <row r="134" spans="1:20" s="55" customFormat="1" ht="24.75" customHeight="1">
      <c r="A134" s="12"/>
      <c r="B134" s="212"/>
    </row>
    <row r="135" spans="1:20" s="55" customFormat="1" ht="24.75" customHeight="1">
      <c r="A135" s="12"/>
      <c r="B135" s="212"/>
    </row>
    <row r="136" spans="1:20" s="55" customFormat="1" ht="24.75" customHeight="1">
      <c r="A136" s="12"/>
      <c r="B136" s="212"/>
    </row>
    <row r="137" spans="1:20" s="55" customFormat="1" ht="24.75" customHeight="1">
      <c r="A137" s="12"/>
      <c r="B137" s="212"/>
    </row>
    <row r="138" spans="1:20" s="55" customFormat="1" ht="24.75" customHeight="1">
      <c r="A138" s="12"/>
      <c r="B138" s="212"/>
    </row>
    <row r="139" spans="1:20" s="55" customFormat="1" ht="24.75" customHeight="1">
      <c r="A139" s="12"/>
      <c r="B139" s="212"/>
    </row>
    <row r="140" spans="1:20" s="55" customFormat="1" ht="24.75" customHeight="1">
      <c r="A140" s="12"/>
      <c r="B140" s="212"/>
    </row>
    <row r="141" spans="1:20" s="55" customFormat="1" ht="24.75" customHeight="1">
      <c r="A141" s="12"/>
      <c r="B141" s="212"/>
    </row>
    <row r="142" spans="1:20" s="55" customFormat="1" ht="24.75" customHeight="1">
      <c r="A142" s="12"/>
      <c r="B142" s="212"/>
    </row>
    <row r="143" spans="1:20" s="55" customFormat="1" ht="24.75" customHeight="1">
      <c r="A143" s="12"/>
      <c r="B143" s="212"/>
    </row>
    <row r="144" spans="1:20" s="55" customFormat="1" ht="24.75" customHeight="1">
      <c r="A144" s="12"/>
      <c r="B144" s="212"/>
    </row>
    <row r="145" spans="1:2" s="55" customFormat="1" ht="24.75" customHeight="1">
      <c r="A145" s="12"/>
      <c r="B145" s="212"/>
    </row>
    <row r="146" spans="1:2" s="55" customFormat="1" ht="24.75" customHeight="1">
      <c r="A146" s="12"/>
      <c r="B146" s="212"/>
    </row>
    <row r="147" spans="1:2" s="55" customFormat="1" ht="24.75" customHeight="1">
      <c r="A147" s="12"/>
      <c r="B147" s="212"/>
    </row>
    <row r="148" spans="1:2" s="55" customFormat="1" ht="24.75" customHeight="1">
      <c r="A148" s="12"/>
      <c r="B148" s="212"/>
    </row>
    <row r="149" spans="1:2" s="55" customFormat="1" ht="24.75" customHeight="1">
      <c r="A149" s="12"/>
      <c r="B149" s="212"/>
    </row>
    <row r="150" spans="1:2" s="55" customFormat="1" ht="24.75" customHeight="1">
      <c r="A150" s="12"/>
      <c r="B150" s="212"/>
    </row>
    <row r="151" spans="1:2" s="55" customFormat="1" ht="24.75" customHeight="1">
      <c r="A151" s="12"/>
      <c r="B151" s="212"/>
    </row>
    <row r="152" spans="1:2" s="55" customFormat="1" ht="24.75" customHeight="1">
      <c r="A152" s="12"/>
      <c r="B152" s="212"/>
    </row>
    <row r="153" spans="1:2" s="55" customFormat="1" ht="24.75" customHeight="1">
      <c r="A153" s="12"/>
      <c r="B153" s="212"/>
    </row>
    <row r="154" spans="1:2" s="55" customFormat="1" ht="24.75" customHeight="1">
      <c r="A154" s="12"/>
      <c r="B154" s="212"/>
    </row>
    <row r="155" spans="1:2" s="55" customFormat="1" ht="24.75" customHeight="1">
      <c r="A155" s="12"/>
      <c r="B155" s="212"/>
    </row>
    <row r="156" spans="1:2" s="55" customFormat="1" ht="24.75" customHeight="1">
      <c r="A156" s="12"/>
      <c r="B156" s="212"/>
    </row>
    <row r="157" spans="1:2" s="55" customFormat="1" ht="24.75" customHeight="1">
      <c r="A157" s="12"/>
      <c r="B157" s="212"/>
    </row>
    <row r="158" spans="1:2" s="55" customFormat="1" ht="24.75" customHeight="1">
      <c r="A158" s="12"/>
      <c r="B158" s="212"/>
    </row>
    <row r="159" spans="1:2" s="55" customFormat="1" ht="24.75" customHeight="1">
      <c r="A159" s="12"/>
      <c r="B159" s="212"/>
    </row>
    <row r="160" spans="1:2" s="55" customFormat="1" ht="24.75" customHeight="1">
      <c r="A160" s="12"/>
      <c r="B160" s="212"/>
    </row>
    <row r="161" spans="1:2" s="55" customFormat="1" ht="24.75" customHeight="1">
      <c r="A161" s="12"/>
      <c r="B161" s="212"/>
    </row>
    <row r="162" spans="1:2" s="55" customFormat="1" ht="24.75" customHeight="1">
      <c r="A162" s="12"/>
      <c r="B162" s="212"/>
    </row>
    <row r="163" spans="1:2" s="55" customFormat="1" ht="24.75" customHeight="1">
      <c r="A163" s="12"/>
      <c r="B163" s="212"/>
    </row>
    <row r="164" spans="1:2" s="55" customFormat="1" ht="24.75" customHeight="1">
      <c r="A164" s="12"/>
      <c r="B164" s="212"/>
    </row>
    <row r="165" spans="1:2" s="55" customFormat="1" ht="24.75" customHeight="1">
      <c r="A165" s="12"/>
      <c r="B165" s="212"/>
    </row>
    <row r="166" spans="1:2" s="55" customFormat="1" ht="24.75" customHeight="1">
      <c r="A166" s="12"/>
      <c r="B166" s="212"/>
    </row>
    <row r="167" spans="1:2" s="55" customFormat="1" ht="24.75" customHeight="1">
      <c r="A167" s="12"/>
      <c r="B167" s="212"/>
    </row>
    <row r="168" spans="1:2" s="55" customFormat="1" ht="24.75" customHeight="1">
      <c r="A168" s="12"/>
      <c r="B168" s="212"/>
    </row>
    <row r="169" spans="1:2" s="55" customFormat="1" ht="24.75" customHeight="1">
      <c r="A169" s="12"/>
      <c r="B169" s="212"/>
    </row>
    <row r="170" spans="1:2" s="55" customFormat="1" ht="24.75" customHeight="1">
      <c r="A170" s="12"/>
      <c r="B170" s="212"/>
    </row>
    <row r="171" spans="1:2" s="55" customFormat="1" ht="24.75" customHeight="1">
      <c r="A171" s="12"/>
      <c r="B171" s="212"/>
    </row>
    <row r="172" spans="1:2" s="55" customFormat="1" ht="24.75" customHeight="1">
      <c r="A172" s="12"/>
      <c r="B172" s="212"/>
    </row>
    <row r="173" spans="1:2" s="55" customFormat="1" ht="24.75" customHeight="1">
      <c r="A173" s="12"/>
      <c r="B173" s="212"/>
    </row>
    <row r="174" spans="1:2" s="55" customFormat="1" ht="24.75" customHeight="1">
      <c r="A174" s="12"/>
      <c r="B174" s="212"/>
    </row>
    <row r="175" spans="1:2" s="55" customFormat="1" ht="24.75" customHeight="1">
      <c r="A175" s="12"/>
      <c r="B175" s="212"/>
    </row>
    <row r="176" spans="1:2" s="55" customFormat="1" ht="24.75" customHeight="1">
      <c r="A176" s="12"/>
      <c r="B176" s="212"/>
    </row>
    <row r="177" spans="1:2" s="55" customFormat="1" ht="24.75" customHeight="1">
      <c r="A177" s="12"/>
      <c r="B177" s="212"/>
    </row>
    <row r="178" spans="1:2" s="55" customFormat="1" ht="24.75" customHeight="1">
      <c r="A178" s="12"/>
      <c r="B178" s="212"/>
    </row>
    <row r="179" spans="1:2" s="55" customFormat="1" ht="24.75" customHeight="1">
      <c r="A179" s="12"/>
      <c r="B179" s="212"/>
    </row>
    <row r="180" spans="1:2" s="55" customFormat="1" ht="24.75" customHeight="1">
      <c r="A180" s="12"/>
      <c r="B180" s="212"/>
    </row>
    <row r="181" spans="1:2" s="55" customFormat="1" ht="24.75" customHeight="1">
      <c r="A181" s="12"/>
      <c r="B181" s="212"/>
    </row>
    <row r="182" spans="1:2" s="55" customFormat="1" ht="24.75" customHeight="1">
      <c r="A182" s="12"/>
      <c r="B182" s="212"/>
    </row>
    <row r="183" spans="1:2" s="55" customFormat="1" ht="24.75" customHeight="1">
      <c r="A183" s="12"/>
      <c r="B183" s="212"/>
    </row>
    <row r="184" spans="1:2" s="55" customFormat="1" ht="24.75" customHeight="1">
      <c r="A184" s="12"/>
      <c r="B184" s="212"/>
    </row>
    <row r="185" spans="1:2" s="55" customFormat="1" ht="24.75" customHeight="1">
      <c r="A185" s="12"/>
      <c r="B185" s="212"/>
    </row>
    <row r="186" spans="1:2" s="55" customFormat="1" ht="24.75" customHeight="1">
      <c r="A186" s="12"/>
      <c r="B186" s="212"/>
    </row>
    <row r="187" spans="1:2" s="55" customFormat="1" ht="24.75" customHeight="1">
      <c r="A187" s="12"/>
      <c r="B187" s="212"/>
    </row>
    <row r="188" spans="1:2" s="55" customFormat="1" ht="24.75" customHeight="1">
      <c r="A188" s="12"/>
      <c r="B188" s="212"/>
    </row>
    <row r="189" spans="1:2" s="55" customFormat="1" ht="24.75" customHeight="1">
      <c r="A189" s="12"/>
      <c r="B189" s="212"/>
    </row>
    <row r="190" spans="1:2" s="55" customFormat="1" ht="24.75" customHeight="1">
      <c r="A190" s="12"/>
      <c r="B190" s="212"/>
    </row>
    <row r="191" spans="1:2" s="55" customFormat="1" ht="24.75" customHeight="1">
      <c r="A191" s="12"/>
      <c r="B191" s="212"/>
    </row>
    <row r="192" spans="1:2" s="55" customFormat="1" ht="24.75" customHeight="1">
      <c r="A192" s="12"/>
      <c r="B192" s="212"/>
    </row>
    <row r="193" spans="1:2" s="55" customFormat="1" ht="24.75" customHeight="1">
      <c r="A193" s="12"/>
      <c r="B193" s="212"/>
    </row>
    <row r="194" spans="1:2" s="55" customFormat="1" ht="24.75" customHeight="1">
      <c r="A194" s="12"/>
      <c r="B194" s="212"/>
    </row>
    <row r="195" spans="1:2" s="55" customFormat="1" ht="24.95" customHeight="1">
      <c r="A195" s="12"/>
      <c r="B195" s="212"/>
    </row>
    <row r="196" spans="1:2" s="55" customFormat="1" ht="24.95" customHeight="1">
      <c r="A196" s="12"/>
      <c r="B196" s="212"/>
    </row>
    <row r="197" spans="1:2" s="55" customFormat="1" ht="24.95" customHeight="1">
      <c r="A197" s="12"/>
      <c r="B197" s="212"/>
    </row>
    <row r="198" spans="1:2" s="55" customFormat="1" ht="24.95" customHeight="1">
      <c r="A198" s="12"/>
      <c r="B198" s="212"/>
    </row>
    <row r="199" spans="1:2" s="55" customFormat="1" ht="24.95" customHeight="1">
      <c r="A199" s="12"/>
      <c r="B199" s="212"/>
    </row>
    <row r="200" spans="1:2" s="55" customFormat="1" ht="24.95" customHeight="1">
      <c r="A200" s="12"/>
      <c r="B200" s="212"/>
    </row>
    <row r="201" spans="1:2" s="55" customFormat="1" ht="24.95" customHeight="1">
      <c r="A201" s="12"/>
      <c r="B201" s="212"/>
    </row>
    <row r="202" spans="1:2" s="55" customFormat="1" ht="24.95" customHeight="1">
      <c r="A202" s="12"/>
      <c r="B202" s="212"/>
    </row>
    <row r="203" spans="1:2" s="55" customFormat="1" ht="24.95" customHeight="1">
      <c r="A203" s="12"/>
      <c r="B203" s="212"/>
    </row>
    <row r="204" spans="1:2" s="55" customFormat="1" ht="24.95" customHeight="1">
      <c r="A204" s="12"/>
      <c r="B204" s="212"/>
    </row>
    <row r="205" spans="1:2" s="55" customFormat="1" ht="24.95" customHeight="1">
      <c r="A205" s="12"/>
      <c r="B205" s="212"/>
    </row>
    <row r="206" spans="1:2" s="55" customFormat="1" ht="24.95" customHeight="1">
      <c r="A206" s="12"/>
      <c r="B206" s="212"/>
    </row>
    <row r="207" spans="1:2" s="55" customFormat="1" ht="24.95" customHeight="1">
      <c r="A207" s="12"/>
      <c r="B207" s="212"/>
    </row>
    <row r="208" spans="1:2" s="55" customFormat="1" ht="24.95" customHeight="1">
      <c r="A208" s="12"/>
      <c r="B208" s="212"/>
    </row>
    <row r="209" spans="1:2" s="55" customFormat="1" ht="24.95" customHeight="1">
      <c r="A209" s="12"/>
      <c r="B209" s="212"/>
    </row>
    <row r="210" spans="1:2" s="55" customFormat="1" ht="24.95" customHeight="1">
      <c r="A210" s="12"/>
      <c r="B210" s="212"/>
    </row>
    <row r="211" spans="1:2" s="55" customFormat="1" ht="24.95" customHeight="1">
      <c r="A211" s="12"/>
      <c r="B211" s="212"/>
    </row>
    <row r="212" spans="1:2" s="55" customFormat="1" ht="24.95" customHeight="1">
      <c r="A212" s="12"/>
      <c r="B212" s="212"/>
    </row>
    <row r="213" spans="1:2" s="55" customFormat="1" ht="24.95" customHeight="1">
      <c r="A213" s="12"/>
      <c r="B213" s="212"/>
    </row>
    <row r="214" spans="1:2" s="55" customFormat="1" ht="24.95" customHeight="1">
      <c r="A214" s="12"/>
      <c r="B214" s="212"/>
    </row>
    <row r="215" spans="1:2" s="55" customFormat="1" ht="24.95" customHeight="1">
      <c r="A215" s="12"/>
      <c r="B215" s="212"/>
    </row>
    <row r="216" spans="1:2" s="55" customFormat="1" ht="24.95" customHeight="1">
      <c r="A216" s="12"/>
      <c r="B216" s="212"/>
    </row>
    <row r="217" spans="1:2" s="55" customFormat="1" ht="24.95" customHeight="1">
      <c r="A217" s="12"/>
      <c r="B217" s="212"/>
    </row>
    <row r="218" spans="1:2" s="55" customFormat="1" ht="24.95" customHeight="1">
      <c r="A218" s="12"/>
      <c r="B218" s="212"/>
    </row>
    <row r="219" spans="1:2" s="55" customFormat="1" ht="24.95" customHeight="1">
      <c r="A219" s="12"/>
      <c r="B219" s="212"/>
    </row>
    <row r="220" spans="1:2" s="55" customFormat="1" ht="24.95" customHeight="1">
      <c r="A220" s="12"/>
      <c r="B220" s="212"/>
    </row>
    <row r="221" spans="1:2" s="55" customFormat="1" ht="24.95" customHeight="1">
      <c r="A221" s="12"/>
      <c r="B221" s="212"/>
    </row>
    <row r="222" spans="1:2" s="55" customFormat="1" ht="24.95" customHeight="1">
      <c r="A222" s="12"/>
      <c r="B222" s="212"/>
    </row>
    <row r="223" spans="1:2" s="55" customFormat="1" ht="24.95" customHeight="1">
      <c r="A223" s="12"/>
      <c r="B223" s="212"/>
    </row>
    <row r="224" spans="1:2" s="55" customFormat="1" ht="24.95" customHeight="1">
      <c r="A224" s="12"/>
      <c r="B224" s="212"/>
    </row>
    <row r="225" spans="1:2" s="55" customFormat="1" ht="24.95" customHeight="1">
      <c r="A225" s="12"/>
      <c r="B225" s="212"/>
    </row>
    <row r="226" spans="1:2" s="55" customFormat="1" ht="24.95" customHeight="1">
      <c r="A226" s="12"/>
      <c r="B226" s="212"/>
    </row>
    <row r="227" spans="1:2" s="55" customFormat="1" ht="24.95" customHeight="1">
      <c r="A227" s="12"/>
      <c r="B227" s="212"/>
    </row>
    <row r="228" spans="1:2" s="55" customFormat="1" ht="24.95" customHeight="1">
      <c r="A228" s="12"/>
      <c r="B228" s="212"/>
    </row>
    <row r="229" spans="1:2" s="55" customFormat="1" ht="24.95" customHeight="1">
      <c r="A229" s="12"/>
      <c r="B229" s="212"/>
    </row>
    <row r="230" spans="1:2" s="55" customFormat="1" ht="24.95" customHeight="1">
      <c r="A230" s="12"/>
      <c r="B230" s="212"/>
    </row>
    <row r="231" spans="1:2" s="55" customFormat="1" ht="24.95" customHeight="1">
      <c r="A231" s="12"/>
      <c r="B231" s="212"/>
    </row>
    <row r="232" spans="1:2" s="55" customFormat="1" ht="24.95" customHeight="1">
      <c r="A232" s="12"/>
      <c r="B232" s="212"/>
    </row>
    <row r="233" spans="1:2" s="55" customFormat="1" ht="24.95" customHeight="1">
      <c r="A233" s="12"/>
      <c r="B233" s="212"/>
    </row>
    <row r="234" spans="1:2" s="55" customFormat="1" ht="24.95" customHeight="1">
      <c r="A234" s="12"/>
      <c r="B234" s="212"/>
    </row>
    <row r="235" spans="1:2" s="55" customFormat="1" ht="24.95" customHeight="1">
      <c r="A235" s="12"/>
      <c r="B235" s="212"/>
    </row>
    <row r="236" spans="1:2" s="55" customFormat="1" ht="24.95" customHeight="1">
      <c r="A236" s="12"/>
      <c r="B236" s="212"/>
    </row>
    <row r="237" spans="1:2" s="55" customFormat="1" ht="24.95" customHeight="1">
      <c r="A237" s="12"/>
      <c r="B237" s="212"/>
    </row>
    <row r="238" spans="1:2" s="55" customFormat="1" ht="24.95" customHeight="1">
      <c r="A238" s="12"/>
      <c r="B238" s="212"/>
    </row>
    <row r="239" spans="1:2" s="55" customFormat="1" ht="24.95" customHeight="1">
      <c r="A239" s="12"/>
      <c r="B239" s="212"/>
    </row>
    <row r="240" spans="1:2" s="55" customFormat="1" ht="24.95" customHeight="1">
      <c r="A240" s="12"/>
      <c r="B240" s="212"/>
    </row>
    <row r="241" spans="1:2" s="55" customFormat="1" ht="24.95" customHeight="1">
      <c r="A241" s="12"/>
      <c r="B241" s="212"/>
    </row>
    <row r="242" spans="1:2" s="55" customFormat="1" ht="24.95" customHeight="1">
      <c r="A242" s="12"/>
      <c r="B242" s="212"/>
    </row>
    <row r="243" spans="1:2" s="55" customFormat="1" ht="24.95" customHeight="1">
      <c r="A243" s="12"/>
      <c r="B243" s="212"/>
    </row>
    <row r="244" spans="1:2" s="55" customFormat="1" ht="24.95" customHeight="1">
      <c r="A244" s="12"/>
      <c r="B244" s="212"/>
    </row>
    <row r="245" spans="1:2" s="55" customFormat="1" ht="24.95" customHeight="1">
      <c r="A245" s="12"/>
      <c r="B245" s="212"/>
    </row>
    <row r="246" spans="1:2" s="55" customFormat="1" ht="24.95" customHeight="1">
      <c r="A246" s="12"/>
      <c r="B246" s="212"/>
    </row>
    <row r="247" spans="1:2" s="55" customFormat="1" ht="24.95" customHeight="1">
      <c r="A247" s="12"/>
      <c r="B247" s="212"/>
    </row>
    <row r="248" spans="1:2" s="55" customFormat="1" ht="24.95" customHeight="1">
      <c r="A248" s="12"/>
      <c r="B248" s="212"/>
    </row>
    <row r="249" spans="1:2" s="55" customFormat="1" ht="24.95" customHeight="1">
      <c r="A249" s="12"/>
      <c r="B249" s="212"/>
    </row>
    <row r="250" spans="1:2" s="55" customFormat="1" ht="24.95" customHeight="1">
      <c r="A250" s="12"/>
      <c r="B250" s="212"/>
    </row>
    <row r="251" spans="1:2" s="55" customFormat="1" ht="24.95" customHeight="1">
      <c r="A251" s="12"/>
      <c r="B251" s="212"/>
    </row>
    <row r="252" spans="1:2" s="55" customFormat="1" ht="24.95" customHeight="1">
      <c r="A252" s="12"/>
      <c r="B252" s="212"/>
    </row>
    <row r="253" spans="1:2" s="55" customFormat="1" ht="24.95" customHeight="1">
      <c r="A253" s="12"/>
      <c r="B253" s="212"/>
    </row>
    <row r="254" spans="1:2" s="55" customFormat="1" ht="24.95" customHeight="1">
      <c r="A254" s="12"/>
      <c r="B254" s="212"/>
    </row>
    <row r="255" spans="1:2" s="55" customFormat="1" ht="24.95" customHeight="1">
      <c r="A255" s="12"/>
      <c r="B255" s="212"/>
    </row>
    <row r="256" spans="1:2" s="55" customFormat="1" ht="24.95" customHeight="1">
      <c r="A256" s="12"/>
      <c r="B256" s="212"/>
    </row>
    <row r="257" spans="1:2" s="55" customFormat="1" ht="24.95" customHeight="1">
      <c r="A257" s="12"/>
      <c r="B257" s="212"/>
    </row>
    <row r="258" spans="1:2" s="55" customFormat="1" ht="24.95" customHeight="1">
      <c r="A258" s="12"/>
      <c r="B258" s="212"/>
    </row>
    <row r="259" spans="1:2" s="55" customFormat="1" ht="24.95" customHeight="1">
      <c r="A259" s="12"/>
      <c r="B259" s="212"/>
    </row>
    <row r="260" spans="1:2" s="55" customFormat="1" ht="24.95" customHeight="1">
      <c r="A260" s="12"/>
      <c r="B260" s="212"/>
    </row>
    <row r="261" spans="1:2" s="55" customFormat="1" ht="24.95" customHeight="1">
      <c r="A261" s="12"/>
      <c r="B261" s="212"/>
    </row>
    <row r="262" spans="1:2" s="55" customFormat="1" ht="24.95" customHeight="1">
      <c r="A262" s="12"/>
      <c r="B262" s="212"/>
    </row>
    <row r="263" spans="1:2" s="55" customFormat="1" ht="24.95" customHeight="1">
      <c r="A263" s="12"/>
      <c r="B263" s="212"/>
    </row>
    <row r="264" spans="1:2" s="55" customFormat="1" ht="24.95" customHeight="1">
      <c r="A264" s="12"/>
      <c r="B264" s="212"/>
    </row>
    <row r="265" spans="1:2" s="55" customFormat="1" ht="24.95" customHeight="1">
      <c r="A265" s="12"/>
      <c r="B265" s="212"/>
    </row>
    <row r="266" spans="1:2" s="55" customFormat="1" ht="24.95" customHeight="1">
      <c r="A266" s="12"/>
      <c r="B266" s="212"/>
    </row>
    <row r="267" spans="1:2" s="55" customFormat="1" ht="24.95" customHeight="1">
      <c r="A267" s="12"/>
      <c r="B267" s="212"/>
    </row>
    <row r="268" spans="1:2" s="55" customFormat="1" ht="24.95" customHeight="1">
      <c r="A268" s="12"/>
      <c r="B268" s="212"/>
    </row>
    <row r="269" spans="1:2" s="55" customFormat="1" ht="24.95" customHeight="1">
      <c r="A269" s="12"/>
      <c r="B269" s="212"/>
    </row>
    <row r="270" spans="1:2" s="55" customFormat="1" ht="24.95" customHeight="1">
      <c r="A270" s="12"/>
      <c r="B270" s="212"/>
    </row>
    <row r="271" spans="1:2" s="55" customFormat="1" ht="24.95" customHeight="1">
      <c r="A271" s="12"/>
      <c r="B271" s="212"/>
    </row>
    <row r="272" spans="1:2" s="55" customFormat="1" ht="24.75" customHeight="1">
      <c r="A272" s="12"/>
      <c r="B272" s="212"/>
    </row>
    <row r="273" spans="1:2" s="55" customFormat="1" ht="24.75" customHeight="1">
      <c r="A273" s="12"/>
      <c r="B273" s="212"/>
    </row>
    <row r="274" spans="1:2" s="55" customFormat="1" ht="24.75" customHeight="1">
      <c r="A274" s="12"/>
      <c r="B274" s="212"/>
    </row>
    <row r="275" spans="1:2" s="55" customFormat="1" ht="15.75" customHeight="1">
      <c r="A275" s="12"/>
      <c r="B275" s="212"/>
    </row>
    <row r="276" spans="1:2" s="55" customFormat="1" ht="15.75" customHeight="1">
      <c r="A276" s="12"/>
      <c r="B276" s="212"/>
    </row>
    <row r="277" spans="1:2" s="55" customFormat="1" ht="15.75" customHeight="1">
      <c r="A277" s="12"/>
      <c r="B277" s="212"/>
    </row>
    <row r="278" spans="1:2" s="55" customFormat="1" ht="15.75" customHeight="1">
      <c r="A278" s="12"/>
      <c r="B278" s="212"/>
    </row>
    <row r="279" spans="1:2" s="55" customFormat="1" ht="15.75" customHeight="1">
      <c r="A279" s="12"/>
      <c r="B279" s="212"/>
    </row>
    <row r="280" spans="1:2" s="55" customFormat="1" ht="15.75" customHeight="1">
      <c r="A280" s="12"/>
      <c r="B280" s="212"/>
    </row>
    <row r="281" spans="1:2" s="55" customFormat="1" ht="15.75" customHeight="1">
      <c r="A281" s="12"/>
      <c r="B281" s="212"/>
    </row>
    <row r="282" spans="1:2" s="55" customFormat="1" ht="15.75" customHeight="1">
      <c r="A282" s="12"/>
      <c r="B282" s="212"/>
    </row>
    <row r="283" spans="1:2" s="55" customFormat="1" ht="15.75" customHeight="1">
      <c r="A283" s="12"/>
      <c r="B283" s="212"/>
    </row>
    <row r="284" spans="1:2" s="55" customFormat="1" ht="15.75" customHeight="1">
      <c r="A284" s="12"/>
      <c r="B284" s="212"/>
    </row>
    <row r="285" spans="1:2" s="55" customFormat="1" ht="15.75" customHeight="1">
      <c r="A285" s="12"/>
      <c r="B285" s="212"/>
    </row>
    <row r="286" spans="1:2" s="55" customFormat="1" ht="15.75" customHeight="1">
      <c r="A286" s="12"/>
      <c r="B286" s="212"/>
    </row>
    <row r="287" spans="1:2" s="55" customFormat="1" ht="15.75" customHeight="1">
      <c r="A287" s="12"/>
      <c r="B287" s="212"/>
    </row>
    <row r="288" spans="1:2" s="55" customFormat="1" ht="15.75" customHeight="1">
      <c r="A288" s="12"/>
      <c r="B288" s="212"/>
    </row>
    <row r="289" spans="1:2" s="55" customFormat="1" ht="15.75" customHeight="1">
      <c r="A289" s="12"/>
      <c r="B289" s="212"/>
    </row>
    <row r="290" spans="1:2" s="55" customFormat="1" ht="15.75" customHeight="1">
      <c r="A290" s="12"/>
      <c r="B290" s="212"/>
    </row>
    <row r="291" spans="1:2" s="55" customFormat="1" ht="15.75" customHeight="1">
      <c r="A291" s="12"/>
      <c r="B291" s="212"/>
    </row>
    <row r="292" spans="1:2" s="55" customFormat="1" ht="15.75" customHeight="1">
      <c r="A292" s="12"/>
      <c r="B292" s="212"/>
    </row>
    <row r="293" spans="1:2" s="55" customFormat="1" ht="15.75" customHeight="1">
      <c r="A293" s="12"/>
      <c r="B293" s="212"/>
    </row>
    <row r="294" spans="1:2" s="55" customFormat="1" ht="15.75" customHeight="1">
      <c r="A294" s="12"/>
      <c r="B294" s="212"/>
    </row>
    <row r="295" spans="1:2" s="55" customFormat="1" ht="15.75" customHeight="1">
      <c r="A295" s="12"/>
      <c r="B295" s="212"/>
    </row>
    <row r="296" spans="1:2" s="55" customFormat="1" ht="15.75" customHeight="1">
      <c r="A296" s="12"/>
      <c r="B296" s="212"/>
    </row>
    <row r="297" spans="1:2" s="55" customFormat="1" ht="15.75" customHeight="1">
      <c r="A297" s="12"/>
      <c r="B297" s="212"/>
    </row>
    <row r="298" spans="1:2" s="55" customFormat="1" ht="15.75" customHeight="1">
      <c r="A298" s="12"/>
      <c r="B298" s="212"/>
    </row>
    <row r="299" spans="1:2" s="55" customFormat="1" ht="15.75" customHeight="1">
      <c r="A299" s="12"/>
      <c r="B299" s="212"/>
    </row>
    <row r="300" spans="1:2" s="55" customFormat="1" ht="15.75" customHeight="1">
      <c r="A300" s="12"/>
      <c r="B300" s="212"/>
    </row>
    <row r="301" spans="1:2" s="55" customFormat="1" ht="15.75" customHeight="1">
      <c r="A301" s="12"/>
      <c r="B301" s="212"/>
    </row>
    <row r="302" spans="1:2" s="55" customFormat="1" ht="15.75" customHeight="1">
      <c r="A302" s="12"/>
      <c r="B302" s="212"/>
    </row>
    <row r="303" spans="1:2" s="55" customFormat="1" ht="15.75" customHeight="1">
      <c r="A303" s="12"/>
      <c r="B303" s="212"/>
    </row>
    <row r="304" spans="1:2" s="55" customFormat="1" ht="15.75" customHeight="1">
      <c r="A304" s="12"/>
      <c r="B304" s="212"/>
    </row>
    <row r="305" spans="1:2" s="55" customFormat="1" ht="15.75" customHeight="1">
      <c r="A305" s="12"/>
      <c r="B305" s="212"/>
    </row>
    <row r="306" spans="1:2" s="55" customFormat="1" ht="15.75" customHeight="1">
      <c r="A306" s="12"/>
      <c r="B306" s="212"/>
    </row>
    <row r="307" spans="1:2" s="55" customFormat="1" ht="15.75" customHeight="1">
      <c r="A307" s="12"/>
      <c r="B307" s="212"/>
    </row>
    <row r="308" spans="1:2" s="55" customFormat="1" ht="15.75" customHeight="1">
      <c r="A308" s="12"/>
      <c r="B308" s="212"/>
    </row>
    <row r="309" spans="1:2" s="55" customFormat="1" ht="15.75" customHeight="1">
      <c r="A309" s="12"/>
      <c r="B309" s="212"/>
    </row>
    <row r="310" spans="1:2" s="55" customFormat="1" ht="15.75" customHeight="1">
      <c r="A310" s="12"/>
      <c r="B310" s="212"/>
    </row>
    <row r="311" spans="1:2" s="55" customFormat="1" ht="15.75" customHeight="1">
      <c r="A311" s="12"/>
      <c r="B311" s="212"/>
    </row>
    <row r="312" spans="1:2" s="55" customFormat="1" ht="15.75" customHeight="1">
      <c r="A312" s="12"/>
      <c r="B312" s="212"/>
    </row>
    <row r="313" spans="1:2" s="55" customFormat="1" ht="15.75" customHeight="1">
      <c r="A313" s="12"/>
      <c r="B313" s="212"/>
    </row>
    <row r="314" spans="1:2" s="55" customFormat="1" ht="15.75" customHeight="1">
      <c r="A314" s="12"/>
      <c r="B314" s="212"/>
    </row>
    <row r="315" spans="1:2" s="55" customFormat="1" ht="15.75" customHeight="1">
      <c r="A315" s="12"/>
      <c r="B315" s="212"/>
    </row>
    <row r="316" spans="1:2" s="55" customFormat="1" ht="15.75" customHeight="1">
      <c r="A316" s="12"/>
      <c r="B316" s="212"/>
    </row>
    <row r="317" spans="1:2" s="55" customFormat="1" ht="15.75" customHeight="1">
      <c r="A317" s="12"/>
      <c r="B317" s="212"/>
    </row>
    <row r="318" spans="1:2" s="55" customFormat="1" ht="15.75" customHeight="1">
      <c r="A318" s="12"/>
      <c r="B318" s="212"/>
    </row>
    <row r="319" spans="1:2" s="55" customFormat="1" ht="15.75" customHeight="1">
      <c r="A319" s="12"/>
      <c r="B319" s="212"/>
    </row>
    <row r="320" spans="1:2" s="55" customFormat="1" ht="15.75" customHeight="1">
      <c r="A320" s="12"/>
      <c r="B320" s="212"/>
    </row>
    <row r="321" spans="1:2" s="55" customFormat="1" ht="15.75" customHeight="1">
      <c r="A321" s="12"/>
      <c r="B321" s="212"/>
    </row>
    <row r="322" spans="1:2" s="55" customFormat="1" ht="15.75" customHeight="1">
      <c r="A322" s="12"/>
      <c r="B322" s="212"/>
    </row>
    <row r="323" spans="1:2" s="55" customFormat="1" ht="15.75" customHeight="1">
      <c r="A323" s="12"/>
      <c r="B323" s="212"/>
    </row>
    <row r="324" spans="1:2" s="55" customFormat="1" ht="15.75" customHeight="1">
      <c r="A324" s="12"/>
      <c r="B324" s="212"/>
    </row>
    <row r="325" spans="1:2" s="55" customFormat="1" ht="15.75" customHeight="1">
      <c r="A325" s="12"/>
      <c r="B325" s="212"/>
    </row>
    <row r="326" spans="1:2" s="55" customFormat="1" ht="15.75" customHeight="1">
      <c r="A326" s="12"/>
      <c r="B326" s="212"/>
    </row>
    <row r="327" spans="1:2" s="55" customFormat="1" ht="15.75" customHeight="1">
      <c r="A327" s="12"/>
      <c r="B327" s="212"/>
    </row>
    <row r="328" spans="1:2" s="55" customFormat="1" ht="15.75" customHeight="1">
      <c r="A328" s="12"/>
      <c r="B328" s="212"/>
    </row>
    <row r="329" spans="1:2" s="55" customFormat="1" ht="15.75" customHeight="1">
      <c r="A329" s="12"/>
      <c r="B329" s="212"/>
    </row>
    <row r="330" spans="1:2" s="55" customFormat="1" ht="15.75" customHeight="1">
      <c r="A330" s="12"/>
      <c r="B330" s="212"/>
    </row>
    <row r="331" spans="1:2" s="55" customFormat="1" ht="15.75" customHeight="1">
      <c r="A331" s="12"/>
      <c r="B331" s="212"/>
    </row>
    <row r="332" spans="1:2" s="55" customFormat="1" ht="15.75" customHeight="1">
      <c r="A332" s="12"/>
      <c r="B332" s="212"/>
    </row>
    <row r="333" spans="1:2" s="55" customFormat="1" ht="15.75" customHeight="1">
      <c r="A333" s="12"/>
      <c r="B333" s="212"/>
    </row>
    <row r="334" spans="1:2" s="55" customFormat="1" ht="15.75" customHeight="1">
      <c r="A334" s="12"/>
      <c r="B334" s="212"/>
    </row>
    <row r="335" spans="1:2" s="55" customFormat="1" ht="15.75" customHeight="1">
      <c r="A335" s="12"/>
      <c r="B335" s="212"/>
    </row>
    <row r="336" spans="1:2" s="55" customFormat="1" ht="15.75" customHeight="1">
      <c r="A336" s="12"/>
      <c r="B336" s="212"/>
    </row>
    <row r="337" spans="1:2" s="55" customFormat="1" ht="15.75" customHeight="1">
      <c r="A337" s="12"/>
      <c r="B337" s="212"/>
    </row>
    <row r="338" spans="1:2" s="55" customFormat="1" ht="15.75" customHeight="1">
      <c r="A338" s="12"/>
      <c r="B338" s="212"/>
    </row>
    <row r="339" spans="1:2" s="55" customFormat="1" ht="15.75" customHeight="1">
      <c r="A339" s="12"/>
      <c r="B339" s="212"/>
    </row>
    <row r="340" spans="1:2" s="55" customFormat="1" ht="15.75" customHeight="1">
      <c r="A340" s="12"/>
      <c r="B340" s="212"/>
    </row>
    <row r="341" spans="1:2" s="55" customFormat="1" ht="15.75" customHeight="1">
      <c r="A341" s="12"/>
      <c r="B341" s="212"/>
    </row>
    <row r="342" spans="1:2" s="55" customFormat="1" ht="15.75" customHeight="1">
      <c r="A342" s="12"/>
      <c r="B342" s="212"/>
    </row>
    <row r="343" spans="1:2" s="55" customFormat="1" ht="15.75" customHeight="1">
      <c r="A343" s="12"/>
      <c r="B343" s="212"/>
    </row>
    <row r="344" spans="1:2" s="55" customFormat="1" ht="15.75" customHeight="1">
      <c r="A344" s="12"/>
      <c r="B344" s="212"/>
    </row>
    <row r="345" spans="1:2" s="55" customFormat="1" ht="15.75" customHeight="1">
      <c r="A345" s="12"/>
      <c r="B345" s="212"/>
    </row>
    <row r="346" spans="1:2" s="55" customFormat="1" ht="15.75" customHeight="1">
      <c r="A346" s="12"/>
      <c r="B346" s="212"/>
    </row>
    <row r="347" spans="1:2" s="55" customFormat="1" ht="15.75" customHeight="1">
      <c r="A347" s="12"/>
      <c r="B347" s="212"/>
    </row>
    <row r="348" spans="1:2" s="55" customFormat="1" ht="15.75" customHeight="1">
      <c r="A348" s="12"/>
      <c r="B348" s="212"/>
    </row>
    <row r="349" spans="1:2" s="55" customFormat="1" ht="15.75" customHeight="1">
      <c r="A349" s="12"/>
      <c r="B349" s="212"/>
    </row>
    <row r="350" spans="1:2" s="55" customFormat="1" ht="15.75" customHeight="1">
      <c r="A350" s="12"/>
      <c r="B350" s="212"/>
    </row>
    <row r="351" spans="1:2" s="55" customFormat="1" ht="15.75" customHeight="1">
      <c r="A351" s="12"/>
      <c r="B351" s="212"/>
    </row>
    <row r="352" spans="1:2" s="55" customFormat="1" ht="15.75" customHeight="1">
      <c r="A352" s="12"/>
      <c r="B352" s="212"/>
    </row>
    <row r="353" spans="1:2" s="55" customFormat="1" ht="15.75" customHeight="1">
      <c r="A353" s="12"/>
      <c r="B353" s="212"/>
    </row>
    <row r="354" spans="1:2" s="55" customFormat="1" ht="15.75" customHeight="1">
      <c r="A354" s="12"/>
      <c r="B354" s="212"/>
    </row>
    <row r="355" spans="1:2" s="55" customFormat="1" ht="15.75" customHeight="1">
      <c r="A355" s="12"/>
      <c r="B355" s="212"/>
    </row>
    <row r="356" spans="1:2" s="55" customFormat="1" ht="15.75" customHeight="1">
      <c r="A356" s="12"/>
      <c r="B356" s="212"/>
    </row>
    <row r="357" spans="1:2" s="55" customFormat="1" ht="15.75" customHeight="1">
      <c r="A357" s="12"/>
      <c r="B357" s="212"/>
    </row>
    <row r="358" spans="1:2" s="55" customFormat="1" ht="15.75" customHeight="1">
      <c r="A358" s="12"/>
      <c r="B358" s="212"/>
    </row>
    <row r="359" spans="1:2" s="55" customFormat="1" ht="15.75" customHeight="1">
      <c r="A359" s="12"/>
      <c r="B359" s="212"/>
    </row>
    <row r="360" spans="1:2" s="55" customFormat="1" ht="15.75" customHeight="1">
      <c r="A360" s="12"/>
      <c r="B360" s="212"/>
    </row>
    <row r="361" spans="1:2" s="55" customFormat="1" ht="15.75" customHeight="1">
      <c r="A361" s="12"/>
      <c r="B361" s="212"/>
    </row>
    <row r="362" spans="1:2" s="55" customFormat="1" ht="15.75" customHeight="1">
      <c r="A362" s="12"/>
      <c r="B362" s="212"/>
    </row>
    <row r="363" spans="1:2" s="55" customFormat="1" ht="15.75" customHeight="1">
      <c r="A363" s="12"/>
      <c r="B363" s="212"/>
    </row>
    <row r="364" spans="1:2" s="55" customFormat="1" ht="15.75" customHeight="1">
      <c r="A364" s="12"/>
      <c r="B364" s="212"/>
    </row>
    <row r="365" spans="1:2" s="55" customFormat="1" ht="15.75" customHeight="1">
      <c r="A365" s="12"/>
      <c r="B365" s="212"/>
    </row>
    <row r="366" spans="1:2" s="55" customFormat="1" ht="15.75" customHeight="1">
      <c r="A366" s="12"/>
      <c r="B366" s="212"/>
    </row>
    <row r="367" spans="1:2" s="55" customFormat="1" ht="15.75" customHeight="1">
      <c r="A367" s="12"/>
      <c r="B367" s="212"/>
    </row>
    <row r="368" spans="1:2" s="55" customFormat="1" ht="15.75" customHeight="1">
      <c r="A368" s="12"/>
      <c r="B368" s="212"/>
    </row>
    <row r="369" spans="1:2" s="55" customFormat="1" ht="15.75" customHeight="1">
      <c r="A369" s="12"/>
      <c r="B369" s="212"/>
    </row>
    <row r="370" spans="1:2" s="55" customFormat="1" ht="15.75" customHeight="1">
      <c r="A370" s="12"/>
      <c r="B370" s="212"/>
    </row>
    <row r="371" spans="1:2" s="55" customFormat="1" ht="15.75" customHeight="1">
      <c r="A371" s="12"/>
      <c r="B371" s="212"/>
    </row>
    <row r="372" spans="1:2" s="55" customFormat="1" ht="15.75" customHeight="1">
      <c r="A372" s="12"/>
      <c r="B372" s="212"/>
    </row>
    <row r="373" spans="1:2" s="55" customFormat="1" ht="15.75" customHeight="1">
      <c r="A373" s="12"/>
      <c r="B373" s="212"/>
    </row>
    <row r="374" spans="1:2" s="55" customFormat="1" ht="15.75" customHeight="1">
      <c r="A374" s="12"/>
      <c r="B374" s="212"/>
    </row>
    <row r="375" spans="1:2" s="55" customFormat="1" ht="15.75" customHeight="1">
      <c r="A375" s="12"/>
      <c r="B375" s="212"/>
    </row>
    <row r="376" spans="1:2" s="55" customFormat="1" ht="15.75" customHeight="1">
      <c r="A376" s="12"/>
      <c r="B376" s="212"/>
    </row>
    <row r="377" spans="1:2" s="55" customFormat="1" ht="15.75" customHeight="1">
      <c r="A377" s="12"/>
      <c r="B377" s="212"/>
    </row>
    <row r="378" spans="1:2" s="55" customFormat="1" ht="15.75" customHeight="1">
      <c r="A378" s="12"/>
      <c r="B378" s="212"/>
    </row>
    <row r="379" spans="1:2" s="55" customFormat="1" ht="15.75" customHeight="1">
      <c r="A379" s="12"/>
      <c r="B379" s="212"/>
    </row>
    <row r="380" spans="1:2" s="55" customFormat="1" ht="15.75" customHeight="1">
      <c r="A380" s="12"/>
      <c r="B380" s="212"/>
    </row>
    <row r="381" spans="1:2" s="55" customFormat="1" ht="15.75" customHeight="1">
      <c r="A381" s="12"/>
      <c r="B381" s="212"/>
    </row>
    <row r="382" spans="1:2" s="55" customFormat="1" ht="15.75" customHeight="1">
      <c r="A382" s="12"/>
      <c r="B382" s="212"/>
    </row>
    <row r="383" spans="1:2" s="55" customFormat="1" ht="15.75" customHeight="1">
      <c r="A383" s="12"/>
      <c r="B383" s="212"/>
    </row>
    <row r="384" spans="1:2" s="55" customFormat="1" ht="15.75" customHeight="1">
      <c r="A384" s="12"/>
      <c r="B384" s="212"/>
    </row>
    <row r="385" spans="1:2" s="55" customFormat="1" ht="15.75" customHeight="1">
      <c r="A385" s="12"/>
      <c r="B385" s="212"/>
    </row>
    <row r="386" spans="1:2" s="55" customFormat="1" ht="15.75" customHeight="1">
      <c r="A386" s="12"/>
      <c r="B386" s="212"/>
    </row>
    <row r="387" spans="1:2" s="55" customFormat="1" ht="15.75" customHeight="1">
      <c r="A387" s="12"/>
      <c r="B387" s="212"/>
    </row>
    <row r="388" spans="1:2" s="55" customFormat="1" ht="15.75" customHeight="1">
      <c r="A388" s="12"/>
      <c r="B388" s="212"/>
    </row>
    <row r="389" spans="1:2" s="55" customFormat="1" ht="15.75" customHeight="1">
      <c r="A389" s="12"/>
      <c r="B389" s="212"/>
    </row>
    <row r="390" spans="1:2" s="55" customFormat="1" ht="15.75" customHeight="1">
      <c r="A390" s="12"/>
      <c r="B390" s="212"/>
    </row>
    <row r="391" spans="1:2" s="55" customFormat="1" ht="15.75" customHeight="1">
      <c r="A391" s="12"/>
      <c r="B391" s="212"/>
    </row>
    <row r="392" spans="1:2" s="55" customFormat="1" ht="15.75" customHeight="1">
      <c r="A392" s="12"/>
      <c r="B392" s="212"/>
    </row>
    <row r="393" spans="1:2" s="55" customFormat="1" ht="15.75" customHeight="1">
      <c r="A393" s="12"/>
      <c r="B393" s="212"/>
    </row>
    <row r="394" spans="1:2" s="55" customFormat="1" ht="15.75" customHeight="1">
      <c r="A394" s="12"/>
      <c r="B394" s="212"/>
    </row>
    <row r="395" spans="1:2" s="55" customFormat="1" ht="15.75" customHeight="1">
      <c r="A395" s="12"/>
      <c r="B395" s="212"/>
    </row>
    <row r="396" spans="1:2" s="55" customFormat="1" ht="15.75" customHeight="1">
      <c r="A396" s="12"/>
      <c r="B396" s="212"/>
    </row>
    <row r="397" spans="1:2" s="55" customFormat="1" ht="15.75" customHeight="1">
      <c r="A397" s="12"/>
      <c r="B397" s="212"/>
    </row>
    <row r="398" spans="1:2" s="55" customFormat="1" ht="15.75" customHeight="1">
      <c r="A398" s="12"/>
      <c r="B398" s="212"/>
    </row>
    <row r="399" spans="1:2" s="55" customFormat="1" ht="15.75" customHeight="1">
      <c r="A399" s="12"/>
      <c r="B399" s="212"/>
    </row>
    <row r="400" spans="1:2" s="55" customFormat="1" ht="15.75" customHeight="1">
      <c r="A400" s="12"/>
      <c r="B400" s="212"/>
    </row>
    <row r="401" spans="1:2" s="55" customFormat="1" ht="15.75" customHeight="1">
      <c r="A401" s="12"/>
      <c r="B401" s="212"/>
    </row>
    <row r="402" spans="1:2" s="55" customFormat="1" ht="15.75" customHeight="1">
      <c r="A402" s="12"/>
      <c r="B402" s="212"/>
    </row>
    <row r="403" spans="1:2" s="55" customFormat="1" ht="15.75" customHeight="1">
      <c r="A403" s="12"/>
      <c r="B403" s="212"/>
    </row>
    <row r="404" spans="1:2" s="55" customFormat="1" ht="15.75" customHeight="1">
      <c r="A404" s="12"/>
      <c r="B404" s="212"/>
    </row>
    <row r="405" spans="1:2" s="55" customFormat="1" ht="15.75" customHeight="1">
      <c r="A405" s="12"/>
      <c r="B405" s="212"/>
    </row>
    <row r="406" spans="1:2" s="55" customFormat="1" ht="15.75" customHeight="1">
      <c r="A406" s="12"/>
      <c r="B406" s="212"/>
    </row>
    <row r="407" spans="1:2" s="55" customFormat="1" ht="15.75" customHeight="1">
      <c r="A407" s="12"/>
      <c r="B407" s="212"/>
    </row>
    <row r="408" spans="1:2" s="55" customFormat="1" ht="15.75" customHeight="1">
      <c r="A408" s="12"/>
      <c r="B408" s="212"/>
    </row>
    <row r="409" spans="1:2" s="55" customFormat="1" ht="15.75" customHeight="1">
      <c r="A409" s="12"/>
      <c r="B409" s="212"/>
    </row>
    <row r="410" spans="1:2" s="55" customFormat="1" ht="15.75" customHeight="1">
      <c r="A410" s="12"/>
      <c r="B410" s="212"/>
    </row>
    <row r="411" spans="1:2" s="55" customFormat="1" ht="15.75" customHeight="1">
      <c r="A411" s="12"/>
      <c r="B411" s="212"/>
    </row>
    <row r="412" spans="1:2" s="55" customFormat="1" ht="15.75" customHeight="1">
      <c r="A412" s="12"/>
      <c r="B412" s="212"/>
    </row>
    <row r="413" spans="1:2" s="55" customFormat="1" ht="15.75" customHeight="1">
      <c r="A413" s="12"/>
      <c r="B413" s="212"/>
    </row>
    <row r="414" spans="1:2" s="55" customFormat="1" ht="15.75" customHeight="1">
      <c r="A414" s="12"/>
      <c r="B414" s="212"/>
    </row>
    <row r="415" spans="1:2" s="55" customFormat="1" ht="15.75" customHeight="1">
      <c r="A415" s="12"/>
      <c r="B415" s="212"/>
    </row>
    <row r="416" spans="1:2" s="55" customFormat="1" ht="15.75" customHeight="1">
      <c r="A416" s="12"/>
      <c r="B416" s="212"/>
    </row>
    <row r="417" spans="1:2" s="55" customFormat="1" ht="15.75" customHeight="1">
      <c r="A417" s="12"/>
      <c r="B417" s="212"/>
    </row>
    <row r="418" spans="1:2" s="55" customFormat="1" ht="15.75" customHeight="1">
      <c r="A418" s="12"/>
      <c r="B418" s="212"/>
    </row>
    <row r="419" spans="1:2" s="55" customFormat="1" ht="15.75" customHeight="1">
      <c r="A419" s="12"/>
      <c r="B419" s="212"/>
    </row>
    <row r="420" spans="1:2" s="55" customFormat="1" ht="15.75" customHeight="1">
      <c r="A420" s="12"/>
      <c r="B420" s="212"/>
    </row>
    <row r="421" spans="1:2" s="55" customFormat="1" ht="15.75" customHeight="1">
      <c r="A421" s="12"/>
      <c r="B421" s="212"/>
    </row>
    <row r="422" spans="1:2" s="55" customFormat="1" ht="15.75" customHeight="1">
      <c r="A422" s="12"/>
      <c r="B422" s="212"/>
    </row>
    <row r="423" spans="1:2" s="55" customFormat="1" ht="15.75" customHeight="1">
      <c r="A423" s="12"/>
      <c r="B423" s="212"/>
    </row>
    <row r="424" spans="1:2" s="55" customFormat="1" ht="15.75" customHeight="1">
      <c r="A424" s="12"/>
      <c r="B424" s="212"/>
    </row>
    <row r="425" spans="1:2" s="55" customFormat="1" ht="15.75" customHeight="1">
      <c r="A425" s="12"/>
      <c r="B425" s="212"/>
    </row>
    <row r="426" spans="1:2" s="55" customFormat="1" ht="15.75" customHeight="1">
      <c r="A426" s="12"/>
      <c r="B426" s="212"/>
    </row>
    <row r="427" spans="1:2" s="55" customFormat="1" ht="15.75" customHeight="1">
      <c r="A427" s="12"/>
      <c r="B427" s="212"/>
    </row>
    <row r="428" spans="1:2" s="55" customFormat="1" ht="15.75" customHeight="1">
      <c r="A428" s="12"/>
      <c r="B428" s="212"/>
    </row>
    <row r="429" spans="1:2" s="55" customFormat="1" ht="15.75" customHeight="1">
      <c r="A429" s="12"/>
      <c r="B429" s="212"/>
    </row>
    <row r="430" spans="1:2" s="55" customFormat="1" ht="15.75" customHeight="1">
      <c r="A430" s="12"/>
      <c r="B430" s="212"/>
    </row>
    <row r="431" spans="1:2" s="55" customFormat="1" ht="15.75" customHeight="1">
      <c r="A431" s="12"/>
      <c r="B431" s="212"/>
    </row>
    <row r="432" spans="1:2" s="55" customFormat="1" ht="15.75" customHeight="1">
      <c r="A432" s="12"/>
      <c r="B432" s="212"/>
    </row>
    <row r="433" spans="1:2" s="55" customFormat="1" ht="15.75" customHeight="1">
      <c r="A433" s="12"/>
      <c r="B433" s="212"/>
    </row>
    <row r="434" spans="1:2" s="55" customFormat="1" ht="15.75" customHeight="1">
      <c r="A434" s="12"/>
      <c r="B434" s="212"/>
    </row>
    <row r="435" spans="1:2" s="55" customFormat="1" ht="15.75" customHeight="1">
      <c r="A435" s="12"/>
      <c r="B435" s="212"/>
    </row>
    <row r="436" spans="1:2" s="55" customFormat="1" ht="15.75" customHeight="1">
      <c r="A436" s="12"/>
      <c r="B436" s="212"/>
    </row>
    <row r="437" spans="1:2" s="55" customFormat="1" ht="15.75" customHeight="1">
      <c r="A437" s="12"/>
      <c r="B437" s="212"/>
    </row>
    <row r="438" spans="1:2" s="55" customFormat="1" ht="15.75" customHeight="1">
      <c r="A438" s="12"/>
      <c r="B438" s="212"/>
    </row>
    <row r="439" spans="1:2" s="55" customFormat="1" ht="15.75" customHeight="1">
      <c r="A439" s="12"/>
      <c r="B439" s="212"/>
    </row>
    <row r="440" spans="1:2" s="55" customFormat="1" ht="15.75" customHeight="1">
      <c r="A440" s="12"/>
      <c r="B440" s="212"/>
    </row>
    <row r="441" spans="1:2" s="55" customFormat="1" ht="15.75" customHeight="1">
      <c r="A441" s="12"/>
      <c r="B441" s="212"/>
    </row>
    <row r="442" spans="1:2" s="55" customFormat="1" ht="15.75" customHeight="1">
      <c r="A442" s="12"/>
      <c r="B442" s="212"/>
    </row>
    <row r="443" spans="1:2" s="55" customFormat="1" ht="15.75" customHeight="1">
      <c r="A443" s="12"/>
      <c r="B443" s="212"/>
    </row>
    <row r="444" spans="1:2" s="55" customFormat="1" ht="15.75" customHeight="1">
      <c r="A444" s="12"/>
      <c r="B444" s="212"/>
    </row>
    <row r="445" spans="1:2" s="55" customFormat="1" ht="15.75" customHeight="1">
      <c r="A445" s="12"/>
      <c r="B445" s="212"/>
    </row>
    <row r="446" spans="1:2" s="55" customFormat="1" ht="15.75" customHeight="1">
      <c r="A446" s="12"/>
      <c r="B446" s="212"/>
    </row>
    <row r="447" spans="1:2" s="55" customFormat="1" ht="15.75" customHeight="1">
      <c r="A447" s="12"/>
      <c r="B447" s="212"/>
    </row>
    <row r="448" spans="1:2" s="55" customFormat="1" ht="15.75" customHeight="1">
      <c r="A448" s="12"/>
      <c r="B448" s="212"/>
    </row>
    <row r="449" spans="1:2" s="55" customFormat="1" ht="15.75" customHeight="1">
      <c r="A449" s="12"/>
      <c r="B449" s="212"/>
    </row>
    <row r="450" spans="1:2" s="55" customFormat="1" ht="15.75" customHeight="1">
      <c r="A450" s="12"/>
      <c r="B450" s="212"/>
    </row>
    <row r="451" spans="1:2" s="55" customFormat="1" ht="15.75" customHeight="1">
      <c r="A451" s="12"/>
      <c r="B451" s="212"/>
    </row>
    <row r="452" spans="1:2" s="55" customFormat="1" ht="15.75" customHeight="1">
      <c r="A452" s="12"/>
      <c r="B452" s="212"/>
    </row>
    <row r="453" spans="1:2" s="55" customFormat="1" ht="15.75" customHeight="1">
      <c r="A453" s="12"/>
      <c r="B453" s="212"/>
    </row>
    <row r="454" spans="1:2" s="55" customFormat="1" ht="15.75" customHeight="1">
      <c r="A454" s="12"/>
      <c r="B454" s="212"/>
    </row>
    <row r="455" spans="1:2" s="55" customFormat="1" ht="15.75" customHeight="1">
      <c r="A455" s="12"/>
      <c r="B455" s="212"/>
    </row>
    <row r="456" spans="1:2" s="55" customFormat="1" ht="15.75" customHeight="1">
      <c r="A456" s="12"/>
      <c r="B456" s="212"/>
    </row>
    <row r="457" spans="1:2" s="55" customFormat="1" ht="15.75" customHeight="1">
      <c r="A457" s="12"/>
      <c r="B457" s="212"/>
    </row>
    <row r="458" spans="1:2" s="55" customFormat="1" ht="15.75" customHeight="1">
      <c r="A458" s="12"/>
      <c r="B458" s="212"/>
    </row>
    <row r="459" spans="1:2" s="55" customFormat="1" ht="15.75" customHeight="1">
      <c r="A459" s="12"/>
      <c r="B459" s="212"/>
    </row>
    <row r="460" spans="1:2" s="55" customFormat="1" ht="15.75" customHeight="1">
      <c r="A460" s="12"/>
      <c r="B460" s="212"/>
    </row>
    <row r="461" spans="1:2" s="55" customFormat="1" ht="15.75" customHeight="1">
      <c r="A461" s="12"/>
      <c r="B461" s="212"/>
    </row>
    <row r="462" spans="1:2" s="55" customFormat="1" ht="15.75" customHeight="1">
      <c r="A462" s="12"/>
      <c r="B462" s="212"/>
    </row>
    <row r="463" spans="1:2" s="55" customFormat="1" ht="15.75" customHeight="1">
      <c r="A463" s="12"/>
      <c r="B463" s="212"/>
    </row>
    <row r="464" spans="1:2" s="55" customFormat="1" ht="15.75" customHeight="1">
      <c r="A464" s="12"/>
      <c r="B464" s="212"/>
    </row>
    <row r="465" spans="1:2" s="55" customFormat="1" ht="15.75" customHeight="1">
      <c r="A465" s="12"/>
      <c r="B465" s="212"/>
    </row>
    <row r="466" spans="1:2" s="55" customFormat="1" ht="15.75" customHeight="1">
      <c r="A466" s="12"/>
      <c r="B466" s="212"/>
    </row>
    <row r="467" spans="1:2" s="55" customFormat="1" ht="15.75" customHeight="1">
      <c r="A467" s="12"/>
      <c r="B467" s="212"/>
    </row>
    <row r="468" spans="1:2" s="55" customFormat="1" ht="15.75" customHeight="1">
      <c r="A468" s="12"/>
      <c r="B468" s="212"/>
    </row>
    <row r="469" spans="1:2" s="55" customFormat="1" ht="15.75" customHeight="1">
      <c r="A469" s="12"/>
      <c r="B469" s="212"/>
    </row>
    <row r="470" spans="1:2" s="55" customFormat="1" ht="15.75" customHeight="1">
      <c r="A470" s="12"/>
      <c r="B470" s="212"/>
    </row>
    <row r="471" spans="1:2" s="55" customFormat="1" ht="15.75" customHeight="1">
      <c r="A471" s="12"/>
      <c r="B471" s="212"/>
    </row>
    <row r="472" spans="1:2" s="55" customFormat="1" ht="15.75" customHeight="1">
      <c r="A472" s="12"/>
      <c r="B472" s="212"/>
    </row>
    <row r="473" spans="1:2" s="55" customFormat="1" ht="15.75" customHeight="1">
      <c r="A473" s="12"/>
      <c r="B473" s="212"/>
    </row>
    <row r="474" spans="1:2" s="55" customFormat="1" ht="15.75" customHeight="1">
      <c r="A474" s="12"/>
      <c r="B474" s="212"/>
    </row>
    <row r="475" spans="1:2" s="55" customFormat="1" ht="15.75" customHeight="1">
      <c r="A475" s="12"/>
      <c r="B475" s="212"/>
    </row>
    <row r="476" spans="1:2" s="55" customFormat="1" ht="15.75" customHeight="1">
      <c r="A476" s="12"/>
      <c r="B476" s="212"/>
    </row>
    <row r="477" spans="1:2" s="55" customFormat="1" ht="15.75" customHeight="1">
      <c r="A477" s="12"/>
      <c r="B477" s="212"/>
    </row>
    <row r="478" spans="1:2" s="55" customFormat="1" ht="15.75" customHeight="1">
      <c r="A478" s="12"/>
      <c r="B478" s="212"/>
    </row>
    <row r="479" spans="1:2" s="55" customFormat="1" ht="15.75" customHeight="1">
      <c r="A479" s="12"/>
      <c r="B479" s="212"/>
    </row>
    <row r="480" spans="1:2" s="55" customFormat="1" ht="15.75" customHeight="1">
      <c r="A480" s="12"/>
      <c r="B480" s="212"/>
    </row>
    <row r="481" spans="1:2" s="55" customFormat="1" ht="15.75" customHeight="1">
      <c r="A481" s="12"/>
      <c r="B481" s="212"/>
    </row>
    <row r="482" spans="1:2" s="55" customFormat="1" ht="15.75" customHeight="1">
      <c r="A482" s="12"/>
      <c r="B482" s="212"/>
    </row>
    <row r="483" spans="1:2" s="55" customFormat="1" ht="15.75" customHeight="1">
      <c r="A483" s="12"/>
      <c r="B483" s="212"/>
    </row>
    <row r="484" spans="1:2" s="55" customFormat="1" ht="15.75" customHeight="1">
      <c r="A484" s="12"/>
      <c r="B484" s="212"/>
    </row>
    <row r="485" spans="1:2" s="55" customFormat="1" ht="15.75" customHeight="1">
      <c r="A485" s="12"/>
      <c r="B485" s="212"/>
    </row>
    <row r="486" spans="1:2" s="55" customFormat="1" ht="15.75" customHeight="1">
      <c r="A486" s="12"/>
      <c r="B486" s="212"/>
    </row>
    <row r="487" spans="1:2" s="55" customFormat="1" ht="15.75" customHeight="1">
      <c r="A487" s="12"/>
      <c r="B487" s="212"/>
    </row>
    <row r="488" spans="1:2" s="55" customFormat="1" ht="15.75" customHeight="1">
      <c r="A488" s="12"/>
      <c r="B488" s="212"/>
    </row>
    <row r="489" spans="1:2" s="55" customFormat="1" ht="15.75" customHeight="1">
      <c r="A489" s="12"/>
      <c r="B489" s="212"/>
    </row>
    <row r="490" spans="1:2" s="55" customFormat="1" ht="15.75" customHeight="1">
      <c r="A490" s="12"/>
      <c r="B490" s="212"/>
    </row>
    <row r="491" spans="1:2" s="55" customFormat="1" ht="15.75" customHeight="1">
      <c r="A491" s="12"/>
      <c r="B491" s="212"/>
    </row>
    <row r="492" spans="1:2" s="55" customFormat="1" ht="15.75" customHeight="1">
      <c r="A492" s="12"/>
      <c r="B492" s="212"/>
    </row>
    <row r="493" spans="1:2" s="55" customFormat="1" ht="15.75" customHeight="1">
      <c r="A493" s="12"/>
      <c r="B493" s="212"/>
    </row>
    <row r="494" spans="1:2" s="55" customFormat="1" ht="15.75" customHeight="1">
      <c r="A494" s="12"/>
      <c r="B494" s="212"/>
    </row>
    <row r="495" spans="1:2" s="55" customFormat="1" ht="15.75" customHeight="1">
      <c r="A495" s="12"/>
      <c r="B495" s="212"/>
    </row>
    <row r="496" spans="1:2" s="55" customFormat="1" ht="15.75" customHeight="1">
      <c r="A496" s="12"/>
      <c r="B496" s="212"/>
    </row>
    <row r="497" spans="1:2" s="55" customFormat="1" ht="15.75" customHeight="1">
      <c r="A497" s="12"/>
      <c r="B497" s="212"/>
    </row>
    <row r="498" spans="1:2" s="55" customFormat="1" ht="15.75" customHeight="1">
      <c r="A498" s="12"/>
      <c r="B498" s="212"/>
    </row>
    <row r="499" spans="1:2" s="55" customFormat="1" ht="15.75" customHeight="1">
      <c r="A499" s="12"/>
      <c r="B499" s="212"/>
    </row>
    <row r="500" spans="1:2" s="55" customFormat="1" ht="15.75" customHeight="1">
      <c r="A500" s="12"/>
      <c r="B500" s="212"/>
    </row>
    <row r="501" spans="1:2" s="55" customFormat="1" ht="15.75" customHeight="1">
      <c r="A501" s="12"/>
      <c r="B501" s="212"/>
    </row>
    <row r="502" spans="1:2" s="55" customFormat="1" ht="15.75" customHeight="1">
      <c r="A502" s="12"/>
      <c r="B502" s="212"/>
    </row>
    <row r="503" spans="1:2" s="55" customFormat="1" ht="15.75" customHeight="1">
      <c r="A503" s="12"/>
      <c r="B503" s="212"/>
    </row>
    <row r="504" spans="1:2" s="55" customFormat="1" ht="15.75" customHeight="1">
      <c r="A504" s="12"/>
      <c r="B504" s="212"/>
    </row>
    <row r="505" spans="1:2" s="55" customFormat="1" ht="15.75" customHeight="1">
      <c r="A505" s="12"/>
      <c r="B505" s="212"/>
    </row>
    <row r="506" spans="1:2" s="55" customFormat="1" ht="15.75" customHeight="1">
      <c r="A506" s="12"/>
      <c r="B506" s="212"/>
    </row>
    <row r="507" spans="1:2" s="55" customFormat="1" ht="15.75" customHeight="1">
      <c r="A507" s="12"/>
      <c r="B507" s="212"/>
    </row>
    <row r="508" spans="1:2" s="55" customFormat="1" ht="15.75" customHeight="1">
      <c r="A508" s="12"/>
      <c r="B508" s="212"/>
    </row>
    <row r="509" spans="1:2" s="55" customFormat="1" ht="15.75" customHeight="1">
      <c r="A509" s="12"/>
      <c r="B509" s="212"/>
    </row>
    <row r="510" spans="1:2" s="55" customFormat="1" ht="15.75" customHeight="1">
      <c r="A510" s="12"/>
      <c r="B510" s="212"/>
    </row>
    <row r="511" spans="1:2" s="55" customFormat="1" ht="15.75" customHeight="1">
      <c r="A511" s="12"/>
      <c r="B511" s="212"/>
    </row>
    <row r="512" spans="1:2" s="55" customFormat="1" ht="15.75" customHeight="1">
      <c r="A512" s="12"/>
      <c r="B512" s="212"/>
    </row>
    <row r="513" spans="1:2" s="55" customFormat="1" ht="15.75" customHeight="1">
      <c r="A513" s="12"/>
      <c r="B513" s="212"/>
    </row>
    <row r="514" spans="1:2" s="55" customFormat="1" ht="15.75" customHeight="1">
      <c r="A514" s="12"/>
      <c r="B514" s="212"/>
    </row>
    <row r="515" spans="1:2" s="55" customFormat="1" ht="15.75" customHeight="1">
      <c r="A515" s="12"/>
      <c r="B515" s="212"/>
    </row>
    <row r="516" spans="1:2" s="55" customFormat="1" ht="15.75" customHeight="1">
      <c r="A516" s="12"/>
      <c r="B516" s="212"/>
    </row>
    <row r="517" spans="1:2" s="55" customFormat="1" ht="15.75" customHeight="1">
      <c r="A517" s="12"/>
      <c r="B517" s="212"/>
    </row>
    <row r="518" spans="1:2" s="55" customFormat="1" ht="15.75" customHeight="1">
      <c r="A518" s="12"/>
      <c r="B518" s="212"/>
    </row>
    <row r="519" spans="1:2" s="55" customFormat="1" ht="15.75" customHeight="1">
      <c r="A519" s="12"/>
      <c r="B519" s="212"/>
    </row>
    <row r="520" spans="1:2" s="55" customFormat="1" ht="15.75" customHeight="1">
      <c r="A520" s="12"/>
      <c r="B520" s="212"/>
    </row>
    <row r="521" spans="1:2" s="55" customFormat="1" ht="15.75" customHeight="1">
      <c r="A521" s="12"/>
      <c r="B521" s="212"/>
    </row>
    <row r="522" spans="1:2" s="55" customFormat="1" ht="15.75" customHeight="1">
      <c r="A522" s="12"/>
      <c r="B522" s="212"/>
    </row>
    <row r="523" spans="1:2" s="55" customFormat="1" ht="15.75" customHeight="1">
      <c r="A523" s="12"/>
      <c r="B523" s="212"/>
    </row>
    <row r="524" spans="1:2" s="55" customFormat="1" ht="15.75" customHeight="1">
      <c r="A524" s="12"/>
      <c r="B524" s="212"/>
    </row>
    <row r="525" spans="1:2" s="55" customFormat="1" ht="15.75" customHeight="1">
      <c r="A525" s="12"/>
      <c r="B525" s="212"/>
    </row>
    <row r="526" spans="1:2" s="55" customFormat="1" ht="15.75" customHeight="1">
      <c r="A526" s="12"/>
      <c r="B526" s="212"/>
    </row>
    <row r="527" spans="1:2" s="55" customFormat="1" ht="15.75" customHeight="1">
      <c r="A527" s="12"/>
      <c r="B527" s="212"/>
    </row>
    <row r="528" spans="1:2" s="55" customFormat="1" ht="15.75" customHeight="1">
      <c r="A528" s="12"/>
      <c r="B528" s="212"/>
    </row>
    <row r="529" spans="1:2" s="55" customFormat="1" ht="15.75" customHeight="1">
      <c r="A529" s="12"/>
      <c r="B529" s="212"/>
    </row>
    <row r="530" spans="1:2" s="55" customFormat="1" ht="15.75" customHeight="1">
      <c r="A530" s="12"/>
      <c r="B530" s="212"/>
    </row>
    <row r="531" spans="1:2" s="55" customFormat="1" ht="15.75" customHeight="1">
      <c r="A531" s="12"/>
      <c r="B531" s="212"/>
    </row>
    <row r="532" spans="1:2" s="55" customFormat="1" ht="15.75" customHeight="1">
      <c r="A532" s="12"/>
      <c r="B532" s="212"/>
    </row>
    <row r="533" spans="1:2" s="55" customFormat="1" ht="15.75" customHeight="1">
      <c r="A533" s="12"/>
      <c r="B533" s="212"/>
    </row>
    <row r="534" spans="1:2" s="55" customFormat="1" ht="15.75" customHeight="1">
      <c r="A534" s="12"/>
      <c r="B534" s="212"/>
    </row>
    <row r="535" spans="1:2" s="55" customFormat="1" ht="15.75" customHeight="1">
      <c r="A535" s="12"/>
      <c r="B535" s="212"/>
    </row>
    <row r="536" spans="1:2" s="55" customFormat="1" ht="15.75" customHeight="1">
      <c r="A536" s="12"/>
      <c r="B536" s="212"/>
    </row>
    <row r="537" spans="1:2" s="55" customFormat="1" ht="15.75" customHeight="1">
      <c r="A537" s="12"/>
      <c r="B537" s="212"/>
    </row>
    <row r="538" spans="1:2" s="55" customFormat="1" ht="15.75" customHeight="1">
      <c r="A538" s="12"/>
      <c r="B538" s="212"/>
    </row>
    <row r="539" spans="1:2" s="55" customFormat="1" ht="15.75" customHeight="1">
      <c r="A539" s="12"/>
      <c r="B539" s="212"/>
    </row>
    <row r="540" spans="1:2" s="55" customFormat="1" ht="15.75" customHeight="1">
      <c r="A540" s="12"/>
      <c r="B540" s="212"/>
    </row>
    <row r="541" spans="1:2" s="55" customFormat="1" ht="15.75" customHeight="1">
      <c r="A541" s="12"/>
      <c r="B541" s="212"/>
    </row>
    <row r="542" spans="1:2" s="55" customFormat="1" ht="15.75" customHeight="1">
      <c r="A542" s="12"/>
      <c r="B542" s="212"/>
    </row>
    <row r="543" spans="1:2" s="55" customFormat="1" ht="15.75" customHeight="1">
      <c r="A543" s="12"/>
      <c r="B543" s="212"/>
    </row>
    <row r="544" spans="1:2" s="55" customFormat="1" ht="15.75" customHeight="1">
      <c r="A544" s="12"/>
      <c r="B544" s="212"/>
    </row>
    <row r="545" spans="1:2" s="55" customFormat="1" ht="15.75" customHeight="1">
      <c r="A545" s="12"/>
      <c r="B545" s="212"/>
    </row>
    <row r="546" spans="1:2" s="55" customFormat="1" ht="15.75" customHeight="1">
      <c r="A546" s="12"/>
      <c r="B546" s="212"/>
    </row>
    <row r="547" spans="1:2" s="55" customFormat="1" ht="15.75" customHeight="1">
      <c r="A547" s="12"/>
      <c r="B547" s="212"/>
    </row>
    <row r="548" spans="1:2" s="55" customFormat="1" ht="15.75" customHeight="1">
      <c r="A548" s="12"/>
      <c r="B548" s="212"/>
    </row>
    <row r="549" spans="1:2" s="55" customFormat="1" ht="15.75" customHeight="1">
      <c r="A549" s="12"/>
      <c r="B549" s="212"/>
    </row>
    <row r="550" spans="1:2" s="55" customFormat="1" ht="15.75" customHeight="1">
      <c r="A550" s="12"/>
      <c r="B550" s="212"/>
    </row>
    <row r="551" spans="1:2" s="55" customFormat="1" ht="15.75" customHeight="1">
      <c r="A551" s="12"/>
      <c r="B551" s="212"/>
    </row>
    <row r="552" spans="1:2" s="55" customFormat="1" ht="15.75" customHeight="1">
      <c r="A552" s="12"/>
      <c r="B552" s="212"/>
    </row>
    <row r="553" spans="1:2" s="55" customFormat="1" ht="15.75" customHeight="1">
      <c r="A553" s="12"/>
      <c r="B553" s="212"/>
    </row>
    <row r="554" spans="1:2" s="55" customFormat="1" ht="15.75" customHeight="1">
      <c r="A554" s="12"/>
      <c r="B554" s="212"/>
    </row>
    <row r="555" spans="1:2" s="55" customFormat="1" ht="15.75" customHeight="1">
      <c r="A555" s="12"/>
      <c r="B555" s="212"/>
    </row>
    <row r="556" spans="1:2" s="55" customFormat="1" ht="15.75" customHeight="1">
      <c r="A556" s="12"/>
      <c r="B556" s="212"/>
    </row>
    <row r="557" spans="1:2" s="55" customFormat="1" ht="15.75" customHeight="1">
      <c r="A557" s="12"/>
      <c r="B557" s="212"/>
    </row>
    <row r="558" spans="1:2" s="55" customFormat="1" ht="15.75" customHeight="1">
      <c r="A558" s="12"/>
      <c r="B558" s="212"/>
    </row>
    <row r="559" spans="1:2" s="55" customFormat="1" ht="15.75" customHeight="1">
      <c r="A559" s="12"/>
      <c r="B559" s="212"/>
    </row>
    <row r="560" spans="1:2" s="55" customFormat="1" ht="15.75" customHeight="1">
      <c r="A560" s="12"/>
      <c r="B560" s="212"/>
    </row>
    <row r="561" spans="1:2" s="55" customFormat="1" ht="15.75" customHeight="1">
      <c r="A561" s="12"/>
      <c r="B561" s="212"/>
    </row>
    <row r="562" spans="1:2" s="55" customFormat="1" ht="15.75" customHeight="1">
      <c r="A562" s="12"/>
      <c r="B562" s="212"/>
    </row>
    <row r="563" spans="1:2" s="55" customFormat="1" ht="15.75" customHeight="1">
      <c r="A563" s="12"/>
      <c r="B563" s="212"/>
    </row>
    <row r="564" spans="1:2" s="55" customFormat="1" ht="15.75" customHeight="1">
      <c r="A564" s="12"/>
      <c r="B564" s="212"/>
    </row>
    <row r="565" spans="1:2" s="55" customFormat="1" ht="15.75" customHeight="1">
      <c r="A565" s="12"/>
      <c r="B565" s="212"/>
    </row>
    <row r="566" spans="1:2" s="55" customFormat="1" ht="15.75" customHeight="1">
      <c r="A566" s="12"/>
      <c r="B566" s="212"/>
    </row>
    <row r="567" spans="1:2" s="55" customFormat="1" ht="15.75" customHeight="1">
      <c r="A567" s="12"/>
      <c r="B567" s="212"/>
    </row>
    <row r="568" spans="1:2" s="55" customFormat="1" ht="15.75" customHeight="1">
      <c r="A568" s="12"/>
      <c r="B568" s="212"/>
    </row>
    <row r="569" spans="1:2" s="55" customFormat="1" ht="15.75" customHeight="1">
      <c r="A569" s="12"/>
      <c r="B569" s="212"/>
    </row>
    <row r="570" spans="1:2" s="55" customFormat="1" ht="15.75" customHeight="1">
      <c r="A570" s="12"/>
      <c r="B570" s="212"/>
    </row>
    <row r="571" spans="1:2" s="55" customFormat="1" ht="15.75" customHeight="1">
      <c r="A571" s="12"/>
      <c r="B571" s="212"/>
    </row>
    <row r="572" spans="1:2" s="55" customFormat="1" ht="15.75" customHeight="1">
      <c r="A572" s="12"/>
      <c r="B572" s="212"/>
    </row>
    <row r="573" spans="1:2" s="55" customFormat="1" ht="15.75" customHeight="1">
      <c r="A573" s="12"/>
      <c r="B573" s="212"/>
    </row>
    <row r="574" spans="1:2" s="55" customFormat="1" ht="15.75" customHeight="1">
      <c r="A574" s="12"/>
      <c r="B574" s="212"/>
    </row>
    <row r="575" spans="1:2" s="55" customFormat="1" ht="15.75" customHeight="1">
      <c r="A575" s="12"/>
      <c r="B575" s="212"/>
    </row>
    <row r="576" spans="1:2" s="55" customFormat="1" ht="15.75" customHeight="1">
      <c r="A576" s="12"/>
      <c r="B576" s="212"/>
    </row>
    <row r="577" spans="1:2" s="55" customFormat="1" ht="15.75" customHeight="1">
      <c r="A577" s="12"/>
      <c r="B577" s="212"/>
    </row>
    <row r="578" spans="1:2" s="55" customFormat="1" ht="15.75" customHeight="1">
      <c r="A578" s="12"/>
      <c r="B578" s="212"/>
    </row>
    <row r="579" spans="1:2" s="55" customFormat="1" ht="15.75" customHeight="1">
      <c r="A579" s="12"/>
      <c r="B579" s="212"/>
    </row>
    <row r="580" spans="1:2" s="55" customFormat="1" ht="15.75" customHeight="1">
      <c r="A580" s="12"/>
      <c r="B580" s="212"/>
    </row>
    <row r="581" spans="1:2" s="55" customFormat="1" ht="15.75" customHeight="1">
      <c r="A581" s="12"/>
      <c r="B581" s="212"/>
    </row>
    <row r="582" spans="1:2" s="55" customFormat="1" ht="15.75" customHeight="1">
      <c r="A582" s="12"/>
      <c r="B582" s="212"/>
    </row>
    <row r="583" spans="1:2" s="55" customFormat="1" ht="15.75" customHeight="1">
      <c r="A583" s="12"/>
      <c r="B583" s="212"/>
    </row>
    <row r="584" spans="1:2" s="55" customFormat="1" ht="15.75" customHeight="1">
      <c r="A584" s="12"/>
      <c r="B584" s="212"/>
    </row>
    <row r="585" spans="1:2" s="55" customFormat="1" ht="15.75" customHeight="1">
      <c r="A585" s="12"/>
      <c r="B585" s="212"/>
    </row>
    <row r="586" spans="1:2" s="55" customFormat="1" ht="15.75" customHeight="1">
      <c r="A586" s="12"/>
      <c r="B586" s="212"/>
    </row>
    <row r="587" spans="1:2" s="55" customFormat="1" ht="15.75" customHeight="1">
      <c r="A587" s="12"/>
      <c r="B587" s="212"/>
    </row>
    <row r="588" spans="1:2" s="55" customFormat="1" ht="15.75" customHeight="1">
      <c r="A588" s="12"/>
      <c r="B588" s="212"/>
    </row>
    <row r="589" spans="1:2" s="55" customFormat="1" ht="15.75" customHeight="1">
      <c r="A589" s="12"/>
      <c r="B589" s="212"/>
    </row>
    <row r="590" spans="1:2" s="55" customFormat="1" ht="15.75" customHeight="1">
      <c r="A590" s="12"/>
      <c r="B590" s="212"/>
    </row>
    <row r="591" spans="1:2" s="55" customFormat="1" ht="15.75" customHeight="1">
      <c r="A591" s="12"/>
      <c r="B591" s="212"/>
    </row>
    <row r="592" spans="1:2" s="55" customFormat="1" ht="15.75" customHeight="1">
      <c r="A592" s="12"/>
      <c r="B592" s="212"/>
    </row>
    <row r="593" spans="1:2" s="55" customFormat="1" ht="15.75" customHeight="1">
      <c r="A593" s="12"/>
      <c r="B593" s="212"/>
    </row>
    <row r="594" spans="1:2" s="55" customFormat="1" ht="15.75" customHeight="1">
      <c r="A594" s="12"/>
      <c r="B594" s="212"/>
    </row>
    <row r="595" spans="1:2" s="55" customFormat="1" ht="15.75" customHeight="1">
      <c r="A595" s="12"/>
      <c r="B595" s="212"/>
    </row>
    <row r="596" spans="1:2" s="55" customFormat="1" ht="15.75" customHeight="1">
      <c r="A596" s="12"/>
      <c r="B596" s="212"/>
    </row>
    <row r="597" spans="1:2" s="55" customFormat="1" ht="15.75" customHeight="1">
      <c r="A597" s="12"/>
      <c r="B597" s="212"/>
    </row>
    <row r="598" spans="1:2" s="55" customFormat="1" ht="15.75" customHeight="1">
      <c r="A598" s="12"/>
      <c r="B598" s="212"/>
    </row>
    <row r="599" spans="1:2" s="55" customFormat="1" ht="15.75" customHeight="1">
      <c r="A599" s="12"/>
      <c r="B599" s="212"/>
    </row>
    <row r="600" spans="1:2" s="55" customFormat="1" ht="15.75" customHeight="1">
      <c r="A600" s="12"/>
      <c r="B600" s="212"/>
    </row>
    <row r="601" spans="1:2" s="55" customFormat="1" ht="15.75" customHeight="1">
      <c r="A601" s="12"/>
      <c r="B601" s="212"/>
    </row>
    <row r="602" spans="1:2" s="55" customFormat="1" ht="15.75" customHeight="1">
      <c r="A602" s="12"/>
      <c r="B602" s="212"/>
    </row>
    <row r="603" spans="1:2" s="55" customFormat="1" ht="15.75" customHeight="1">
      <c r="A603" s="12"/>
      <c r="B603" s="212"/>
    </row>
    <row r="604" spans="1:2" s="55" customFormat="1" ht="15.75" customHeight="1">
      <c r="A604" s="12"/>
      <c r="B604" s="212"/>
    </row>
    <row r="605" spans="1:2" s="55" customFormat="1" ht="15.75" customHeight="1">
      <c r="A605" s="12"/>
      <c r="B605" s="212"/>
    </row>
    <row r="606" spans="1:2" s="55" customFormat="1" ht="15.75" customHeight="1">
      <c r="A606" s="12"/>
      <c r="B606" s="212"/>
    </row>
    <row r="607" spans="1:2" s="55" customFormat="1" ht="15.75" customHeight="1">
      <c r="A607" s="12"/>
      <c r="B607" s="212"/>
    </row>
    <row r="608" spans="1:2" s="55" customFormat="1" ht="15.75" customHeight="1">
      <c r="A608" s="12"/>
      <c r="B608" s="212"/>
    </row>
    <row r="609" spans="1:2" s="55" customFormat="1" ht="15.75" customHeight="1">
      <c r="A609" s="12"/>
      <c r="B609" s="212"/>
    </row>
    <row r="610" spans="1:2" s="55" customFormat="1" ht="15.75" customHeight="1">
      <c r="A610" s="12"/>
      <c r="B610" s="212"/>
    </row>
    <row r="611" spans="1:2" s="55" customFormat="1" ht="15.75" customHeight="1">
      <c r="A611" s="12"/>
      <c r="B611" s="212"/>
    </row>
    <row r="612" spans="1:2" s="55" customFormat="1" ht="15.75" customHeight="1">
      <c r="A612" s="12"/>
      <c r="B612" s="212"/>
    </row>
    <row r="613" spans="1:2" s="55" customFormat="1" ht="15.75" customHeight="1">
      <c r="A613" s="12"/>
      <c r="B613" s="212"/>
    </row>
    <row r="614" spans="1:2" s="55" customFormat="1" ht="15.75" customHeight="1">
      <c r="A614" s="12"/>
      <c r="B614" s="212"/>
    </row>
    <row r="615" spans="1:2" s="55" customFormat="1" ht="15.75" customHeight="1">
      <c r="A615" s="12"/>
      <c r="B615" s="212"/>
    </row>
    <row r="616" spans="1:2" s="55" customFormat="1" ht="15.75" customHeight="1">
      <c r="A616" s="12"/>
      <c r="B616" s="212"/>
    </row>
    <row r="617" spans="1:2" s="55" customFormat="1" ht="15.75" customHeight="1">
      <c r="A617" s="12"/>
      <c r="B617" s="212"/>
    </row>
    <row r="618" spans="1:2" s="55" customFormat="1" ht="15.75" customHeight="1">
      <c r="A618" s="12"/>
      <c r="B618" s="212"/>
    </row>
    <row r="619" spans="1:2" s="55" customFormat="1" ht="15.75" customHeight="1">
      <c r="A619" s="12"/>
      <c r="B619" s="212"/>
    </row>
    <row r="620" spans="1:2" s="55" customFormat="1" ht="15.75" customHeight="1">
      <c r="A620" s="12"/>
      <c r="B620" s="212"/>
    </row>
    <row r="621" spans="1:2" s="55" customFormat="1" ht="15.75" customHeight="1">
      <c r="A621" s="12"/>
      <c r="B621" s="212"/>
    </row>
    <row r="622" spans="1:2" s="55" customFormat="1" ht="15.75" customHeight="1">
      <c r="A622" s="12"/>
      <c r="B622" s="212"/>
    </row>
    <row r="623" spans="1:2" s="55" customFormat="1" ht="15.75" customHeight="1">
      <c r="A623" s="12"/>
      <c r="B623" s="212"/>
    </row>
    <row r="624" spans="1:2" s="55" customFormat="1" ht="15.75" customHeight="1">
      <c r="A624" s="12"/>
      <c r="B624" s="212"/>
    </row>
    <row r="625" spans="1:2" s="55" customFormat="1" ht="15.75" customHeight="1">
      <c r="A625" s="12"/>
      <c r="B625" s="212"/>
    </row>
    <row r="626" spans="1:2" s="55" customFormat="1" ht="15.75" customHeight="1">
      <c r="A626" s="12"/>
      <c r="B626" s="212"/>
    </row>
    <row r="627" spans="1:2" s="55" customFormat="1" ht="15.75" customHeight="1">
      <c r="A627" s="12"/>
      <c r="B627" s="212"/>
    </row>
    <row r="628" spans="1:2" s="55" customFormat="1" ht="15.75" customHeight="1">
      <c r="A628" s="12"/>
      <c r="B628" s="212"/>
    </row>
    <row r="629" spans="1:2" s="55" customFormat="1" ht="15.75" customHeight="1">
      <c r="A629" s="12"/>
      <c r="B629" s="212"/>
    </row>
    <row r="630" spans="1:2" s="55" customFormat="1" ht="15.75" customHeight="1">
      <c r="A630" s="12"/>
      <c r="B630" s="212"/>
    </row>
    <row r="631" spans="1:2" s="55" customFormat="1" ht="15.75" customHeight="1">
      <c r="A631" s="12"/>
      <c r="B631" s="212"/>
    </row>
    <row r="632" spans="1:2" s="55" customFormat="1" ht="15.75" customHeight="1">
      <c r="A632" s="12"/>
      <c r="B632" s="212"/>
    </row>
    <row r="633" spans="1:2" s="55" customFormat="1" ht="15.75" customHeight="1">
      <c r="A633" s="12"/>
      <c r="B633" s="212"/>
    </row>
    <row r="634" spans="1:2" s="55" customFormat="1" ht="15.75" customHeight="1">
      <c r="A634" s="12"/>
      <c r="B634" s="212"/>
    </row>
    <row r="635" spans="1:2" s="55" customFormat="1" ht="15.75" customHeight="1">
      <c r="A635" s="12"/>
      <c r="B635" s="212"/>
    </row>
    <row r="636" spans="1:2" s="55" customFormat="1" ht="15.75" customHeight="1">
      <c r="A636" s="12"/>
      <c r="B636" s="212"/>
    </row>
    <row r="637" spans="1:2" s="55" customFormat="1" ht="15.75" customHeight="1">
      <c r="A637" s="12"/>
      <c r="B637" s="212"/>
    </row>
    <row r="638" spans="1:2" s="55" customFormat="1" ht="15.75" customHeight="1">
      <c r="A638" s="12"/>
      <c r="B638" s="212"/>
    </row>
    <row r="639" spans="1:2" s="55" customFormat="1" ht="15.75" customHeight="1">
      <c r="A639" s="12"/>
      <c r="B639" s="212"/>
    </row>
    <row r="640" spans="1:2" s="55" customFormat="1" ht="15.75" customHeight="1">
      <c r="A640" s="12"/>
      <c r="B640" s="212"/>
    </row>
    <row r="641" spans="1:2" s="55" customFormat="1" ht="15.75" customHeight="1">
      <c r="A641" s="12"/>
      <c r="B641" s="212"/>
    </row>
    <row r="642" spans="1:2" s="55" customFormat="1" ht="15.75" customHeight="1">
      <c r="A642" s="12"/>
      <c r="B642" s="212"/>
    </row>
    <row r="643" spans="1:2" s="55" customFormat="1" ht="15.75" customHeight="1">
      <c r="A643" s="12"/>
      <c r="B643" s="212"/>
    </row>
    <row r="644" spans="1:2" s="55" customFormat="1" ht="15.75" customHeight="1">
      <c r="A644" s="12"/>
      <c r="B644" s="212"/>
    </row>
    <row r="645" spans="1:2" s="55" customFormat="1" ht="15.75" customHeight="1">
      <c r="A645" s="12"/>
      <c r="B645" s="212"/>
    </row>
    <row r="646" spans="1:2" s="55" customFormat="1" ht="15.75" customHeight="1">
      <c r="A646" s="12"/>
      <c r="B646" s="212"/>
    </row>
    <row r="647" spans="1:2" s="55" customFormat="1" ht="15.75" customHeight="1">
      <c r="A647" s="12"/>
      <c r="B647" s="212"/>
    </row>
    <row r="648" spans="1:2" s="55" customFormat="1" ht="15.75" customHeight="1">
      <c r="A648" s="12"/>
      <c r="B648" s="212"/>
    </row>
    <row r="649" spans="1:2" s="55" customFormat="1" ht="15.75" customHeight="1">
      <c r="A649" s="12"/>
      <c r="B649" s="212"/>
    </row>
    <row r="650" spans="1:2" s="55" customFormat="1" ht="15.75" customHeight="1">
      <c r="A650" s="12"/>
      <c r="B650" s="212"/>
    </row>
    <row r="651" spans="1:2" s="55" customFormat="1" ht="15.75" customHeight="1">
      <c r="A651" s="12"/>
      <c r="B651" s="212"/>
    </row>
    <row r="652" spans="1:2" s="55" customFormat="1" ht="15.75" customHeight="1">
      <c r="A652" s="12"/>
      <c r="B652" s="212"/>
    </row>
    <row r="653" spans="1:2" s="55" customFormat="1" ht="15.75" customHeight="1">
      <c r="A653" s="12"/>
      <c r="B653" s="212"/>
    </row>
    <row r="654" spans="1:2" s="55" customFormat="1" ht="15.75" customHeight="1">
      <c r="A654" s="12"/>
      <c r="B654" s="212"/>
    </row>
    <row r="655" spans="1:2" s="55" customFormat="1" ht="15.75" customHeight="1">
      <c r="A655" s="12"/>
      <c r="B655" s="212"/>
    </row>
    <row r="656" spans="1:2" s="55" customFormat="1" ht="15.75" customHeight="1">
      <c r="A656" s="12"/>
      <c r="B656" s="212"/>
    </row>
    <row r="657" spans="1:2" s="55" customFormat="1" ht="15.75" customHeight="1">
      <c r="A657" s="12"/>
      <c r="B657" s="212"/>
    </row>
    <row r="658" spans="1:2" s="55" customFormat="1" ht="15.75" customHeight="1">
      <c r="A658" s="12"/>
      <c r="B658" s="212"/>
    </row>
    <row r="659" spans="1:2" s="55" customFormat="1" ht="15.75" customHeight="1">
      <c r="A659" s="12"/>
      <c r="B659" s="212"/>
    </row>
    <row r="660" spans="1:2" s="55" customFormat="1" ht="15.75" customHeight="1">
      <c r="A660" s="12"/>
      <c r="B660" s="212"/>
    </row>
    <row r="661" spans="1:2" s="55" customFormat="1" ht="15.75" customHeight="1">
      <c r="A661" s="12"/>
      <c r="B661" s="212"/>
    </row>
    <row r="662" spans="1:2" s="55" customFormat="1" ht="15.75" customHeight="1">
      <c r="A662" s="12"/>
      <c r="B662" s="212"/>
    </row>
    <row r="663" spans="1:2" s="55" customFormat="1" ht="15.75" customHeight="1">
      <c r="A663" s="12"/>
      <c r="B663" s="212"/>
    </row>
    <row r="664" spans="1:2" s="55" customFormat="1" ht="15.75" customHeight="1">
      <c r="A664" s="12"/>
      <c r="B664" s="212"/>
    </row>
    <row r="665" spans="1:2" s="55" customFormat="1" ht="15.75" customHeight="1">
      <c r="A665" s="12"/>
      <c r="B665" s="212"/>
    </row>
    <row r="666" spans="1:2" s="55" customFormat="1" ht="15.75" customHeight="1">
      <c r="A666" s="12"/>
      <c r="B666" s="212"/>
    </row>
    <row r="667" spans="1:2" s="55" customFormat="1" ht="15.75" customHeight="1">
      <c r="A667" s="12"/>
      <c r="B667" s="212"/>
    </row>
    <row r="668" spans="1:2" s="55" customFormat="1" ht="15.75" customHeight="1">
      <c r="A668" s="12"/>
      <c r="B668" s="212"/>
    </row>
    <row r="669" spans="1:2" s="55" customFormat="1" ht="15.75" customHeight="1">
      <c r="A669" s="12"/>
      <c r="B669" s="212"/>
    </row>
    <row r="670" spans="1:2" s="55" customFormat="1" ht="15.75" customHeight="1">
      <c r="A670" s="12"/>
      <c r="B670" s="212"/>
    </row>
    <row r="671" spans="1:2" s="55" customFormat="1" ht="15.75" customHeight="1">
      <c r="A671" s="12"/>
      <c r="B671" s="212"/>
    </row>
    <row r="672" spans="1:2" s="55" customFormat="1" ht="15.75" customHeight="1">
      <c r="A672" s="12"/>
      <c r="B672" s="212"/>
    </row>
    <row r="673" spans="1:2" s="55" customFormat="1" ht="15.75" customHeight="1">
      <c r="A673" s="12"/>
      <c r="B673" s="212"/>
    </row>
    <row r="674" spans="1:2" s="55" customFormat="1" ht="15.75" customHeight="1">
      <c r="A674" s="12"/>
      <c r="B674" s="212"/>
    </row>
    <row r="675" spans="1:2" s="55" customFormat="1" ht="15.75" customHeight="1">
      <c r="A675" s="12"/>
      <c r="B675" s="212"/>
    </row>
    <row r="676" spans="1:2" s="55" customFormat="1" ht="15.75" customHeight="1">
      <c r="A676" s="12"/>
      <c r="B676" s="212"/>
    </row>
    <row r="677" spans="1:2" s="55" customFormat="1" ht="15.75" customHeight="1">
      <c r="A677" s="12"/>
      <c r="B677" s="212"/>
    </row>
    <row r="678" spans="1:2" s="55" customFormat="1" ht="15.75" customHeight="1">
      <c r="A678" s="12"/>
      <c r="B678" s="212"/>
    </row>
    <row r="679" spans="1:2" s="55" customFormat="1" ht="15.75" customHeight="1">
      <c r="A679" s="12"/>
      <c r="B679" s="212"/>
    </row>
    <row r="680" spans="1:2" s="55" customFormat="1" ht="15.75" customHeight="1">
      <c r="A680" s="12"/>
      <c r="B680" s="212"/>
    </row>
    <row r="681" spans="1:2" s="55" customFormat="1" ht="15.75" customHeight="1">
      <c r="A681" s="12"/>
      <c r="B681" s="212"/>
    </row>
    <row r="682" spans="1:2" s="55" customFormat="1" ht="15.75" customHeight="1">
      <c r="A682" s="12"/>
      <c r="B682" s="212"/>
    </row>
    <row r="683" spans="1:2" s="55" customFormat="1" ht="15.75" customHeight="1">
      <c r="A683" s="12"/>
      <c r="B683" s="212"/>
    </row>
    <row r="684" spans="1:2" s="55" customFormat="1" ht="15.75" customHeight="1">
      <c r="A684" s="12"/>
      <c r="B684" s="212"/>
    </row>
    <row r="685" spans="1:2" s="55" customFormat="1" ht="15.75" customHeight="1">
      <c r="A685" s="12"/>
      <c r="B685" s="212"/>
    </row>
    <row r="686" spans="1:2" s="55" customFormat="1" ht="15.75" customHeight="1">
      <c r="A686" s="12"/>
      <c r="B686" s="212"/>
    </row>
    <row r="687" spans="1:2" s="55" customFormat="1" ht="15.75" customHeight="1">
      <c r="A687" s="12"/>
      <c r="B687" s="212"/>
    </row>
    <row r="688" spans="1:2" s="55" customFormat="1" ht="15.75" customHeight="1">
      <c r="A688" s="12"/>
      <c r="B688" s="212"/>
    </row>
    <row r="689" spans="1:2" s="55" customFormat="1" ht="15.75" customHeight="1">
      <c r="A689" s="12"/>
      <c r="B689" s="212"/>
    </row>
    <row r="690" spans="1:2" s="55" customFormat="1" ht="15.75" customHeight="1">
      <c r="A690" s="12"/>
      <c r="B690" s="212"/>
    </row>
    <row r="691" spans="1:2" s="55" customFormat="1" ht="15.75" customHeight="1">
      <c r="A691" s="12"/>
      <c r="B691" s="212"/>
    </row>
    <row r="692" spans="1:2" s="55" customFormat="1" ht="15.75" customHeight="1">
      <c r="A692" s="12"/>
      <c r="B692" s="212"/>
    </row>
    <row r="693" spans="1:2" s="55" customFormat="1" ht="15.75" customHeight="1">
      <c r="A693" s="12"/>
      <c r="B693" s="212"/>
    </row>
    <row r="694" spans="1:2" s="55" customFormat="1" ht="15.75" customHeight="1">
      <c r="A694" s="12"/>
      <c r="B694" s="212"/>
    </row>
    <row r="695" spans="1:2" s="55" customFormat="1" ht="15.75" customHeight="1">
      <c r="A695" s="12"/>
      <c r="B695" s="212"/>
    </row>
    <row r="696" spans="1:2" s="55" customFormat="1" ht="15.75" customHeight="1">
      <c r="A696" s="12"/>
      <c r="B696" s="212"/>
    </row>
    <row r="697" spans="1:2" s="55" customFormat="1" ht="15.75" customHeight="1">
      <c r="A697" s="12"/>
      <c r="B697" s="212"/>
    </row>
    <row r="698" spans="1:2" s="55" customFormat="1" ht="15.75" customHeight="1">
      <c r="A698" s="12"/>
      <c r="B698" s="212"/>
    </row>
    <row r="699" spans="1:2" s="55" customFormat="1" ht="15.75" customHeight="1">
      <c r="A699" s="12"/>
      <c r="B699" s="212"/>
    </row>
    <row r="700" spans="1:2" s="55" customFormat="1" ht="15.75" customHeight="1">
      <c r="A700" s="12"/>
      <c r="B700" s="212"/>
    </row>
    <row r="701" spans="1:2" s="55" customFormat="1" ht="15.75" customHeight="1">
      <c r="A701" s="12"/>
      <c r="B701" s="212"/>
    </row>
    <row r="702" spans="1:2" s="55" customFormat="1" ht="15.75" customHeight="1">
      <c r="A702" s="12"/>
      <c r="B702" s="212"/>
    </row>
    <row r="703" spans="1:2" s="55" customFormat="1" ht="15.75" customHeight="1">
      <c r="A703" s="12"/>
      <c r="B703" s="212"/>
    </row>
    <row r="704" spans="1:2" s="55" customFormat="1" ht="15.75" customHeight="1">
      <c r="A704" s="12"/>
      <c r="B704" s="212"/>
    </row>
    <row r="705" spans="1:2" s="55" customFormat="1" ht="15.75" customHeight="1">
      <c r="A705" s="12"/>
      <c r="B705" s="212"/>
    </row>
    <row r="706" spans="1:2" s="55" customFormat="1" ht="15.75" customHeight="1">
      <c r="A706" s="12"/>
      <c r="B706" s="212"/>
    </row>
    <row r="707" spans="1:2" s="55" customFormat="1" ht="15.75" customHeight="1">
      <c r="A707" s="12"/>
      <c r="B707" s="212"/>
    </row>
    <row r="708" spans="1:2" s="55" customFormat="1" ht="15.75" customHeight="1">
      <c r="A708" s="12"/>
      <c r="B708" s="212"/>
    </row>
    <row r="709" spans="1:2" s="55" customFormat="1" ht="15.75" customHeight="1">
      <c r="A709" s="12"/>
      <c r="B709" s="212"/>
    </row>
    <row r="710" spans="1:2" s="55" customFormat="1" ht="15.75" customHeight="1">
      <c r="A710" s="12"/>
      <c r="B710" s="212"/>
    </row>
    <row r="711" spans="1:2" s="55" customFormat="1" ht="15.75" customHeight="1">
      <c r="A711" s="12"/>
      <c r="B711" s="212"/>
    </row>
    <row r="712" spans="1:2" s="55" customFormat="1" ht="15.75" customHeight="1">
      <c r="A712" s="12"/>
      <c r="B712" s="212"/>
    </row>
    <row r="713" spans="1:2" s="55" customFormat="1" ht="15.75" customHeight="1">
      <c r="A713" s="12"/>
      <c r="B713" s="212"/>
    </row>
    <row r="714" spans="1:2" s="55" customFormat="1" ht="15.75" customHeight="1">
      <c r="A714" s="12"/>
      <c r="B714" s="212"/>
    </row>
    <row r="715" spans="1:2" s="55" customFormat="1" ht="15.75" customHeight="1">
      <c r="A715" s="12"/>
      <c r="B715" s="212"/>
    </row>
    <row r="716" spans="1:2" s="55" customFormat="1" ht="15.75" customHeight="1">
      <c r="A716" s="12"/>
      <c r="B716" s="212"/>
    </row>
    <row r="717" spans="1:2" s="55" customFormat="1" ht="15.75" customHeight="1">
      <c r="A717" s="12"/>
      <c r="B717" s="212"/>
    </row>
    <row r="718" spans="1:2" s="55" customFormat="1" ht="15.75" customHeight="1">
      <c r="A718" s="12"/>
      <c r="B718" s="212"/>
    </row>
    <row r="719" spans="1:2" s="55" customFormat="1" ht="15.75" customHeight="1">
      <c r="A719" s="12"/>
      <c r="B719" s="212"/>
    </row>
    <row r="720" spans="1:2" s="55" customFormat="1" ht="15.75" customHeight="1">
      <c r="A720" s="12"/>
      <c r="B720" s="212"/>
    </row>
    <row r="721" spans="1:2" s="55" customFormat="1" ht="15.75" customHeight="1">
      <c r="A721" s="12"/>
      <c r="B721" s="212"/>
    </row>
    <row r="722" spans="1:2" s="55" customFormat="1" ht="15.75" customHeight="1">
      <c r="A722" s="12"/>
      <c r="B722" s="212"/>
    </row>
    <row r="723" spans="1:2" s="55" customFormat="1" ht="15.75" customHeight="1">
      <c r="A723" s="12"/>
      <c r="B723" s="212"/>
    </row>
    <row r="724" spans="1:2" s="55" customFormat="1" ht="15.75" customHeight="1">
      <c r="A724" s="12"/>
      <c r="B724" s="212"/>
    </row>
    <row r="725" spans="1:2" s="55" customFormat="1" ht="15.75" customHeight="1">
      <c r="A725" s="12"/>
      <c r="B725" s="212"/>
    </row>
    <row r="726" spans="1:2" s="55" customFormat="1" ht="15.75" customHeight="1">
      <c r="A726" s="12"/>
      <c r="B726" s="212"/>
    </row>
    <row r="727" spans="1:2" s="55" customFormat="1" ht="15.75" customHeight="1">
      <c r="A727" s="12"/>
      <c r="B727" s="212"/>
    </row>
    <row r="728" spans="1:2" s="55" customFormat="1" ht="15.75" customHeight="1">
      <c r="A728" s="12"/>
      <c r="B728" s="212"/>
    </row>
    <row r="729" spans="1:2" s="55" customFormat="1" ht="15.75" customHeight="1">
      <c r="A729" s="12"/>
      <c r="B729" s="212"/>
    </row>
    <row r="730" spans="1:2" s="55" customFormat="1" ht="15.75" customHeight="1">
      <c r="A730" s="12"/>
      <c r="B730" s="212"/>
    </row>
    <row r="731" spans="1:2" s="55" customFormat="1" ht="15.75" customHeight="1">
      <c r="A731" s="12"/>
      <c r="B731" s="212"/>
    </row>
    <row r="732" spans="1:2" s="55" customFormat="1" ht="15.75" customHeight="1">
      <c r="A732" s="12"/>
      <c r="B732" s="212"/>
    </row>
    <row r="733" spans="1:2" s="55" customFormat="1" ht="15.75" customHeight="1">
      <c r="A733" s="12"/>
      <c r="B733" s="212"/>
    </row>
    <row r="734" spans="1:2" s="55" customFormat="1" ht="15.75" customHeight="1">
      <c r="A734" s="12"/>
      <c r="B734" s="212"/>
    </row>
    <row r="735" spans="1:2" s="55" customFormat="1" ht="15.75" customHeight="1">
      <c r="A735" s="12"/>
      <c r="B735" s="212"/>
    </row>
    <row r="736" spans="1:2" s="55" customFormat="1" ht="15.75" customHeight="1">
      <c r="A736" s="12"/>
      <c r="B736" s="212"/>
    </row>
    <row r="737" spans="1:2" s="55" customFormat="1" ht="15.75" customHeight="1">
      <c r="A737" s="12"/>
      <c r="B737" s="212"/>
    </row>
    <row r="738" spans="1:2" s="55" customFormat="1" ht="15.75" customHeight="1">
      <c r="A738" s="12"/>
      <c r="B738" s="212"/>
    </row>
    <row r="739" spans="1:2" s="55" customFormat="1" ht="15.75" customHeight="1">
      <c r="A739" s="12"/>
      <c r="B739" s="212"/>
    </row>
    <row r="740" spans="1:2" s="55" customFormat="1" ht="15.75" customHeight="1">
      <c r="A740" s="12"/>
      <c r="B740" s="212"/>
    </row>
    <row r="741" spans="1:2" s="55" customFormat="1" ht="15.75" customHeight="1">
      <c r="A741" s="12"/>
      <c r="B741" s="212"/>
    </row>
    <row r="742" spans="1:2" s="55" customFormat="1" ht="15.75" customHeight="1">
      <c r="A742" s="12"/>
      <c r="B742" s="212"/>
    </row>
    <row r="743" spans="1:2" s="55" customFormat="1" ht="15.75" customHeight="1">
      <c r="A743" s="12"/>
      <c r="B743" s="212"/>
    </row>
    <row r="744" spans="1:2" s="55" customFormat="1" ht="15.75" customHeight="1">
      <c r="A744" s="12"/>
      <c r="B744" s="212"/>
    </row>
    <row r="745" spans="1:2" s="55" customFormat="1" ht="15.75" customHeight="1">
      <c r="A745" s="12"/>
      <c r="B745" s="212"/>
    </row>
    <row r="746" spans="1:2" s="55" customFormat="1" ht="15.75" customHeight="1">
      <c r="A746" s="12"/>
      <c r="B746" s="212"/>
    </row>
    <row r="747" spans="1:2" s="55" customFormat="1" ht="15.75" customHeight="1">
      <c r="A747" s="12"/>
      <c r="B747" s="212"/>
    </row>
    <row r="748" spans="1:2" s="55" customFormat="1" ht="15.75" customHeight="1">
      <c r="A748" s="12"/>
      <c r="B748" s="212"/>
    </row>
    <row r="749" spans="1:2" s="55" customFormat="1" ht="15.75" customHeight="1">
      <c r="A749" s="12"/>
      <c r="B749" s="212"/>
    </row>
    <row r="750" spans="1:2" s="55" customFormat="1" ht="15.75" customHeight="1">
      <c r="A750" s="12"/>
      <c r="B750" s="212"/>
    </row>
    <row r="751" spans="1:2" s="55" customFormat="1" ht="15.75" customHeight="1">
      <c r="A751" s="12"/>
      <c r="B751" s="212"/>
    </row>
    <row r="752" spans="1:2" s="55" customFormat="1" ht="15.75" customHeight="1">
      <c r="A752" s="12"/>
      <c r="B752" s="212"/>
    </row>
    <row r="753" spans="1:2" s="55" customFormat="1" ht="15.75" customHeight="1">
      <c r="A753" s="12"/>
      <c r="B753" s="212"/>
    </row>
    <row r="754" spans="1:2" s="55" customFormat="1" ht="15.75" customHeight="1">
      <c r="A754" s="12"/>
      <c r="B754" s="212"/>
    </row>
    <row r="755" spans="1:2" s="55" customFormat="1" ht="15.75" customHeight="1">
      <c r="A755" s="12"/>
      <c r="B755" s="212"/>
    </row>
    <row r="756" spans="1:2" s="55" customFormat="1" ht="15.75" customHeight="1">
      <c r="A756" s="12"/>
      <c r="B756" s="212"/>
    </row>
    <row r="757" spans="1:2" s="55" customFormat="1" ht="15.75" customHeight="1">
      <c r="A757" s="12"/>
      <c r="B757" s="212"/>
    </row>
    <row r="758" spans="1:2" s="55" customFormat="1" ht="15.75" customHeight="1">
      <c r="A758" s="12"/>
      <c r="B758" s="212"/>
    </row>
    <row r="759" spans="1:2" s="55" customFormat="1" ht="15.75" customHeight="1">
      <c r="A759" s="12"/>
      <c r="B759" s="212"/>
    </row>
    <row r="760" spans="1:2" s="55" customFormat="1" ht="15.75" customHeight="1">
      <c r="A760" s="12"/>
      <c r="B760" s="212"/>
    </row>
    <row r="761" spans="1:2" s="55" customFormat="1" ht="15.75" customHeight="1">
      <c r="A761" s="12"/>
      <c r="B761" s="212"/>
    </row>
    <row r="762" spans="1:2" s="55" customFormat="1" ht="15.75" customHeight="1">
      <c r="A762" s="12"/>
      <c r="B762" s="212"/>
    </row>
    <row r="763" spans="1:2" s="55" customFormat="1" ht="15.75" customHeight="1">
      <c r="A763" s="12"/>
      <c r="B763" s="212"/>
    </row>
    <row r="764" spans="1:2" s="55" customFormat="1" ht="15.75" customHeight="1">
      <c r="A764" s="12"/>
      <c r="B764" s="212"/>
    </row>
    <row r="765" spans="1:2" s="55" customFormat="1" ht="15.75" customHeight="1">
      <c r="A765" s="12"/>
      <c r="B765" s="212"/>
    </row>
    <row r="766" spans="1:2" s="55" customFormat="1" ht="15.75" customHeight="1">
      <c r="A766" s="12"/>
      <c r="B766" s="212"/>
    </row>
    <row r="767" spans="1:2" s="55" customFormat="1" ht="15.75" customHeight="1">
      <c r="A767" s="12"/>
      <c r="B767" s="212"/>
    </row>
    <row r="768" spans="1:2" s="55" customFormat="1" ht="15.75" customHeight="1">
      <c r="A768" s="12"/>
      <c r="B768" s="212"/>
    </row>
    <row r="769" spans="1:2" s="55" customFormat="1" ht="15.75" customHeight="1">
      <c r="A769" s="12"/>
      <c r="B769" s="212"/>
    </row>
    <row r="770" spans="1:2" s="55" customFormat="1" ht="15.75" customHeight="1">
      <c r="A770" s="12"/>
      <c r="B770" s="212"/>
    </row>
    <row r="771" spans="1:2" s="55" customFormat="1" ht="15.75" customHeight="1">
      <c r="A771" s="12"/>
      <c r="B771" s="212"/>
    </row>
    <row r="772" spans="1:2" s="55" customFormat="1" ht="15.75" customHeight="1">
      <c r="A772" s="12"/>
      <c r="B772" s="212"/>
    </row>
    <row r="773" spans="1:2" s="55" customFormat="1" ht="15.75" customHeight="1">
      <c r="A773" s="12"/>
      <c r="B773" s="212"/>
    </row>
    <row r="774" spans="1:2" s="55" customFormat="1" ht="15.75" customHeight="1">
      <c r="A774" s="12"/>
      <c r="B774" s="212"/>
    </row>
    <row r="775" spans="1:2" s="55" customFormat="1" ht="15.75" customHeight="1">
      <c r="A775" s="12"/>
      <c r="B775" s="212"/>
    </row>
    <row r="776" spans="1:2" s="55" customFormat="1" ht="15.75" customHeight="1">
      <c r="A776" s="12"/>
      <c r="B776" s="212"/>
    </row>
    <row r="777" spans="1:2" s="55" customFormat="1" ht="15.75" customHeight="1">
      <c r="A777" s="12"/>
      <c r="B777" s="212"/>
    </row>
    <row r="778" spans="1:2" s="55" customFormat="1" ht="15.75" customHeight="1">
      <c r="A778" s="12"/>
      <c r="B778" s="212"/>
    </row>
    <row r="779" spans="1:2" s="55" customFormat="1" ht="15.75" customHeight="1">
      <c r="A779" s="12"/>
      <c r="B779" s="212"/>
    </row>
    <row r="780" spans="1:2" s="55" customFormat="1" ht="15.75" customHeight="1">
      <c r="A780" s="12"/>
      <c r="B780" s="212"/>
    </row>
    <row r="781" spans="1:2" s="55" customFormat="1" ht="15.75" customHeight="1">
      <c r="A781" s="12"/>
      <c r="B781" s="212"/>
    </row>
    <row r="782" spans="1:2" s="55" customFormat="1" ht="15.75" customHeight="1">
      <c r="A782" s="12"/>
      <c r="B782" s="212"/>
    </row>
    <row r="783" spans="1:2" s="55" customFormat="1" ht="15.75" customHeight="1">
      <c r="A783" s="12"/>
      <c r="B783" s="212"/>
    </row>
    <row r="784" spans="1:2" s="55" customFormat="1" ht="15.75" customHeight="1">
      <c r="A784" s="12"/>
      <c r="B784" s="212"/>
    </row>
    <row r="785" spans="1:2" s="55" customFormat="1" ht="15.75" customHeight="1">
      <c r="A785" s="12"/>
      <c r="B785" s="212"/>
    </row>
    <row r="786" spans="1:2" s="55" customFormat="1" ht="15.75" customHeight="1">
      <c r="A786" s="12"/>
      <c r="B786" s="212"/>
    </row>
    <row r="787" spans="1:2" s="55" customFormat="1" ht="15.75" customHeight="1">
      <c r="A787" s="12"/>
      <c r="B787" s="212"/>
    </row>
    <row r="788" spans="1:2" s="55" customFormat="1" ht="15.75" customHeight="1">
      <c r="A788" s="12"/>
      <c r="B788" s="212"/>
    </row>
    <row r="789" spans="1:2" s="55" customFormat="1" ht="15.75" customHeight="1">
      <c r="A789" s="12"/>
      <c r="B789" s="212"/>
    </row>
    <row r="790" spans="1:2" s="55" customFormat="1" ht="15.75" customHeight="1">
      <c r="A790" s="12"/>
      <c r="B790" s="212"/>
    </row>
    <row r="791" spans="1:2" s="55" customFormat="1" ht="15.75" customHeight="1">
      <c r="A791" s="12"/>
      <c r="B791" s="212"/>
    </row>
    <row r="792" spans="1:2" s="55" customFormat="1" ht="15.75" customHeight="1">
      <c r="A792" s="12"/>
      <c r="B792" s="212"/>
    </row>
    <row r="793" spans="1:2" s="55" customFormat="1" ht="15.75" customHeight="1">
      <c r="A793" s="12"/>
      <c r="B793" s="212"/>
    </row>
    <row r="794" spans="1:2" s="55" customFormat="1" ht="15.75" customHeight="1">
      <c r="A794" s="12"/>
      <c r="B794" s="212"/>
    </row>
    <row r="795" spans="1:2" s="55" customFormat="1" ht="15.75" customHeight="1">
      <c r="A795" s="12"/>
      <c r="B795" s="212"/>
    </row>
    <row r="796" spans="1:2" s="55" customFormat="1" ht="15.75" customHeight="1">
      <c r="A796" s="12"/>
      <c r="B796" s="212"/>
    </row>
    <row r="797" spans="1:2" s="55" customFormat="1" ht="15.75" customHeight="1">
      <c r="A797" s="12"/>
      <c r="B797" s="212"/>
    </row>
    <row r="798" spans="1:2" s="55" customFormat="1" ht="15.75" customHeight="1">
      <c r="A798" s="12"/>
      <c r="B798" s="212"/>
    </row>
    <row r="799" spans="1:2" s="55" customFormat="1" ht="15.75" customHeight="1">
      <c r="A799" s="12"/>
      <c r="B799" s="212"/>
    </row>
    <row r="800" spans="1:2" s="55" customFormat="1" ht="15.75" customHeight="1">
      <c r="A800" s="12"/>
      <c r="B800" s="212"/>
    </row>
    <row r="801" spans="1:2" s="55" customFormat="1" ht="15.75" customHeight="1">
      <c r="A801" s="12"/>
      <c r="B801" s="212"/>
    </row>
    <row r="802" spans="1:2" s="55" customFormat="1" ht="15.75" customHeight="1">
      <c r="A802" s="12"/>
      <c r="B802" s="212"/>
    </row>
    <row r="803" spans="1:2" s="55" customFormat="1" ht="15.75" customHeight="1">
      <c r="A803" s="12"/>
      <c r="B803" s="212"/>
    </row>
    <row r="804" spans="1:2" s="55" customFormat="1" ht="15.75" customHeight="1">
      <c r="A804" s="12"/>
      <c r="B804" s="212"/>
    </row>
    <row r="805" spans="1:2" s="55" customFormat="1" ht="15.75" customHeight="1">
      <c r="A805" s="12"/>
      <c r="B805" s="212"/>
    </row>
    <row r="806" spans="1:2" s="55" customFormat="1" ht="15.75" customHeight="1">
      <c r="A806" s="12"/>
      <c r="B806" s="212"/>
    </row>
    <row r="807" spans="1:2" s="55" customFormat="1" ht="15.75" customHeight="1">
      <c r="A807" s="12"/>
      <c r="B807" s="212"/>
    </row>
    <row r="808" spans="1:2" s="55" customFormat="1" ht="15.75" customHeight="1">
      <c r="A808" s="12"/>
      <c r="B808" s="212"/>
    </row>
    <row r="809" spans="1:2" s="55" customFormat="1" ht="15.75" customHeight="1">
      <c r="A809" s="12"/>
      <c r="B809" s="212"/>
    </row>
    <row r="810" spans="1:2" s="55" customFormat="1" ht="15.75" customHeight="1">
      <c r="A810" s="12"/>
      <c r="B810" s="212"/>
    </row>
    <row r="811" spans="1:2" s="55" customFormat="1" ht="15.75" customHeight="1">
      <c r="A811" s="12"/>
      <c r="B811" s="212"/>
    </row>
    <row r="812" spans="1:2" s="55" customFormat="1" ht="15.75" customHeight="1">
      <c r="A812" s="12"/>
      <c r="B812" s="212"/>
    </row>
    <row r="813" spans="1:2" s="55" customFormat="1" ht="15.75" customHeight="1">
      <c r="A813" s="12"/>
      <c r="B813" s="212"/>
    </row>
    <row r="814" spans="1:2" s="55" customFormat="1" ht="15.75" customHeight="1">
      <c r="A814" s="12"/>
      <c r="B814" s="212"/>
    </row>
    <row r="815" spans="1:2" s="55" customFormat="1" ht="15.75" customHeight="1">
      <c r="A815" s="12"/>
      <c r="B815" s="212"/>
    </row>
    <row r="816" spans="1:2" s="55" customFormat="1" ht="15.75" customHeight="1">
      <c r="A816" s="12"/>
      <c r="B816" s="212"/>
    </row>
    <row r="817" spans="1:2" s="55" customFormat="1" ht="15.75" customHeight="1">
      <c r="A817" s="12"/>
      <c r="B817" s="212"/>
    </row>
    <row r="818" spans="1:2" s="55" customFormat="1" ht="15.75" customHeight="1">
      <c r="A818" s="12"/>
      <c r="B818" s="212"/>
    </row>
    <row r="819" spans="1:2" s="55" customFormat="1" ht="15.75" customHeight="1">
      <c r="A819" s="12"/>
      <c r="B819" s="212"/>
    </row>
    <row r="820" spans="1:2" s="55" customFormat="1" ht="15.75" customHeight="1">
      <c r="A820" s="12"/>
      <c r="B820" s="212"/>
    </row>
    <row r="821" spans="1:2" s="55" customFormat="1" ht="15.75" customHeight="1">
      <c r="A821" s="12"/>
      <c r="B821" s="212"/>
    </row>
    <row r="822" spans="1:2" s="55" customFormat="1" ht="15.75" customHeight="1">
      <c r="A822" s="12"/>
      <c r="B822" s="212"/>
    </row>
    <row r="823" spans="1:2" s="55" customFormat="1" ht="15.75" customHeight="1">
      <c r="A823" s="12"/>
      <c r="B823" s="212"/>
    </row>
    <row r="824" spans="1:2" s="55" customFormat="1" ht="15.75" customHeight="1">
      <c r="A824" s="12"/>
      <c r="B824" s="212"/>
    </row>
    <row r="825" spans="1:2" s="55" customFormat="1" ht="15.75" customHeight="1">
      <c r="A825" s="12"/>
      <c r="B825" s="212"/>
    </row>
    <row r="826" spans="1:2" s="55" customFormat="1" ht="15.75" customHeight="1">
      <c r="A826" s="12"/>
      <c r="B826" s="212"/>
    </row>
    <row r="827" spans="1:2" s="55" customFormat="1" ht="15.75" customHeight="1">
      <c r="A827" s="12"/>
      <c r="B827" s="212"/>
    </row>
    <row r="828" spans="1:2" s="55" customFormat="1" ht="15.75" customHeight="1">
      <c r="A828" s="12"/>
      <c r="B828" s="212"/>
    </row>
    <row r="829" spans="1:2" s="55" customFormat="1" ht="15.75" customHeight="1">
      <c r="A829" s="12"/>
      <c r="B829" s="212"/>
    </row>
    <row r="830" spans="1:2" s="55" customFormat="1" ht="15.75" customHeight="1">
      <c r="A830" s="12"/>
      <c r="B830" s="212"/>
    </row>
    <row r="831" spans="1:2" s="55" customFormat="1" ht="15.75" customHeight="1">
      <c r="A831" s="12"/>
      <c r="B831" s="212"/>
    </row>
    <row r="832" spans="1:2" s="55" customFormat="1" ht="15.75" customHeight="1">
      <c r="A832" s="12"/>
      <c r="B832" s="212"/>
    </row>
    <row r="833" spans="1:2" s="55" customFormat="1" ht="15.75" customHeight="1">
      <c r="A833" s="12"/>
      <c r="B833" s="212"/>
    </row>
    <row r="834" spans="1:2" s="55" customFormat="1" ht="15.75" customHeight="1">
      <c r="A834" s="12"/>
      <c r="B834" s="212"/>
    </row>
    <row r="835" spans="1:2" s="55" customFormat="1" ht="15.75" customHeight="1">
      <c r="A835" s="12"/>
      <c r="B835" s="212"/>
    </row>
    <row r="836" spans="1:2" s="55" customFormat="1" ht="15.75" customHeight="1">
      <c r="A836" s="12"/>
      <c r="B836" s="212"/>
    </row>
    <row r="837" spans="1:2" s="55" customFormat="1" ht="15.75" customHeight="1">
      <c r="A837" s="12"/>
      <c r="B837" s="212"/>
    </row>
    <row r="838" spans="1:2" s="55" customFormat="1" ht="15.75" customHeight="1">
      <c r="A838" s="12"/>
      <c r="B838" s="212"/>
    </row>
    <row r="839" spans="1:2" s="55" customFormat="1" ht="15.75" customHeight="1">
      <c r="A839" s="12"/>
      <c r="B839" s="212"/>
    </row>
    <row r="840" spans="1:2" s="55" customFormat="1" ht="15.75" customHeight="1">
      <c r="A840" s="12"/>
      <c r="B840" s="212"/>
    </row>
    <row r="841" spans="1:2" s="55" customFormat="1" ht="15.75" customHeight="1">
      <c r="A841" s="12"/>
      <c r="B841" s="212"/>
    </row>
    <row r="842" spans="1:2" s="55" customFormat="1" ht="15.75" customHeight="1">
      <c r="A842" s="12"/>
      <c r="B842" s="212"/>
    </row>
    <row r="843" spans="1:2" s="55" customFormat="1" ht="15.75" customHeight="1">
      <c r="A843" s="12"/>
      <c r="B843" s="212"/>
    </row>
    <row r="844" spans="1:2" s="55" customFormat="1" ht="15.75" customHeight="1">
      <c r="A844" s="12"/>
      <c r="B844" s="212"/>
    </row>
    <row r="845" spans="1:2" s="55" customFormat="1" ht="15.75" customHeight="1">
      <c r="A845" s="12"/>
      <c r="B845" s="212"/>
    </row>
    <row r="846" spans="1:2" s="55" customFormat="1" ht="15.75" customHeight="1">
      <c r="A846" s="12"/>
      <c r="B846" s="212"/>
    </row>
    <row r="847" spans="1:2" s="55" customFormat="1" ht="15.75" customHeight="1">
      <c r="A847" s="12"/>
      <c r="B847" s="212"/>
    </row>
    <row r="848" spans="1:2" s="55" customFormat="1" ht="15.75" customHeight="1">
      <c r="A848" s="12"/>
      <c r="B848" s="212"/>
    </row>
    <row r="849" spans="1:2" s="55" customFormat="1" ht="15.75" customHeight="1">
      <c r="A849" s="12"/>
      <c r="B849" s="212"/>
    </row>
    <row r="850" spans="1:2" s="55" customFormat="1" ht="15.75" customHeight="1">
      <c r="A850" s="12"/>
      <c r="B850" s="212"/>
    </row>
    <row r="851" spans="1:2" s="55" customFormat="1" ht="15.75" customHeight="1">
      <c r="A851" s="12"/>
      <c r="B851" s="212"/>
    </row>
    <row r="852" spans="1:2" s="55" customFormat="1" ht="15.75" customHeight="1">
      <c r="A852" s="12"/>
      <c r="B852" s="212"/>
    </row>
    <row r="853" spans="1:2" s="55" customFormat="1" ht="15.75" customHeight="1">
      <c r="A853" s="12"/>
      <c r="B853" s="212"/>
    </row>
    <row r="854" spans="1:2" s="55" customFormat="1" ht="15.75" customHeight="1">
      <c r="A854" s="12"/>
      <c r="B854" s="212"/>
    </row>
    <row r="855" spans="1:2" s="55" customFormat="1" ht="15.75" customHeight="1">
      <c r="A855" s="12"/>
      <c r="B855" s="212"/>
    </row>
    <row r="856" spans="1:2" s="55" customFormat="1" ht="15.75" customHeight="1">
      <c r="A856" s="12"/>
      <c r="B856" s="212"/>
    </row>
    <row r="857" spans="1:2" s="55" customFormat="1" ht="15.75" customHeight="1">
      <c r="A857" s="12"/>
      <c r="B857" s="212"/>
    </row>
    <row r="858" spans="1:2" s="55" customFormat="1" ht="15.75" customHeight="1">
      <c r="A858" s="12"/>
      <c r="B858" s="212"/>
    </row>
    <row r="859" spans="1:2" s="55" customFormat="1" ht="15.75" customHeight="1">
      <c r="A859" s="12"/>
      <c r="B859" s="212"/>
    </row>
    <row r="860" spans="1:2" s="55" customFormat="1" ht="15.75" customHeight="1">
      <c r="A860" s="12"/>
      <c r="B860" s="212"/>
    </row>
    <row r="861" spans="1:2" s="55" customFormat="1" ht="15.75" customHeight="1">
      <c r="A861" s="12"/>
      <c r="B861" s="212"/>
    </row>
    <row r="862" spans="1:2" s="55" customFormat="1" ht="15.75" customHeight="1">
      <c r="A862" s="12"/>
      <c r="B862" s="212"/>
    </row>
    <row r="863" spans="1:2" s="55" customFormat="1" ht="15.75" customHeight="1">
      <c r="A863" s="12"/>
      <c r="B863" s="212"/>
    </row>
    <row r="864" spans="1:2" s="55" customFormat="1" ht="15.75" customHeight="1">
      <c r="A864" s="12"/>
      <c r="B864" s="212"/>
    </row>
    <row r="865" spans="1:2" s="55" customFormat="1" ht="15.75" customHeight="1">
      <c r="A865" s="12"/>
      <c r="B865" s="212"/>
    </row>
  </sheetData>
  <mergeCells count="6">
    <mergeCell ref="B70:O70"/>
    <mergeCell ref="B2:T2"/>
    <mergeCell ref="B4:T4"/>
    <mergeCell ref="B49:K49"/>
    <mergeCell ref="L49:M49"/>
    <mergeCell ref="O49:R49"/>
  </mergeCells>
  <conditionalFormatting sqref="B35:K46">
    <cfRule type="expression" dxfId="13" priority="10" stopIfTrue="1">
      <formula>ISERROR(B35)</formula>
    </cfRule>
  </conditionalFormatting>
  <conditionalFormatting sqref="B51:M62">
    <cfRule type="expression" dxfId="12" priority="11" stopIfTrue="1">
      <formula>ISERROR(B51)</formula>
    </cfRule>
  </conditionalFormatting>
  <conditionalFormatting sqref="B6:T17">
    <cfRule type="expression" dxfId="11" priority="8" stopIfTrue="1">
      <formula>ISERROR(B6)</formula>
    </cfRule>
  </conditionalFormatting>
  <conditionalFormatting sqref="B20:T31">
    <cfRule type="expression" dxfId="10" priority="9" stopIfTrue="1">
      <formula>ISERROR(B20)</formula>
    </cfRule>
  </conditionalFormatting>
  <conditionalFormatting sqref="E34 S34:S46">
    <cfRule type="cellIs" dxfId="9" priority="1" operator="lessThan">
      <formula>-1</formula>
    </cfRule>
  </conditionalFormatting>
  <conditionalFormatting sqref="H34">
    <cfRule type="cellIs" dxfId="8" priority="2" operator="lessThan">
      <formula>-1</formula>
    </cfRule>
  </conditionalFormatting>
  <conditionalFormatting sqref="K34">
    <cfRule type="cellIs" dxfId="7" priority="3" operator="lessThan">
      <formula>-1</formula>
    </cfRule>
  </conditionalFormatting>
  <printOptions horizontalCentered="1"/>
  <pageMargins left="0.25" right="0.25" top="0.4" bottom="0.4" header="0.42" footer="0.49"/>
  <pageSetup paperSize="3" scale="68" fitToHeight="0" orientation="landscape" r:id="rId1"/>
  <headerFooter>
    <oddHeader>&amp;LSugarland Petroleum</oddHeader>
    <oddFooter>&amp;RPage &amp;P of &amp;N   |   Generated &amp;D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1F3864"/>
    <pageSetUpPr fitToPage="1"/>
  </sheetPr>
  <dimension ref="A1:AM874"/>
  <sheetViews>
    <sheetView showGridLines="0" zoomScale="70" zoomScaleNormal="70" zoomScaleSheetLayoutView="21" workbookViewId="0">
      <pane ySplit="5" topLeftCell="A6" activePane="bottomLeft" state="frozen"/>
      <selection pane="bottomLeft" activeCell="D25" sqref="D25"/>
    </sheetView>
  </sheetViews>
  <sheetFormatPr defaultColWidth="14.42578125" defaultRowHeight="15"/>
  <cols>
    <col min="1" max="1" width="3.7109375" style="10" customWidth="1"/>
    <col min="2" max="2" width="13.85546875" style="12" customWidth="1"/>
    <col min="3" max="9" width="15.7109375" style="12" customWidth="1"/>
    <col min="10" max="10" width="17.5703125" style="12" customWidth="1"/>
    <col min="11" max="18" width="15.7109375" style="12" customWidth="1"/>
    <col min="19" max="19" width="21.42578125" style="12" customWidth="1"/>
    <col min="20" max="20" width="17.140625" style="12" customWidth="1"/>
    <col min="21" max="39" width="14.42578125" style="10"/>
    <col min="40" max="16384" width="14.42578125" style="12"/>
  </cols>
  <sheetData>
    <row r="1" spans="1:39" s="10" customFormat="1">
      <c r="A1" s="213"/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</row>
    <row r="2" spans="1:39" ht="33.950000000000003" customHeight="1">
      <c r="A2" s="213"/>
      <c r="B2" s="223" t="s">
        <v>100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5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</row>
    <row r="3" spans="1:39" ht="34.5" customHeight="1">
      <c r="A3" s="213"/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21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</row>
    <row r="4" spans="1:39" s="11" customFormat="1" ht="24">
      <c r="A4" s="214"/>
      <c r="B4" s="226" t="s">
        <v>1</v>
      </c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8"/>
      <c r="U4" s="214"/>
      <c r="V4" s="214"/>
      <c r="W4" s="214"/>
      <c r="X4" s="214"/>
      <c r="Y4" s="214"/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4"/>
      <c r="AK4" s="214"/>
      <c r="AL4" s="214"/>
      <c r="AM4" s="214"/>
    </row>
    <row r="5" spans="1:39" ht="72" customHeight="1">
      <c r="A5" s="213"/>
      <c r="B5" s="69" t="s">
        <v>2</v>
      </c>
      <c r="C5" s="69" t="s">
        <v>3</v>
      </c>
      <c r="D5" s="69" t="s">
        <v>4</v>
      </c>
      <c r="E5" s="69" t="s">
        <v>5</v>
      </c>
      <c r="F5" s="69" t="s">
        <v>6</v>
      </c>
      <c r="G5" s="69" t="s">
        <v>7</v>
      </c>
      <c r="H5" s="69" t="s">
        <v>8</v>
      </c>
      <c r="I5" s="69" t="s">
        <v>9</v>
      </c>
      <c r="J5" s="69" t="s">
        <v>10</v>
      </c>
      <c r="K5" s="69" t="s">
        <v>11</v>
      </c>
      <c r="L5" s="69" t="s">
        <v>12</v>
      </c>
      <c r="M5" s="69" t="s">
        <v>13</v>
      </c>
      <c r="N5" s="69" t="s">
        <v>14</v>
      </c>
      <c r="O5" s="69" t="s">
        <v>15</v>
      </c>
      <c r="P5" s="69" t="s">
        <v>16</v>
      </c>
      <c r="Q5" s="69" t="s">
        <v>17</v>
      </c>
      <c r="R5" s="69" t="s">
        <v>18</v>
      </c>
      <c r="S5" s="69" t="s">
        <v>19</v>
      </c>
      <c r="T5" s="69" t="s">
        <v>20</v>
      </c>
      <c r="U5" s="215"/>
      <c r="V5" s="215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3"/>
      <c r="AH5" s="213"/>
      <c r="AI5" s="213"/>
      <c r="AJ5" s="213"/>
      <c r="AK5" s="213"/>
      <c r="AL5" s="213"/>
      <c r="AM5" s="213"/>
    </row>
    <row r="6" spans="1:39" ht="15" customHeight="1">
      <c r="A6" s="213"/>
      <c r="B6" s="71">
        <v>46023</v>
      </c>
      <c r="C6" s="72">
        <v>0.66990000000000005</v>
      </c>
      <c r="D6" s="73">
        <v>1.7000000000000001E-2</v>
      </c>
      <c r="E6" s="74">
        <v>585</v>
      </c>
      <c r="F6" s="75">
        <f t="shared" ref="F6:F17" si="0">C6-D6</f>
        <v>0.65290000000000004</v>
      </c>
      <c r="G6" s="74">
        <v>760.14</v>
      </c>
      <c r="H6" s="75">
        <f t="shared" ref="H6:H17" si="1">G6/G20</f>
        <v>3.6448463692508343E-2</v>
      </c>
      <c r="I6" s="74">
        <v>0</v>
      </c>
      <c r="J6" s="75">
        <f t="shared" ref="J6:J17" si="2">I6/G20</f>
        <v>0</v>
      </c>
      <c r="K6" s="76">
        <v>0</v>
      </c>
      <c r="L6" s="75">
        <f>K6/G20</f>
        <v>0</v>
      </c>
      <c r="M6" s="76">
        <v>242.99</v>
      </c>
      <c r="N6" s="75">
        <f t="shared" ref="N6:N12" si="3">M6/G20</f>
        <v>1.1651290805170893E-2</v>
      </c>
      <c r="O6" s="75">
        <f t="shared" ref="O6:O12" si="4">F6-H6-J6-L6-N6</f>
        <v>0.60480024550232081</v>
      </c>
      <c r="P6" s="72">
        <v>0.38490000000000002</v>
      </c>
      <c r="Q6" s="76">
        <f t="shared" ref="Q6:Q17" si="5">R6*G20</f>
        <v>-4586.0636000000004</v>
      </c>
      <c r="R6" s="75">
        <f t="shared" ref="R6:R17" si="6">P6-O6</f>
        <v>-0.21990024550232079</v>
      </c>
      <c r="S6" s="77">
        <f>467.73/60</f>
        <v>7.7955000000000005</v>
      </c>
      <c r="T6" s="78"/>
      <c r="U6" s="213"/>
      <c r="V6" s="213"/>
      <c r="W6" s="213"/>
      <c r="X6" s="213"/>
      <c r="Y6" s="213"/>
      <c r="Z6" s="213"/>
      <c r="AA6" s="213"/>
      <c r="AB6" s="213"/>
      <c r="AC6" s="213"/>
      <c r="AD6" s="213"/>
      <c r="AE6" s="213"/>
      <c r="AF6" s="213"/>
      <c r="AG6" s="213"/>
      <c r="AH6" s="213"/>
      <c r="AI6" s="213"/>
      <c r="AJ6" s="213"/>
      <c r="AK6" s="213"/>
      <c r="AL6" s="213"/>
      <c r="AM6" s="213"/>
    </row>
    <row r="7" spans="1:39" ht="15" customHeight="1">
      <c r="A7" s="213"/>
      <c r="B7" s="79">
        <v>46054</v>
      </c>
      <c r="C7" s="80">
        <v>0.66149999999999998</v>
      </c>
      <c r="D7" s="81">
        <v>2.2100000000000002E-2</v>
      </c>
      <c r="E7" s="82">
        <v>1031.23</v>
      </c>
      <c r="F7" s="83">
        <f t="shared" si="0"/>
        <v>0.63939999999999997</v>
      </c>
      <c r="G7" s="82">
        <v>827.33</v>
      </c>
      <c r="H7" s="83">
        <f t="shared" si="1"/>
        <v>4.0529028421218159E-2</v>
      </c>
      <c r="I7" s="82">
        <v>327.92</v>
      </c>
      <c r="J7" s="83">
        <f t="shared" si="2"/>
        <v>1.6064060290193586E-2</v>
      </c>
      <c r="K7" s="84">
        <v>0</v>
      </c>
      <c r="L7" s="83">
        <f>K7/G21</f>
        <v>0</v>
      </c>
      <c r="M7" s="84">
        <v>253.31</v>
      </c>
      <c r="N7" s="83">
        <f t="shared" si="3"/>
        <v>1.2409084874691806E-2</v>
      </c>
      <c r="O7" s="83">
        <f t="shared" si="4"/>
        <v>0.57039782641389636</v>
      </c>
      <c r="P7" s="80">
        <v>0.5494</v>
      </c>
      <c r="Q7" s="84">
        <f t="shared" si="5"/>
        <v>-428.63429999999812</v>
      </c>
      <c r="R7" s="83">
        <f t="shared" si="6"/>
        <v>-2.0997826413896359E-2</v>
      </c>
      <c r="S7" s="85">
        <f>506.7/60</f>
        <v>8.4450000000000003</v>
      </c>
      <c r="T7" s="86"/>
      <c r="U7" s="213"/>
      <c r="V7" s="213"/>
      <c r="W7" s="213"/>
      <c r="X7" s="213"/>
      <c r="Y7" s="213"/>
      <c r="Z7" s="213"/>
      <c r="AA7" s="213"/>
      <c r="AB7" s="213"/>
      <c r="AC7" s="213"/>
      <c r="AD7" s="213"/>
      <c r="AE7" s="213"/>
      <c r="AF7" s="213"/>
      <c r="AG7" s="213"/>
      <c r="AH7" s="213"/>
      <c r="AI7" s="213"/>
      <c r="AJ7" s="213"/>
      <c r="AK7" s="213"/>
      <c r="AL7" s="213"/>
      <c r="AM7" s="213"/>
    </row>
    <row r="8" spans="1:39" ht="15" customHeight="1">
      <c r="A8" s="213"/>
      <c r="B8" s="71">
        <v>46082</v>
      </c>
      <c r="C8" s="72">
        <v>0.66239999999999999</v>
      </c>
      <c r="D8" s="73">
        <v>2.1700000000000001E-2</v>
      </c>
      <c r="E8" s="74">
        <v>1075.28</v>
      </c>
      <c r="F8" s="75">
        <f t="shared" si="0"/>
        <v>0.64069999999999994</v>
      </c>
      <c r="G8" s="74">
        <v>821.69</v>
      </c>
      <c r="H8" s="75">
        <f t="shared" si="1"/>
        <v>3.4679697421549791E-2</v>
      </c>
      <c r="I8" s="74">
        <v>514.41</v>
      </c>
      <c r="J8" s="75">
        <f t="shared" si="2"/>
        <v>2.1710843688762704E-2</v>
      </c>
      <c r="K8" s="76">
        <v>0</v>
      </c>
      <c r="L8" s="75">
        <f>K8/G22</f>
        <v>0</v>
      </c>
      <c r="M8" s="76">
        <v>297.87</v>
      </c>
      <c r="N8" s="75">
        <f t="shared" si="3"/>
        <v>1.2571701579618878E-2</v>
      </c>
      <c r="O8" s="75">
        <f t="shared" si="4"/>
        <v>0.5717377573100686</v>
      </c>
      <c r="P8" s="72">
        <v>0.46379999999999999</v>
      </c>
      <c r="Q8" s="76">
        <f t="shared" si="5"/>
        <v>-2557.4437609999991</v>
      </c>
      <c r="R8" s="75">
        <f t="shared" si="6"/>
        <v>-0.1079377573100686</v>
      </c>
      <c r="S8" s="77">
        <f>456.27/60</f>
        <v>7.6044999999999998</v>
      </c>
      <c r="T8" s="78"/>
      <c r="U8" s="213"/>
      <c r="V8" s="213"/>
      <c r="W8" s="213"/>
      <c r="X8" s="213"/>
      <c r="Y8" s="213"/>
      <c r="Z8" s="213"/>
      <c r="AA8" s="213"/>
      <c r="AB8" s="213"/>
      <c r="AC8" s="213"/>
      <c r="AD8" s="213"/>
      <c r="AE8" s="213"/>
      <c r="AF8" s="213"/>
      <c r="AG8" s="213"/>
      <c r="AH8" s="213"/>
      <c r="AI8" s="213"/>
      <c r="AJ8" s="213"/>
      <c r="AK8" s="213"/>
      <c r="AL8" s="213"/>
      <c r="AM8" s="213"/>
    </row>
    <row r="9" spans="1:39" ht="15" customHeight="1">
      <c r="A9" s="213"/>
      <c r="B9" s="79">
        <v>46113</v>
      </c>
      <c r="C9" s="80">
        <v>0.66059999999999997</v>
      </c>
      <c r="D9" s="81">
        <v>6.8999999999999999E-3</v>
      </c>
      <c r="E9" s="82">
        <v>631.16999999999996</v>
      </c>
      <c r="F9" s="83">
        <f t="shared" si="0"/>
        <v>0.65369999999999995</v>
      </c>
      <c r="G9" s="82">
        <v>623.91</v>
      </c>
      <c r="H9" s="83">
        <f t="shared" si="1"/>
        <v>2.6403848408198056E-2</v>
      </c>
      <c r="I9" s="82">
        <v>429.08</v>
      </c>
      <c r="J9" s="83">
        <f t="shared" si="2"/>
        <v>1.8158649925453386E-2</v>
      </c>
      <c r="K9" s="84">
        <v>0</v>
      </c>
      <c r="L9" s="83">
        <f>K9/G23</f>
        <v>0</v>
      </c>
      <c r="M9" s="84">
        <v>240.62</v>
      </c>
      <c r="N9" s="83">
        <f t="shared" si="3"/>
        <v>1.0183029610008842E-2</v>
      </c>
      <c r="O9" s="83">
        <f t="shared" si="4"/>
        <v>0.59895447205633967</v>
      </c>
      <c r="P9" s="80">
        <v>0.40429999999999999</v>
      </c>
      <c r="Q9" s="84">
        <f t="shared" si="5"/>
        <v>-4599.5897939999986</v>
      </c>
      <c r="R9" s="83">
        <f t="shared" si="6"/>
        <v>-0.19465447205633968</v>
      </c>
      <c r="S9" s="85">
        <f>471.32/60</f>
        <v>7.8553333333333333</v>
      </c>
      <c r="T9" s="87"/>
      <c r="U9" s="213"/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  <c r="AL9" s="213"/>
      <c r="AM9" s="213"/>
    </row>
    <row r="10" spans="1:39" ht="15" customHeight="1">
      <c r="A10" s="213"/>
      <c r="B10" s="71">
        <v>46143</v>
      </c>
      <c r="C10" s="72">
        <v>0.65700000000000003</v>
      </c>
      <c r="D10" s="73">
        <v>1.8200000000000001E-2</v>
      </c>
      <c r="E10" s="74">
        <v>808.42</v>
      </c>
      <c r="F10" s="75">
        <f t="shared" si="0"/>
        <v>0.63880000000000003</v>
      </c>
      <c r="G10" s="74">
        <v>693.7</v>
      </c>
      <c r="H10" s="75">
        <f t="shared" si="1"/>
        <v>2.8146338237269131E-2</v>
      </c>
      <c r="I10" s="74">
        <v>379.1</v>
      </c>
      <c r="J10" s="75">
        <f t="shared" si="2"/>
        <v>1.5381687798398051E-2</v>
      </c>
      <c r="K10" s="76">
        <v>0</v>
      </c>
      <c r="L10" s="75">
        <f t="shared" ref="L10:L17" si="7">K10/I24</f>
        <v>0</v>
      </c>
      <c r="M10" s="76">
        <v>266.04000000000002</v>
      </c>
      <c r="N10" s="75">
        <f t="shared" si="3"/>
        <v>1.0794366188039613E-2</v>
      </c>
      <c r="O10" s="75">
        <f t="shared" si="4"/>
        <v>0.58447760777629321</v>
      </c>
      <c r="P10" s="72">
        <v>0.49070000000000003</v>
      </c>
      <c r="Q10" s="76">
        <f t="shared" si="5"/>
        <v>-2311.2607389999989</v>
      </c>
      <c r="R10" s="75">
        <f t="shared" si="6"/>
        <v>-9.3777607776293181E-2</v>
      </c>
      <c r="S10" s="77">
        <f>523.19/60</f>
        <v>8.7198333333333338</v>
      </c>
      <c r="T10" s="78"/>
      <c r="U10" s="213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3"/>
      <c r="AG10" s="213"/>
      <c r="AH10" s="213"/>
      <c r="AI10" s="213"/>
      <c r="AJ10" s="213"/>
      <c r="AK10" s="213"/>
      <c r="AL10" s="213"/>
      <c r="AM10" s="213"/>
    </row>
    <row r="11" spans="1:39" ht="15" customHeight="1">
      <c r="A11" s="213"/>
      <c r="B11" s="79">
        <v>46174</v>
      </c>
      <c r="C11" s="80">
        <v>0.65900000000000003</v>
      </c>
      <c r="D11" s="81">
        <v>1.9099999999999999E-2</v>
      </c>
      <c r="E11" s="82">
        <v>751.34</v>
      </c>
      <c r="F11" s="83">
        <f t="shared" si="0"/>
        <v>0.63990000000000002</v>
      </c>
      <c r="G11" s="82">
        <v>1459.64</v>
      </c>
      <c r="H11" s="83">
        <f t="shared" si="1"/>
        <v>5.2481438202247196E-2</v>
      </c>
      <c r="I11" s="82">
        <v>378.46</v>
      </c>
      <c r="J11" s="83">
        <f t="shared" si="2"/>
        <v>1.3607550561797752E-2</v>
      </c>
      <c r="K11" s="84">
        <v>0</v>
      </c>
      <c r="L11" s="83">
        <f t="shared" si="7"/>
        <v>0</v>
      </c>
      <c r="M11" s="84">
        <v>292.33</v>
      </c>
      <c r="N11" s="83">
        <f t="shared" si="3"/>
        <v>1.0510741573033708E-2</v>
      </c>
      <c r="O11" s="83">
        <f t="shared" si="4"/>
        <v>0.56330026966292146</v>
      </c>
      <c r="P11" s="80">
        <v>0.41899999999999998</v>
      </c>
      <c r="Q11" s="84">
        <f t="shared" si="5"/>
        <v>-4013.3512500000033</v>
      </c>
      <c r="R11" s="83">
        <f t="shared" si="6"/>
        <v>-0.14430026966292148</v>
      </c>
      <c r="S11" s="85">
        <f>510.06/60</f>
        <v>8.5009999999999994</v>
      </c>
      <c r="T11" s="87"/>
      <c r="U11" s="213"/>
      <c r="V11" s="213"/>
      <c r="W11" s="213"/>
      <c r="X11" s="213"/>
      <c r="Y11" s="213"/>
      <c r="Z11" s="213"/>
      <c r="AA11" s="213"/>
      <c r="AB11" s="213"/>
      <c r="AC11" s="213"/>
      <c r="AD11" s="213"/>
      <c r="AE11" s="213"/>
      <c r="AF11" s="213"/>
      <c r="AG11" s="213"/>
      <c r="AH11" s="213"/>
      <c r="AI11" s="213"/>
      <c r="AJ11" s="213"/>
      <c r="AK11" s="213"/>
      <c r="AL11" s="213"/>
      <c r="AM11" s="213"/>
    </row>
    <row r="12" spans="1:39" ht="15" customHeight="1">
      <c r="A12" s="213"/>
      <c r="B12" s="88">
        <v>46204</v>
      </c>
      <c r="C12" s="72">
        <v>0.65910000000000002</v>
      </c>
      <c r="D12" s="72">
        <v>1.8700000000000001E-2</v>
      </c>
      <c r="E12" s="89">
        <v>733.63</v>
      </c>
      <c r="F12" s="90">
        <f t="shared" si="0"/>
        <v>0.64039999999999997</v>
      </c>
      <c r="G12" s="89">
        <v>1315.24</v>
      </c>
      <c r="H12" s="90">
        <f t="shared" si="1"/>
        <v>5.0533113512778317E-2</v>
      </c>
      <c r="I12" s="89">
        <v>453.15</v>
      </c>
      <c r="J12" s="90">
        <f t="shared" si="2"/>
        <v>1.7410571749882527E-2</v>
      </c>
      <c r="K12" s="91">
        <v>0</v>
      </c>
      <c r="L12" s="90">
        <f t="shared" si="7"/>
        <v>0</v>
      </c>
      <c r="M12" s="91">
        <v>242.2</v>
      </c>
      <c r="N12" s="90">
        <f t="shared" si="3"/>
        <v>9.3056172963070678E-3</v>
      </c>
      <c r="O12" s="90">
        <f t="shared" si="4"/>
        <v>0.56315069744103208</v>
      </c>
      <c r="P12" s="72">
        <v>0.39989999999999998</v>
      </c>
      <c r="Q12" s="91">
        <f t="shared" si="5"/>
        <v>-4248.9732450000001</v>
      </c>
      <c r="R12" s="90">
        <f t="shared" si="6"/>
        <v>-0.1632506974410321</v>
      </c>
      <c r="S12" s="92">
        <f>509.23/60</f>
        <v>8.487166666666667</v>
      </c>
      <c r="T12" s="93"/>
      <c r="U12" s="213"/>
      <c r="V12" s="213"/>
      <c r="W12" s="213"/>
      <c r="X12" s="213"/>
      <c r="Y12" s="213"/>
      <c r="Z12" s="213"/>
      <c r="AA12" s="213"/>
      <c r="AB12" s="213"/>
      <c r="AC12" s="213"/>
      <c r="AD12" s="213"/>
      <c r="AE12" s="213"/>
      <c r="AF12" s="213"/>
      <c r="AG12" s="213"/>
      <c r="AH12" s="213"/>
      <c r="AI12" s="213"/>
      <c r="AJ12" s="213"/>
      <c r="AK12" s="213"/>
      <c r="AL12" s="213"/>
      <c r="AM12" s="213"/>
    </row>
    <row r="13" spans="1:39" ht="15" customHeight="1">
      <c r="A13" s="213"/>
      <c r="B13" s="94">
        <v>46235</v>
      </c>
      <c r="C13" s="99">
        <v>0.66446890000000003</v>
      </c>
      <c r="D13" s="95">
        <v>1.9104699999999999E-2</v>
      </c>
      <c r="E13" s="96">
        <v>751.31</v>
      </c>
      <c r="F13" s="97">
        <f t="shared" si="0"/>
        <v>0.64536420000000005</v>
      </c>
      <c r="G13" s="96">
        <v>1685.55</v>
      </c>
      <c r="H13" s="97">
        <f t="shared" si="1"/>
        <v>6.4359713350989251E-2</v>
      </c>
      <c r="I13" s="96">
        <v>817.38</v>
      </c>
      <c r="J13" s="97">
        <f t="shared" si="2"/>
        <v>3.1210194001264627E-2</v>
      </c>
      <c r="K13" s="98">
        <v>0</v>
      </c>
      <c r="L13" s="97">
        <f t="shared" si="7"/>
        <v>0</v>
      </c>
      <c r="M13" s="98">
        <v>247.52</v>
      </c>
      <c r="N13" s="97">
        <f t="shared" ref="N13" si="8">M13/G27</f>
        <v>9.4511086877499088E-3</v>
      </c>
      <c r="O13" s="97">
        <f t="shared" ref="O13" si="9">F13-H13-J13-L13-N13</f>
        <v>0.54034318395999625</v>
      </c>
      <c r="P13" s="99">
        <v>0.4824</v>
      </c>
      <c r="Q13" s="98">
        <f t="shared" si="5"/>
        <v>-1517.5041751840013</v>
      </c>
      <c r="R13" s="97">
        <f t="shared" si="6"/>
        <v>-5.7943183959996258E-2</v>
      </c>
      <c r="S13" s="100">
        <f>540.06/60</f>
        <v>9.0009999999999994</v>
      </c>
      <c r="T13" s="101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</row>
    <row r="14" spans="1:39" ht="15" customHeight="1">
      <c r="A14" s="213"/>
      <c r="B14" s="102">
        <v>46266</v>
      </c>
      <c r="C14" s="186"/>
      <c r="D14" s="103"/>
      <c r="E14" s="104"/>
      <c r="F14" s="105">
        <f t="shared" si="0"/>
        <v>0</v>
      </c>
      <c r="G14" s="104"/>
      <c r="H14" s="105" t="e">
        <f t="shared" si="1"/>
        <v>#DIV/0!</v>
      </c>
      <c r="I14" s="104"/>
      <c r="J14" s="105" t="e">
        <f t="shared" si="2"/>
        <v>#DIV/0!</v>
      </c>
      <c r="K14" s="106">
        <v>0</v>
      </c>
      <c r="L14" s="105">
        <f t="shared" si="7"/>
        <v>0</v>
      </c>
      <c r="M14" s="106"/>
      <c r="N14" s="105" t="e">
        <f t="shared" ref="N14:N17" si="10">M14/G28</f>
        <v>#DIV/0!</v>
      </c>
      <c r="O14" s="105" t="e">
        <f t="shared" ref="O14:O17" si="11">F14-H14-J14-L14-N14</f>
        <v>#DIV/0!</v>
      </c>
      <c r="P14" s="186"/>
      <c r="Q14" s="106" t="e">
        <f t="shared" si="5"/>
        <v>#DIV/0!</v>
      </c>
      <c r="R14" s="105" t="e">
        <f t="shared" si="6"/>
        <v>#DIV/0!</v>
      </c>
      <c r="S14" s="107"/>
      <c r="T14" s="108"/>
      <c r="U14" s="213"/>
      <c r="V14" s="213"/>
      <c r="W14" s="213"/>
      <c r="X14" s="213"/>
      <c r="Y14" s="213"/>
      <c r="Z14" s="213"/>
      <c r="AA14" s="213"/>
      <c r="AB14" s="213"/>
      <c r="AC14" s="213"/>
      <c r="AD14" s="213"/>
      <c r="AE14" s="213"/>
      <c r="AF14" s="213"/>
      <c r="AG14" s="213"/>
      <c r="AH14" s="213"/>
      <c r="AI14" s="213"/>
      <c r="AJ14" s="213"/>
      <c r="AK14" s="213"/>
      <c r="AL14" s="213"/>
      <c r="AM14" s="213"/>
    </row>
    <row r="15" spans="1:39" ht="15" customHeight="1">
      <c r="A15" s="213"/>
      <c r="B15" s="102">
        <v>46296</v>
      </c>
      <c r="C15" s="186"/>
      <c r="D15" s="103"/>
      <c r="E15" s="104"/>
      <c r="F15" s="105">
        <f t="shared" si="0"/>
        <v>0</v>
      </c>
      <c r="G15" s="104"/>
      <c r="H15" s="105" t="e">
        <f t="shared" si="1"/>
        <v>#DIV/0!</v>
      </c>
      <c r="I15" s="104"/>
      <c r="J15" s="105" t="e">
        <f t="shared" si="2"/>
        <v>#DIV/0!</v>
      </c>
      <c r="K15" s="106">
        <v>0</v>
      </c>
      <c r="L15" s="105">
        <f t="shared" si="7"/>
        <v>0</v>
      </c>
      <c r="M15" s="106"/>
      <c r="N15" s="105" t="e">
        <f t="shared" si="10"/>
        <v>#DIV/0!</v>
      </c>
      <c r="O15" s="105" t="e">
        <f t="shared" si="11"/>
        <v>#DIV/0!</v>
      </c>
      <c r="P15" s="186"/>
      <c r="Q15" s="106" t="e">
        <f t="shared" si="5"/>
        <v>#DIV/0!</v>
      </c>
      <c r="R15" s="105" t="e">
        <f t="shared" si="6"/>
        <v>#DIV/0!</v>
      </c>
      <c r="S15" s="107"/>
      <c r="T15" s="108"/>
      <c r="U15" s="213"/>
      <c r="V15" s="213"/>
      <c r="W15" s="213"/>
      <c r="X15" s="213"/>
      <c r="Y15" s="213"/>
      <c r="Z15" s="213"/>
      <c r="AA15" s="213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</row>
    <row r="16" spans="1:39" ht="15" customHeight="1">
      <c r="A16" s="213"/>
      <c r="B16" s="102">
        <v>46327</v>
      </c>
      <c r="C16" s="186"/>
      <c r="D16" s="103"/>
      <c r="E16" s="104"/>
      <c r="F16" s="105">
        <f t="shared" si="0"/>
        <v>0</v>
      </c>
      <c r="G16" s="104"/>
      <c r="H16" s="105" t="e">
        <f t="shared" si="1"/>
        <v>#DIV/0!</v>
      </c>
      <c r="I16" s="104"/>
      <c r="J16" s="105" t="e">
        <f t="shared" si="2"/>
        <v>#DIV/0!</v>
      </c>
      <c r="K16" s="106">
        <v>0</v>
      </c>
      <c r="L16" s="105">
        <f t="shared" si="7"/>
        <v>0</v>
      </c>
      <c r="M16" s="106"/>
      <c r="N16" s="105" t="e">
        <f t="shared" si="10"/>
        <v>#DIV/0!</v>
      </c>
      <c r="O16" s="105" t="e">
        <f t="shared" si="11"/>
        <v>#DIV/0!</v>
      </c>
      <c r="P16" s="186"/>
      <c r="Q16" s="106" t="e">
        <f t="shared" si="5"/>
        <v>#DIV/0!</v>
      </c>
      <c r="R16" s="105" t="e">
        <f t="shared" si="6"/>
        <v>#DIV/0!</v>
      </c>
      <c r="S16" s="107"/>
      <c r="T16" s="108"/>
      <c r="U16" s="213"/>
      <c r="V16" s="213"/>
      <c r="W16" s="213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</row>
    <row r="17" spans="1:39" ht="15" customHeight="1">
      <c r="A17" s="213"/>
      <c r="B17" s="102">
        <v>46357</v>
      </c>
      <c r="C17" s="186"/>
      <c r="D17" s="103"/>
      <c r="E17" s="104"/>
      <c r="F17" s="105">
        <f t="shared" si="0"/>
        <v>0</v>
      </c>
      <c r="G17" s="104"/>
      <c r="H17" s="105" t="e">
        <f t="shared" si="1"/>
        <v>#DIV/0!</v>
      </c>
      <c r="I17" s="104"/>
      <c r="J17" s="105" t="e">
        <f t="shared" si="2"/>
        <v>#DIV/0!</v>
      </c>
      <c r="K17" s="106">
        <v>0</v>
      </c>
      <c r="L17" s="105">
        <f t="shared" si="7"/>
        <v>0</v>
      </c>
      <c r="M17" s="106"/>
      <c r="N17" s="105" t="e">
        <f t="shared" si="10"/>
        <v>#DIV/0!</v>
      </c>
      <c r="O17" s="105" t="e">
        <f t="shared" si="11"/>
        <v>#DIV/0!</v>
      </c>
      <c r="P17" s="186"/>
      <c r="Q17" s="106" t="e">
        <f t="shared" si="5"/>
        <v>#DIV/0!</v>
      </c>
      <c r="R17" s="105" t="e">
        <f t="shared" si="6"/>
        <v>#DIV/0!</v>
      </c>
      <c r="S17" s="107"/>
      <c r="T17" s="108"/>
      <c r="U17" s="213"/>
      <c r="V17" s="213"/>
      <c r="W17" s="213"/>
      <c r="X17" s="213"/>
      <c r="Y17" s="213"/>
      <c r="Z17" s="213"/>
      <c r="AA17" s="213"/>
      <c r="AB17" s="213"/>
      <c r="AC17" s="213"/>
      <c r="AD17" s="213"/>
      <c r="AE17" s="213"/>
      <c r="AF17" s="213"/>
      <c r="AG17" s="213"/>
      <c r="AH17" s="213"/>
      <c r="AI17" s="213"/>
      <c r="AJ17" s="213"/>
      <c r="AK17" s="213"/>
      <c r="AL17" s="213"/>
      <c r="AM17" s="213"/>
    </row>
    <row r="18" spans="1:39" ht="24.75" customHeight="1">
      <c r="A18" s="213"/>
      <c r="B18" s="1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9"/>
      <c r="O18" s="19"/>
      <c r="P18" s="19"/>
      <c r="Q18" s="19"/>
      <c r="R18" s="19"/>
      <c r="S18" s="19"/>
      <c r="T18" s="22"/>
      <c r="U18" s="213"/>
      <c r="V18" s="213"/>
      <c r="W18" s="213"/>
      <c r="X18" s="213"/>
      <c r="Y18" s="213"/>
      <c r="Z18" s="213"/>
      <c r="AA18" s="213"/>
      <c r="AB18" s="213"/>
      <c r="AC18" s="213"/>
      <c r="AD18" s="213"/>
      <c r="AE18" s="213"/>
      <c r="AF18" s="213"/>
      <c r="AG18" s="213"/>
      <c r="AH18" s="213"/>
      <c r="AI18" s="213"/>
      <c r="AJ18" s="213"/>
      <c r="AK18" s="213"/>
      <c r="AL18" s="213"/>
      <c r="AM18" s="213"/>
    </row>
    <row r="19" spans="1:39" ht="51" customHeight="1">
      <c r="A19" s="213"/>
      <c r="B19" s="69" t="s">
        <v>2</v>
      </c>
      <c r="C19" s="69" t="s">
        <v>21</v>
      </c>
      <c r="D19" s="69" t="s">
        <v>22</v>
      </c>
      <c r="E19" s="69" t="s">
        <v>23</v>
      </c>
      <c r="F19" s="69" t="s">
        <v>24</v>
      </c>
      <c r="G19" s="69" t="s">
        <v>25</v>
      </c>
      <c r="H19" s="69" t="s">
        <v>23</v>
      </c>
      <c r="I19" s="69" t="s">
        <v>26</v>
      </c>
      <c r="J19" s="69" t="s">
        <v>27</v>
      </c>
      <c r="K19" s="69" t="s">
        <v>23</v>
      </c>
      <c r="L19" s="69" t="s">
        <v>28</v>
      </c>
      <c r="M19" s="69" t="s">
        <v>29</v>
      </c>
      <c r="N19" s="69" t="s">
        <v>30</v>
      </c>
      <c r="O19" s="69" t="s">
        <v>31</v>
      </c>
      <c r="P19" s="69" t="s">
        <v>32</v>
      </c>
      <c r="Q19" s="69" t="s">
        <v>33</v>
      </c>
      <c r="R19" s="69" t="s">
        <v>34</v>
      </c>
      <c r="S19" s="69" t="s">
        <v>35</v>
      </c>
      <c r="T19" s="69" t="s">
        <v>36</v>
      </c>
      <c r="U19" s="213"/>
      <c r="V19" s="213"/>
      <c r="W19" s="213"/>
      <c r="X19" s="213"/>
      <c r="Y19" s="213"/>
      <c r="Z19" s="213"/>
      <c r="AA19" s="213"/>
      <c r="AB19" s="213"/>
      <c r="AC19" s="213"/>
      <c r="AD19" s="213"/>
      <c r="AE19" s="213"/>
      <c r="AF19" s="213"/>
      <c r="AG19" s="213"/>
      <c r="AH19" s="213"/>
      <c r="AI19" s="213"/>
      <c r="AJ19" s="213"/>
      <c r="AK19" s="213"/>
      <c r="AL19" s="213"/>
      <c r="AM19" s="213"/>
    </row>
    <row r="20" spans="1:39" ht="15" customHeight="1">
      <c r="A20" s="213"/>
      <c r="B20" s="71">
        <v>46023</v>
      </c>
      <c r="C20" s="76">
        <v>150000</v>
      </c>
      <c r="D20" s="74">
        <v>76356</v>
      </c>
      <c r="E20" s="76">
        <f t="shared" ref="E20:E31" si="12">D20-C20</f>
        <v>-73644</v>
      </c>
      <c r="F20" s="76">
        <v>80000</v>
      </c>
      <c r="G20" s="74">
        <v>20855.2</v>
      </c>
      <c r="H20" s="76">
        <f t="shared" ref="H20:H31" si="13">G20-F20</f>
        <v>-59144.800000000003</v>
      </c>
      <c r="I20" s="76">
        <f>SUM(F20+C20)</f>
        <v>230000</v>
      </c>
      <c r="J20" s="76">
        <f t="shared" ref="J20:J31" si="14">D20+G20</f>
        <v>97211.199999999997</v>
      </c>
      <c r="K20" s="76">
        <f t="shared" ref="K20:K31" si="15">J20-I20</f>
        <v>-132788.79999999999</v>
      </c>
      <c r="L20" s="113">
        <v>-2835.26</v>
      </c>
      <c r="M20" s="75">
        <f t="shared" ref="M20:M31" si="16">L20/G20</f>
        <v>-0.1359497871034562</v>
      </c>
      <c r="N20" s="113">
        <v>242.99</v>
      </c>
      <c r="O20" s="75">
        <f t="shared" ref="O20:O31" si="17">N20/D20</f>
        <v>3.1823301377756825E-3</v>
      </c>
      <c r="P20" s="114">
        <v>3500</v>
      </c>
      <c r="Q20" s="114">
        <v>2513.7600000000002</v>
      </c>
      <c r="R20" s="76">
        <f t="shared" ref="R20:R31" si="18">Q20-P20</f>
        <v>-986.23999999999978</v>
      </c>
      <c r="S20" s="114">
        <v>-569.85</v>
      </c>
      <c r="T20" s="115">
        <v>0.31830000000000003</v>
      </c>
      <c r="U20" s="213"/>
      <c r="V20" s="213"/>
      <c r="W20" s="213"/>
      <c r="X20" s="213"/>
      <c r="Y20" s="213"/>
      <c r="Z20" s="213"/>
      <c r="AA20" s="213"/>
      <c r="AB20" s="213"/>
      <c r="AC20" s="213"/>
      <c r="AD20" s="213"/>
      <c r="AE20" s="213"/>
      <c r="AF20" s="213"/>
      <c r="AG20" s="213"/>
      <c r="AH20" s="213"/>
      <c r="AI20" s="213"/>
      <c r="AJ20" s="213"/>
      <c r="AK20" s="213"/>
      <c r="AL20" s="213"/>
      <c r="AM20" s="213"/>
    </row>
    <row r="21" spans="1:39" ht="15" customHeight="1">
      <c r="A21" s="213"/>
      <c r="B21" s="79">
        <v>46054</v>
      </c>
      <c r="C21" s="84">
        <v>150000</v>
      </c>
      <c r="D21" s="82">
        <v>78892</v>
      </c>
      <c r="E21" s="84">
        <f t="shared" si="12"/>
        <v>-71108</v>
      </c>
      <c r="F21" s="84">
        <v>80000</v>
      </c>
      <c r="G21" s="82">
        <v>20413.27</v>
      </c>
      <c r="H21" s="84">
        <f t="shared" si="13"/>
        <v>-59586.729999999996</v>
      </c>
      <c r="I21" s="84">
        <f>SUM(F21+C21)</f>
        <v>230000</v>
      </c>
      <c r="J21" s="84">
        <f t="shared" si="14"/>
        <v>99305.27</v>
      </c>
      <c r="K21" s="84">
        <f t="shared" si="15"/>
        <v>-130694.73</v>
      </c>
      <c r="L21" s="116">
        <v>924.7</v>
      </c>
      <c r="M21" s="83">
        <f t="shared" si="16"/>
        <v>4.5298964840028079E-2</v>
      </c>
      <c r="N21" s="116">
        <v>1479</v>
      </c>
      <c r="O21" s="83">
        <f t="shared" si="17"/>
        <v>1.8747147999797192E-2</v>
      </c>
      <c r="P21" s="117">
        <v>3500</v>
      </c>
      <c r="Q21" s="117">
        <v>2484.63</v>
      </c>
      <c r="R21" s="84">
        <f t="shared" si="18"/>
        <v>-1015.3699999999999</v>
      </c>
      <c r="S21" s="117">
        <v>273.73</v>
      </c>
      <c r="T21" s="118">
        <v>0.66310000000000002</v>
      </c>
      <c r="U21" s="213"/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3"/>
      <c r="AG21" s="213"/>
      <c r="AH21" s="213"/>
      <c r="AI21" s="213"/>
      <c r="AJ21" s="213"/>
      <c r="AK21" s="213"/>
      <c r="AL21" s="213"/>
      <c r="AM21" s="213"/>
    </row>
    <row r="22" spans="1:39" ht="15" customHeight="1">
      <c r="A22" s="213"/>
      <c r="B22" s="71">
        <v>46082</v>
      </c>
      <c r="C22" s="76">
        <v>150000</v>
      </c>
      <c r="D22" s="74">
        <v>88964</v>
      </c>
      <c r="E22" s="76">
        <f t="shared" si="12"/>
        <v>-61036</v>
      </c>
      <c r="F22" s="76">
        <v>80000</v>
      </c>
      <c r="G22" s="74">
        <v>23693.69</v>
      </c>
      <c r="H22" s="76">
        <f t="shared" si="13"/>
        <v>-56306.31</v>
      </c>
      <c r="I22" s="76">
        <v>230000</v>
      </c>
      <c r="J22" s="76">
        <f t="shared" si="14"/>
        <v>112657.69</v>
      </c>
      <c r="K22" s="76">
        <f t="shared" si="15"/>
        <v>-117342.31</v>
      </c>
      <c r="L22" s="113">
        <v>-1040.49</v>
      </c>
      <c r="M22" s="75">
        <f t="shared" si="16"/>
        <v>-4.3914223575981626E-2</v>
      </c>
      <c r="N22" s="113">
        <v>2164</v>
      </c>
      <c r="O22" s="75">
        <f t="shared" si="17"/>
        <v>2.4324445843262443E-2</v>
      </c>
      <c r="P22" s="114">
        <v>3500</v>
      </c>
      <c r="Q22" s="114">
        <v>3101.64</v>
      </c>
      <c r="R22" s="76">
        <f t="shared" si="18"/>
        <v>-398.36000000000013</v>
      </c>
      <c r="S22" s="114">
        <v>-131.19</v>
      </c>
      <c r="T22" s="115">
        <v>0.50180000000000002</v>
      </c>
      <c r="U22" s="213"/>
      <c r="V22" s="213"/>
      <c r="W22" s="213"/>
      <c r="X22" s="213"/>
      <c r="Y22" s="213"/>
      <c r="Z22" s="213"/>
      <c r="AA22" s="213"/>
      <c r="AB22" s="213"/>
      <c r="AC22" s="213"/>
      <c r="AD22" s="213"/>
      <c r="AE22" s="213"/>
      <c r="AF22" s="213"/>
      <c r="AG22" s="213"/>
      <c r="AH22" s="213"/>
      <c r="AI22" s="213"/>
      <c r="AJ22" s="213"/>
      <c r="AK22" s="213"/>
      <c r="AL22" s="213"/>
      <c r="AM22" s="213"/>
    </row>
    <row r="23" spans="1:39" ht="15" customHeight="1">
      <c r="A23" s="213"/>
      <c r="B23" s="79">
        <v>46113</v>
      </c>
      <c r="C23" s="84">
        <v>150000</v>
      </c>
      <c r="D23" s="82">
        <v>86627</v>
      </c>
      <c r="E23" s="84">
        <f t="shared" si="12"/>
        <v>-63373</v>
      </c>
      <c r="F23" s="84">
        <v>80000</v>
      </c>
      <c r="G23" s="82">
        <v>23629.51</v>
      </c>
      <c r="H23" s="84">
        <f t="shared" si="13"/>
        <v>-56370.490000000005</v>
      </c>
      <c r="I23" s="84">
        <v>230000</v>
      </c>
      <c r="J23" s="84">
        <f t="shared" si="14"/>
        <v>110256.51</v>
      </c>
      <c r="K23" s="84">
        <f t="shared" si="15"/>
        <v>-119743.49</v>
      </c>
      <c r="L23" s="116">
        <v>-2909.95</v>
      </c>
      <c r="M23" s="83">
        <f t="shared" si="16"/>
        <v>-0.12314897769780245</v>
      </c>
      <c r="N23" s="116">
        <v>-2807</v>
      </c>
      <c r="O23" s="83">
        <f t="shared" si="17"/>
        <v>-3.2403292276080208E-2</v>
      </c>
      <c r="P23" s="117">
        <v>3500</v>
      </c>
      <c r="Q23" s="117">
        <v>2861.45</v>
      </c>
      <c r="R23" s="84">
        <f t="shared" si="18"/>
        <v>-638.55000000000018</v>
      </c>
      <c r="S23" s="117">
        <v>-783.02</v>
      </c>
      <c r="T23" s="118">
        <v>0.2525</v>
      </c>
      <c r="U23" s="213"/>
      <c r="V23" s="213"/>
      <c r="W23" s="213"/>
      <c r="X23" s="213"/>
      <c r="Y23" s="213"/>
      <c r="Z23" s="213"/>
      <c r="AA23" s="213"/>
      <c r="AB23" s="213"/>
      <c r="AC23" s="213"/>
      <c r="AD23" s="213"/>
      <c r="AE23" s="213"/>
      <c r="AF23" s="213"/>
      <c r="AG23" s="213"/>
      <c r="AH23" s="213"/>
      <c r="AI23" s="213"/>
      <c r="AJ23" s="213"/>
      <c r="AK23" s="213"/>
      <c r="AL23" s="213"/>
      <c r="AM23" s="213"/>
    </row>
    <row r="24" spans="1:39" ht="15" customHeight="1">
      <c r="A24" s="213"/>
      <c r="B24" s="71">
        <v>46143</v>
      </c>
      <c r="C24" s="76">
        <v>150000</v>
      </c>
      <c r="D24" s="74">
        <v>100074</v>
      </c>
      <c r="E24" s="76">
        <f t="shared" si="12"/>
        <v>-49926</v>
      </c>
      <c r="F24" s="76">
        <v>80000</v>
      </c>
      <c r="G24" s="74">
        <v>24646.19</v>
      </c>
      <c r="H24" s="76">
        <f t="shared" si="13"/>
        <v>-55353.81</v>
      </c>
      <c r="I24" s="76">
        <v>230000</v>
      </c>
      <c r="J24" s="76">
        <f t="shared" si="14"/>
        <v>124720.19</v>
      </c>
      <c r="K24" s="76">
        <f t="shared" si="15"/>
        <v>-105279.81</v>
      </c>
      <c r="L24" s="113">
        <v>-910.71</v>
      </c>
      <c r="M24" s="75">
        <f t="shared" si="16"/>
        <v>-3.6951350289841964E-2</v>
      </c>
      <c r="N24" s="113">
        <v>-10406</v>
      </c>
      <c r="O24" s="75">
        <f t="shared" si="17"/>
        <v>-0.10398305254111957</v>
      </c>
      <c r="P24" s="114">
        <v>3500</v>
      </c>
      <c r="Q24" s="114">
        <v>3657.55</v>
      </c>
      <c r="R24" s="76">
        <f t="shared" si="18"/>
        <v>157.55000000000018</v>
      </c>
      <c r="S24" s="114">
        <v>-663.57</v>
      </c>
      <c r="T24" s="115">
        <v>0.32769999999999999</v>
      </c>
      <c r="U24" s="213"/>
      <c r="V24" s="213"/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13"/>
      <c r="AH24" s="213"/>
      <c r="AI24" s="213"/>
      <c r="AJ24" s="213"/>
      <c r="AK24" s="213"/>
      <c r="AL24" s="213"/>
      <c r="AM24" s="213"/>
    </row>
    <row r="25" spans="1:39" ht="15" customHeight="1">
      <c r="A25" s="213"/>
      <c r="B25" s="79">
        <v>46174</v>
      </c>
      <c r="C25" s="84">
        <v>150000</v>
      </c>
      <c r="D25" s="82">
        <v>96422</v>
      </c>
      <c r="E25" s="84">
        <f t="shared" si="12"/>
        <v>-53578</v>
      </c>
      <c r="F25" s="84">
        <v>80000</v>
      </c>
      <c r="G25" s="82">
        <v>27812.5</v>
      </c>
      <c r="H25" s="84">
        <f t="shared" si="13"/>
        <v>-52187.5</v>
      </c>
      <c r="I25" s="84">
        <v>230000</v>
      </c>
      <c r="J25" s="84">
        <f t="shared" si="14"/>
        <v>124234.5</v>
      </c>
      <c r="K25" s="84">
        <f t="shared" si="15"/>
        <v>-105765.5</v>
      </c>
      <c r="L25" s="116">
        <v>-2454.48</v>
      </c>
      <c r="M25" s="83">
        <f t="shared" si="16"/>
        <v>-8.825096629213483E-2</v>
      </c>
      <c r="N25" s="116">
        <v>3422</v>
      </c>
      <c r="O25" s="83">
        <f t="shared" si="17"/>
        <v>3.5489825973325589E-2</v>
      </c>
      <c r="P25" s="117">
        <v>3500</v>
      </c>
      <c r="Q25" s="117">
        <v>3765.06</v>
      </c>
      <c r="R25" s="84">
        <f t="shared" si="18"/>
        <v>265.05999999999995</v>
      </c>
      <c r="S25" s="117">
        <v>525.79999999999995</v>
      </c>
      <c r="T25" s="118">
        <v>0.65610000000000002</v>
      </c>
      <c r="U25" s="213"/>
      <c r="V25" s="213"/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3"/>
      <c r="AI25" s="213"/>
      <c r="AJ25" s="213"/>
      <c r="AK25" s="213"/>
      <c r="AL25" s="213"/>
      <c r="AM25" s="213"/>
    </row>
    <row r="26" spans="1:39" ht="15" customHeight="1">
      <c r="A26" s="213"/>
      <c r="B26" s="88">
        <v>46204</v>
      </c>
      <c r="C26" s="91">
        <v>150000</v>
      </c>
      <c r="D26" s="89">
        <v>96374</v>
      </c>
      <c r="E26" s="91">
        <f t="shared" si="12"/>
        <v>-53626</v>
      </c>
      <c r="F26" s="91">
        <v>80000</v>
      </c>
      <c r="G26" s="89">
        <v>26027.29</v>
      </c>
      <c r="H26" s="91">
        <f t="shared" si="13"/>
        <v>-53972.71</v>
      </c>
      <c r="I26" s="91">
        <v>230000</v>
      </c>
      <c r="J26" s="91">
        <f t="shared" si="14"/>
        <v>122401.29000000001</v>
      </c>
      <c r="K26" s="91">
        <f t="shared" si="15"/>
        <v>-107598.70999999999</v>
      </c>
      <c r="L26" s="119">
        <v>-2894.53</v>
      </c>
      <c r="M26" s="90">
        <f t="shared" si="16"/>
        <v>-0.11121134778150166</v>
      </c>
      <c r="N26" s="119">
        <v>-4749</v>
      </c>
      <c r="O26" s="90">
        <f t="shared" si="17"/>
        <v>-4.9276775893913299E-2</v>
      </c>
      <c r="P26" s="120">
        <v>3500</v>
      </c>
      <c r="Q26" s="120">
        <v>3472.42</v>
      </c>
      <c r="R26" s="91">
        <f t="shared" si="18"/>
        <v>-27.579999999999927</v>
      </c>
      <c r="S26" s="120">
        <v>-808.54</v>
      </c>
      <c r="T26" s="121">
        <v>0.27179999999999999</v>
      </c>
      <c r="U26" s="213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3"/>
      <c r="AI26" s="213"/>
      <c r="AJ26" s="213"/>
      <c r="AK26" s="213"/>
      <c r="AL26" s="213"/>
      <c r="AM26" s="213"/>
    </row>
    <row r="27" spans="1:39" ht="15" customHeight="1">
      <c r="A27" s="213"/>
      <c r="B27" s="94">
        <v>46235</v>
      </c>
      <c r="C27" s="98">
        <v>150000</v>
      </c>
      <c r="D27" s="96">
        <v>103374</v>
      </c>
      <c r="E27" s="98">
        <f t="shared" si="12"/>
        <v>-46626</v>
      </c>
      <c r="F27" s="98">
        <v>80000</v>
      </c>
      <c r="G27" s="96">
        <v>26189.52</v>
      </c>
      <c r="H27" s="98">
        <f t="shared" si="13"/>
        <v>-53810.479999999996</v>
      </c>
      <c r="I27" s="98">
        <v>230000</v>
      </c>
      <c r="J27" s="98">
        <f t="shared" si="14"/>
        <v>129563.52</v>
      </c>
      <c r="K27" s="98">
        <f t="shared" si="15"/>
        <v>-100436.48</v>
      </c>
      <c r="L27" s="122">
        <v>-9.5399999999999991</v>
      </c>
      <c r="M27" s="97">
        <f t="shared" si="16"/>
        <v>-3.6426784454239705E-4</v>
      </c>
      <c r="N27" s="122">
        <v>440</v>
      </c>
      <c r="O27" s="97">
        <f t="shared" si="17"/>
        <v>4.2563894209375662E-3</v>
      </c>
      <c r="P27" s="123">
        <v>3500</v>
      </c>
      <c r="Q27" s="123">
        <v>3787.36</v>
      </c>
      <c r="R27" s="98">
        <f t="shared" si="18"/>
        <v>287.36000000000013</v>
      </c>
      <c r="S27" s="123">
        <v>-412.25</v>
      </c>
      <c r="T27" s="124">
        <v>0.38919999999999999</v>
      </c>
      <c r="U27" s="213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3"/>
      <c r="AI27" s="213"/>
      <c r="AJ27" s="213"/>
      <c r="AK27" s="213"/>
      <c r="AL27" s="213"/>
      <c r="AM27" s="213"/>
    </row>
    <row r="28" spans="1:39" ht="15" customHeight="1">
      <c r="A28" s="213"/>
      <c r="B28" s="102">
        <v>46266</v>
      </c>
      <c r="C28" s="106">
        <v>150000</v>
      </c>
      <c r="D28" s="104"/>
      <c r="E28" s="106">
        <f t="shared" si="12"/>
        <v>-150000</v>
      </c>
      <c r="F28" s="106">
        <v>80000</v>
      </c>
      <c r="G28" s="104"/>
      <c r="H28" s="106">
        <f t="shared" si="13"/>
        <v>-80000</v>
      </c>
      <c r="I28" s="106">
        <v>230000</v>
      </c>
      <c r="J28" s="106">
        <f t="shared" si="14"/>
        <v>0</v>
      </c>
      <c r="K28" s="106">
        <f t="shared" si="15"/>
        <v>-230000</v>
      </c>
      <c r="L28" s="125"/>
      <c r="M28" s="105" t="e">
        <f t="shared" si="16"/>
        <v>#DIV/0!</v>
      </c>
      <c r="N28" s="125"/>
      <c r="O28" s="105" t="e">
        <f t="shared" si="17"/>
        <v>#DIV/0!</v>
      </c>
      <c r="P28" s="126">
        <v>3500</v>
      </c>
      <c r="Q28" s="126"/>
      <c r="R28" s="106">
        <f t="shared" si="18"/>
        <v>-3500</v>
      </c>
      <c r="S28" s="126"/>
      <c r="T28" s="127"/>
      <c r="U28" s="213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3"/>
      <c r="AI28" s="213"/>
      <c r="AJ28" s="213"/>
      <c r="AK28" s="213"/>
      <c r="AL28" s="213"/>
      <c r="AM28" s="213"/>
    </row>
    <row r="29" spans="1:39" ht="15" customHeight="1">
      <c r="A29" s="213"/>
      <c r="B29" s="102">
        <v>46296</v>
      </c>
      <c r="C29" s="106">
        <v>150000</v>
      </c>
      <c r="D29" s="104"/>
      <c r="E29" s="106">
        <f t="shared" si="12"/>
        <v>-150000</v>
      </c>
      <c r="F29" s="106">
        <v>80000</v>
      </c>
      <c r="G29" s="104"/>
      <c r="H29" s="106">
        <f t="shared" si="13"/>
        <v>-80000</v>
      </c>
      <c r="I29" s="106">
        <v>230000</v>
      </c>
      <c r="J29" s="106">
        <f t="shared" si="14"/>
        <v>0</v>
      </c>
      <c r="K29" s="106">
        <f t="shared" si="15"/>
        <v>-230000</v>
      </c>
      <c r="L29" s="125"/>
      <c r="M29" s="105" t="e">
        <f t="shared" si="16"/>
        <v>#DIV/0!</v>
      </c>
      <c r="N29" s="125"/>
      <c r="O29" s="105" t="e">
        <f t="shared" si="17"/>
        <v>#DIV/0!</v>
      </c>
      <c r="P29" s="126">
        <v>3500</v>
      </c>
      <c r="Q29" s="126"/>
      <c r="R29" s="106">
        <f t="shared" si="18"/>
        <v>-3500</v>
      </c>
      <c r="S29" s="126"/>
      <c r="T29" s="127"/>
      <c r="U29" s="213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  <c r="AJ29" s="213"/>
      <c r="AK29" s="213"/>
      <c r="AL29" s="213"/>
      <c r="AM29" s="213"/>
    </row>
    <row r="30" spans="1:39" ht="15" customHeight="1">
      <c r="A30" s="213"/>
      <c r="B30" s="102">
        <v>46327</v>
      </c>
      <c r="C30" s="106">
        <v>150000</v>
      </c>
      <c r="D30" s="104"/>
      <c r="E30" s="106">
        <f t="shared" si="12"/>
        <v>-150000</v>
      </c>
      <c r="F30" s="106">
        <v>80000</v>
      </c>
      <c r="G30" s="104"/>
      <c r="H30" s="106">
        <f t="shared" si="13"/>
        <v>-80000</v>
      </c>
      <c r="I30" s="106">
        <v>230000</v>
      </c>
      <c r="J30" s="106">
        <f t="shared" si="14"/>
        <v>0</v>
      </c>
      <c r="K30" s="106">
        <f t="shared" si="15"/>
        <v>-230000</v>
      </c>
      <c r="L30" s="125"/>
      <c r="M30" s="105" t="e">
        <f t="shared" si="16"/>
        <v>#DIV/0!</v>
      </c>
      <c r="N30" s="125"/>
      <c r="O30" s="105" t="e">
        <f t="shared" si="17"/>
        <v>#DIV/0!</v>
      </c>
      <c r="P30" s="126">
        <v>3500</v>
      </c>
      <c r="Q30" s="126"/>
      <c r="R30" s="106">
        <f t="shared" si="18"/>
        <v>-3500</v>
      </c>
      <c r="S30" s="126"/>
      <c r="T30" s="127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3"/>
      <c r="AJ30" s="213"/>
      <c r="AK30" s="213"/>
      <c r="AL30" s="213"/>
      <c r="AM30" s="213"/>
    </row>
    <row r="31" spans="1:39" ht="15" customHeight="1">
      <c r="A31" s="213"/>
      <c r="B31" s="102">
        <v>46357</v>
      </c>
      <c r="C31" s="106">
        <v>150000</v>
      </c>
      <c r="D31" s="104"/>
      <c r="E31" s="106">
        <f t="shared" si="12"/>
        <v>-150000</v>
      </c>
      <c r="F31" s="106">
        <v>80000</v>
      </c>
      <c r="G31" s="104"/>
      <c r="H31" s="106">
        <f t="shared" si="13"/>
        <v>-80000</v>
      </c>
      <c r="I31" s="106">
        <v>230000</v>
      </c>
      <c r="J31" s="106">
        <f t="shared" si="14"/>
        <v>0</v>
      </c>
      <c r="K31" s="106">
        <f t="shared" si="15"/>
        <v>-230000</v>
      </c>
      <c r="L31" s="104"/>
      <c r="M31" s="105" t="e">
        <f t="shared" si="16"/>
        <v>#DIV/0!</v>
      </c>
      <c r="N31" s="104"/>
      <c r="O31" s="105" t="e">
        <f t="shared" si="17"/>
        <v>#DIV/0!</v>
      </c>
      <c r="P31" s="126">
        <v>3500</v>
      </c>
      <c r="Q31" s="126"/>
      <c r="R31" s="106">
        <f t="shared" si="18"/>
        <v>-3500</v>
      </c>
      <c r="S31" s="126"/>
      <c r="T31" s="127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  <c r="AJ31" s="213"/>
      <c r="AK31" s="213"/>
      <c r="AL31" s="213"/>
      <c r="AM31" s="213"/>
    </row>
    <row r="32" spans="1:39" ht="15" customHeight="1">
      <c r="A32" s="213"/>
      <c r="B32" s="15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9"/>
      <c r="O32" s="19"/>
      <c r="P32" s="19"/>
      <c r="Q32" s="19"/>
      <c r="R32" s="19" t="s">
        <v>101</v>
      </c>
      <c r="S32" s="19"/>
      <c r="T32" s="22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  <c r="AJ32" s="213"/>
      <c r="AK32" s="213"/>
      <c r="AL32" s="213"/>
      <c r="AM32" s="213"/>
    </row>
    <row r="33" spans="1:39" ht="72.75" customHeight="1">
      <c r="A33" s="213"/>
      <c r="B33" s="69" t="s">
        <v>2</v>
      </c>
      <c r="C33" s="69" t="s">
        <v>37</v>
      </c>
      <c r="D33" s="69" t="s">
        <v>38</v>
      </c>
      <c r="E33" s="69" t="s">
        <v>39</v>
      </c>
      <c r="F33" s="69" t="s">
        <v>40</v>
      </c>
      <c r="G33" s="69" t="s">
        <v>41</v>
      </c>
      <c r="H33" s="69" t="s">
        <v>42</v>
      </c>
      <c r="I33" s="69" t="s">
        <v>43</v>
      </c>
      <c r="J33" s="69" t="s">
        <v>44</v>
      </c>
      <c r="K33" s="69" t="s">
        <v>20</v>
      </c>
      <c r="L33" s="43"/>
      <c r="M33" s="44"/>
      <c r="N33" s="45"/>
      <c r="O33" s="45"/>
      <c r="P33" s="49"/>
      <c r="Q33" s="49"/>
      <c r="R33" s="49"/>
      <c r="S33" s="49"/>
      <c r="T33" s="50"/>
      <c r="U33" s="213"/>
      <c r="V33" s="213"/>
      <c r="W33" s="213"/>
      <c r="X33" s="213"/>
      <c r="Y33" s="213"/>
      <c r="Z33" s="213"/>
      <c r="AA33" s="213"/>
      <c r="AB33" s="213"/>
      <c r="AC33" s="213"/>
      <c r="AD33" s="213"/>
      <c r="AE33" s="213"/>
      <c r="AF33" s="213"/>
      <c r="AG33" s="213"/>
      <c r="AH33" s="213"/>
      <c r="AI33" s="213"/>
      <c r="AJ33" s="213"/>
      <c r="AK33" s="213"/>
      <c r="AL33" s="213"/>
      <c r="AM33" s="213"/>
    </row>
    <row r="34" spans="1:39" ht="36">
      <c r="A34" s="213"/>
      <c r="B34" s="129"/>
      <c r="C34" s="130" t="s">
        <v>45</v>
      </c>
      <c r="D34" s="131" t="s">
        <v>46</v>
      </c>
      <c r="E34" s="130" t="s">
        <v>47</v>
      </c>
      <c r="F34" s="130" t="s">
        <v>48</v>
      </c>
      <c r="G34" s="131" t="s">
        <v>49</v>
      </c>
      <c r="H34" s="130" t="s">
        <v>50</v>
      </c>
      <c r="I34" s="130" t="s">
        <v>51</v>
      </c>
      <c r="J34" s="130" t="s">
        <v>52</v>
      </c>
      <c r="K34" s="130" t="s">
        <v>53</v>
      </c>
      <c r="L34" s="47"/>
      <c r="M34" s="132"/>
      <c r="N34" s="133"/>
      <c r="O34" s="133"/>
      <c r="P34" s="49"/>
      <c r="Q34" s="49"/>
      <c r="R34" s="49"/>
      <c r="S34" s="49"/>
      <c r="T34" s="50"/>
      <c r="U34" s="213"/>
      <c r="V34" s="213"/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3"/>
      <c r="AI34" s="213"/>
      <c r="AJ34" s="213"/>
      <c r="AK34" s="213"/>
      <c r="AL34" s="213"/>
      <c r="AM34" s="213"/>
    </row>
    <row r="35" spans="1:39" ht="24.75" customHeight="1">
      <c r="A35" s="213"/>
      <c r="B35" s="71">
        <v>46023</v>
      </c>
      <c r="C35" s="76">
        <v>14020</v>
      </c>
      <c r="D35" s="74">
        <v>4523</v>
      </c>
      <c r="E35" s="76">
        <v>8370</v>
      </c>
      <c r="F35" s="76">
        <f t="shared" ref="F35:F46" si="19">D35+E35</f>
        <v>12893</v>
      </c>
      <c r="G35" s="74">
        <f t="shared" ref="G35:G46" si="20">C35-F35</f>
        <v>1127</v>
      </c>
      <c r="H35" s="76">
        <f t="shared" ref="H35:H46" si="21">G35/J35</f>
        <v>36.354838709677416</v>
      </c>
      <c r="I35" s="76">
        <f t="shared" ref="I35:I46" si="22">J20/G35</f>
        <v>86.256610470275064</v>
      </c>
      <c r="J35" s="76">
        <v>31</v>
      </c>
      <c r="K35" s="76" t="s">
        <v>54</v>
      </c>
      <c r="L35" s="47"/>
      <c r="M35" s="132"/>
      <c r="N35" s="133"/>
      <c r="O35" s="133"/>
      <c r="P35" s="49"/>
      <c r="Q35" s="49"/>
      <c r="R35" s="49"/>
      <c r="S35" s="49"/>
      <c r="T35" s="50"/>
      <c r="U35" s="213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3"/>
      <c r="AI35" s="213"/>
      <c r="AJ35" s="213"/>
      <c r="AK35" s="213"/>
      <c r="AL35" s="213"/>
      <c r="AM35" s="213"/>
    </row>
    <row r="36" spans="1:39" ht="24.75" customHeight="1">
      <c r="A36" s="213"/>
      <c r="B36" s="79">
        <v>46054</v>
      </c>
      <c r="C36" s="84">
        <v>15561</v>
      </c>
      <c r="D36" s="82">
        <v>4830</v>
      </c>
      <c r="E36" s="84">
        <v>9153</v>
      </c>
      <c r="F36" s="84">
        <f t="shared" si="19"/>
        <v>13983</v>
      </c>
      <c r="G36" s="82">
        <f t="shared" si="20"/>
        <v>1578</v>
      </c>
      <c r="H36" s="84">
        <f t="shared" si="21"/>
        <v>56.357142857142854</v>
      </c>
      <c r="I36" s="84">
        <f t="shared" si="22"/>
        <v>62.931096324461343</v>
      </c>
      <c r="J36" s="84">
        <v>28</v>
      </c>
      <c r="K36" s="84"/>
      <c r="L36" s="47"/>
      <c r="M36" s="132"/>
      <c r="N36" s="133"/>
      <c r="O36" s="133"/>
      <c r="P36" s="49"/>
      <c r="Q36" s="49"/>
      <c r="R36" s="49"/>
      <c r="S36" s="49"/>
      <c r="T36" s="50"/>
      <c r="U36" s="213"/>
      <c r="V36" s="213"/>
      <c r="W36" s="213"/>
      <c r="X36" s="213"/>
      <c r="Y36" s="213"/>
      <c r="Z36" s="213"/>
      <c r="AA36" s="213"/>
      <c r="AB36" s="213"/>
      <c r="AC36" s="213"/>
      <c r="AD36" s="213"/>
      <c r="AE36" s="213"/>
      <c r="AF36" s="213"/>
      <c r="AG36" s="213"/>
      <c r="AH36" s="213"/>
      <c r="AI36" s="213"/>
      <c r="AJ36" s="213"/>
      <c r="AK36" s="213"/>
      <c r="AL36" s="213"/>
      <c r="AM36" s="213"/>
    </row>
    <row r="37" spans="1:39" ht="24.75" customHeight="1">
      <c r="A37" s="213"/>
      <c r="B37" s="71">
        <v>46082</v>
      </c>
      <c r="C37" s="76">
        <v>15930</v>
      </c>
      <c r="D37" s="74">
        <v>5296</v>
      </c>
      <c r="E37" s="76">
        <v>9373</v>
      </c>
      <c r="F37" s="76">
        <f t="shared" si="19"/>
        <v>14669</v>
      </c>
      <c r="G37" s="74">
        <f t="shared" si="20"/>
        <v>1261</v>
      </c>
      <c r="H37" s="76">
        <f t="shared" si="21"/>
        <v>40.677419354838712</v>
      </c>
      <c r="I37" s="76">
        <f t="shared" si="22"/>
        <v>89.339960348929424</v>
      </c>
      <c r="J37" s="76">
        <v>31</v>
      </c>
      <c r="K37" s="76"/>
      <c r="L37" s="47"/>
      <c r="M37" s="132"/>
      <c r="N37" s="133"/>
      <c r="O37" s="133"/>
      <c r="P37" s="49"/>
      <c r="Q37" s="49"/>
      <c r="R37" s="49"/>
      <c r="S37" s="49"/>
      <c r="T37" s="50"/>
      <c r="U37" s="213"/>
      <c r="V37" s="213"/>
      <c r="W37" s="213"/>
      <c r="X37" s="213"/>
      <c r="Y37" s="213"/>
      <c r="Z37" s="213"/>
      <c r="AA37" s="213"/>
      <c r="AB37" s="213"/>
      <c r="AC37" s="213"/>
      <c r="AD37" s="213"/>
      <c r="AE37" s="213"/>
      <c r="AF37" s="213"/>
      <c r="AG37" s="213"/>
      <c r="AH37" s="213"/>
      <c r="AI37" s="213"/>
      <c r="AJ37" s="213"/>
      <c r="AK37" s="213"/>
      <c r="AL37" s="213"/>
      <c r="AM37" s="213"/>
    </row>
    <row r="38" spans="1:39" ht="24.75" customHeight="1">
      <c r="A38" s="213"/>
      <c r="B38" s="79">
        <v>46113</v>
      </c>
      <c r="C38" s="84">
        <v>17050</v>
      </c>
      <c r="D38" s="82">
        <v>5513</v>
      </c>
      <c r="E38" s="84">
        <v>10262</v>
      </c>
      <c r="F38" s="84">
        <f t="shared" si="19"/>
        <v>15775</v>
      </c>
      <c r="G38" s="82">
        <f t="shared" si="20"/>
        <v>1275</v>
      </c>
      <c r="H38" s="84">
        <f t="shared" si="21"/>
        <v>42.5</v>
      </c>
      <c r="I38" s="84">
        <f t="shared" si="22"/>
        <v>86.475694117647052</v>
      </c>
      <c r="J38" s="84">
        <v>30</v>
      </c>
      <c r="K38" s="84"/>
      <c r="L38" s="47"/>
      <c r="M38" s="132"/>
      <c r="N38" s="133"/>
      <c r="O38" s="133"/>
      <c r="P38" s="49"/>
      <c r="Q38" s="49"/>
      <c r="R38" s="49"/>
      <c r="S38" s="49"/>
      <c r="T38" s="50"/>
      <c r="U38" s="213"/>
      <c r="V38" s="213"/>
      <c r="W38" s="213"/>
      <c r="X38" s="213"/>
      <c r="Y38" s="213"/>
      <c r="Z38" s="213"/>
      <c r="AA38" s="213"/>
      <c r="AB38" s="213"/>
      <c r="AC38" s="213"/>
      <c r="AD38" s="213"/>
      <c r="AE38" s="213"/>
      <c r="AF38" s="213"/>
      <c r="AG38" s="213"/>
      <c r="AH38" s="213"/>
      <c r="AI38" s="213"/>
      <c r="AJ38" s="213"/>
      <c r="AK38" s="213"/>
      <c r="AL38" s="213"/>
      <c r="AM38" s="213"/>
    </row>
    <row r="39" spans="1:39" ht="24.75" customHeight="1">
      <c r="A39" s="213"/>
      <c r="B39" s="71">
        <v>46143</v>
      </c>
      <c r="C39" s="76">
        <v>18707</v>
      </c>
      <c r="D39" s="74">
        <v>5757</v>
      </c>
      <c r="E39" s="76">
        <v>11007</v>
      </c>
      <c r="F39" s="76">
        <f t="shared" si="19"/>
        <v>16764</v>
      </c>
      <c r="G39" s="74">
        <f t="shared" si="20"/>
        <v>1943</v>
      </c>
      <c r="H39" s="76">
        <f t="shared" si="21"/>
        <v>62.677419354838712</v>
      </c>
      <c r="I39" s="76">
        <f t="shared" si="22"/>
        <v>64.189495625321669</v>
      </c>
      <c r="J39" s="76">
        <v>31</v>
      </c>
      <c r="K39" s="76"/>
      <c r="L39" s="47"/>
      <c r="M39" s="132"/>
      <c r="N39" s="133"/>
      <c r="O39" s="133"/>
      <c r="P39" s="49"/>
      <c r="Q39" s="49"/>
      <c r="R39" s="49"/>
      <c r="S39" s="49"/>
      <c r="T39" s="50"/>
      <c r="U39" s="213"/>
      <c r="V39" s="213"/>
      <c r="W39" s="213"/>
      <c r="X39" s="213"/>
      <c r="Y39" s="213"/>
      <c r="Z39" s="213"/>
      <c r="AA39" s="213"/>
      <c r="AB39" s="213"/>
      <c r="AC39" s="213"/>
      <c r="AD39" s="213"/>
      <c r="AE39" s="213"/>
      <c r="AF39" s="213"/>
      <c r="AG39" s="213"/>
      <c r="AH39" s="213"/>
      <c r="AI39" s="213"/>
      <c r="AJ39" s="213"/>
      <c r="AK39" s="213"/>
      <c r="AL39" s="213"/>
      <c r="AM39" s="213"/>
    </row>
    <row r="40" spans="1:39" ht="24.75" customHeight="1">
      <c r="A40" s="213"/>
      <c r="B40" s="79">
        <v>46174</v>
      </c>
      <c r="C40" s="84">
        <v>18176</v>
      </c>
      <c r="D40" s="82">
        <v>5187</v>
      </c>
      <c r="E40" s="84">
        <v>10729</v>
      </c>
      <c r="F40" s="84">
        <f t="shared" si="19"/>
        <v>15916</v>
      </c>
      <c r="G40" s="82">
        <f>C40-F40</f>
        <v>2260</v>
      </c>
      <c r="H40" s="84">
        <f t="shared" si="21"/>
        <v>75.333333333333329</v>
      </c>
      <c r="I40" s="84">
        <f t="shared" si="22"/>
        <v>54.971017699115045</v>
      </c>
      <c r="J40" s="84">
        <v>30</v>
      </c>
      <c r="K40" s="84"/>
      <c r="L40" s="47"/>
      <c r="M40" s="132"/>
      <c r="N40" s="133"/>
      <c r="O40" s="133"/>
      <c r="P40" s="49"/>
      <c r="Q40" s="49"/>
      <c r="R40" s="49"/>
      <c r="S40" s="49"/>
      <c r="T40" s="50"/>
      <c r="U40" s="213"/>
      <c r="V40" s="213"/>
      <c r="W40" s="213"/>
      <c r="X40" s="213"/>
      <c r="Y40" s="213"/>
      <c r="Z40" s="213"/>
      <c r="AA40" s="213"/>
      <c r="AB40" s="213"/>
      <c r="AC40" s="213"/>
      <c r="AD40" s="213"/>
      <c r="AE40" s="213"/>
      <c r="AF40" s="213"/>
      <c r="AG40" s="213"/>
      <c r="AH40" s="213"/>
      <c r="AI40" s="213"/>
      <c r="AJ40" s="213"/>
      <c r="AK40" s="213"/>
      <c r="AL40" s="213"/>
      <c r="AM40" s="213"/>
    </row>
    <row r="41" spans="1:39" ht="24.75" customHeight="1">
      <c r="A41" s="213"/>
      <c r="B41" s="88">
        <v>46204</v>
      </c>
      <c r="C41" s="91">
        <v>18627</v>
      </c>
      <c r="D41" s="89">
        <v>5829</v>
      </c>
      <c r="E41" s="91">
        <v>11197</v>
      </c>
      <c r="F41" s="91">
        <f t="shared" si="19"/>
        <v>17026</v>
      </c>
      <c r="G41" s="89">
        <f t="shared" si="20"/>
        <v>1601</v>
      </c>
      <c r="H41" s="91">
        <f t="shared" si="21"/>
        <v>51.645161290322584</v>
      </c>
      <c r="I41" s="91">
        <f t="shared" si="22"/>
        <v>76.453023110555904</v>
      </c>
      <c r="J41" s="91">
        <v>31</v>
      </c>
      <c r="K41" s="91"/>
      <c r="L41" s="47"/>
      <c r="M41" s="132"/>
      <c r="N41" s="133"/>
      <c r="O41" s="133"/>
      <c r="P41" s="49"/>
      <c r="Q41" s="49"/>
      <c r="R41" s="49"/>
      <c r="S41" s="49"/>
      <c r="T41" s="50"/>
      <c r="U41" s="213"/>
      <c r="V41" s="213"/>
      <c r="W41" s="213"/>
      <c r="X41" s="213"/>
      <c r="Y41" s="213"/>
      <c r="Z41" s="213"/>
      <c r="AA41" s="213"/>
      <c r="AB41" s="213"/>
      <c r="AC41" s="213"/>
      <c r="AD41" s="213"/>
      <c r="AE41" s="213"/>
      <c r="AF41" s="213"/>
      <c r="AG41" s="213"/>
      <c r="AH41" s="213"/>
      <c r="AI41" s="213"/>
      <c r="AJ41" s="213"/>
      <c r="AK41" s="213"/>
      <c r="AL41" s="213"/>
      <c r="AM41" s="213"/>
    </row>
    <row r="42" spans="1:39" ht="24.75" customHeight="1">
      <c r="A42" s="213"/>
      <c r="B42" s="94">
        <v>46235</v>
      </c>
      <c r="C42" s="98">
        <v>19468</v>
      </c>
      <c r="D42" s="96">
        <v>5818</v>
      </c>
      <c r="E42" s="98">
        <v>11503</v>
      </c>
      <c r="F42" s="98">
        <f t="shared" si="19"/>
        <v>17321</v>
      </c>
      <c r="G42" s="96">
        <f t="shared" si="20"/>
        <v>2147</v>
      </c>
      <c r="H42" s="98">
        <f t="shared" si="21"/>
        <v>69.258064516129039</v>
      </c>
      <c r="I42" s="98">
        <f t="shared" si="22"/>
        <v>60.346306474149976</v>
      </c>
      <c r="J42" s="98">
        <v>31</v>
      </c>
      <c r="K42" s="98"/>
      <c r="L42" s="47"/>
      <c r="M42" s="132"/>
      <c r="N42" s="133"/>
      <c r="O42" s="133"/>
      <c r="P42" s="49"/>
      <c r="Q42" s="49"/>
      <c r="R42" s="49"/>
      <c r="S42" s="49"/>
      <c r="T42" s="50"/>
      <c r="U42" s="213"/>
      <c r="V42" s="213"/>
      <c r="W42" s="213"/>
      <c r="X42" s="213"/>
      <c r="Y42" s="213"/>
      <c r="Z42" s="213"/>
      <c r="AA42" s="213"/>
      <c r="AB42" s="213"/>
      <c r="AC42" s="213"/>
      <c r="AD42" s="213"/>
      <c r="AE42" s="213"/>
      <c r="AF42" s="213"/>
      <c r="AG42" s="213"/>
      <c r="AH42" s="213"/>
      <c r="AI42" s="213"/>
      <c r="AJ42" s="213"/>
      <c r="AK42" s="213"/>
      <c r="AL42" s="213"/>
      <c r="AM42" s="213"/>
    </row>
    <row r="43" spans="1:39" ht="24.75" customHeight="1">
      <c r="A43" s="213"/>
      <c r="B43" s="102">
        <v>46266</v>
      </c>
      <c r="C43" s="106"/>
      <c r="D43" s="104"/>
      <c r="E43" s="106"/>
      <c r="F43" s="106">
        <f t="shared" si="19"/>
        <v>0</v>
      </c>
      <c r="G43" s="104">
        <f t="shared" si="20"/>
        <v>0</v>
      </c>
      <c r="H43" s="106">
        <f t="shared" si="21"/>
        <v>0</v>
      </c>
      <c r="I43" s="106" t="e">
        <f t="shared" si="22"/>
        <v>#DIV/0!</v>
      </c>
      <c r="J43" s="106">
        <v>30</v>
      </c>
      <c r="K43" s="106"/>
      <c r="L43" s="47"/>
      <c r="M43" s="132"/>
      <c r="N43" s="133"/>
      <c r="O43" s="133"/>
      <c r="P43" s="49"/>
      <c r="Q43" s="49"/>
      <c r="R43" s="49"/>
      <c r="S43" s="49"/>
      <c r="T43" s="50"/>
      <c r="U43" s="213"/>
      <c r="V43" s="213"/>
      <c r="W43" s="213"/>
      <c r="X43" s="213"/>
      <c r="Y43" s="213"/>
      <c r="Z43" s="213"/>
      <c r="AA43" s="213"/>
      <c r="AB43" s="213"/>
      <c r="AC43" s="213"/>
      <c r="AD43" s="213"/>
      <c r="AE43" s="213"/>
      <c r="AF43" s="213"/>
      <c r="AG43" s="213"/>
      <c r="AH43" s="213"/>
      <c r="AI43" s="213"/>
      <c r="AJ43" s="213"/>
      <c r="AK43" s="213"/>
      <c r="AL43" s="213"/>
      <c r="AM43" s="213"/>
    </row>
    <row r="44" spans="1:39" ht="24.75" customHeight="1">
      <c r="A44" s="213"/>
      <c r="B44" s="102">
        <v>46296</v>
      </c>
      <c r="C44" s="106"/>
      <c r="D44" s="104"/>
      <c r="E44" s="106"/>
      <c r="F44" s="106">
        <f t="shared" si="19"/>
        <v>0</v>
      </c>
      <c r="G44" s="104">
        <f t="shared" si="20"/>
        <v>0</v>
      </c>
      <c r="H44" s="106">
        <f t="shared" si="21"/>
        <v>0</v>
      </c>
      <c r="I44" s="106" t="e">
        <f t="shared" si="22"/>
        <v>#DIV/0!</v>
      </c>
      <c r="J44" s="106">
        <v>31</v>
      </c>
      <c r="K44" s="106"/>
      <c r="L44" s="47"/>
      <c r="M44" s="132"/>
      <c r="N44" s="133"/>
      <c r="O44" s="133"/>
      <c r="P44" s="49"/>
      <c r="Q44" s="49"/>
      <c r="R44" s="49"/>
      <c r="S44" s="49"/>
      <c r="T44" s="50"/>
      <c r="U44" s="213"/>
      <c r="V44" s="213"/>
      <c r="W44" s="213"/>
      <c r="X44" s="213"/>
      <c r="Y44" s="213"/>
      <c r="Z44" s="213"/>
      <c r="AA44" s="213"/>
      <c r="AB44" s="213"/>
      <c r="AC44" s="213"/>
      <c r="AD44" s="213"/>
      <c r="AE44" s="213"/>
      <c r="AF44" s="213"/>
      <c r="AG44" s="213"/>
      <c r="AH44" s="213"/>
      <c r="AI44" s="213"/>
      <c r="AJ44" s="213"/>
      <c r="AK44" s="213"/>
      <c r="AL44" s="213"/>
      <c r="AM44" s="213"/>
    </row>
    <row r="45" spans="1:39" ht="24.75" customHeight="1">
      <c r="A45" s="213"/>
      <c r="B45" s="102">
        <v>46327</v>
      </c>
      <c r="C45" s="106"/>
      <c r="D45" s="104"/>
      <c r="E45" s="106"/>
      <c r="F45" s="106">
        <f t="shared" si="19"/>
        <v>0</v>
      </c>
      <c r="G45" s="104">
        <f t="shared" si="20"/>
        <v>0</v>
      </c>
      <c r="H45" s="106">
        <f t="shared" si="21"/>
        <v>0</v>
      </c>
      <c r="I45" s="106" t="e">
        <f t="shared" si="22"/>
        <v>#DIV/0!</v>
      </c>
      <c r="J45" s="106">
        <v>30</v>
      </c>
      <c r="K45" s="106"/>
      <c r="L45" s="48"/>
      <c r="M45" s="132"/>
      <c r="N45" s="133"/>
      <c r="O45" s="133"/>
      <c r="P45" s="49"/>
      <c r="Q45" s="49"/>
      <c r="R45" s="49"/>
      <c r="S45" s="49"/>
      <c r="T45" s="50"/>
      <c r="U45" s="213"/>
      <c r="V45" s="213"/>
      <c r="W45" s="213"/>
      <c r="X45" s="213"/>
      <c r="Y45" s="213"/>
      <c r="Z45" s="213"/>
      <c r="AA45" s="213"/>
      <c r="AB45" s="213"/>
      <c r="AC45" s="213"/>
      <c r="AD45" s="213"/>
      <c r="AE45" s="213"/>
      <c r="AF45" s="213"/>
      <c r="AG45" s="213"/>
      <c r="AH45" s="213"/>
      <c r="AI45" s="213"/>
      <c r="AJ45" s="213"/>
      <c r="AK45" s="213"/>
      <c r="AL45" s="213"/>
      <c r="AM45" s="213"/>
    </row>
    <row r="46" spans="1:39" ht="24.75" customHeight="1">
      <c r="A46" s="213"/>
      <c r="B46" s="136">
        <v>46357</v>
      </c>
      <c r="C46" s="137"/>
      <c r="D46" s="137"/>
      <c r="E46" s="137"/>
      <c r="F46" s="137">
        <f t="shared" si="19"/>
        <v>0</v>
      </c>
      <c r="G46" s="137">
        <f t="shared" si="20"/>
        <v>0</v>
      </c>
      <c r="H46" s="137">
        <f t="shared" si="21"/>
        <v>0</v>
      </c>
      <c r="I46" s="137" t="e">
        <f t="shared" si="22"/>
        <v>#DIV/0!</v>
      </c>
      <c r="J46" s="137">
        <v>31</v>
      </c>
      <c r="K46" s="137"/>
      <c r="L46" s="43"/>
      <c r="M46" s="44"/>
      <c r="N46" s="45"/>
      <c r="O46" s="45"/>
      <c r="P46" s="49"/>
      <c r="Q46" s="49"/>
      <c r="R46" s="49"/>
      <c r="S46" s="49"/>
      <c r="T46" s="50"/>
      <c r="U46" s="213"/>
      <c r="V46" s="213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  <c r="AH46" s="213"/>
      <c r="AI46" s="213"/>
      <c r="AJ46" s="213"/>
      <c r="AK46" s="213"/>
      <c r="AL46" s="213"/>
      <c r="AM46" s="213"/>
    </row>
    <row r="47" spans="1:39" ht="24.75" customHeight="1">
      <c r="A47" s="213"/>
      <c r="B47" s="15"/>
      <c r="C47" s="16"/>
      <c r="D47" s="16"/>
      <c r="E47" s="16"/>
      <c r="F47" s="16"/>
      <c r="G47" s="16"/>
      <c r="H47" s="16"/>
      <c r="I47" s="16"/>
      <c r="J47" s="16"/>
      <c r="K47" s="16"/>
      <c r="L47" s="51"/>
      <c r="M47" s="51"/>
      <c r="N47" s="49"/>
      <c r="O47" s="49"/>
      <c r="P47" s="49"/>
      <c r="Q47" s="49"/>
      <c r="R47" s="49"/>
      <c r="S47" s="49"/>
      <c r="T47" s="50"/>
      <c r="U47" s="213"/>
      <c r="V47" s="213"/>
      <c r="W47" s="213"/>
      <c r="X47" s="213"/>
      <c r="Y47" s="213"/>
      <c r="Z47" s="213"/>
      <c r="AA47" s="213"/>
      <c r="AB47" s="213"/>
      <c r="AC47" s="213"/>
      <c r="AD47" s="213"/>
      <c r="AE47" s="213"/>
      <c r="AF47" s="213"/>
      <c r="AG47" s="213"/>
      <c r="AH47" s="213"/>
      <c r="AI47" s="213"/>
      <c r="AJ47" s="213"/>
      <c r="AK47" s="213"/>
      <c r="AL47" s="213"/>
      <c r="AM47" s="213"/>
    </row>
    <row r="48" spans="1:39" ht="27" customHeight="1">
      <c r="A48" s="213"/>
      <c r="B48" s="229" t="s">
        <v>55</v>
      </c>
      <c r="C48" s="230"/>
      <c r="D48" s="230"/>
      <c r="E48" s="230"/>
      <c r="F48" s="230"/>
      <c r="G48" s="230"/>
      <c r="H48" s="230"/>
      <c r="I48" s="230"/>
      <c r="J48" s="230"/>
      <c r="K48" s="231" t="s">
        <v>56</v>
      </c>
      <c r="L48" s="245" t="s">
        <v>56</v>
      </c>
      <c r="M48" s="233"/>
      <c r="N48" s="111"/>
      <c r="O48" s="234" t="s">
        <v>57</v>
      </c>
      <c r="P48" s="235"/>
      <c r="Q48" s="235"/>
      <c r="R48" s="236"/>
      <c r="S48" s="139"/>
      <c r="T48" s="140"/>
      <c r="U48" s="213"/>
      <c r="V48" s="213"/>
      <c r="W48" s="213"/>
      <c r="X48" s="213"/>
      <c r="Y48" s="213"/>
      <c r="Z48" s="213"/>
      <c r="AA48" s="213"/>
      <c r="AB48" s="213"/>
      <c r="AC48" s="213"/>
      <c r="AD48" s="213"/>
      <c r="AE48" s="213"/>
      <c r="AF48" s="213"/>
      <c r="AG48" s="213"/>
      <c r="AH48" s="213"/>
      <c r="AI48" s="213"/>
      <c r="AJ48" s="213"/>
      <c r="AK48" s="213"/>
      <c r="AL48" s="213"/>
      <c r="AM48" s="213"/>
    </row>
    <row r="49" spans="1:39" ht="57.75" customHeight="1">
      <c r="A49" s="213"/>
      <c r="B49" s="69" t="s">
        <v>2</v>
      </c>
      <c r="C49" s="69" t="s">
        <v>58</v>
      </c>
      <c r="D49" s="69" t="s">
        <v>59</v>
      </c>
      <c r="E49" s="69" t="s">
        <v>60</v>
      </c>
      <c r="F49" s="69" t="s">
        <v>61</v>
      </c>
      <c r="G49" s="69" t="s">
        <v>62</v>
      </c>
      <c r="H49" s="69" t="s">
        <v>63</v>
      </c>
      <c r="I49" s="69" t="s">
        <v>64</v>
      </c>
      <c r="J49" s="69" t="s">
        <v>65</v>
      </c>
      <c r="K49" s="69" t="s">
        <v>66</v>
      </c>
      <c r="L49" s="69" t="s">
        <v>42</v>
      </c>
      <c r="M49" s="69" t="s">
        <v>43</v>
      </c>
      <c r="N49" s="141"/>
      <c r="O49" s="69" t="s">
        <v>67</v>
      </c>
      <c r="P49" s="69" t="s">
        <v>68</v>
      </c>
      <c r="Q49" s="69" t="s">
        <v>57</v>
      </c>
      <c r="R49" s="69" t="s">
        <v>69</v>
      </c>
      <c r="S49" s="139"/>
      <c r="T49" s="140"/>
      <c r="U49" s="213"/>
      <c r="V49" s="213"/>
      <c r="W49" s="213"/>
      <c r="X49" s="213"/>
      <c r="Y49" s="213"/>
      <c r="Z49" s="213"/>
      <c r="AA49" s="213"/>
      <c r="AB49" s="213"/>
      <c r="AC49" s="213"/>
      <c r="AD49" s="213"/>
      <c r="AE49" s="213"/>
      <c r="AF49" s="213"/>
      <c r="AG49" s="213"/>
      <c r="AH49" s="213"/>
      <c r="AI49" s="213"/>
      <c r="AJ49" s="213"/>
      <c r="AK49" s="213"/>
      <c r="AL49" s="213"/>
      <c r="AM49" s="213"/>
    </row>
    <row r="50" spans="1:39" ht="15" customHeight="1">
      <c r="A50" s="213"/>
      <c r="B50" s="71">
        <v>46023</v>
      </c>
      <c r="C50" s="74">
        <v>6836.87</v>
      </c>
      <c r="D50" s="74">
        <v>486.87</v>
      </c>
      <c r="E50" s="74">
        <v>177.12</v>
      </c>
      <c r="F50" s="74">
        <v>11824.25</v>
      </c>
      <c r="G50" s="74">
        <v>547.58000000000004</v>
      </c>
      <c r="H50" s="74">
        <v>842.14</v>
      </c>
      <c r="I50" s="74">
        <v>140.37</v>
      </c>
      <c r="J50" s="74"/>
      <c r="K50" s="76">
        <f>SUM(C50:J50)</f>
        <v>20855.2</v>
      </c>
      <c r="L50" s="143">
        <f t="shared" ref="L50:L58" si="23">H35</f>
        <v>36.354838709677416</v>
      </c>
      <c r="M50" s="76">
        <f t="shared" ref="M50:M58" si="24">I35</f>
        <v>86.256610470275064</v>
      </c>
      <c r="N50" s="111"/>
      <c r="O50" s="144" t="s">
        <v>70</v>
      </c>
      <c r="P50" s="145">
        <v>20000</v>
      </c>
      <c r="Q50" s="146">
        <v>28861</v>
      </c>
      <c r="R50" s="145">
        <f t="shared" ref="R50:R59" si="25">P50-Q50</f>
        <v>-8861</v>
      </c>
      <c r="S50" s="139"/>
      <c r="T50" s="140"/>
      <c r="U50" s="213"/>
      <c r="V50" s="213"/>
      <c r="W50" s="213"/>
      <c r="X50" s="213"/>
      <c r="Y50" s="213"/>
      <c r="Z50" s="213"/>
      <c r="AA50" s="213"/>
      <c r="AB50" s="213"/>
      <c r="AC50" s="213"/>
      <c r="AD50" s="213"/>
      <c r="AE50" s="213"/>
      <c r="AF50" s="213"/>
      <c r="AG50" s="213"/>
      <c r="AH50" s="213"/>
      <c r="AI50" s="213"/>
      <c r="AJ50" s="213"/>
      <c r="AK50" s="213"/>
      <c r="AL50" s="213"/>
      <c r="AM50" s="213"/>
    </row>
    <row r="51" spans="1:39" ht="15" customHeight="1">
      <c r="A51" s="213"/>
      <c r="B51" s="79">
        <v>46054</v>
      </c>
      <c r="C51" s="82">
        <v>7059.28</v>
      </c>
      <c r="D51" s="82">
        <v>408.69</v>
      </c>
      <c r="E51" s="82">
        <v>223.8</v>
      </c>
      <c r="F51" s="82">
        <v>11391.14</v>
      </c>
      <c r="G51" s="82">
        <v>610.14</v>
      </c>
      <c r="H51" s="82">
        <v>693.13</v>
      </c>
      <c r="I51" s="82">
        <v>27.09</v>
      </c>
      <c r="J51" s="82"/>
      <c r="K51" s="84">
        <f>SUM(C51:I51)</f>
        <v>20413.27</v>
      </c>
      <c r="L51" s="147">
        <f t="shared" si="23"/>
        <v>56.357142857142854</v>
      </c>
      <c r="M51" s="84">
        <f t="shared" si="24"/>
        <v>62.931096324461343</v>
      </c>
      <c r="N51" s="111"/>
      <c r="O51" s="144" t="s">
        <v>71</v>
      </c>
      <c r="P51" s="145">
        <v>13000</v>
      </c>
      <c r="Q51" s="146">
        <v>37450</v>
      </c>
      <c r="R51" s="145">
        <f t="shared" si="25"/>
        <v>-24450</v>
      </c>
      <c r="S51" s="139"/>
      <c r="T51" s="140"/>
      <c r="U51" s="213"/>
      <c r="V51" s="213"/>
      <c r="W51" s="213"/>
      <c r="X51" s="213"/>
      <c r="Y51" s="213"/>
      <c r="Z51" s="213"/>
      <c r="AA51" s="213"/>
      <c r="AB51" s="213"/>
      <c r="AC51" s="213"/>
      <c r="AD51" s="213"/>
      <c r="AE51" s="213"/>
      <c r="AF51" s="213"/>
      <c r="AG51" s="213"/>
      <c r="AH51" s="213"/>
      <c r="AI51" s="213"/>
      <c r="AJ51" s="213"/>
      <c r="AK51" s="213"/>
      <c r="AL51" s="213"/>
      <c r="AM51" s="213"/>
    </row>
    <row r="52" spans="1:39" ht="15" customHeight="1">
      <c r="A52" s="213"/>
      <c r="B52" s="71">
        <v>46082</v>
      </c>
      <c r="C52" s="74">
        <v>8886.9599999999991</v>
      </c>
      <c r="D52" s="74">
        <v>576.69000000000005</v>
      </c>
      <c r="E52" s="74">
        <v>282.99</v>
      </c>
      <c r="F52" s="74">
        <v>13006.22</v>
      </c>
      <c r="G52" s="74">
        <v>487.73</v>
      </c>
      <c r="H52" s="74">
        <v>441.25</v>
      </c>
      <c r="I52" s="74">
        <v>11.85</v>
      </c>
      <c r="J52" s="74"/>
      <c r="K52" s="76">
        <f t="shared" ref="K52:K54" si="26">SUM(C52:I52)</f>
        <v>23693.69</v>
      </c>
      <c r="L52" s="143">
        <f t="shared" si="23"/>
        <v>40.677419354838712</v>
      </c>
      <c r="M52" s="76">
        <f t="shared" si="24"/>
        <v>89.339960348929424</v>
      </c>
      <c r="N52" s="111"/>
      <c r="O52" s="144" t="s">
        <v>72</v>
      </c>
      <c r="P52" s="145">
        <v>20000</v>
      </c>
      <c r="Q52" s="146">
        <v>38077</v>
      </c>
      <c r="R52" s="145">
        <f t="shared" si="25"/>
        <v>-18077</v>
      </c>
      <c r="S52" s="139"/>
      <c r="T52" s="140"/>
      <c r="U52" s="213"/>
      <c r="V52" s="213"/>
      <c r="W52" s="213"/>
      <c r="X52" s="213"/>
      <c r="Y52" s="213"/>
      <c r="Z52" s="213"/>
      <c r="AA52" s="213"/>
      <c r="AB52" s="213"/>
      <c r="AC52" s="213"/>
      <c r="AD52" s="213"/>
      <c r="AE52" s="213"/>
      <c r="AF52" s="213"/>
      <c r="AG52" s="213"/>
      <c r="AH52" s="213"/>
      <c r="AI52" s="213"/>
      <c r="AJ52" s="213"/>
      <c r="AK52" s="213"/>
      <c r="AL52" s="213"/>
      <c r="AM52" s="213"/>
    </row>
    <row r="53" spans="1:39" ht="15" customHeight="1">
      <c r="A53" s="213"/>
      <c r="B53" s="79">
        <v>46113</v>
      </c>
      <c r="C53" s="82">
        <v>8601.66</v>
      </c>
      <c r="D53" s="82">
        <v>617.67999999999995</v>
      </c>
      <c r="E53" s="82">
        <v>299.45999999999998</v>
      </c>
      <c r="F53" s="82">
        <v>12868.58</v>
      </c>
      <c r="G53" s="82">
        <v>647.66999999999996</v>
      </c>
      <c r="H53" s="82">
        <v>587.98</v>
      </c>
      <c r="I53" s="82">
        <v>6.48</v>
      </c>
      <c r="J53" s="82"/>
      <c r="K53" s="84">
        <f t="shared" si="26"/>
        <v>23629.509999999995</v>
      </c>
      <c r="L53" s="147">
        <f t="shared" si="23"/>
        <v>42.5</v>
      </c>
      <c r="M53" s="84">
        <f t="shared" si="24"/>
        <v>86.475694117647052</v>
      </c>
      <c r="N53" s="111"/>
      <c r="O53" s="144" t="s">
        <v>73</v>
      </c>
      <c r="P53" s="145">
        <v>18000</v>
      </c>
      <c r="Q53" s="146">
        <v>36560</v>
      </c>
      <c r="R53" s="145">
        <f t="shared" si="25"/>
        <v>-18560</v>
      </c>
      <c r="S53" s="49"/>
      <c r="T53" s="50"/>
      <c r="U53" s="213"/>
      <c r="V53" s="213"/>
      <c r="W53" s="213"/>
      <c r="X53" s="213"/>
      <c r="Y53" s="213"/>
      <c r="Z53" s="213"/>
      <c r="AA53" s="213"/>
      <c r="AB53" s="213"/>
      <c r="AC53" s="213"/>
      <c r="AD53" s="213"/>
      <c r="AE53" s="213"/>
      <c r="AF53" s="213"/>
      <c r="AG53" s="213"/>
      <c r="AH53" s="213"/>
      <c r="AI53" s="213"/>
      <c r="AJ53" s="213"/>
      <c r="AK53" s="213"/>
      <c r="AL53" s="213"/>
      <c r="AM53" s="213"/>
    </row>
    <row r="54" spans="1:39" ht="15" customHeight="1">
      <c r="A54" s="213"/>
      <c r="B54" s="71">
        <v>46143</v>
      </c>
      <c r="C54" s="74">
        <v>8437.06</v>
      </c>
      <c r="D54" s="74">
        <v>518.09</v>
      </c>
      <c r="E54" s="74">
        <v>291.52</v>
      </c>
      <c r="F54" s="74">
        <v>13847.07</v>
      </c>
      <c r="G54" s="74">
        <v>745.81</v>
      </c>
      <c r="H54" s="74">
        <v>806.64</v>
      </c>
      <c r="I54" s="74">
        <v>0</v>
      </c>
      <c r="J54" s="74"/>
      <c r="K54" s="76">
        <f t="shared" si="26"/>
        <v>24646.19</v>
      </c>
      <c r="L54" s="143">
        <f t="shared" si="23"/>
        <v>62.677419354838712</v>
      </c>
      <c r="M54" s="76">
        <f t="shared" si="24"/>
        <v>64.189495625321669</v>
      </c>
      <c r="N54" s="111"/>
      <c r="O54" s="144" t="s">
        <v>74</v>
      </c>
      <c r="P54" s="145">
        <v>7000</v>
      </c>
      <c r="Q54" s="146">
        <v>14715</v>
      </c>
      <c r="R54" s="145">
        <f t="shared" si="25"/>
        <v>-7715</v>
      </c>
      <c r="S54" s="49"/>
      <c r="T54" s="50"/>
      <c r="U54" s="213"/>
      <c r="V54" s="213"/>
      <c r="W54" s="213"/>
      <c r="X54" s="213"/>
      <c r="Y54" s="213"/>
      <c r="Z54" s="213"/>
      <c r="AA54" s="213"/>
      <c r="AB54" s="213"/>
      <c r="AC54" s="213"/>
      <c r="AD54" s="213"/>
      <c r="AE54" s="213"/>
      <c r="AF54" s="213"/>
      <c r="AG54" s="213"/>
      <c r="AH54" s="213"/>
      <c r="AI54" s="213"/>
      <c r="AJ54" s="213"/>
      <c r="AK54" s="213"/>
      <c r="AL54" s="213"/>
      <c r="AM54" s="213"/>
    </row>
    <row r="55" spans="1:39" ht="15" customHeight="1">
      <c r="A55" s="213"/>
      <c r="B55" s="79">
        <v>46174</v>
      </c>
      <c r="C55" s="82">
        <v>9424.08</v>
      </c>
      <c r="D55" s="82">
        <v>749.26</v>
      </c>
      <c r="E55" s="82">
        <v>287.52999999999997</v>
      </c>
      <c r="F55" s="82">
        <v>15607.07</v>
      </c>
      <c r="G55" s="82">
        <v>930.52</v>
      </c>
      <c r="H55" s="82">
        <v>814.04</v>
      </c>
      <c r="I55" s="82"/>
      <c r="J55" s="82"/>
      <c r="K55" s="84">
        <f t="shared" ref="K55:K61" si="27">SUM(C55:I55)</f>
        <v>27812.500000000004</v>
      </c>
      <c r="L55" s="147">
        <f t="shared" si="23"/>
        <v>75.333333333333329</v>
      </c>
      <c r="M55" s="84">
        <f t="shared" si="24"/>
        <v>54.971017699115045</v>
      </c>
      <c r="N55" s="111"/>
      <c r="O55" s="144" t="s">
        <v>75</v>
      </c>
      <c r="P55" s="145">
        <v>13000</v>
      </c>
      <c r="Q55" s="146">
        <v>27878</v>
      </c>
      <c r="R55" s="145">
        <f t="shared" si="25"/>
        <v>-14878</v>
      </c>
      <c r="S55" s="49"/>
      <c r="T55" s="50"/>
      <c r="U55" s="213"/>
      <c r="V55" s="213"/>
      <c r="W55" s="213"/>
      <c r="X55" s="213"/>
      <c r="Y55" s="213"/>
      <c r="Z55" s="213"/>
      <c r="AA55" s="213"/>
      <c r="AB55" s="213"/>
      <c r="AC55" s="213"/>
      <c r="AD55" s="213"/>
      <c r="AE55" s="213"/>
      <c r="AF55" s="213"/>
      <c r="AG55" s="213"/>
      <c r="AH55" s="213"/>
      <c r="AI55" s="213"/>
      <c r="AJ55" s="213"/>
      <c r="AK55" s="213"/>
      <c r="AL55" s="213"/>
      <c r="AM55" s="213"/>
    </row>
    <row r="56" spans="1:39" ht="15" customHeight="1">
      <c r="A56" s="213"/>
      <c r="B56" s="88">
        <v>46204</v>
      </c>
      <c r="C56" s="89">
        <v>9699.42</v>
      </c>
      <c r="D56" s="89">
        <v>629.28</v>
      </c>
      <c r="E56" s="89">
        <v>261.69</v>
      </c>
      <c r="F56" s="89">
        <v>13297.14</v>
      </c>
      <c r="G56" s="89">
        <v>997.25</v>
      </c>
      <c r="H56" s="89">
        <v>1136.56</v>
      </c>
      <c r="I56" s="89">
        <v>5.95</v>
      </c>
      <c r="J56" s="89"/>
      <c r="K56" s="91">
        <f t="shared" si="27"/>
        <v>26027.29</v>
      </c>
      <c r="L56" s="149">
        <f t="shared" si="23"/>
        <v>51.645161290322584</v>
      </c>
      <c r="M56" s="91">
        <f t="shared" si="24"/>
        <v>76.453023110555904</v>
      </c>
      <c r="N56" s="111"/>
      <c r="O56" s="144" t="s">
        <v>76</v>
      </c>
      <c r="P56" s="145">
        <v>17000</v>
      </c>
      <c r="Q56" s="146">
        <v>83325</v>
      </c>
      <c r="R56" s="145">
        <f t="shared" si="25"/>
        <v>-66325</v>
      </c>
      <c r="S56" s="49"/>
      <c r="T56" s="50"/>
      <c r="U56" s="213"/>
      <c r="V56" s="213"/>
      <c r="W56" s="213"/>
      <c r="X56" s="213"/>
      <c r="Y56" s="213"/>
      <c r="Z56" s="213"/>
      <c r="AA56" s="213"/>
      <c r="AB56" s="213"/>
      <c r="AC56" s="213"/>
      <c r="AD56" s="213"/>
      <c r="AE56" s="213"/>
      <c r="AF56" s="213"/>
      <c r="AG56" s="213"/>
      <c r="AH56" s="213"/>
      <c r="AI56" s="213"/>
      <c r="AJ56" s="213"/>
      <c r="AK56" s="213"/>
      <c r="AL56" s="213"/>
      <c r="AM56" s="213"/>
    </row>
    <row r="57" spans="1:39" ht="15" customHeight="1">
      <c r="A57" s="213"/>
      <c r="B57" s="94">
        <v>46235</v>
      </c>
      <c r="C57" s="96">
        <v>9881.2000000000007</v>
      </c>
      <c r="D57" s="96">
        <v>638.71</v>
      </c>
      <c r="E57" s="96">
        <v>282.05</v>
      </c>
      <c r="F57" s="96">
        <v>13310.31</v>
      </c>
      <c r="G57" s="96">
        <v>946.73</v>
      </c>
      <c r="H57" s="96">
        <v>1130.52</v>
      </c>
      <c r="I57" s="96"/>
      <c r="J57" s="96"/>
      <c r="K57" s="98">
        <f t="shared" si="27"/>
        <v>26189.519999999997</v>
      </c>
      <c r="L57" s="150">
        <f t="shared" si="23"/>
        <v>69.258064516129039</v>
      </c>
      <c r="M57" s="98">
        <f t="shared" si="24"/>
        <v>60.346306474149976</v>
      </c>
      <c r="N57" s="111"/>
      <c r="O57" s="151" t="s">
        <v>77</v>
      </c>
      <c r="P57" s="152">
        <v>3500</v>
      </c>
      <c r="Q57" s="146">
        <v>3877.88</v>
      </c>
      <c r="R57" s="145">
        <f t="shared" si="25"/>
        <v>-377.88000000000011</v>
      </c>
      <c r="S57" s="49"/>
      <c r="T57" s="50"/>
      <c r="U57" s="213"/>
      <c r="V57" s="213"/>
      <c r="W57" s="213"/>
      <c r="X57" s="213"/>
      <c r="Y57" s="213"/>
      <c r="Z57" s="213"/>
      <c r="AA57" s="213"/>
      <c r="AB57" s="213"/>
      <c r="AC57" s="213"/>
      <c r="AD57" s="213"/>
      <c r="AE57" s="213"/>
      <c r="AF57" s="213"/>
      <c r="AG57" s="213"/>
      <c r="AH57" s="213"/>
      <c r="AI57" s="213"/>
      <c r="AJ57" s="213"/>
      <c r="AK57" s="213"/>
      <c r="AL57" s="213"/>
      <c r="AM57" s="213"/>
    </row>
    <row r="58" spans="1:39" ht="15" customHeight="1">
      <c r="A58" s="213"/>
      <c r="B58" s="102">
        <v>46266</v>
      </c>
      <c r="C58" s="104"/>
      <c r="D58" s="104"/>
      <c r="E58" s="104"/>
      <c r="F58" s="104"/>
      <c r="G58" s="104"/>
      <c r="H58" s="104"/>
      <c r="I58" s="104"/>
      <c r="J58" s="104"/>
      <c r="K58" s="106">
        <f t="shared" si="27"/>
        <v>0</v>
      </c>
      <c r="L58" s="153">
        <f t="shared" si="23"/>
        <v>0</v>
      </c>
      <c r="M58" s="106" t="e">
        <f t="shared" si="24"/>
        <v>#DIV/0!</v>
      </c>
      <c r="N58" s="111"/>
      <c r="O58" s="151" t="s">
        <v>78</v>
      </c>
      <c r="P58" s="152">
        <v>3000</v>
      </c>
      <c r="Q58" s="146">
        <v>16520.23</v>
      </c>
      <c r="R58" s="145">
        <f t="shared" si="25"/>
        <v>-13520.23</v>
      </c>
      <c r="S58" s="49"/>
      <c r="T58" s="50"/>
      <c r="U58" s="213"/>
      <c r="V58" s="213"/>
      <c r="W58" s="213"/>
      <c r="X58" s="213"/>
      <c r="Y58" s="213"/>
      <c r="Z58" s="213"/>
      <c r="AA58" s="213"/>
      <c r="AB58" s="213"/>
      <c r="AC58" s="213"/>
      <c r="AD58" s="213"/>
      <c r="AE58" s="213"/>
      <c r="AF58" s="213"/>
      <c r="AG58" s="213"/>
      <c r="AH58" s="213"/>
      <c r="AI58" s="213"/>
      <c r="AJ58" s="213"/>
      <c r="AK58" s="213"/>
      <c r="AL58" s="213"/>
      <c r="AM58" s="213"/>
    </row>
    <row r="59" spans="1:39" ht="15" customHeight="1">
      <c r="A59" s="213"/>
      <c r="B59" s="102">
        <v>46296</v>
      </c>
      <c r="C59" s="106"/>
      <c r="D59" s="106"/>
      <c r="E59" s="106"/>
      <c r="F59" s="106"/>
      <c r="G59" s="106"/>
      <c r="H59" s="104"/>
      <c r="I59" s="104"/>
      <c r="J59" s="104"/>
      <c r="K59" s="106">
        <f t="shared" si="27"/>
        <v>0</v>
      </c>
      <c r="L59" s="153">
        <f t="shared" ref="L59:L61" si="28">H44</f>
        <v>0</v>
      </c>
      <c r="M59" s="106" t="e">
        <f t="shared" ref="M59:M61" si="29">I44</f>
        <v>#DIV/0!</v>
      </c>
      <c r="N59" s="111"/>
      <c r="O59" s="151" t="s">
        <v>79</v>
      </c>
      <c r="P59" s="152">
        <v>4000</v>
      </c>
      <c r="Q59" s="216">
        <v>5163.2700000000004</v>
      </c>
      <c r="R59" s="145">
        <f t="shared" si="25"/>
        <v>-1163.2700000000004</v>
      </c>
      <c r="S59" s="49"/>
      <c r="T59" s="50"/>
      <c r="U59" s="213"/>
      <c r="V59" s="213"/>
      <c r="W59" s="213"/>
      <c r="X59" s="213"/>
      <c r="Y59" s="213"/>
      <c r="Z59" s="213"/>
      <c r="AA59" s="213"/>
      <c r="AB59" s="213"/>
      <c r="AC59" s="213"/>
      <c r="AD59" s="213"/>
      <c r="AE59" s="213"/>
      <c r="AF59" s="213"/>
      <c r="AG59" s="213"/>
      <c r="AH59" s="213"/>
      <c r="AI59" s="213"/>
      <c r="AJ59" s="213"/>
      <c r="AK59" s="213"/>
      <c r="AL59" s="213"/>
      <c r="AM59" s="213"/>
    </row>
    <row r="60" spans="1:39" ht="15" customHeight="1">
      <c r="A60" s="213"/>
      <c r="B60" s="102">
        <v>46327</v>
      </c>
      <c r="C60" s="104"/>
      <c r="D60" s="104"/>
      <c r="E60" s="104"/>
      <c r="F60" s="104"/>
      <c r="G60" s="104"/>
      <c r="H60" s="104"/>
      <c r="I60" s="104"/>
      <c r="J60" s="104"/>
      <c r="K60" s="106">
        <f t="shared" si="27"/>
        <v>0</v>
      </c>
      <c r="L60" s="153">
        <f t="shared" si="28"/>
        <v>0</v>
      </c>
      <c r="M60" s="106" t="e">
        <f t="shared" si="29"/>
        <v>#DIV/0!</v>
      </c>
      <c r="N60" s="111"/>
      <c r="O60" s="155" t="s">
        <v>80</v>
      </c>
      <c r="P60" s="156">
        <f>SUM(P50:P59)</f>
        <v>118500</v>
      </c>
      <c r="Q60" s="156">
        <f>SUM(Q50:Q59)</f>
        <v>292427.38</v>
      </c>
      <c r="R60" s="156">
        <f>SUM(R50:R59)</f>
        <v>-173927.38</v>
      </c>
      <c r="S60" s="49"/>
      <c r="T60" s="50"/>
      <c r="U60" s="213"/>
      <c r="V60" s="213"/>
      <c r="W60" s="213"/>
      <c r="X60" s="213"/>
      <c r="Y60" s="213"/>
      <c r="Z60" s="213"/>
      <c r="AA60" s="213"/>
      <c r="AB60" s="213"/>
      <c r="AC60" s="213"/>
      <c r="AD60" s="213"/>
      <c r="AE60" s="213"/>
      <c r="AF60" s="213"/>
      <c r="AG60" s="213"/>
      <c r="AH60" s="213"/>
      <c r="AI60" s="213"/>
      <c r="AJ60" s="213"/>
      <c r="AK60" s="213"/>
      <c r="AL60" s="213"/>
      <c r="AM60" s="213"/>
    </row>
    <row r="61" spans="1:39" ht="19.5" customHeight="1">
      <c r="A61" s="213"/>
      <c r="B61" s="102">
        <v>46357</v>
      </c>
      <c r="C61" s="104"/>
      <c r="D61" s="104"/>
      <c r="E61" s="104"/>
      <c r="F61" s="104"/>
      <c r="G61" s="104"/>
      <c r="H61" s="104"/>
      <c r="I61" s="104"/>
      <c r="J61" s="104"/>
      <c r="K61" s="106">
        <f t="shared" si="27"/>
        <v>0</v>
      </c>
      <c r="L61" s="153">
        <f t="shared" si="28"/>
        <v>0</v>
      </c>
      <c r="M61" s="106" t="e">
        <f t="shared" si="29"/>
        <v>#DIV/0!</v>
      </c>
      <c r="N61" s="111"/>
      <c r="O61" s="187"/>
      <c r="P61" s="188"/>
      <c r="Q61" s="188"/>
      <c r="R61" s="189" t="str">
        <f>IF(P60&lt;Q60,"Inv Over","Inv Short")</f>
        <v>Inv Over</v>
      </c>
      <c r="S61" s="49"/>
      <c r="T61" s="50"/>
      <c r="U61" s="213"/>
      <c r="V61" s="213"/>
      <c r="W61" s="213"/>
      <c r="X61" s="213"/>
      <c r="Y61" s="213"/>
      <c r="Z61" s="213"/>
      <c r="AA61" s="213"/>
      <c r="AB61" s="213"/>
      <c r="AC61" s="213"/>
      <c r="AD61" s="213"/>
      <c r="AE61" s="213"/>
      <c r="AF61" s="213"/>
      <c r="AG61" s="213"/>
      <c r="AH61" s="213"/>
      <c r="AI61" s="213"/>
      <c r="AJ61" s="213"/>
      <c r="AK61" s="213"/>
      <c r="AL61" s="213"/>
      <c r="AM61" s="213"/>
    </row>
    <row r="62" spans="1:39" ht="24.75" customHeight="1">
      <c r="A62" s="213"/>
      <c r="B62" s="205"/>
      <c r="C62" s="206"/>
      <c r="D62" s="206"/>
      <c r="E62" s="206"/>
      <c r="F62" s="206"/>
      <c r="G62" s="206"/>
      <c r="H62" s="206"/>
      <c r="I62" s="206"/>
      <c r="J62" s="206"/>
      <c r="K62" s="206"/>
      <c r="L62" s="169"/>
      <c r="M62" s="167"/>
      <c r="N62" s="167"/>
      <c r="O62" s="167"/>
      <c r="P62" s="167"/>
      <c r="Q62" s="167"/>
      <c r="R62" s="167"/>
      <c r="S62" s="209"/>
      <c r="T62" s="210"/>
      <c r="U62" s="213"/>
      <c r="V62" s="213"/>
      <c r="W62" s="213"/>
      <c r="X62" s="213"/>
      <c r="Y62" s="213"/>
      <c r="Z62" s="213"/>
      <c r="AA62" s="213"/>
      <c r="AB62" s="213"/>
      <c r="AC62" s="213"/>
      <c r="AD62" s="213"/>
      <c r="AE62" s="213"/>
      <c r="AF62" s="213"/>
      <c r="AG62" s="213"/>
      <c r="AH62" s="213"/>
      <c r="AI62" s="213"/>
      <c r="AJ62" s="213"/>
      <c r="AK62" s="213"/>
      <c r="AL62" s="213"/>
      <c r="AM62" s="213"/>
    </row>
    <row r="63" spans="1:39" ht="24.75" customHeight="1">
      <c r="A63" s="213"/>
      <c r="B63" s="205"/>
      <c r="C63" s="206"/>
      <c r="D63" s="206"/>
      <c r="E63" s="206"/>
      <c r="F63" s="206"/>
      <c r="G63" s="206"/>
      <c r="H63" s="206"/>
      <c r="I63" s="206"/>
      <c r="J63" s="206"/>
      <c r="K63" s="206"/>
      <c r="L63" s="169"/>
      <c r="M63" s="167"/>
      <c r="N63" s="167"/>
      <c r="O63" s="167"/>
      <c r="P63" s="167"/>
      <c r="Q63" s="167"/>
      <c r="R63" s="167"/>
      <c r="S63" s="167"/>
      <c r="T63" s="172"/>
      <c r="U63" s="213"/>
      <c r="V63" s="213"/>
      <c r="W63" s="213"/>
      <c r="X63" s="213"/>
      <c r="Y63" s="213"/>
      <c r="Z63" s="213"/>
      <c r="AA63" s="213"/>
      <c r="AB63" s="213"/>
      <c r="AC63" s="213"/>
      <c r="AD63" s="213"/>
      <c r="AE63" s="213"/>
      <c r="AF63" s="213"/>
      <c r="AG63" s="213"/>
      <c r="AH63" s="213"/>
      <c r="AI63" s="213"/>
      <c r="AJ63" s="213"/>
      <c r="AK63" s="213"/>
      <c r="AL63" s="213"/>
      <c r="AM63" s="213"/>
    </row>
    <row r="64" spans="1:39" ht="24.75" customHeight="1">
      <c r="A64" s="213"/>
      <c r="B64" s="205"/>
      <c r="C64" s="206"/>
      <c r="D64" s="206"/>
      <c r="E64" s="206"/>
      <c r="F64" s="206"/>
      <c r="G64" s="206"/>
      <c r="H64" s="206"/>
      <c r="I64" s="206"/>
      <c r="J64" s="206"/>
      <c r="K64" s="206"/>
      <c r="L64" s="169"/>
      <c r="M64" s="167"/>
      <c r="N64" s="167"/>
      <c r="O64" s="167"/>
      <c r="P64" s="167"/>
      <c r="Q64" s="167"/>
      <c r="R64" s="167"/>
      <c r="S64" s="167"/>
      <c r="T64" s="172"/>
      <c r="U64" s="213"/>
      <c r="V64" s="213"/>
      <c r="W64" s="213"/>
      <c r="X64" s="213"/>
      <c r="Y64" s="213"/>
      <c r="Z64" s="213"/>
      <c r="AA64" s="213"/>
      <c r="AB64" s="213"/>
      <c r="AC64" s="213"/>
      <c r="AD64" s="213"/>
      <c r="AE64" s="213"/>
      <c r="AF64" s="213"/>
      <c r="AG64" s="213"/>
      <c r="AH64" s="213"/>
      <c r="AI64" s="213"/>
      <c r="AJ64" s="213"/>
      <c r="AK64" s="213"/>
      <c r="AL64" s="213"/>
      <c r="AM64" s="213"/>
    </row>
    <row r="65" spans="1:39" ht="24.75" customHeight="1">
      <c r="A65" s="213"/>
      <c r="B65" s="205"/>
      <c r="C65" s="206"/>
      <c r="D65" s="206"/>
      <c r="E65" s="206"/>
      <c r="F65" s="206"/>
      <c r="G65" s="206"/>
      <c r="H65" s="206"/>
      <c r="I65" s="206"/>
      <c r="J65" s="206"/>
      <c r="K65" s="206"/>
      <c r="L65" s="169"/>
      <c r="M65" s="167"/>
      <c r="N65" s="167"/>
      <c r="O65" s="167"/>
      <c r="P65" s="167"/>
      <c r="Q65" s="167"/>
      <c r="R65" s="167"/>
      <c r="S65" s="167"/>
      <c r="T65" s="172"/>
      <c r="U65" s="213"/>
      <c r="V65" s="213"/>
      <c r="W65" s="213"/>
      <c r="X65" s="213"/>
      <c r="Y65" s="213"/>
      <c r="Z65" s="213"/>
      <c r="AA65" s="213"/>
      <c r="AB65" s="213"/>
      <c r="AC65" s="213"/>
      <c r="AD65" s="213"/>
      <c r="AE65" s="213"/>
      <c r="AF65" s="213"/>
      <c r="AG65" s="213"/>
      <c r="AH65" s="213"/>
      <c r="AI65" s="213"/>
      <c r="AJ65" s="213"/>
      <c r="AK65" s="213"/>
      <c r="AL65" s="213"/>
      <c r="AM65" s="213"/>
    </row>
    <row r="66" spans="1:39" ht="24.75" customHeight="1">
      <c r="A66" s="213"/>
      <c r="B66" s="165"/>
      <c r="C66" s="166"/>
      <c r="D66" s="166"/>
      <c r="E66" s="166"/>
      <c r="F66" s="166"/>
      <c r="G66" s="166"/>
      <c r="H66" s="166"/>
      <c r="I66" s="168"/>
      <c r="J66" s="169"/>
      <c r="K66" s="166"/>
      <c r="L66" s="166"/>
      <c r="M66" s="166"/>
      <c r="N66" s="166"/>
      <c r="O66" s="166"/>
      <c r="P66" s="167"/>
      <c r="Q66" s="167"/>
      <c r="R66" s="167"/>
      <c r="S66" s="167"/>
      <c r="T66" s="172"/>
      <c r="U66" s="213"/>
      <c r="V66" s="213"/>
      <c r="W66" s="213"/>
      <c r="X66" s="213"/>
      <c r="Y66" s="213"/>
      <c r="Z66" s="213"/>
      <c r="AA66" s="213"/>
      <c r="AB66" s="213"/>
      <c r="AC66" s="213"/>
      <c r="AD66" s="213"/>
      <c r="AE66" s="213"/>
      <c r="AF66" s="213"/>
      <c r="AG66" s="213"/>
      <c r="AH66" s="213"/>
      <c r="AI66" s="213"/>
      <c r="AJ66" s="213"/>
      <c r="AK66" s="213"/>
      <c r="AL66" s="213"/>
      <c r="AM66" s="213"/>
    </row>
    <row r="67" spans="1:39" ht="24.75" customHeight="1">
      <c r="A67" s="213"/>
      <c r="B67" s="237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167"/>
      <c r="Q67" s="167"/>
      <c r="R67" s="167"/>
      <c r="S67" s="167"/>
      <c r="T67" s="172"/>
      <c r="U67" s="213"/>
      <c r="V67" s="213"/>
      <c r="W67" s="213"/>
      <c r="X67" s="213"/>
      <c r="Y67" s="213"/>
      <c r="Z67" s="213"/>
      <c r="AA67" s="213"/>
      <c r="AB67" s="213"/>
      <c r="AC67" s="213"/>
      <c r="AD67" s="213"/>
      <c r="AE67" s="213"/>
      <c r="AF67" s="213"/>
      <c r="AG67" s="213"/>
      <c r="AH67" s="213"/>
      <c r="AI67" s="213"/>
      <c r="AJ67" s="213"/>
      <c r="AK67" s="213"/>
      <c r="AL67" s="213"/>
      <c r="AM67" s="213"/>
    </row>
    <row r="68" spans="1:39" ht="24.75" customHeight="1">
      <c r="A68" s="213"/>
      <c r="B68" s="165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7"/>
      <c r="Q68" s="167"/>
      <c r="R68" s="167"/>
      <c r="S68" s="167"/>
      <c r="T68" s="172"/>
      <c r="U68" s="213"/>
      <c r="V68" s="213"/>
      <c r="W68" s="213"/>
      <c r="X68" s="213"/>
      <c r="Y68" s="213"/>
      <c r="Z68" s="213"/>
      <c r="AA68" s="213"/>
      <c r="AB68" s="213"/>
      <c r="AC68" s="213"/>
      <c r="AD68" s="213"/>
      <c r="AE68" s="213"/>
      <c r="AF68" s="213"/>
      <c r="AG68" s="213"/>
      <c r="AH68" s="213"/>
      <c r="AI68" s="213"/>
      <c r="AJ68" s="213"/>
      <c r="AK68" s="213"/>
      <c r="AL68" s="213"/>
      <c r="AM68" s="213"/>
    </row>
    <row r="69" spans="1:39" ht="24.75" customHeight="1">
      <c r="A69" s="213"/>
      <c r="B69" s="165"/>
      <c r="C69" s="166"/>
      <c r="D69" s="166"/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7"/>
      <c r="Q69" s="167"/>
      <c r="R69" s="167"/>
      <c r="S69" s="167"/>
      <c r="T69" s="172"/>
      <c r="U69" s="213"/>
      <c r="V69" s="213"/>
      <c r="W69" s="213"/>
      <c r="X69" s="213"/>
      <c r="Y69" s="213"/>
      <c r="Z69" s="213"/>
      <c r="AA69" s="213"/>
      <c r="AB69" s="213"/>
      <c r="AC69" s="213"/>
      <c r="AD69" s="213"/>
      <c r="AE69" s="213"/>
      <c r="AF69" s="213"/>
      <c r="AG69" s="213"/>
      <c r="AH69" s="213"/>
      <c r="AI69" s="213"/>
      <c r="AJ69" s="213"/>
      <c r="AK69" s="213"/>
      <c r="AL69" s="213"/>
      <c r="AM69" s="213"/>
    </row>
    <row r="70" spans="1:39" ht="24.75" customHeight="1">
      <c r="A70" s="213"/>
      <c r="B70" s="165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7"/>
      <c r="Q70" s="167"/>
      <c r="R70" s="167"/>
      <c r="S70" s="167"/>
      <c r="T70" s="172"/>
      <c r="U70" s="213"/>
      <c r="V70" s="213"/>
      <c r="W70" s="213"/>
      <c r="X70" s="213"/>
      <c r="Y70" s="213"/>
      <c r="Z70" s="213"/>
      <c r="AA70" s="213"/>
      <c r="AB70" s="213"/>
      <c r="AC70" s="213"/>
      <c r="AD70" s="213"/>
      <c r="AE70" s="213"/>
      <c r="AF70" s="213"/>
      <c r="AG70" s="213"/>
      <c r="AH70" s="213"/>
      <c r="AI70" s="213"/>
      <c r="AJ70" s="213"/>
      <c r="AK70" s="213"/>
      <c r="AL70" s="213"/>
      <c r="AM70" s="213"/>
    </row>
    <row r="71" spans="1:39" ht="24.75" customHeight="1">
      <c r="A71" s="213"/>
      <c r="B71" s="165"/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7"/>
      <c r="Q71" s="167"/>
      <c r="R71" s="167"/>
      <c r="S71" s="167"/>
      <c r="T71" s="172"/>
      <c r="U71" s="213"/>
      <c r="V71" s="213"/>
      <c r="W71" s="213"/>
      <c r="X71" s="213"/>
      <c r="Y71" s="213"/>
      <c r="Z71" s="213"/>
      <c r="AA71" s="213"/>
      <c r="AB71" s="213"/>
      <c r="AC71" s="213"/>
      <c r="AD71" s="213"/>
      <c r="AE71" s="213"/>
      <c r="AF71" s="213"/>
      <c r="AG71" s="213"/>
      <c r="AH71" s="213"/>
      <c r="AI71" s="213"/>
      <c r="AJ71" s="213"/>
      <c r="AK71" s="213"/>
      <c r="AL71" s="213"/>
      <c r="AM71" s="213"/>
    </row>
    <row r="72" spans="1:39" ht="24.75" customHeight="1">
      <c r="A72" s="213"/>
      <c r="B72" s="165"/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7"/>
      <c r="Q72" s="167"/>
      <c r="R72" s="167"/>
      <c r="S72" s="167"/>
      <c r="T72" s="172"/>
      <c r="U72" s="213"/>
      <c r="V72" s="213"/>
      <c r="W72" s="213"/>
      <c r="X72" s="213"/>
      <c r="Y72" s="213"/>
      <c r="Z72" s="213"/>
      <c r="AA72" s="213"/>
      <c r="AB72" s="213"/>
      <c r="AC72" s="213"/>
      <c r="AD72" s="213"/>
      <c r="AE72" s="213"/>
      <c r="AF72" s="213"/>
      <c r="AG72" s="213"/>
      <c r="AH72" s="213"/>
      <c r="AI72" s="213"/>
      <c r="AJ72" s="213"/>
      <c r="AK72" s="213"/>
      <c r="AL72" s="213"/>
      <c r="AM72" s="213"/>
    </row>
    <row r="73" spans="1:39" ht="24.75" customHeight="1">
      <c r="A73" s="213"/>
      <c r="B73" s="165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7"/>
      <c r="Q73" s="167"/>
      <c r="R73" s="167"/>
      <c r="S73" s="167"/>
      <c r="T73" s="172"/>
      <c r="U73" s="213"/>
      <c r="V73" s="213"/>
      <c r="W73" s="213"/>
      <c r="X73" s="213"/>
      <c r="Y73" s="213"/>
      <c r="Z73" s="213"/>
      <c r="AA73" s="213"/>
      <c r="AB73" s="213"/>
      <c r="AC73" s="213"/>
      <c r="AD73" s="213"/>
      <c r="AE73" s="213"/>
      <c r="AF73" s="213"/>
      <c r="AG73" s="213"/>
      <c r="AH73" s="213"/>
      <c r="AI73" s="213"/>
      <c r="AJ73" s="213"/>
      <c r="AK73" s="213"/>
      <c r="AL73" s="213"/>
      <c r="AM73" s="213"/>
    </row>
    <row r="74" spans="1:39" ht="24.75" customHeight="1">
      <c r="A74" s="213"/>
      <c r="B74" s="165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7"/>
      <c r="Q74" s="167"/>
      <c r="R74" s="167"/>
      <c r="S74" s="167"/>
      <c r="T74" s="172"/>
      <c r="U74" s="213"/>
      <c r="V74" s="213"/>
      <c r="W74" s="213"/>
      <c r="X74" s="213"/>
      <c r="Y74" s="213"/>
      <c r="Z74" s="213"/>
      <c r="AA74" s="213"/>
      <c r="AB74" s="213"/>
      <c r="AC74" s="213"/>
      <c r="AD74" s="213"/>
      <c r="AE74" s="213"/>
      <c r="AF74" s="213"/>
      <c r="AG74" s="213"/>
      <c r="AH74" s="213"/>
      <c r="AI74" s="213"/>
      <c r="AJ74" s="213"/>
      <c r="AK74" s="213"/>
      <c r="AL74" s="213"/>
      <c r="AM74" s="213"/>
    </row>
    <row r="75" spans="1:39" ht="24.75" customHeight="1">
      <c r="A75" s="213"/>
      <c r="B75" s="165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7"/>
      <c r="Q75" s="167"/>
      <c r="R75" s="167"/>
      <c r="S75" s="167"/>
      <c r="T75" s="172"/>
      <c r="U75" s="213"/>
      <c r="V75" s="213"/>
      <c r="W75" s="213"/>
      <c r="X75" s="213"/>
      <c r="Y75" s="213"/>
      <c r="Z75" s="213"/>
      <c r="AA75" s="213"/>
      <c r="AB75" s="213"/>
      <c r="AC75" s="213"/>
      <c r="AD75" s="213"/>
      <c r="AE75" s="213"/>
      <c r="AF75" s="213"/>
      <c r="AG75" s="213"/>
      <c r="AH75" s="213"/>
      <c r="AI75" s="213"/>
      <c r="AJ75" s="213"/>
      <c r="AK75" s="213"/>
      <c r="AL75" s="213"/>
      <c r="AM75" s="213"/>
    </row>
    <row r="76" spans="1:39" ht="24.75" customHeight="1">
      <c r="A76" s="213"/>
      <c r="B76" s="165"/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7"/>
      <c r="Q76" s="167"/>
      <c r="R76" s="167"/>
      <c r="S76" s="167"/>
      <c r="T76" s="172"/>
      <c r="U76" s="213"/>
      <c r="V76" s="213"/>
      <c r="W76" s="213"/>
      <c r="X76" s="213"/>
      <c r="Y76" s="213"/>
      <c r="Z76" s="213"/>
      <c r="AA76" s="213"/>
      <c r="AB76" s="213"/>
      <c r="AC76" s="213"/>
      <c r="AD76" s="213"/>
      <c r="AE76" s="213"/>
      <c r="AF76" s="213"/>
      <c r="AG76" s="213"/>
      <c r="AH76" s="213"/>
      <c r="AI76" s="213"/>
      <c r="AJ76" s="213"/>
      <c r="AK76" s="213"/>
      <c r="AL76" s="213"/>
      <c r="AM76" s="213"/>
    </row>
    <row r="77" spans="1:39" ht="24.75" customHeight="1">
      <c r="A77" s="213"/>
      <c r="B77" s="165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7"/>
      <c r="Q77" s="167"/>
      <c r="R77" s="167"/>
      <c r="S77" s="167"/>
      <c r="T77" s="172"/>
      <c r="U77" s="213"/>
      <c r="V77" s="213"/>
      <c r="W77" s="213"/>
      <c r="X77" s="213"/>
      <c r="Y77" s="213"/>
      <c r="Z77" s="213"/>
      <c r="AA77" s="213"/>
      <c r="AB77" s="213"/>
      <c r="AC77" s="213"/>
      <c r="AD77" s="213"/>
      <c r="AE77" s="213"/>
      <c r="AF77" s="213"/>
      <c r="AG77" s="213"/>
      <c r="AH77" s="213"/>
      <c r="AI77" s="213"/>
      <c r="AJ77" s="213"/>
      <c r="AK77" s="213"/>
      <c r="AL77" s="213"/>
      <c r="AM77" s="213"/>
    </row>
    <row r="78" spans="1:39" ht="24.75" customHeight="1">
      <c r="A78" s="213"/>
      <c r="B78" s="165"/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7"/>
      <c r="Q78" s="167"/>
      <c r="R78" s="167"/>
      <c r="S78" s="167"/>
      <c r="T78" s="172"/>
      <c r="U78" s="213"/>
      <c r="V78" s="213"/>
      <c r="W78" s="213"/>
      <c r="X78" s="213"/>
      <c r="Y78" s="213"/>
      <c r="Z78" s="213"/>
      <c r="AA78" s="213"/>
      <c r="AB78" s="213"/>
      <c r="AC78" s="213"/>
      <c r="AD78" s="213"/>
      <c r="AE78" s="213"/>
      <c r="AF78" s="213"/>
      <c r="AG78" s="213"/>
      <c r="AH78" s="213"/>
      <c r="AI78" s="213"/>
      <c r="AJ78" s="213"/>
      <c r="AK78" s="213"/>
      <c r="AL78" s="213"/>
      <c r="AM78" s="213"/>
    </row>
    <row r="79" spans="1:39" ht="24.75" customHeight="1">
      <c r="A79" s="213"/>
      <c r="B79" s="165"/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7"/>
      <c r="Q79" s="167"/>
      <c r="R79" s="167"/>
      <c r="S79" s="167"/>
      <c r="T79" s="172"/>
      <c r="U79" s="213"/>
      <c r="V79" s="213"/>
      <c r="W79" s="213"/>
      <c r="X79" s="213"/>
      <c r="Y79" s="213"/>
      <c r="Z79" s="213"/>
      <c r="AA79" s="213"/>
      <c r="AB79" s="213"/>
      <c r="AC79" s="213"/>
      <c r="AD79" s="213"/>
      <c r="AE79" s="213"/>
      <c r="AF79" s="213"/>
      <c r="AG79" s="213"/>
      <c r="AH79" s="213"/>
      <c r="AI79" s="213"/>
      <c r="AJ79" s="213"/>
      <c r="AK79" s="213"/>
      <c r="AL79" s="213"/>
      <c r="AM79" s="213"/>
    </row>
    <row r="80" spans="1:39" ht="24.75" customHeight="1">
      <c r="A80" s="213"/>
      <c r="B80" s="165"/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7"/>
      <c r="Q80" s="167"/>
      <c r="R80" s="167"/>
      <c r="S80" s="167"/>
      <c r="T80" s="172"/>
      <c r="U80" s="213"/>
      <c r="V80" s="213"/>
      <c r="W80" s="213"/>
      <c r="X80" s="213"/>
      <c r="Y80" s="213"/>
      <c r="Z80" s="213"/>
      <c r="AA80" s="213"/>
      <c r="AB80" s="213"/>
      <c r="AC80" s="213"/>
      <c r="AD80" s="213"/>
      <c r="AE80" s="213"/>
      <c r="AF80" s="213"/>
      <c r="AG80" s="213"/>
      <c r="AH80" s="213"/>
      <c r="AI80" s="213"/>
      <c r="AJ80" s="213"/>
      <c r="AK80" s="213"/>
      <c r="AL80" s="213"/>
      <c r="AM80" s="213"/>
    </row>
    <row r="81" spans="1:39" ht="24.75" customHeight="1">
      <c r="A81" s="213"/>
      <c r="B81" s="165"/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7"/>
      <c r="Q81" s="167"/>
      <c r="R81" s="167"/>
      <c r="S81" s="167"/>
      <c r="T81" s="172"/>
      <c r="U81" s="213"/>
      <c r="V81" s="213"/>
      <c r="W81" s="213"/>
      <c r="X81" s="213"/>
      <c r="Y81" s="213"/>
      <c r="Z81" s="213"/>
      <c r="AA81" s="213"/>
      <c r="AB81" s="213"/>
      <c r="AC81" s="213"/>
      <c r="AD81" s="213"/>
      <c r="AE81" s="213"/>
      <c r="AF81" s="213"/>
      <c r="AG81" s="213"/>
      <c r="AH81" s="213"/>
      <c r="AI81" s="213"/>
      <c r="AJ81" s="213"/>
      <c r="AK81" s="213"/>
      <c r="AL81" s="213"/>
      <c r="AM81" s="213"/>
    </row>
    <row r="82" spans="1:39" ht="24.75" customHeight="1">
      <c r="A82" s="213"/>
      <c r="B82" s="165"/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7"/>
      <c r="Q82" s="167"/>
      <c r="R82" s="167"/>
      <c r="S82" s="167"/>
      <c r="T82" s="172"/>
      <c r="U82" s="213"/>
      <c r="V82" s="213"/>
      <c r="W82" s="213"/>
      <c r="X82" s="213"/>
      <c r="Y82" s="213"/>
      <c r="Z82" s="213"/>
      <c r="AA82" s="213"/>
      <c r="AB82" s="213"/>
      <c r="AC82" s="213"/>
      <c r="AD82" s="213"/>
      <c r="AE82" s="213"/>
      <c r="AF82" s="213"/>
      <c r="AG82" s="213"/>
      <c r="AH82" s="213"/>
      <c r="AI82" s="213"/>
      <c r="AJ82" s="213"/>
      <c r="AK82" s="213"/>
      <c r="AL82" s="213"/>
      <c r="AM82" s="213"/>
    </row>
    <row r="83" spans="1:39" ht="24.75" customHeight="1">
      <c r="A83" s="213"/>
      <c r="B83" s="165"/>
      <c r="C83" s="166"/>
      <c r="D83" s="166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7"/>
      <c r="Q83" s="167"/>
      <c r="R83" s="167"/>
      <c r="S83" s="167"/>
      <c r="T83" s="172"/>
      <c r="U83" s="213"/>
      <c r="V83" s="213"/>
      <c r="W83" s="213"/>
      <c r="X83" s="213"/>
      <c r="Y83" s="213"/>
      <c r="Z83" s="213"/>
      <c r="AA83" s="213"/>
      <c r="AB83" s="213"/>
      <c r="AC83" s="213"/>
      <c r="AD83" s="213"/>
      <c r="AE83" s="213"/>
      <c r="AF83" s="213"/>
      <c r="AG83" s="213"/>
      <c r="AH83" s="213"/>
      <c r="AI83" s="213"/>
      <c r="AJ83" s="213"/>
      <c r="AK83" s="213"/>
      <c r="AL83" s="213"/>
      <c r="AM83" s="213"/>
    </row>
    <row r="84" spans="1:39" ht="24.75" customHeight="1">
      <c r="A84" s="213"/>
      <c r="B84" s="165"/>
      <c r="C84" s="166"/>
      <c r="D84" s="166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7"/>
      <c r="Q84" s="167"/>
      <c r="R84" s="167"/>
      <c r="S84" s="167"/>
      <c r="T84" s="172"/>
      <c r="U84" s="213"/>
      <c r="V84" s="213"/>
      <c r="W84" s="213"/>
      <c r="X84" s="213"/>
      <c r="Y84" s="213"/>
      <c r="Z84" s="213"/>
      <c r="AA84" s="213"/>
      <c r="AB84" s="213"/>
      <c r="AC84" s="213"/>
      <c r="AD84" s="213"/>
      <c r="AE84" s="213"/>
      <c r="AF84" s="213"/>
      <c r="AG84" s="213"/>
      <c r="AH84" s="213"/>
      <c r="AI84" s="213"/>
      <c r="AJ84" s="213"/>
      <c r="AK84" s="213"/>
      <c r="AL84" s="213"/>
      <c r="AM84" s="213"/>
    </row>
    <row r="85" spans="1:39" ht="24.75" customHeight="1">
      <c r="A85" s="213"/>
      <c r="B85" s="165"/>
      <c r="C85" s="166"/>
      <c r="D85" s="166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7"/>
      <c r="Q85" s="167"/>
      <c r="R85" s="167"/>
      <c r="S85" s="167"/>
      <c r="T85" s="172"/>
      <c r="U85" s="213"/>
      <c r="V85" s="213"/>
      <c r="W85" s="213"/>
      <c r="X85" s="213"/>
      <c r="Y85" s="213"/>
      <c r="Z85" s="213"/>
      <c r="AA85" s="213"/>
      <c r="AB85" s="213"/>
      <c r="AC85" s="213"/>
      <c r="AD85" s="213"/>
      <c r="AE85" s="213"/>
      <c r="AF85" s="213"/>
      <c r="AG85" s="213"/>
      <c r="AH85" s="213"/>
      <c r="AI85" s="213"/>
      <c r="AJ85" s="213"/>
      <c r="AK85" s="213"/>
      <c r="AL85" s="213"/>
      <c r="AM85" s="213"/>
    </row>
    <row r="86" spans="1:39" ht="24.75" customHeight="1">
      <c r="A86" s="213"/>
      <c r="B86" s="165"/>
      <c r="C86" s="166"/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7"/>
      <c r="Q86" s="167"/>
      <c r="R86" s="167"/>
      <c r="S86" s="167"/>
      <c r="T86" s="172"/>
      <c r="U86" s="213"/>
      <c r="V86" s="213"/>
      <c r="W86" s="213"/>
      <c r="X86" s="213"/>
      <c r="Y86" s="213"/>
      <c r="Z86" s="213"/>
      <c r="AA86" s="213"/>
      <c r="AB86" s="213"/>
      <c r="AC86" s="213"/>
      <c r="AD86" s="213"/>
      <c r="AE86" s="213"/>
      <c r="AF86" s="213"/>
      <c r="AG86" s="213"/>
      <c r="AH86" s="213"/>
      <c r="AI86" s="213"/>
      <c r="AJ86" s="213"/>
      <c r="AK86" s="213"/>
      <c r="AL86" s="213"/>
      <c r="AM86" s="213"/>
    </row>
    <row r="87" spans="1:39" ht="24.75" customHeight="1">
      <c r="A87" s="213"/>
      <c r="B87" s="165"/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7"/>
      <c r="Q87" s="167"/>
      <c r="R87" s="167"/>
      <c r="S87" s="167"/>
      <c r="T87" s="172"/>
      <c r="U87" s="213"/>
      <c r="V87" s="213"/>
      <c r="W87" s="213"/>
      <c r="X87" s="213"/>
      <c r="Y87" s="213"/>
      <c r="Z87" s="213"/>
      <c r="AA87" s="213"/>
      <c r="AB87" s="213"/>
      <c r="AC87" s="213"/>
      <c r="AD87" s="213"/>
      <c r="AE87" s="213"/>
      <c r="AF87" s="213"/>
      <c r="AG87" s="213"/>
      <c r="AH87" s="213"/>
      <c r="AI87" s="213"/>
      <c r="AJ87" s="213"/>
      <c r="AK87" s="213"/>
      <c r="AL87" s="213"/>
      <c r="AM87" s="213"/>
    </row>
    <row r="88" spans="1:39" ht="24.75" customHeight="1">
      <c r="A88" s="213"/>
      <c r="B88" s="165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7"/>
      <c r="Q88" s="167"/>
      <c r="R88" s="167"/>
      <c r="S88" s="167"/>
      <c r="T88" s="172"/>
      <c r="U88" s="213"/>
      <c r="V88" s="213"/>
      <c r="W88" s="213"/>
      <c r="X88" s="213"/>
      <c r="Y88" s="213"/>
      <c r="Z88" s="213"/>
      <c r="AA88" s="213"/>
      <c r="AB88" s="213"/>
      <c r="AC88" s="213"/>
      <c r="AD88" s="213"/>
      <c r="AE88" s="213"/>
      <c r="AF88" s="213"/>
      <c r="AG88" s="213"/>
      <c r="AH88" s="213"/>
      <c r="AI88" s="213"/>
      <c r="AJ88" s="213"/>
      <c r="AK88" s="213"/>
      <c r="AL88" s="213"/>
      <c r="AM88" s="213"/>
    </row>
    <row r="89" spans="1:39" ht="24.75" customHeight="1">
      <c r="A89" s="213"/>
      <c r="B89" s="165"/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7"/>
      <c r="Q89" s="167"/>
      <c r="R89" s="167"/>
      <c r="S89" s="167"/>
      <c r="T89" s="172"/>
      <c r="U89" s="213"/>
      <c r="V89" s="213"/>
      <c r="W89" s="213"/>
      <c r="X89" s="213"/>
      <c r="Y89" s="213"/>
      <c r="Z89" s="213"/>
      <c r="AA89" s="213"/>
      <c r="AB89" s="213"/>
      <c r="AC89" s="213"/>
      <c r="AD89" s="213"/>
      <c r="AE89" s="213"/>
      <c r="AF89" s="213"/>
      <c r="AG89" s="213"/>
      <c r="AH89" s="213"/>
      <c r="AI89" s="213"/>
      <c r="AJ89" s="213"/>
      <c r="AK89" s="213"/>
      <c r="AL89" s="213"/>
      <c r="AM89" s="213"/>
    </row>
    <row r="90" spans="1:39" ht="24.75" customHeight="1">
      <c r="A90" s="213"/>
      <c r="B90" s="165"/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7"/>
      <c r="Q90" s="167"/>
      <c r="R90" s="167"/>
      <c r="S90" s="167"/>
      <c r="T90" s="172"/>
      <c r="U90" s="213"/>
      <c r="V90" s="213"/>
      <c r="W90" s="213"/>
      <c r="X90" s="213"/>
      <c r="Y90" s="213"/>
      <c r="Z90" s="213"/>
      <c r="AA90" s="213"/>
      <c r="AB90" s="213"/>
      <c r="AC90" s="213"/>
      <c r="AD90" s="213"/>
      <c r="AE90" s="213"/>
      <c r="AF90" s="213"/>
      <c r="AG90" s="213"/>
      <c r="AH90" s="213"/>
      <c r="AI90" s="213"/>
      <c r="AJ90" s="213"/>
      <c r="AK90" s="213"/>
      <c r="AL90" s="213"/>
      <c r="AM90" s="213"/>
    </row>
    <row r="91" spans="1:39" ht="24.75" customHeight="1">
      <c r="A91" s="213"/>
      <c r="B91" s="165"/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7"/>
      <c r="Q91" s="167"/>
      <c r="R91" s="167"/>
      <c r="S91" s="167"/>
      <c r="T91" s="172"/>
      <c r="U91" s="213"/>
      <c r="V91" s="213"/>
      <c r="W91" s="213"/>
      <c r="X91" s="213"/>
      <c r="Y91" s="213"/>
      <c r="Z91" s="213"/>
      <c r="AA91" s="213"/>
      <c r="AB91" s="213"/>
      <c r="AC91" s="213"/>
      <c r="AD91" s="213"/>
      <c r="AE91" s="213"/>
      <c r="AF91" s="213"/>
      <c r="AG91" s="213"/>
      <c r="AH91" s="213"/>
      <c r="AI91" s="213"/>
      <c r="AJ91" s="213"/>
      <c r="AK91" s="213"/>
      <c r="AL91" s="213"/>
      <c r="AM91" s="213"/>
    </row>
    <row r="92" spans="1:39" ht="24.75" customHeight="1">
      <c r="A92" s="213"/>
      <c r="B92" s="165"/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7"/>
      <c r="Q92" s="167"/>
      <c r="R92" s="167"/>
      <c r="S92" s="167"/>
      <c r="T92" s="172"/>
      <c r="U92" s="213"/>
      <c r="V92" s="213"/>
      <c r="W92" s="213"/>
      <c r="X92" s="213"/>
      <c r="Y92" s="213"/>
      <c r="Z92" s="213"/>
      <c r="AA92" s="213"/>
      <c r="AB92" s="213"/>
      <c r="AC92" s="213"/>
      <c r="AD92" s="213"/>
      <c r="AE92" s="213"/>
      <c r="AF92" s="213"/>
      <c r="AG92" s="213"/>
      <c r="AH92" s="213"/>
      <c r="AI92" s="213"/>
      <c r="AJ92" s="213"/>
      <c r="AK92" s="213"/>
      <c r="AL92" s="213"/>
      <c r="AM92" s="213"/>
    </row>
    <row r="93" spans="1:39" ht="24.75" customHeight="1">
      <c r="A93" s="213"/>
      <c r="B93" s="165"/>
      <c r="C93" s="166"/>
      <c r="D93" s="166"/>
      <c r="E93" s="166"/>
      <c r="F93" s="166"/>
      <c r="G93" s="166"/>
      <c r="H93" s="166"/>
      <c r="I93" s="166"/>
      <c r="J93" s="166"/>
      <c r="K93" s="166"/>
      <c r="L93" s="166"/>
      <c r="M93" s="166"/>
      <c r="N93" s="166"/>
      <c r="O93" s="166"/>
      <c r="P93" s="167"/>
      <c r="Q93" s="167"/>
      <c r="R93" s="167"/>
      <c r="S93" s="167"/>
      <c r="T93" s="172"/>
      <c r="U93" s="213"/>
      <c r="V93" s="213"/>
      <c r="W93" s="213"/>
      <c r="X93" s="213"/>
      <c r="Y93" s="213"/>
      <c r="Z93" s="213"/>
      <c r="AA93" s="213"/>
      <c r="AB93" s="213"/>
      <c r="AC93" s="213"/>
      <c r="AD93" s="213"/>
      <c r="AE93" s="213"/>
      <c r="AF93" s="213"/>
      <c r="AG93" s="213"/>
      <c r="AH93" s="213"/>
      <c r="AI93" s="213"/>
      <c r="AJ93" s="213"/>
      <c r="AK93" s="213"/>
      <c r="AL93" s="213"/>
      <c r="AM93" s="213"/>
    </row>
    <row r="94" spans="1:39" ht="24.75" customHeight="1">
      <c r="A94" s="213"/>
      <c r="B94" s="165"/>
      <c r="C94" s="166"/>
      <c r="D94" s="166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67"/>
      <c r="Q94" s="167"/>
      <c r="R94" s="167"/>
      <c r="S94" s="167"/>
      <c r="T94" s="172"/>
      <c r="U94" s="213"/>
      <c r="V94" s="213"/>
      <c r="W94" s="213"/>
      <c r="X94" s="213"/>
      <c r="Y94" s="213"/>
      <c r="Z94" s="213"/>
      <c r="AA94" s="213"/>
      <c r="AB94" s="213"/>
      <c r="AC94" s="213"/>
      <c r="AD94" s="213"/>
      <c r="AE94" s="213"/>
      <c r="AF94" s="213"/>
      <c r="AG94" s="213"/>
      <c r="AH94" s="213"/>
      <c r="AI94" s="213"/>
      <c r="AJ94" s="213"/>
      <c r="AK94" s="213"/>
      <c r="AL94" s="213"/>
      <c r="AM94" s="213"/>
    </row>
    <row r="95" spans="1:39" ht="24.75" customHeight="1">
      <c r="A95" s="213"/>
      <c r="B95" s="165"/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7"/>
      <c r="Q95" s="167"/>
      <c r="R95" s="167"/>
      <c r="S95" s="167"/>
      <c r="T95" s="172"/>
      <c r="U95" s="213"/>
      <c r="V95" s="213"/>
      <c r="W95" s="213"/>
      <c r="X95" s="213"/>
      <c r="Y95" s="213"/>
      <c r="Z95" s="213"/>
      <c r="AA95" s="213"/>
      <c r="AB95" s="213"/>
      <c r="AC95" s="213"/>
      <c r="AD95" s="213"/>
      <c r="AE95" s="213"/>
      <c r="AF95" s="213"/>
      <c r="AG95" s="213"/>
      <c r="AH95" s="213"/>
      <c r="AI95" s="213"/>
      <c r="AJ95" s="213"/>
      <c r="AK95" s="213"/>
      <c r="AL95" s="213"/>
      <c r="AM95" s="213"/>
    </row>
    <row r="96" spans="1:39" ht="24.75" customHeight="1">
      <c r="A96" s="213"/>
      <c r="B96" s="165"/>
      <c r="C96" s="166"/>
      <c r="D96" s="166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7"/>
      <c r="Q96" s="167"/>
      <c r="R96" s="167"/>
      <c r="S96" s="167"/>
      <c r="T96" s="172"/>
      <c r="U96" s="213"/>
      <c r="V96" s="213"/>
      <c r="W96" s="213"/>
      <c r="X96" s="213"/>
      <c r="Y96" s="213"/>
      <c r="Z96" s="213"/>
      <c r="AA96" s="213"/>
      <c r="AB96" s="213"/>
      <c r="AC96" s="213"/>
      <c r="AD96" s="213"/>
      <c r="AE96" s="213"/>
      <c r="AF96" s="213"/>
      <c r="AG96" s="213"/>
      <c r="AH96" s="213"/>
      <c r="AI96" s="213"/>
      <c r="AJ96" s="213"/>
      <c r="AK96" s="213"/>
      <c r="AL96" s="213"/>
      <c r="AM96" s="213"/>
    </row>
    <row r="97" spans="1:39" ht="24.75" customHeight="1">
      <c r="A97" s="213"/>
      <c r="B97" s="165"/>
      <c r="C97" s="166"/>
      <c r="D97" s="166"/>
      <c r="E97" s="166"/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7"/>
      <c r="Q97" s="167"/>
      <c r="R97" s="167"/>
      <c r="S97" s="167"/>
      <c r="T97" s="172"/>
      <c r="U97" s="213"/>
      <c r="V97" s="213"/>
      <c r="W97" s="213"/>
      <c r="X97" s="213"/>
      <c r="Y97" s="213"/>
      <c r="Z97" s="213"/>
      <c r="AA97" s="213"/>
      <c r="AB97" s="213"/>
      <c r="AC97" s="213"/>
      <c r="AD97" s="213"/>
      <c r="AE97" s="213"/>
      <c r="AF97" s="213"/>
      <c r="AG97" s="213"/>
      <c r="AH97" s="213"/>
      <c r="AI97" s="213"/>
      <c r="AJ97" s="213"/>
      <c r="AK97" s="213"/>
      <c r="AL97" s="213"/>
      <c r="AM97" s="213"/>
    </row>
    <row r="98" spans="1:39" ht="24.75" customHeight="1">
      <c r="A98" s="213"/>
      <c r="B98" s="190"/>
      <c r="C98" s="191"/>
      <c r="D98" s="191"/>
      <c r="E98" s="191"/>
      <c r="F98" s="191"/>
      <c r="G98" s="191"/>
      <c r="H98" s="191"/>
      <c r="I98" s="191"/>
      <c r="J98" s="191"/>
      <c r="K98" s="191"/>
      <c r="L98" s="191"/>
      <c r="M98" s="191"/>
      <c r="N98" s="191"/>
      <c r="O98" s="191"/>
      <c r="P98" s="192"/>
      <c r="Q98" s="167"/>
      <c r="R98" s="167"/>
      <c r="S98" s="167"/>
      <c r="T98" s="172"/>
      <c r="U98" s="213"/>
      <c r="V98" s="213"/>
      <c r="W98" s="213"/>
      <c r="X98" s="213"/>
      <c r="Y98" s="213"/>
      <c r="Z98" s="213"/>
      <c r="AA98" s="213"/>
      <c r="AB98" s="213"/>
      <c r="AC98" s="213"/>
      <c r="AD98" s="213"/>
      <c r="AE98" s="213"/>
      <c r="AF98" s="213"/>
      <c r="AG98" s="213"/>
      <c r="AH98" s="213"/>
      <c r="AI98" s="213"/>
      <c r="AJ98" s="213"/>
      <c r="AK98" s="213"/>
      <c r="AL98" s="213"/>
      <c r="AM98" s="213"/>
    </row>
    <row r="99" spans="1:39" ht="24.75" customHeight="1">
      <c r="A99" s="213"/>
      <c r="B99" s="193"/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167"/>
      <c r="R99" s="167"/>
      <c r="S99" s="167"/>
      <c r="T99" s="172"/>
      <c r="U99" s="213"/>
      <c r="V99" s="213"/>
      <c r="W99" s="213"/>
      <c r="X99" s="213"/>
      <c r="Y99" s="213"/>
      <c r="Z99" s="213"/>
      <c r="AA99" s="213"/>
      <c r="AB99" s="213"/>
      <c r="AC99" s="213"/>
      <c r="AD99" s="213"/>
      <c r="AE99" s="213"/>
      <c r="AF99" s="213"/>
      <c r="AG99" s="213"/>
      <c r="AH99" s="213"/>
      <c r="AI99" s="213"/>
      <c r="AJ99" s="213"/>
      <c r="AK99" s="213"/>
      <c r="AL99" s="213"/>
      <c r="AM99" s="213"/>
    </row>
    <row r="100" spans="1:39" ht="24.75" customHeight="1">
      <c r="A100" s="213"/>
      <c r="B100" s="194"/>
      <c r="C100" s="194"/>
      <c r="D100" s="194"/>
      <c r="E100" s="194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5"/>
      <c r="Q100" s="167"/>
      <c r="R100" s="167"/>
      <c r="S100" s="167"/>
      <c r="T100" s="172"/>
      <c r="U100" s="213"/>
      <c r="V100" s="213"/>
      <c r="W100" s="213"/>
      <c r="X100" s="213"/>
      <c r="Y100" s="213"/>
      <c r="Z100" s="213"/>
      <c r="AA100" s="213"/>
      <c r="AB100" s="213"/>
      <c r="AC100" s="213"/>
      <c r="AD100" s="213"/>
      <c r="AE100" s="213"/>
      <c r="AF100" s="213"/>
      <c r="AG100" s="213"/>
      <c r="AH100" s="213"/>
      <c r="AI100" s="213"/>
      <c r="AJ100" s="213"/>
      <c r="AK100" s="213"/>
      <c r="AL100" s="213"/>
      <c r="AM100" s="213"/>
    </row>
    <row r="101" spans="1:39" ht="24.75" customHeight="1">
      <c r="A101" s="213"/>
      <c r="B101" s="165"/>
      <c r="C101" s="166"/>
      <c r="D101" s="166"/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7"/>
      <c r="Q101" s="167"/>
      <c r="R101" s="167"/>
      <c r="S101" s="167"/>
      <c r="T101" s="172"/>
      <c r="U101" s="213"/>
      <c r="V101" s="213"/>
      <c r="W101" s="213"/>
      <c r="X101" s="213"/>
      <c r="Y101" s="213"/>
      <c r="Z101" s="213"/>
      <c r="AA101" s="213"/>
      <c r="AB101" s="213"/>
      <c r="AC101" s="213"/>
      <c r="AD101" s="213"/>
      <c r="AE101" s="213"/>
      <c r="AF101" s="213"/>
      <c r="AG101" s="213"/>
      <c r="AH101" s="213"/>
      <c r="AI101" s="213"/>
      <c r="AJ101" s="213"/>
      <c r="AK101" s="213"/>
      <c r="AL101" s="213"/>
      <c r="AM101" s="213"/>
    </row>
    <row r="102" spans="1:39" ht="24.75" customHeight="1">
      <c r="A102" s="213"/>
      <c r="B102" s="165"/>
      <c r="C102" s="166"/>
      <c r="D102" s="166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7"/>
      <c r="Q102" s="167"/>
      <c r="R102" s="167"/>
      <c r="S102" s="167"/>
      <c r="T102" s="172"/>
      <c r="U102" s="213"/>
      <c r="V102" s="213"/>
      <c r="W102" s="213"/>
      <c r="X102" s="213"/>
      <c r="Y102" s="213"/>
      <c r="Z102" s="213"/>
      <c r="AA102" s="213"/>
      <c r="AB102" s="213"/>
      <c r="AC102" s="213"/>
      <c r="AD102" s="213"/>
      <c r="AE102" s="213"/>
      <c r="AF102" s="213"/>
      <c r="AG102" s="213"/>
      <c r="AH102" s="213"/>
      <c r="AI102" s="213"/>
      <c r="AJ102" s="213"/>
      <c r="AK102" s="213"/>
      <c r="AL102" s="213"/>
      <c r="AM102" s="213"/>
    </row>
    <row r="103" spans="1:39" ht="24.75" customHeight="1">
      <c r="A103" s="213"/>
      <c r="B103" s="165"/>
      <c r="C103" s="166"/>
      <c r="D103" s="166"/>
      <c r="E103" s="166"/>
      <c r="F103" s="166"/>
      <c r="G103" s="166"/>
      <c r="H103" s="166"/>
      <c r="I103" s="166"/>
      <c r="J103" s="166"/>
      <c r="K103" s="166"/>
      <c r="L103" s="166"/>
      <c r="M103" s="166"/>
      <c r="N103" s="166"/>
      <c r="O103" s="166"/>
      <c r="P103" s="167"/>
      <c r="Q103" s="167"/>
      <c r="R103" s="167"/>
      <c r="S103" s="167"/>
      <c r="T103" s="172"/>
      <c r="U103" s="213"/>
      <c r="V103" s="213"/>
      <c r="W103" s="213"/>
      <c r="X103" s="213"/>
      <c r="Y103" s="213"/>
      <c r="Z103" s="213"/>
      <c r="AA103" s="213"/>
      <c r="AB103" s="213"/>
      <c r="AC103" s="213"/>
      <c r="AD103" s="213"/>
      <c r="AE103" s="213"/>
      <c r="AF103" s="213"/>
      <c r="AG103" s="213"/>
      <c r="AH103" s="213"/>
      <c r="AI103" s="213"/>
      <c r="AJ103" s="213"/>
      <c r="AK103" s="213"/>
      <c r="AL103" s="213"/>
      <c r="AM103" s="213"/>
    </row>
    <row r="104" spans="1:39" ht="24.75" customHeight="1">
      <c r="A104" s="213"/>
      <c r="B104" s="165"/>
      <c r="C104" s="166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7"/>
      <c r="Q104" s="167"/>
      <c r="R104" s="167"/>
      <c r="S104" s="167"/>
      <c r="T104" s="172"/>
      <c r="U104" s="213"/>
      <c r="V104" s="213"/>
      <c r="W104" s="213"/>
      <c r="X104" s="213"/>
      <c r="Y104" s="213"/>
      <c r="Z104" s="213"/>
      <c r="AA104" s="213"/>
      <c r="AB104" s="213"/>
      <c r="AC104" s="213"/>
      <c r="AD104" s="213"/>
      <c r="AE104" s="213"/>
      <c r="AF104" s="213"/>
      <c r="AG104" s="213"/>
      <c r="AH104" s="213"/>
      <c r="AI104" s="213"/>
      <c r="AJ104" s="213"/>
      <c r="AK104" s="213"/>
      <c r="AL104" s="213"/>
      <c r="AM104" s="213"/>
    </row>
    <row r="105" spans="1:39" ht="24.75" customHeight="1">
      <c r="A105" s="213"/>
      <c r="B105" s="165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7"/>
      <c r="Q105" s="167"/>
      <c r="R105" s="167"/>
      <c r="S105" s="167"/>
      <c r="T105" s="172"/>
      <c r="U105" s="213"/>
      <c r="V105" s="213"/>
      <c r="W105" s="213"/>
      <c r="X105" s="213"/>
      <c r="Y105" s="213"/>
      <c r="Z105" s="213"/>
      <c r="AA105" s="213"/>
      <c r="AB105" s="213"/>
      <c r="AC105" s="213"/>
      <c r="AD105" s="213"/>
      <c r="AE105" s="213"/>
      <c r="AF105" s="213"/>
      <c r="AG105" s="213"/>
      <c r="AH105" s="213"/>
      <c r="AI105" s="213"/>
      <c r="AJ105" s="213"/>
      <c r="AK105" s="213"/>
      <c r="AL105" s="213"/>
      <c r="AM105" s="213"/>
    </row>
    <row r="106" spans="1:39" ht="24.75" customHeight="1">
      <c r="A106" s="213"/>
      <c r="B106" s="165"/>
      <c r="C106" s="166"/>
      <c r="D106" s="166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7"/>
      <c r="Q106" s="167"/>
      <c r="R106" s="167"/>
      <c r="S106" s="167"/>
      <c r="T106" s="172"/>
      <c r="U106" s="213"/>
      <c r="V106" s="213"/>
      <c r="W106" s="213"/>
      <c r="X106" s="213"/>
      <c r="Y106" s="213"/>
      <c r="Z106" s="213"/>
      <c r="AA106" s="213"/>
      <c r="AB106" s="213"/>
      <c r="AC106" s="213"/>
      <c r="AD106" s="213"/>
      <c r="AE106" s="213"/>
      <c r="AF106" s="213"/>
      <c r="AG106" s="213"/>
      <c r="AH106" s="213"/>
      <c r="AI106" s="213"/>
      <c r="AJ106" s="213"/>
      <c r="AK106" s="213"/>
      <c r="AL106" s="213"/>
      <c r="AM106" s="213"/>
    </row>
    <row r="107" spans="1:39" ht="24.75" customHeight="1">
      <c r="A107" s="213"/>
      <c r="B107" s="165"/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7"/>
      <c r="Q107" s="167"/>
      <c r="R107" s="167"/>
      <c r="S107" s="167"/>
      <c r="T107" s="172"/>
      <c r="U107" s="213"/>
      <c r="V107" s="213"/>
      <c r="W107" s="213"/>
      <c r="X107" s="213"/>
      <c r="Y107" s="213"/>
      <c r="Z107" s="213"/>
      <c r="AA107" s="213"/>
      <c r="AB107" s="213"/>
      <c r="AC107" s="213"/>
      <c r="AD107" s="213"/>
      <c r="AE107" s="213"/>
      <c r="AF107" s="213"/>
      <c r="AG107" s="213"/>
      <c r="AH107" s="213"/>
      <c r="AI107" s="213"/>
      <c r="AJ107" s="213"/>
      <c r="AK107" s="213"/>
      <c r="AL107" s="213"/>
      <c r="AM107" s="213"/>
    </row>
    <row r="108" spans="1:39" ht="24.75" customHeight="1">
      <c r="A108" s="213"/>
      <c r="B108" s="165"/>
      <c r="C108" s="166"/>
      <c r="D108" s="166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7"/>
      <c r="Q108" s="167"/>
      <c r="R108" s="167"/>
      <c r="S108" s="167"/>
      <c r="T108" s="172"/>
      <c r="U108" s="213"/>
      <c r="V108" s="213"/>
      <c r="W108" s="213"/>
      <c r="X108" s="213"/>
      <c r="Y108" s="213"/>
      <c r="Z108" s="213"/>
      <c r="AA108" s="213"/>
      <c r="AB108" s="213"/>
      <c r="AC108" s="213"/>
      <c r="AD108" s="213"/>
      <c r="AE108" s="213"/>
      <c r="AF108" s="213"/>
      <c r="AG108" s="213"/>
      <c r="AH108" s="213"/>
      <c r="AI108" s="213"/>
      <c r="AJ108" s="213"/>
      <c r="AK108" s="213"/>
      <c r="AL108" s="213"/>
      <c r="AM108" s="213"/>
    </row>
    <row r="109" spans="1:39" ht="24.75" customHeight="1">
      <c r="A109" s="213"/>
      <c r="B109" s="165"/>
      <c r="C109" s="166"/>
      <c r="D109" s="166"/>
      <c r="E109" s="166"/>
      <c r="F109" s="166"/>
      <c r="G109" s="166"/>
      <c r="H109" s="166"/>
      <c r="I109" s="166"/>
      <c r="J109" s="166"/>
      <c r="K109" s="166"/>
      <c r="L109" s="166"/>
      <c r="M109" s="166"/>
      <c r="N109" s="166"/>
      <c r="O109" s="166"/>
      <c r="P109" s="167"/>
      <c r="Q109" s="167"/>
      <c r="R109" s="167"/>
      <c r="S109" s="167"/>
      <c r="T109" s="172"/>
      <c r="U109" s="213"/>
      <c r="V109" s="213"/>
      <c r="W109" s="213"/>
      <c r="X109" s="213"/>
      <c r="Y109" s="213"/>
      <c r="Z109" s="213"/>
      <c r="AA109" s="213"/>
      <c r="AB109" s="213"/>
      <c r="AC109" s="213"/>
      <c r="AD109" s="213"/>
      <c r="AE109" s="213"/>
      <c r="AF109" s="213"/>
      <c r="AG109" s="213"/>
      <c r="AH109" s="213"/>
      <c r="AI109" s="213"/>
      <c r="AJ109" s="213"/>
      <c r="AK109" s="213"/>
      <c r="AL109" s="213"/>
      <c r="AM109" s="213"/>
    </row>
    <row r="110" spans="1:39" ht="24.75" customHeight="1">
      <c r="A110" s="213"/>
      <c r="B110" s="165"/>
      <c r="C110" s="166"/>
      <c r="D110" s="166"/>
      <c r="E110" s="166"/>
      <c r="F110" s="166"/>
      <c r="G110" s="166"/>
      <c r="H110" s="166"/>
      <c r="I110" s="166"/>
      <c r="J110" s="166"/>
      <c r="K110" s="166"/>
      <c r="L110" s="166"/>
      <c r="M110" s="166"/>
      <c r="N110" s="166"/>
      <c r="O110" s="166"/>
      <c r="P110" s="167"/>
      <c r="Q110" s="167"/>
      <c r="R110" s="167"/>
      <c r="S110" s="167"/>
      <c r="T110" s="172"/>
      <c r="U110" s="213"/>
      <c r="V110" s="213"/>
      <c r="W110" s="213"/>
      <c r="X110" s="213"/>
      <c r="Y110" s="213"/>
      <c r="Z110" s="213"/>
      <c r="AA110" s="213"/>
      <c r="AB110" s="213"/>
      <c r="AC110" s="213"/>
      <c r="AD110" s="213"/>
      <c r="AE110" s="213"/>
      <c r="AF110" s="213"/>
      <c r="AG110" s="213"/>
      <c r="AH110" s="213"/>
      <c r="AI110" s="213"/>
      <c r="AJ110" s="213"/>
      <c r="AK110" s="213"/>
      <c r="AL110" s="213"/>
      <c r="AM110" s="213"/>
    </row>
    <row r="111" spans="1:39" ht="24.75" customHeight="1">
      <c r="A111" s="213"/>
      <c r="B111" s="165"/>
      <c r="C111" s="166"/>
      <c r="D111" s="166"/>
      <c r="E111" s="166"/>
      <c r="F111" s="166"/>
      <c r="G111" s="166"/>
      <c r="H111" s="166"/>
      <c r="I111" s="166"/>
      <c r="J111" s="166"/>
      <c r="K111" s="166"/>
      <c r="L111" s="166"/>
      <c r="M111" s="166"/>
      <c r="N111" s="166"/>
      <c r="O111" s="166"/>
      <c r="P111" s="167"/>
      <c r="Q111" s="167"/>
      <c r="R111" s="167"/>
      <c r="S111" s="167"/>
      <c r="T111" s="172"/>
      <c r="U111" s="213"/>
      <c r="V111" s="213"/>
      <c r="W111" s="213"/>
      <c r="X111" s="213"/>
      <c r="Y111" s="213"/>
      <c r="Z111" s="213"/>
      <c r="AA111" s="213"/>
      <c r="AB111" s="213"/>
      <c r="AC111" s="213"/>
      <c r="AD111" s="213"/>
      <c r="AE111" s="213"/>
      <c r="AF111" s="213"/>
      <c r="AG111" s="213"/>
      <c r="AH111" s="213"/>
      <c r="AI111" s="213"/>
      <c r="AJ111" s="213"/>
      <c r="AK111" s="213"/>
      <c r="AL111" s="213"/>
      <c r="AM111" s="213"/>
    </row>
    <row r="112" spans="1:39" ht="24.75" customHeight="1">
      <c r="A112" s="213"/>
      <c r="B112" s="165"/>
      <c r="C112" s="166"/>
      <c r="D112" s="166"/>
      <c r="E112" s="166"/>
      <c r="F112" s="166"/>
      <c r="G112" s="166"/>
      <c r="H112" s="166"/>
      <c r="I112" s="166"/>
      <c r="J112" s="166"/>
      <c r="K112" s="166"/>
      <c r="L112" s="166"/>
      <c r="M112" s="166"/>
      <c r="N112" s="166"/>
      <c r="O112" s="166"/>
      <c r="P112" s="167"/>
      <c r="Q112" s="167"/>
      <c r="R112" s="167"/>
      <c r="S112" s="167"/>
      <c r="T112" s="172"/>
      <c r="U112" s="213"/>
      <c r="V112" s="213"/>
      <c r="W112" s="213"/>
      <c r="X112" s="213"/>
      <c r="Y112" s="213"/>
      <c r="Z112" s="213"/>
      <c r="AA112" s="213"/>
      <c r="AB112" s="213"/>
      <c r="AC112" s="213"/>
      <c r="AD112" s="213"/>
      <c r="AE112" s="213"/>
      <c r="AF112" s="213"/>
      <c r="AG112" s="213"/>
      <c r="AH112" s="213"/>
      <c r="AI112" s="213"/>
      <c r="AJ112" s="213"/>
      <c r="AK112" s="213"/>
      <c r="AL112" s="213"/>
      <c r="AM112" s="213"/>
    </row>
    <row r="113" spans="1:39" ht="24.75" customHeight="1">
      <c r="A113" s="213"/>
      <c r="B113" s="165"/>
      <c r="C113" s="166"/>
      <c r="D113" s="166"/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7"/>
      <c r="Q113" s="167"/>
      <c r="R113" s="167"/>
      <c r="S113" s="167"/>
      <c r="T113" s="172"/>
      <c r="U113" s="213"/>
      <c r="V113" s="213"/>
      <c r="W113" s="213"/>
      <c r="X113" s="213"/>
      <c r="Y113" s="213"/>
      <c r="Z113" s="213"/>
      <c r="AA113" s="213"/>
      <c r="AB113" s="213"/>
      <c r="AC113" s="213"/>
      <c r="AD113" s="213"/>
      <c r="AE113" s="213"/>
      <c r="AF113" s="213"/>
      <c r="AG113" s="213"/>
      <c r="AH113" s="213"/>
      <c r="AI113" s="213"/>
      <c r="AJ113" s="213"/>
      <c r="AK113" s="213"/>
      <c r="AL113" s="213"/>
      <c r="AM113" s="213"/>
    </row>
    <row r="114" spans="1:39" ht="24.75" customHeight="1">
      <c r="A114" s="213"/>
      <c r="B114" s="165"/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6"/>
      <c r="N114" s="166"/>
      <c r="O114" s="166"/>
      <c r="P114" s="167"/>
      <c r="Q114" s="167"/>
      <c r="R114" s="167"/>
      <c r="S114" s="167"/>
      <c r="T114" s="172"/>
      <c r="U114" s="213"/>
      <c r="V114" s="213"/>
      <c r="W114" s="213"/>
      <c r="X114" s="213"/>
      <c r="Y114" s="213"/>
      <c r="Z114" s="213"/>
      <c r="AA114" s="213"/>
      <c r="AB114" s="213"/>
      <c r="AC114" s="213"/>
      <c r="AD114" s="213"/>
      <c r="AE114" s="213"/>
      <c r="AF114" s="213"/>
      <c r="AG114" s="213"/>
      <c r="AH114" s="213"/>
      <c r="AI114" s="213"/>
      <c r="AJ114" s="213"/>
      <c r="AK114" s="213"/>
      <c r="AL114" s="213"/>
      <c r="AM114" s="213"/>
    </row>
    <row r="115" spans="1:39" ht="24.75" customHeight="1">
      <c r="A115" s="213"/>
      <c r="B115" s="165"/>
      <c r="C115" s="166"/>
      <c r="D115" s="166"/>
      <c r="E115" s="166"/>
      <c r="F115" s="166"/>
      <c r="G115" s="166"/>
      <c r="H115" s="166"/>
      <c r="I115" s="166"/>
      <c r="J115" s="166"/>
      <c r="K115" s="166"/>
      <c r="L115" s="166"/>
      <c r="M115" s="166"/>
      <c r="N115" s="166"/>
      <c r="O115" s="166"/>
      <c r="P115" s="167"/>
      <c r="Q115" s="167"/>
      <c r="R115" s="167"/>
      <c r="S115" s="167"/>
      <c r="T115" s="172"/>
      <c r="U115" s="213"/>
      <c r="V115" s="213"/>
      <c r="W115" s="213"/>
      <c r="X115" s="213"/>
      <c r="Y115" s="213"/>
      <c r="Z115" s="213"/>
      <c r="AA115" s="213"/>
      <c r="AB115" s="213"/>
      <c r="AC115" s="213"/>
      <c r="AD115" s="213"/>
      <c r="AE115" s="213"/>
      <c r="AF115" s="213"/>
      <c r="AG115" s="213"/>
      <c r="AH115" s="213"/>
      <c r="AI115" s="213"/>
      <c r="AJ115" s="213"/>
      <c r="AK115" s="213"/>
      <c r="AL115" s="213"/>
      <c r="AM115" s="213"/>
    </row>
    <row r="116" spans="1:39" ht="24.75" customHeight="1">
      <c r="A116" s="213"/>
      <c r="B116" s="165"/>
      <c r="C116" s="166"/>
      <c r="D116" s="166"/>
      <c r="E116" s="166"/>
      <c r="F116" s="166"/>
      <c r="G116" s="166"/>
      <c r="H116" s="166"/>
      <c r="I116" s="166"/>
      <c r="J116" s="166"/>
      <c r="K116" s="166"/>
      <c r="L116" s="166"/>
      <c r="M116" s="166"/>
      <c r="N116" s="166"/>
      <c r="O116" s="166"/>
      <c r="P116" s="167"/>
      <c r="Q116" s="167"/>
      <c r="R116" s="167"/>
      <c r="S116" s="167"/>
      <c r="T116" s="172"/>
      <c r="U116" s="213"/>
      <c r="V116" s="213"/>
      <c r="W116" s="213"/>
      <c r="X116" s="213"/>
      <c r="Y116" s="213"/>
      <c r="Z116" s="213"/>
      <c r="AA116" s="213"/>
      <c r="AB116" s="213"/>
      <c r="AC116" s="213"/>
      <c r="AD116" s="213"/>
      <c r="AE116" s="213"/>
      <c r="AF116" s="213"/>
      <c r="AG116" s="213"/>
      <c r="AH116" s="213"/>
      <c r="AI116" s="213"/>
      <c r="AJ116" s="213"/>
      <c r="AK116" s="213"/>
      <c r="AL116" s="213"/>
      <c r="AM116" s="213"/>
    </row>
    <row r="117" spans="1:39" ht="24.75" customHeight="1">
      <c r="A117" s="213"/>
      <c r="B117" s="165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7"/>
      <c r="Q117" s="167"/>
      <c r="R117" s="167"/>
      <c r="S117" s="167"/>
      <c r="T117" s="172"/>
      <c r="U117" s="213"/>
      <c r="V117" s="213"/>
      <c r="W117" s="213"/>
      <c r="X117" s="213"/>
      <c r="Y117" s="213"/>
      <c r="Z117" s="213"/>
      <c r="AA117" s="213"/>
      <c r="AB117" s="213"/>
      <c r="AC117" s="213"/>
      <c r="AD117" s="213"/>
      <c r="AE117" s="213"/>
      <c r="AF117" s="213"/>
      <c r="AG117" s="213"/>
      <c r="AH117" s="213"/>
      <c r="AI117" s="213"/>
      <c r="AJ117" s="213"/>
      <c r="AK117" s="213"/>
      <c r="AL117" s="213"/>
      <c r="AM117" s="213"/>
    </row>
    <row r="118" spans="1:39" ht="24.75" customHeight="1">
      <c r="A118" s="213"/>
      <c r="B118" s="165"/>
      <c r="C118" s="166"/>
      <c r="D118" s="166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7"/>
      <c r="Q118" s="167"/>
      <c r="R118" s="167"/>
      <c r="S118" s="167"/>
      <c r="T118" s="172"/>
      <c r="U118" s="213"/>
      <c r="V118" s="213"/>
      <c r="W118" s="213"/>
      <c r="X118" s="213"/>
      <c r="Y118" s="213"/>
      <c r="Z118" s="213"/>
      <c r="AA118" s="213"/>
      <c r="AB118" s="213"/>
      <c r="AC118" s="213"/>
      <c r="AD118" s="213"/>
      <c r="AE118" s="213"/>
      <c r="AF118" s="213"/>
      <c r="AG118" s="213"/>
      <c r="AH118" s="213"/>
      <c r="AI118" s="213"/>
      <c r="AJ118" s="213"/>
      <c r="AK118" s="213"/>
      <c r="AL118" s="213"/>
      <c r="AM118" s="213"/>
    </row>
    <row r="119" spans="1:39" ht="24.75" customHeight="1">
      <c r="A119" s="213"/>
      <c r="B119" s="165"/>
      <c r="C119" s="166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7"/>
      <c r="Q119" s="167"/>
      <c r="R119" s="167"/>
      <c r="S119" s="167"/>
      <c r="T119" s="172"/>
      <c r="U119" s="213"/>
      <c r="V119" s="213"/>
      <c r="W119" s="213"/>
      <c r="X119" s="213"/>
      <c r="Y119" s="213"/>
      <c r="Z119" s="213"/>
      <c r="AA119" s="213"/>
      <c r="AB119" s="213"/>
      <c r="AC119" s="213"/>
      <c r="AD119" s="213"/>
      <c r="AE119" s="213"/>
      <c r="AF119" s="213"/>
      <c r="AG119" s="213"/>
      <c r="AH119" s="213"/>
      <c r="AI119" s="213"/>
      <c r="AJ119" s="213"/>
      <c r="AK119" s="213"/>
      <c r="AL119" s="213"/>
      <c r="AM119" s="213"/>
    </row>
    <row r="120" spans="1:39" ht="24.75" customHeight="1">
      <c r="A120" s="213"/>
      <c r="B120" s="165"/>
      <c r="C120" s="166"/>
      <c r="D120" s="166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7"/>
      <c r="Q120" s="167"/>
      <c r="R120" s="167"/>
      <c r="S120" s="167"/>
      <c r="T120" s="172"/>
      <c r="U120" s="213"/>
      <c r="V120" s="213"/>
      <c r="W120" s="213"/>
      <c r="X120" s="213"/>
      <c r="Y120" s="213"/>
      <c r="Z120" s="213"/>
      <c r="AA120" s="213"/>
      <c r="AB120" s="213"/>
      <c r="AC120" s="213"/>
      <c r="AD120" s="213"/>
      <c r="AE120" s="213"/>
      <c r="AF120" s="213"/>
      <c r="AG120" s="213"/>
      <c r="AH120" s="213"/>
      <c r="AI120" s="213"/>
      <c r="AJ120" s="213"/>
      <c r="AK120" s="213"/>
      <c r="AL120" s="213"/>
      <c r="AM120" s="213"/>
    </row>
    <row r="121" spans="1:39" ht="24.75" customHeight="1">
      <c r="A121" s="213"/>
      <c r="B121" s="165"/>
      <c r="C121" s="166"/>
      <c r="D121" s="166"/>
      <c r="E121" s="166"/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7"/>
      <c r="Q121" s="167"/>
      <c r="R121" s="167"/>
      <c r="S121" s="167"/>
      <c r="T121" s="172"/>
      <c r="U121" s="213"/>
      <c r="V121" s="213"/>
      <c r="W121" s="213"/>
      <c r="X121" s="213"/>
      <c r="Y121" s="213"/>
      <c r="Z121" s="213"/>
      <c r="AA121" s="213"/>
      <c r="AB121" s="213"/>
      <c r="AC121" s="213"/>
      <c r="AD121" s="213"/>
      <c r="AE121" s="213"/>
      <c r="AF121" s="213"/>
      <c r="AG121" s="213"/>
      <c r="AH121" s="213"/>
      <c r="AI121" s="213"/>
      <c r="AJ121" s="213"/>
      <c r="AK121" s="213"/>
      <c r="AL121" s="213"/>
      <c r="AM121" s="213"/>
    </row>
    <row r="122" spans="1:39" ht="24.75" customHeight="1">
      <c r="A122" s="213"/>
      <c r="B122" s="165"/>
      <c r="C122" s="166"/>
      <c r="D122" s="166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7"/>
      <c r="Q122" s="167"/>
      <c r="R122" s="167"/>
      <c r="S122" s="167"/>
      <c r="T122" s="172"/>
      <c r="U122" s="213"/>
      <c r="V122" s="213"/>
      <c r="W122" s="213"/>
      <c r="X122" s="213"/>
      <c r="Y122" s="213"/>
      <c r="Z122" s="213"/>
      <c r="AA122" s="213"/>
      <c r="AB122" s="213"/>
      <c r="AC122" s="213"/>
      <c r="AD122" s="213"/>
      <c r="AE122" s="213"/>
      <c r="AF122" s="213"/>
      <c r="AG122" s="213"/>
      <c r="AH122" s="213"/>
      <c r="AI122" s="213"/>
      <c r="AJ122" s="213"/>
      <c r="AK122" s="213"/>
      <c r="AL122" s="213"/>
      <c r="AM122" s="213"/>
    </row>
    <row r="123" spans="1:39" ht="24.75" customHeight="1">
      <c r="A123" s="213"/>
      <c r="B123" s="165"/>
      <c r="C123" s="166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7"/>
      <c r="Q123" s="167"/>
      <c r="R123" s="167"/>
      <c r="S123" s="167"/>
      <c r="T123" s="172"/>
      <c r="U123" s="213"/>
      <c r="V123" s="213"/>
      <c r="W123" s="213"/>
      <c r="X123" s="213"/>
      <c r="Y123" s="213"/>
      <c r="Z123" s="213"/>
      <c r="AA123" s="213"/>
      <c r="AB123" s="213"/>
      <c r="AC123" s="213"/>
      <c r="AD123" s="213"/>
      <c r="AE123" s="213"/>
      <c r="AF123" s="213"/>
      <c r="AG123" s="213"/>
      <c r="AH123" s="213"/>
      <c r="AI123" s="213"/>
      <c r="AJ123" s="213"/>
      <c r="AK123" s="213"/>
      <c r="AL123" s="213"/>
      <c r="AM123" s="213"/>
    </row>
    <row r="124" spans="1:39" ht="24.75" customHeight="1">
      <c r="A124" s="213"/>
      <c r="B124" s="165"/>
      <c r="C124" s="166"/>
      <c r="D124" s="166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7"/>
      <c r="Q124" s="167"/>
      <c r="R124" s="167"/>
      <c r="S124" s="167"/>
      <c r="T124" s="172"/>
      <c r="U124" s="213"/>
      <c r="V124" s="213"/>
      <c r="W124" s="213"/>
      <c r="X124" s="213"/>
      <c r="Y124" s="213"/>
      <c r="Z124" s="213"/>
      <c r="AA124" s="213"/>
      <c r="AB124" s="213"/>
      <c r="AC124" s="213"/>
      <c r="AD124" s="213"/>
      <c r="AE124" s="213"/>
      <c r="AF124" s="213"/>
      <c r="AG124" s="213"/>
      <c r="AH124" s="213"/>
      <c r="AI124" s="213"/>
      <c r="AJ124" s="213"/>
      <c r="AK124" s="213"/>
      <c r="AL124" s="213"/>
      <c r="AM124" s="213"/>
    </row>
    <row r="125" spans="1:39" ht="24.75" customHeight="1">
      <c r="A125" s="213"/>
      <c r="B125" s="165"/>
      <c r="C125" s="166"/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7"/>
      <c r="Q125" s="167"/>
      <c r="R125" s="167"/>
      <c r="S125" s="167"/>
      <c r="T125" s="172"/>
      <c r="U125" s="213"/>
      <c r="V125" s="213"/>
      <c r="W125" s="213"/>
      <c r="X125" s="213"/>
      <c r="Y125" s="213"/>
      <c r="Z125" s="213"/>
      <c r="AA125" s="213"/>
      <c r="AB125" s="213"/>
      <c r="AC125" s="213"/>
      <c r="AD125" s="213"/>
      <c r="AE125" s="213"/>
      <c r="AF125" s="213"/>
      <c r="AG125" s="213"/>
      <c r="AH125" s="213"/>
      <c r="AI125" s="213"/>
      <c r="AJ125" s="213"/>
      <c r="AK125" s="213"/>
      <c r="AL125" s="213"/>
      <c r="AM125" s="213"/>
    </row>
    <row r="126" spans="1:39" ht="24.75" customHeight="1">
      <c r="A126" s="213"/>
      <c r="B126" s="165"/>
      <c r="C126" s="166"/>
      <c r="D126" s="166"/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7"/>
      <c r="Q126" s="167"/>
      <c r="R126" s="167"/>
      <c r="S126" s="167"/>
      <c r="T126" s="172"/>
      <c r="U126" s="213"/>
      <c r="V126" s="213"/>
      <c r="W126" s="213"/>
      <c r="X126" s="213"/>
      <c r="Y126" s="213"/>
      <c r="Z126" s="213"/>
      <c r="AA126" s="213"/>
      <c r="AB126" s="213"/>
      <c r="AC126" s="213"/>
      <c r="AD126" s="213"/>
      <c r="AE126" s="213"/>
      <c r="AF126" s="213"/>
      <c r="AG126" s="213"/>
      <c r="AH126" s="213"/>
      <c r="AI126" s="213"/>
      <c r="AJ126" s="213"/>
      <c r="AK126" s="213"/>
      <c r="AL126" s="213"/>
      <c r="AM126" s="213"/>
    </row>
    <row r="127" spans="1:39" ht="24.75" customHeight="1">
      <c r="A127" s="213"/>
      <c r="B127" s="165"/>
      <c r="C127" s="166"/>
      <c r="D127" s="166"/>
      <c r="E127" s="166"/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7"/>
      <c r="Q127" s="167"/>
      <c r="R127" s="167"/>
      <c r="S127" s="167"/>
      <c r="T127" s="172"/>
      <c r="U127" s="213"/>
      <c r="V127" s="213"/>
      <c r="W127" s="213"/>
      <c r="X127" s="213"/>
      <c r="Y127" s="213"/>
      <c r="Z127" s="213"/>
      <c r="AA127" s="213"/>
      <c r="AB127" s="213"/>
      <c r="AC127" s="213"/>
      <c r="AD127" s="213"/>
      <c r="AE127" s="213"/>
      <c r="AF127" s="213"/>
      <c r="AG127" s="213"/>
      <c r="AH127" s="213"/>
      <c r="AI127" s="213"/>
      <c r="AJ127" s="213"/>
      <c r="AK127" s="213"/>
      <c r="AL127" s="213"/>
      <c r="AM127" s="213"/>
    </row>
    <row r="128" spans="1:39" ht="24.75" customHeight="1">
      <c r="A128" s="213"/>
      <c r="B128" s="165"/>
      <c r="C128" s="166"/>
      <c r="D128" s="166"/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7"/>
      <c r="Q128" s="167"/>
      <c r="R128" s="167"/>
      <c r="S128" s="167"/>
      <c r="T128" s="172"/>
      <c r="U128" s="213"/>
      <c r="V128" s="213"/>
      <c r="W128" s="213"/>
      <c r="X128" s="213"/>
      <c r="Y128" s="213"/>
      <c r="Z128" s="213"/>
      <c r="AA128" s="213"/>
      <c r="AB128" s="213"/>
      <c r="AC128" s="213"/>
      <c r="AD128" s="213"/>
      <c r="AE128" s="213"/>
      <c r="AF128" s="213"/>
      <c r="AG128" s="213"/>
      <c r="AH128" s="213"/>
      <c r="AI128" s="213"/>
      <c r="AJ128" s="213"/>
      <c r="AK128" s="213"/>
      <c r="AL128" s="213"/>
      <c r="AM128" s="213"/>
    </row>
    <row r="129" spans="1:39" ht="24.75" customHeight="1">
      <c r="A129" s="213"/>
      <c r="B129" s="165"/>
      <c r="C129" s="166"/>
      <c r="D129" s="166"/>
      <c r="E129" s="166"/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7"/>
      <c r="Q129" s="167"/>
      <c r="R129" s="167"/>
      <c r="S129" s="167"/>
      <c r="T129" s="172"/>
      <c r="U129" s="213"/>
      <c r="V129" s="213"/>
      <c r="W129" s="213"/>
      <c r="X129" s="213"/>
      <c r="Y129" s="213"/>
      <c r="Z129" s="213"/>
      <c r="AA129" s="213"/>
      <c r="AB129" s="213"/>
      <c r="AC129" s="213"/>
      <c r="AD129" s="213"/>
      <c r="AE129" s="213"/>
      <c r="AF129" s="213"/>
      <c r="AG129" s="213"/>
      <c r="AH129" s="213"/>
      <c r="AI129" s="213"/>
      <c r="AJ129" s="213"/>
      <c r="AK129" s="213"/>
      <c r="AL129" s="213"/>
      <c r="AM129" s="213"/>
    </row>
    <row r="130" spans="1:39" ht="24.75" customHeight="1">
      <c r="A130" s="213"/>
      <c r="B130" s="183" t="s">
        <v>81</v>
      </c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5"/>
      <c r="Q130" s="177"/>
      <c r="R130" s="177"/>
      <c r="S130" s="177"/>
      <c r="T130" s="178"/>
      <c r="U130" s="213"/>
      <c r="V130" s="213"/>
      <c r="W130" s="213"/>
      <c r="X130" s="213"/>
      <c r="Y130" s="213"/>
      <c r="Z130" s="213"/>
      <c r="AA130" s="213"/>
      <c r="AB130" s="213"/>
      <c r="AC130" s="213"/>
      <c r="AD130" s="213"/>
      <c r="AE130" s="213"/>
      <c r="AF130" s="213"/>
      <c r="AG130" s="213"/>
      <c r="AH130" s="213"/>
      <c r="AI130" s="213"/>
      <c r="AJ130" s="213"/>
      <c r="AK130" s="213"/>
      <c r="AL130" s="213"/>
      <c r="AM130" s="213"/>
    </row>
    <row r="131" spans="1:39" ht="21" customHeight="1">
      <c r="A131" s="213"/>
      <c r="B131" s="197" t="s">
        <v>2</v>
      </c>
      <c r="C131" s="198" t="s">
        <v>82</v>
      </c>
      <c r="D131" s="198" t="s">
        <v>83</v>
      </c>
      <c r="E131" s="198" t="s">
        <v>84</v>
      </c>
      <c r="F131" s="198" t="s">
        <v>85</v>
      </c>
      <c r="G131" s="198" t="s">
        <v>86</v>
      </c>
      <c r="H131" s="198" t="s">
        <v>87</v>
      </c>
      <c r="I131" s="198" t="s">
        <v>88</v>
      </c>
      <c r="J131" s="198" t="s">
        <v>89</v>
      </c>
      <c r="K131" s="198" t="s">
        <v>90</v>
      </c>
      <c r="L131" s="198" t="s">
        <v>91</v>
      </c>
      <c r="M131" s="198" t="s">
        <v>92</v>
      </c>
      <c r="N131" s="198" t="s">
        <v>93</v>
      </c>
      <c r="O131" s="198" t="s">
        <v>66</v>
      </c>
      <c r="P131" s="198" t="s">
        <v>20</v>
      </c>
      <c r="Q131" s="167"/>
      <c r="R131" s="177"/>
      <c r="S131" s="177"/>
      <c r="T131" s="178"/>
      <c r="U131" s="213"/>
      <c r="V131" s="213"/>
      <c r="W131" s="213"/>
      <c r="X131" s="213"/>
      <c r="Y131" s="213"/>
      <c r="Z131" s="213"/>
      <c r="AA131" s="213"/>
      <c r="AB131" s="213"/>
      <c r="AC131" s="213"/>
      <c r="AD131" s="213"/>
      <c r="AE131" s="213"/>
      <c r="AF131" s="213"/>
      <c r="AG131" s="213"/>
      <c r="AH131" s="213"/>
      <c r="AI131" s="213"/>
      <c r="AJ131" s="213"/>
      <c r="AK131" s="213"/>
      <c r="AL131" s="213"/>
      <c r="AM131" s="213"/>
    </row>
    <row r="132" spans="1:39" ht="53.25" customHeight="1">
      <c r="A132" s="213"/>
      <c r="B132" s="23" t="s">
        <v>94</v>
      </c>
      <c r="C132" s="199">
        <v>42</v>
      </c>
      <c r="D132" s="200">
        <v>22</v>
      </c>
      <c r="E132" s="200">
        <v>38</v>
      </c>
      <c r="F132" s="200">
        <v>24</v>
      </c>
      <c r="G132" s="200">
        <v>64</v>
      </c>
      <c r="H132" s="200">
        <v>75</v>
      </c>
      <c r="I132" s="200">
        <v>76</v>
      </c>
      <c r="J132" s="200">
        <v>70</v>
      </c>
      <c r="K132" s="200"/>
      <c r="L132" s="200"/>
      <c r="M132" s="200"/>
      <c r="N132" s="200"/>
      <c r="O132" s="199">
        <f>SUM(C132:N132)</f>
        <v>411</v>
      </c>
      <c r="P132" s="200"/>
      <c r="Q132" s="167"/>
      <c r="R132" s="177"/>
      <c r="S132" s="177"/>
      <c r="T132" s="178"/>
      <c r="U132" s="213"/>
      <c r="V132" s="213"/>
      <c r="W132" s="213"/>
      <c r="X132" s="213"/>
      <c r="Y132" s="213"/>
      <c r="Z132" s="213"/>
      <c r="AA132" s="213"/>
      <c r="AB132" s="213"/>
      <c r="AC132" s="213"/>
      <c r="AD132" s="213"/>
      <c r="AE132" s="213"/>
      <c r="AF132" s="213"/>
      <c r="AG132" s="213"/>
      <c r="AH132" s="213"/>
      <c r="AI132" s="213"/>
      <c r="AJ132" s="213"/>
      <c r="AK132" s="213"/>
      <c r="AL132" s="213"/>
      <c r="AM132" s="213"/>
    </row>
    <row r="133" spans="1:39" ht="20.25" customHeight="1">
      <c r="A133" s="213"/>
      <c r="B133" s="183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/>
      <c r="Q133" s="184"/>
      <c r="R133" s="184"/>
      <c r="S133" s="184"/>
      <c r="T133" s="185"/>
      <c r="U133" s="213"/>
      <c r="V133" s="213"/>
      <c r="W133" s="213"/>
      <c r="X133" s="213"/>
      <c r="Y133" s="213"/>
      <c r="Z133" s="213"/>
      <c r="AA133" s="213"/>
      <c r="AB133" s="213"/>
      <c r="AC133" s="213"/>
      <c r="AD133" s="213"/>
      <c r="AE133" s="213"/>
      <c r="AF133" s="213"/>
      <c r="AG133" s="213"/>
      <c r="AH133" s="213"/>
      <c r="AI133" s="213"/>
      <c r="AJ133" s="213"/>
      <c r="AK133" s="213"/>
      <c r="AL133" s="213"/>
      <c r="AM133" s="213"/>
    </row>
    <row r="134" spans="1:39" ht="24.75" customHeight="1">
      <c r="A134" s="213"/>
      <c r="B134" s="212"/>
      <c r="C134" s="212"/>
      <c r="D134" s="212"/>
      <c r="E134" s="212"/>
      <c r="F134" s="212"/>
      <c r="G134" s="212"/>
      <c r="H134" s="212"/>
      <c r="I134" s="212"/>
      <c r="J134" s="212"/>
      <c r="K134" s="212"/>
      <c r="L134" s="212"/>
      <c r="M134" s="212"/>
      <c r="N134" s="212"/>
      <c r="O134" s="212"/>
      <c r="P134" s="55"/>
      <c r="Q134" s="55"/>
      <c r="R134" s="55"/>
      <c r="S134" s="55"/>
      <c r="T134" s="55"/>
      <c r="U134" s="213"/>
      <c r="V134" s="213"/>
      <c r="W134" s="213"/>
      <c r="X134" s="213"/>
      <c r="Y134" s="213"/>
      <c r="Z134" s="213"/>
      <c r="AA134" s="213"/>
      <c r="AB134" s="213"/>
      <c r="AC134" s="213"/>
      <c r="AD134" s="213"/>
      <c r="AE134" s="213"/>
      <c r="AF134" s="213"/>
      <c r="AG134" s="213"/>
      <c r="AH134" s="213"/>
      <c r="AI134" s="213"/>
      <c r="AJ134" s="213"/>
      <c r="AK134" s="213"/>
      <c r="AL134" s="213"/>
      <c r="AM134" s="213"/>
    </row>
    <row r="135" spans="1:39" ht="24.75" customHeight="1">
      <c r="A135" s="213"/>
      <c r="B135" s="212"/>
      <c r="C135" s="212"/>
      <c r="D135" s="212"/>
      <c r="E135" s="212"/>
      <c r="F135" s="212"/>
      <c r="G135" s="212"/>
      <c r="H135" s="212"/>
      <c r="I135" s="212"/>
      <c r="J135" s="212"/>
      <c r="K135" s="212"/>
      <c r="L135" s="212"/>
      <c r="M135" s="212"/>
      <c r="N135" s="212"/>
      <c r="O135" s="212"/>
      <c r="P135" s="55"/>
      <c r="Q135" s="55"/>
      <c r="R135" s="55"/>
      <c r="S135" s="55"/>
      <c r="T135" s="55"/>
      <c r="U135" s="213"/>
      <c r="V135" s="213"/>
      <c r="W135" s="213"/>
      <c r="X135" s="213"/>
      <c r="Y135" s="213"/>
      <c r="Z135" s="213"/>
      <c r="AA135" s="213"/>
      <c r="AB135" s="213"/>
      <c r="AC135" s="213"/>
      <c r="AD135" s="213"/>
      <c r="AE135" s="213"/>
      <c r="AF135" s="213"/>
      <c r="AG135" s="213"/>
      <c r="AH135" s="213"/>
      <c r="AI135" s="213"/>
      <c r="AJ135" s="213"/>
      <c r="AK135" s="213"/>
      <c r="AL135" s="213"/>
      <c r="AM135" s="213"/>
    </row>
    <row r="136" spans="1:39" ht="24.75" customHeight="1">
      <c r="A136" s="213"/>
      <c r="B136" s="212"/>
      <c r="C136" s="212"/>
      <c r="D136" s="212"/>
      <c r="E136" s="212"/>
      <c r="F136" s="212"/>
      <c r="G136" s="212"/>
      <c r="H136" s="212"/>
      <c r="I136" s="212"/>
      <c r="J136" s="212"/>
      <c r="K136" s="212"/>
      <c r="L136" s="212"/>
      <c r="M136" s="212"/>
      <c r="N136" s="212"/>
      <c r="O136" s="212"/>
      <c r="P136" s="55"/>
      <c r="Q136" s="55"/>
      <c r="R136" s="55"/>
      <c r="S136" s="55"/>
      <c r="T136" s="55"/>
      <c r="U136" s="213"/>
      <c r="V136" s="213"/>
      <c r="W136" s="213"/>
      <c r="X136" s="213"/>
      <c r="Y136" s="213"/>
      <c r="Z136" s="213"/>
      <c r="AA136" s="213"/>
      <c r="AB136" s="213"/>
      <c r="AC136" s="213"/>
      <c r="AD136" s="213"/>
      <c r="AE136" s="213"/>
      <c r="AF136" s="213"/>
      <c r="AG136" s="213"/>
      <c r="AH136" s="213"/>
      <c r="AI136" s="213"/>
      <c r="AJ136" s="213"/>
      <c r="AK136" s="213"/>
      <c r="AL136" s="213"/>
      <c r="AM136" s="213"/>
    </row>
    <row r="137" spans="1:39" ht="24.75" customHeight="1">
      <c r="A137" s="213"/>
      <c r="B137" s="212"/>
      <c r="C137" s="212"/>
      <c r="D137" s="212"/>
      <c r="E137" s="212"/>
      <c r="F137" s="212"/>
      <c r="G137" s="212"/>
      <c r="H137" s="212"/>
      <c r="I137" s="212"/>
      <c r="J137" s="212"/>
      <c r="K137" s="212"/>
      <c r="L137" s="212"/>
      <c r="M137" s="212"/>
      <c r="N137" s="212"/>
      <c r="O137" s="212"/>
      <c r="P137" s="55"/>
      <c r="Q137" s="55"/>
      <c r="R137" s="55"/>
      <c r="S137" s="55"/>
      <c r="T137" s="55"/>
      <c r="U137" s="213"/>
      <c r="V137" s="213"/>
      <c r="W137" s="213"/>
      <c r="X137" s="213"/>
      <c r="Y137" s="213"/>
      <c r="Z137" s="213"/>
      <c r="AA137" s="213"/>
      <c r="AB137" s="213"/>
      <c r="AC137" s="213"/>
      <c r="AD137" s="213"/>
      <c r="AE137" s="213"/>
      <c r="AF137" s="213"/>
      <c r="AG137" s="213"/>
      <c r="AH137" s="213"/>
      <c r="AI137" s="213"/>
      <c r="AJ137" s="213"/>
      <c r="AK137" s="213"/>
      <c r="AL137" s="213"/>
      <c r="AM137" s="213"/>
    </row>
    <row r="138" spans="1:39" ht="24.75" customHeight="1">
      <c r="A138" s="213"/>
      <c r="B138" s="212"/>
      <c r="C138" s="212"/>
      <c r="D138" s="212"/>
      <c r="E138" s="212"/>
      <c r="F138" s="212"/>
      <c r="G138" s="212"/>
      <c r="H138" s="212"/>
      <c r="I138" s="212"/>
      <c r="J138" s="212"/>
      <c r="K138" s="212"/>
      <c r="L138" s="212"/>
      <c r="M138" s="212"/>
      <c r="N138" s="212"/>
      <c r="O138" s="212"/>
      <c r="P138" s="55"/>
      <c r="Q138" s="55"/>
      <c r="R138" s="55"/>
      <c r="S138" s="55"/>
      <c r="T138" s="55"/>
      <c r="U138" s="213"/>
      <c r="V138" s="213"/>
      <c r="W138" s="213"/>
      <c r="X138" s="213"/>
      <c r="Y138" s="213"/>
      <c r="Z138" s="213"/>
      <c r="AA138" s="213"/>
      <c r="AB138" s="213"/>
      <c r="AC138" s="213"/>
      <c r="AD138" s="213"/>
      <c r="AE138" s="213"/>
      <c r="AF138" s="213"/>
      <c r="AG138" s="213"/>
      <c r="AH138" s="213"/>
      <c r="AI138" s="213"/>
      <c r="AJ138" s="213"/>
      <c r="AK138" s="213"/>
      <c r="AL138" s="213"/>
      <c r="AM138" s="213"/>
    </row>
    <row r="139" spans="1:39" ht="24.75" customHeight="1">
      <c r="A139" s="213"/>
      <c r="B139" s="212"/>
      <c r="C139" s="212"/>
      <c r="D139" s="212"/>
      <c r="E139" s="212"/>
      <c r="F139" s="212"/>
      <c r="G139" s="212"/>
      <c r="H139" s="212"/>
      <c r="I139" s="212"/>
      <c r="J139" s="212"/>
      <c r="K139" s="212"/>
      <c r="L139" s="212"/>
      <c r="M139" s="212"/>
      <c r="N139" s="212"/>
      <c r="O139" s="212"/>
      <c r="P139" s="55"/>
      <c r="Q139" s="55"/>
      <c r="R139" s="55"/>
      <c r="S139" s="55"/>
      <c r="T139" s="55"/>
      <c r="U139" s="213"/>
      <c r="V139" s="213"/>
      <c r="W139" s="213"/>
      <c r="X139" s="213"/>
      <c r="Y139" s="213"/>
      <c r="Z139" s="213"/>
      <c r="AA139" s="213"/>
      <c r="AB139" s="213"/>
      <c r="AC139" s="213"/>
      <c r="AD139" s="213"/>
      <c r="AE139" s="213"/>
      <c r="AF139" s="213"/>
      <c r="AG139" s="213"/>
      <c r="AH139" s="213"/>
      <c r="AI139" s="213"/>
      <c r="AJ139" s="213"/>
      <c r="AK139" s="213"/>
      <c r="AL139" s="213"/>
      <c r="AM139" s="213"/>
    </row>
    <row r="140" spans="1:39" ht="24.75" customHeight="1">
      <c r="A140" s="213"/>
      <c r="B140" s="212"/>
      <c r="C140" s="212"/>
      <c r="D140" s="212"/>
      <c r="E140" s="212"/>
      <c r="F140" s="212"/>
      <c r="G140" s="212"/>
      <c r="H140" s="212"/>
      <c r="I140" s="212"/>
      <c r="J140" s="212"/>
      <c r="K140" s="212"/>
      <c r="L140" s="212"/>
      <c r="M140" s="212"/>
      <c r="N140" s="212"/>
      <c r="O140" s="212"/>
      <c r="P140" s="55"/>
      <c r="Q140" s="55"/>
      <c r="R140" s="55"/>
      <c r="S140" s="55"/>
      <c r="T140" s="55"/>
      <c r="U140" s="213"/>
      <c r="V140" s="213"/>
      <c r="W140" s="213"/>
      <c r="X140" s="213"/>
      <c r="Y140" s="213"/>
      <c r="Z140" s="213"/>
      <c r="AA140" s="213"/>
      <c r="AB140" s="213"/>
      <c r="AC140" s="213"/>
      <c r="AD140" s="213"/>
      <c r="AE140" s="213"/>
      <c r="AF140" s="213"/>
      <c r="AG140" s="213"/>
      <c r="AH140" s="213"/>
      <c r="AI140" s="213"/>
      <c r="AJ140" s="213"/>
      <c r="AK140" s="213"/>
      <c r="AL140" s="213"/>
      <c r="AM140" s="213"/>
    </row>
    <row r="141" spans="1:39" ht="24.75" customHeight="1">
      <c r="A141" s="213"/>
      <c r="B141" s="212"/>
      <c r="C141" s="212"/>
      <c r="D141" s="212"/>
      <c r="E141" s="212"/>
      <c r="F141" s="212"/>
      <c r="G141" s="212"/>
      <c r="H141" s="212"/>
      <c r="I141" s="212"/>
      <c r="J141" s="212"/>
      <c r="K141" s="212"/>
      <c r="L141" s="212"/>
      <c r="M141" s="212"/>
      <c r="N141" s="212"/>
      <c r="O141" s="212"/>
      <c r="P141" s="55"/>
      <c r="Q141" s="55"/>
      <c r="R141" s="55"/>
      <c r="S141" s="55"/>
      <c r="T141" s="55"/>
      <c r="U141" s="213"/>
      <c r="V141" s="213"/>
      <c r="W141" s="213"/>
      <c r="X141" s="213"/>
      <c r="Y141" s="213"/>
      <c r="Z141" s="213"/>
      <c r="AA141" s="213"/>
      <c r="AB141" s="213"/>
      <c r="AC141" s="213"/>
      <c r="AD141" s="213"/>
      <c r="AE141" s="213"/>
      <c r="AF141" s="213"/>
      <c r="AG141" s="213"/>
      <c r="AH141" s="213"/>
      <c r="AI141" s="213"/>
      <c r="AJ141" s="213"/>
      <c r="AK141" s="213"/>
      <c r="AL141" s="213"/>
      <c r="AM141" s="213"/>
    </row>
    <row r="142" spans="1:39" ht="24.75" customHeight="1">
      <c r="A142" s="213"/>
      <c r="B142" s="212"/>
      <c r="C142" s="212"/>
      <c r="D142" s="212"/>
      <c r="E142" s="212"/>
      <c r="F142" s="212"/>
      <c r="G142" s="212"/>
      <c r="H142" s="212"/>
      <c r="I142" s="212"/>
      <c r="J142" s="212"/>
      <c r="K142" s="212"/>
      <c r="L142" s="212"/>
      <c r="M142" s="212"/>
      <c r="N142" s="212"/>
      <c r="O142" s="212"/>
      <c r="P142" s="55"/>
      <c r="Q142" s="55"/>
      <c r="R142" s="55"/>
      <c r="S142" s="55"/>
      <c r="T142" s="55"/>
      <c r="U142" s="213"/>
      <c r="V142" s="213"/>
      <c r="W142" s="213"/>
      <c r="X142" s="213"/>
      <c r="Y142" s="213"/>
      <c r="Z142" s="213"/>
      <c r="AA142" s="213"/>
      <c r="AB142" s="213"/>
      <c r="AC142" s="213"/>
      <c r="AD142" s="213"/>
      <c r="AE142" s="213"/>
      <c r="AF142" s="213"/>
      <c r="AG142" s="213"/>
      <c r="AH142" s="213"/>
      <c r="AI142" s="213"/>
      <c r="AJ142" s="213"/>
      <c r="AK142" s="213"/>
      <c r="AL142" s="213"/>
      <c r="AM142" s="213"/>
    </row>
    <row r="143" spans="1:39" ht="24.75" customHeight="1">
      <c r="A143" s="213"/>
      <c r="B143" s="212"/>
      <c r="C143" s="212"/>
      <c r="D143" s="212"/>
      <c r="E143" s="212"/>
      <c r="F143" s="212"/>
      <c r="G143" s="212"/>
      <c r="H143" s="212"/>
      <c r="I143" s="212"/>
      <c r="J143" s="212"/>
      <c r="K143" s="212"/>
      <c r="L143" s="212"/>
      <c r="M143" s="212"/>
      <c r="N143" s="212"/>
      <c r="O143" s="212"/>
      <c r="P143" s="55"/>
      <c r="Q143" s="55"/>
      <c r="R143" s="55"/>
      <c r="S143" s="55"/>
      <c r="T143" s="55"/>
      <c r="U143" s="213"/>
      <c r="V143" s="213"/>
      <c r="W143" s="213"/>
      <c r="X143" s="213"/>
      <c r="Y143" s="213"/>
      <c r="Z143" s="213"/>
      <c r="AA143" s="213"/>
      <c r="AB143" s="213"/>
      <c r="AC143" s="213"/>
      <c r="AD143" s="213"/>
      <c r="AE143" s="213"/>
      <c r="AF143" s="213"/>
      <c r="AG143" s="213"/>
      <c r="AH143" s="213"/>
      <c r="AI143" s="213"/>
      <c r="AJ143" s="213"/>
      <c r="AK143" s="213"/>
      <c r="AL143" s="213"/>
      <c r="AM143" s="213"/>
    </row>
    <row r="144" spans="1:39" ht="24.75" customHeight="1">
      <c r="A144" s="213"/>
      <c r="B144" s="212"/>
      <c r="C144" s="212"/>
      <c r="D144" s="212"/>
      <c r="E144" s="212"/>
      <c r="F144" s="212"/>
      <c r="G144" s="212"/>
      <c r="H144" s="212"/>
      <c r="I144" s="212"/>
      <c r="J144" s="212"/>
      <c r="K144" s="212"/>
      <c r="L144" s="212"/>
      <c r="M144" s="212"/>
      <c r="N144" s="212"/>
      <c r="O144" s="212"/>
      <c r="P144" s="55"/>
      <c r="Q144" s="55"/>
      <c r="R144" s="55"/>
      <c r="S144" s="55"/>
      <c r="T144" s="55"/>
      <c r="U144" s="213"/>
      <c r="V144" s="213"/>
      <c r="W144" s="213"/>
      <c r="X144" s="213"/>
      <c r="Y144" s="213"/>
      <c r="Z144" s="213"/>
      <c r="AA144" s="213"/>
      <c r="AB144" s="213"/>
      <c r="AC144" s="213"/>
      <c r="AD144" s="213"/>
      <c r="AE144" s="213"/>
      <c r="AF144" s="213"/>
      <c r="AG144" s="213"/>
      <c r="AH144" s="213"/>
      <c r="AI144" s="213"/>
      <c r="AJ144" s="213"/>
      <c r="AK144" s="213"/>
      <c r="AL144" s="213"/>
      <c r="AM144" s="213"/>
    </row>
    <row r="145" spans="1:39" ht="24.75" customHeight="1">
      <c r="A145" s="213"/>
      <c r="B145" s="212"/>
      <c r="C145" s="212"/>
      <c r="D145" s="212"/>
      <c r="E145" s="212"/>
      <c r="F145" s="212"/>
      <c r="G145" s="212"/>
      <c r="H145" s="212"/>
      <c r="I145" s="212"/>
      <c r="J145" s="212"/>
      <c r="K145" s="212"/>
      <c r="L145" s="212"/>
      <c r="M145" s="212"/>
      <c r="N145" s="212"/>
      <c r="O145" s="212"/>
      <c r="P145" s="55"/>
      <c r="Q145" s="55"/>
      <c r="R145" s="55"/>
      <c r="S145" s="55"/>
      <c r="T145" s="55"/>
      <c r="U145" s="213"/>
      <c r="V145" s="213"/>
      <c r="W145" s="213"/>
      <c r="X145" s="213"/>
      <c r="Y145" s="213"/>
      <c r="Z145" s="213"/>
      <c r="AA145" s="213"/>
      <c r="AB145" s="213"/>
      <c r="AC145" s="213"/>
      <c r="AD145" s="213"/>
      <c r="AE145" s="213"/>
      <c r="AF145" s="213"/>
      <c r="AG145" s="213"/>
      <c r="AH145" s="213"/>
      <c r="AI145" s="213"/>
      <c r="AJ145" s="213"/>
      <c r="AK145" s="213"/>
      <c r="AL145" s="213"/>
      <c r="AM145" s="213"/>
    </row>
    <row r="146" spans="1:39" ht="24.75" customHeight="1">
      <c r="A146" s="213"/>
      <c r="B146" s="212"/>
      <c r="C146" s="212"/>
      <c r="D146" s="212"/>
      <c r="E146" s="212"/>
      <c r="F146" s="212"/>
      <c r="G146" s="212"/>
      <c r="H146" s="212"/>
      <c r="I146" s="212"/>
      <c r="J146" s="212"/>
      <c r="K146" s="212"/>
      <c r="L146" s="212"/>
      <c r="M146" s="212"/>
      <c r="N146" s="212"/>
      <c r="O146" s="212"/>
      <c r="P146" s="55"/>
      <c r="Q146" s="55"/>
      <c r="R146" s="55"/>
      <c r="S146" s="55"/>
      <c r="T146" s="55"/>
      <c r="U146" s="213"/>
      <c r="V146" s="213"/>
      <c r="W146" s="213"/>
      <c r="X146" s="213"/>
      <c r="Y146" s="213"/>
      <c r="Z146" s="213"/>
      <c r="AA146" s="213"/>
      <c r="AB146" s="213"/>
      <c r="AC146" s="213"/>
      <c r="AD146" s="213"/>
      <c r="AE146" s="213"/>
      <c r="AF146" s="213"/>
      <c r="AG146" s="213"/>
      <c r="AH146" s="213"/>
      <c r="AI146" s="213"/>
      <c r="AJ146" s="213"/>
      <c r="AK146" s="213"/>
      <c r="AL146" s="213"/>
      <c r="AM146" s="213"/>
    </row>
    <row r="147" spans="1:39" ht="24.75" customHeight="1">
      <c r="A147" s="213"/>
      <c r="B147" s="212"/>
      <c r="C147" s="212"/>
      <c r="D147" s="212"/>
      <c r="E147" s="212"/>
      <c r="F147" s="212"/>
      <c r="G147" s="212"/>
      <c r="H147" s="212"/>
      <c r="I147" s="212"/>
      <c r="J147" s="212"/>
      <c r="K147" s="212"/>
      <c r="L147" s="212"/>
      <c r="M147" s="212"/>
      <c r="N147" s="212"/>
      <c r="O147" s="212"/>
      <c r="P147" s="55"/>
      <c r="Q147" s="55"/>
      <c r="R147" s="55"/>
      <c r="S147" s="55"/>
      <c r="T147" s="55"/>
      <c r="U147" s="213"/>
      <c r="V147" s="213"/>
      <c r="W147" s="213"/>
      <c r="X147" s="213"/>
      <c r="Y147" s="213"/>
      <c r="Z147" s="213"/>
      <c r="AA147" s="213"/>
      <c r="AB147" s="213"/>
      <c r="AC147" s="213"/>
      <c r="AD147" s="213"/>
      <c r="AE147" s="213"/>
      <c r="AF147" s="213"/>
      <c r="AG147" s="213"/>
      <c r="AH147" s="213"/>
      <c r="AI147" s="213"/>
      <c r="AJ147" s="213"/>
      <c r="AK147" s="213"/>
      <c r="AL147" s="213"/>
      <c r="AM147" s="213"/>
    </row>
    <row r="148" spans="1:39" ht="24.75" customHeight="1">
      <c r="A148" s="213"/>
      <c r="B148" s="212"/>
      <c r="C148" s="212"/>
      <c r="D148" s="212"/>
      <c r="E148" s="212"/>
      <c r="F148" s="212"/>
      <c r="G148" s="212"/>
      <c r="H148" s="212"/>
      <c r="I148" s="212"/>
      <c r="J148" s="212"/>
      <c r="K148" s="212"/>
      <c r="L148" s="212"/>
      <c r="M148" s="212"/>
      <c r="N148" s="212"/>
      <c r="O148" s="212"/>
      <c r="P148" s="55"/>
      <c r="Q148" s="55"/>
      <c r="R148" s="55"/>
      <c r="S148" s="55"/>
      <c r="T148" s="55"/>
      <c r="U148" s="213"/>
      <c r="V148" s="213"/>
      <c r="W148" s="213"/>
      <c r="X148" s="213"/>
      <c r="Y148" s="213"/>
      <c r="Z148" s="213"/>
      <c r="AA148" s="213"/>
      <c r="AB148" s="213"/>
      <c r="AC148" s="213"/>
      <c r="AD148" s="213"/>
      <c r="AE148" s="213"/>
      <c r="AF148" s="213"/>
      <c r="AG148" s="213"/>
      <c r="AH148" s="213"/>
      <c r="AI148" s="213"/>
      <c r="AJ148" s="213"/>
      <c r="AK148" s="213"/>
      <c r="AL148" s="213"/>
      <c r="AM148" s="213"/>
    </row>
    <row r="149" spans="1:39" ht="24.75" customHeight="1">
      <c r="A149" s="213"/>
      <c r="B149" s="212"/>
      <c r="C149" s="212"/>
      <c r="D149" s="212"/>
      <c r="E149" s="212"/>
      <c r="F149" s="212"/>
      <c r="G149" s="212"/>
      <c r="H149" s="212"/>
      <c r="I149" s="212"/>
      <c r="J149" s="212"/>
      <c r="K149" s="212"/>
      <c r="L149" s="212"/>
      <c r="M149" s="212"/>
      <c r="N149" s="212"/>
      <c r="O149" s="212"/>
      <c r="P149" s="55"/>
      <c r="Q149" s="55"/>
      <c r="R149" s="55"/>
      <c r="S149" s="55"/>
      <c r="T149" s="55"/>
      <c r="U149" s="213"/>
      <c r="V149" s="213"/>
      <c r="W149" s="213"/>
      <c r="X149" s="213"/>
      <c r="Y149" s="213"/>
      <c r="Z149" s="213"/>
      <c r="AA149" s="213"/>
      <c r="AB149" s="213"/>
      <c r="AC149" s="213"/>
      <c r="AD149" s="213"/>
      <c r="AE149" s="213"/>
      <c r="AF149" s="213"/>
      <c r="AG149" s="213"/>
      <c r="AH149" s="213"/>
      <c r="AI149" s="213"/>
      <c r="AJ149" s="213"/>
      <c r="AK149" s="213"/>
      <c r="AL149" s="213"/>
      <c r="AM149" s="213"/>
    </row>
    <row r="150" spans="1:39" ht="24.75" customHeight="1">
      <c r="A150" s="213"/>
      <c r="B150" s="212"/>
      <c r="C150" s="212"/>
      <c r="D150" s="212"/>
      <c r="E150" s="212"/>
      <c r="F150" s="212"/>
      <c r="G150" s="212"/>
      <c r="H150" s="212"/>
      <c r="I150" s="212"/>
      <c r="J150" s="212"/>
      <c r="K150" s="212"/>
      <c r="L150" s="212"/>
      <c r="M150" s="212"/>
      <c r="N150" s="212"/>
      <c r="O150" s="212"/>
      <c r="P150" s="55"/>
      <c r="Q150" s="55"/>
      <c r="R150" s="55"/>
      <c r="S150" s="55"/>
      <c r="T150" s="55"/>
      <c r="U150" s="213"/>
      <c r="V150" s="213"/>
      <c r="W150" s="213"/>
      <c r="X150" s="213"/>
      <c r="Y150" s="213"/>
      <c r="Z150" s="213"/>
      <c r="AA150" s="213"/>
      <c r="AB150" s="213"/>
      <c r="AC150" s="213"/>
      <c r="AD150" s="213"/>
      <c r="AE150" s="213"/>
      <c r="AF150" s="213"/>
      <c r="AG150" s="213"/>
      <c r="AH150" s="213"/>
      <c r="AI150" s="213"/>
      <c r="AJ150" s="213"/>
      <c r="AK150" s="213"/>
      <c r="AL150" s="213"/>
      <c r="AM150" s="213"/>
    </row>
    <row r="151" spans="1:39" ht="24.75" customHeight="1">
      <c r="A151" s="213"/>
      <c r="B151" s="212"/>
      <c r="C151" s="212"/>
      <c r="D151" s="212"/>
      <c r="E151" s="212"/>
      <c r="F151" s="212"/>
      <c r="G151" s="212"/>
      <c r="H151" s="212"/>
      <c r="I151" s="212"/>
      <c r="J151" s="212"/>
      <c r="K151" s="212"/>
      <c r="L151" s="212"/>
      <c r="M151" s="212"/>
      <c r="N151" s="212"/>
      <c r="O151" s="212"/>
      <c r="P151" s="55"/>
      <c r="Q151" s="55"/>
      <c r="R151" s="55"/>
      <c r="S151" s="55"/>
      <c r="T151" s="55"/>
      <c r="U151" s="213"/>
      <c r="V151" s="213"/>
      <c r="W151" s="213"/>
      <c r="X151" s="213"/>
      <c r="Y151" s="213"/>
      <c r="Z151" s="213"/>
      <c r="AA151" s="213"/>
      <c r="AB151" s="213"/>
      <c r="AC151" s="213"/>
      <c r="AD151" s="213"/>
      <c r="AE151" s="213"/>
      <c r="AF151" s="213"/>
      <c r="AG151" s="213"/>
      <c r="AH151" s="213"/>
      <c r="AI151" s="213"/>
      <c r="AJ151" s="213"/>
      <c r="AK151" s="213"/>
      <c r="AL151" s="213"/>
      <c r="AM151" s="213"/>
    </row>
    <row r="152" spans="1:39" ht="24.75" customHeight="1">
      <c r="A152" s="213"/>
      <c r="B152" s="212"/>
      <c r="C152" s="212"/>
      <c r="D152" s="212"/>
      <c r="E152" s="212"/>
      <c r="F152" s="212"/>
      <c r="G152" s="212"/>
      <c r="H152" s="212"/>
      <c r="I152" s="212"/>
      <c r="J152" s="212"/>
      <c r="K152" s="212"/>
      <c r="L152" s="212"/>
      <c r="M152" s="212"/>
      <c r="N152" s="212"/>
      <c r="O152" s="212"/>
      <c r="P152" s="55"/>
      <c r="Q152" s="55"/>
      <c r="R152" s="55"/>
      <c r="S152" s="55"/>
      <c r="T152" s="55"/>
      <c r="U152" s="213"/>
      <c r="V152" s="213"/>
      <c r="W152" s="213"/>
      <c r="X152" s="213"/>
      <c r="Y152" s="213"/>
      <c r="Z152" s="213"/>
      <c r="AA152" s="213"/>
      <c r="AB152" s="213"/>
      <c r="AC152" s="213"/>
      <c r="AD152" s="213"/>
      <c r="AE152" s="213"/>
      <c r="AF152" s="213"/>
      <c r="AG152" s="213"/>
      <c r="AH152" s="213"/>
      <c r="AI152" s="213"/>
      <c r="AJ152" s="213"/>
      <c r="AK152" s="213"/>
      <c r="AL152" s="213"/>
      <c r="AM152" s="213"/>
    </row>
    <row r="153" spans="1:39" ht="24.75" customHeight="1">
      <c r="A153" s="213"/>
      <c r="B153" s="212"/>
      <c r="C153" s="212"/>
      <c r="D153" s="212"/>
      <c r="E153" s="212"/>
      <c r="F153" s="212"/>
      <c r="G153" s="212"/>
      <c r="H153" s="212"/>
      <c r="I153" s="212"/>
      <c r="J153" s="212"/>
      <c r="K153" s="212"/>
      <c r="L153" s="212"/>
      <c r="M153" s="212"/>
      <c r="N153" s="212"/>
      <c r="O153" s="212"/>
      <c r="P153" s="55"/>
      <c r="Q153" s="55"/>
      <c r="R153" s="55"/>
      <c r="S153" s="55"/>
      <c r="T153" s="55"/>
      <c r="U153" s="213"/>
      <c r="V153" s="213"/>
      <c r="W153" s="213"/>
      <c r="X153" s="213"/>
      <c r="Y153" s="213"/>
      <c r="Z153" s="213"/>
      <c r="AA153" s="213"/>
      <c r="AB153" s="213"/>
      <c r="AC153" s="213"/>
      <c r="AD153" s="213"/>
      <c r="AE153" s="213"/>
      <c r="AF153" s="213"/>
      <c r="AG153" s="213"/>
      <c r="AH153" s="213"/>
      <c r="AI153" s="213"/>
      <c r="AJ153" s="213"/>
      <c r="AK153" s="213"/>
      <c r="AL153" s="213"/>
      <c r="AM153" s="213"/>
    </row>
    <row r="154" spans="1:39" ht="24.75" customHeight="1">
      <c r="A154" s="213"/>
      <c r="B154" s="212"/>
      <c r="C154" s="212"/>
      <c r="D154" s="212"/>
      <c r="E154" s="212"/>
      <c r="F154" s="212"/>
      <c r="G154" s="212"/>
      <c r="H154" s="212"/>
      <c r="I154" s="212"/>
      <c r="J154" s="212"/>
      <c r="K154" s="212"/>
      <c r="L154" s="212"/>
      <c r="M154" s="212"/>
      <c r="N154" s="212"/>
      <c r="O154" s="212"/>
      <c r="P154" s="55"/>
      <c r="Q154" s="55"/>
      <c r="R154" s="55"/>
      <c r="S154" s="55"/>
      <c r="T154" s="55"/>
      <c r="U154" s="213"/>
      <c r="V154" s="213"/>
      <c r="W154" s="213"/>
      <c r="X154" s="213"/>
      <c r="Y154" s="213"/>
      <c r="Z154" s="213"/>
      <c r="AA154" s="213"/>
      <c r="AB154" s="213"/>
      <c r="AC154" s="213"/>
      <c r="AD154" s="213"/>
      <c r="AE154" s="213"/>
      <c r="AF154" s="213"/>
      <c r="AG154" s="213"/>
      <c r="AH154" s="213"/>
      <c r="AI154" s="213"/>
      <c r="AJ154" s="213"/>
      <c r="AK154" s="213"/>
      <c r="AL154" s="213"/>
      <c r="AM154" s="213"/>
    </row>
    <row r="155" spans="1:39" ht="24.75" customHeight="1">
      <c r="A155" s="213"/>
      <c r="B155" s="212"/>
      <c r="C155" s="212"/>
      <c r="D155" s="212"/>
      <c r="E155" s="212"/>
      <c r="F155" s="212"/>
      <c r="G155" s="212"/>
      <c r="H155" s="212"/>
      <c r="I155" s="212"/>
      <c r="J155" s="212"/>
      <c r="K155" s="212"/>
      <c r="L155" s="212"/>
      <c r="M155" s="212"/>
      <c r="N155" s="212"/>
      <c r="O155" s="212"/>
      <c r="P155" s="55"/>
      <c r="Q155" s="55"/>
      <c r="R155" s="55"/>
      <c r="S155" s="55"/>
      <c r="T155" s="55"/>
      <c r="U155" s="213"/>
      <c r="V155" s="213"/>
      <c r="W155" s="213"/>
      <c r="X155" s="213"/>
      <c r="Y155" s="213"/>
      <c r="Z155" s="213"/>
      <c r="AA155" s="213"/>
      <c r="AB155" s="213"/>
      <c r="AC155" s="213"/>
      <c r="AD155" s="213"/>
      <c r="AE155" s="213"/>
      <c r="AF155" s="213"/>
      <c r="AG155" s="213"/>
      <c r="AH155" s="213"/>
      <c r="AI155" s="213"/>
      <c r="AJ155" s="213"/>
      <c r="AK155" s="213"/>
      <c r="AL155" s="213"/>
      <c r="AM155" s="213"/>
    </row>
    <row r="156" spans="1:39" ht="24.75" customHeight="1">
      <c r="A156" s="213"/>
      <c r="B156" s="212"/>
      <c r="C156" s="212"/>
      <c r="D156" s="212"/>
      <c r="E156" s="212"/>
      <c r="F156" s="212"/>
      <c r="G156" s="212"/>
      <c r="H156" s="212"/>
      <c r="I156" s="212"/>
      <c r="J156" s="212"/>
      <c r="K156" s="212"/>
      <c r="L156" s="212"/>
      <c r="M156" s="212"/>
      <c r="N156" s="212"/>
      <c r="O156" s="212"/>
      <c r="P156" s="55"/>
      <c r="Q156" s="55"/>
      <c r="R156" s="55"/>
      <c r="S156" s="55"/>
      <c r="T156" s="55"/>
      <c r="U156" s="213"/>
      <c r="V156" s="213"/>
      <c r="W156" s="213"/>
      <c r="X156" s="213"/>
      <c r="Y156" s="213"/>
      <c r="Z156" s="213"/>
      <c r="AA156" s="213"/>
      <c r="AB156" s="213"/>
      <c r="AC156" s="213"/>
      <c r="AD156" s="213"/>
      <c r="AE156" s="213"/>
      <c r="AF156" s="213"/>
      <c r="AG156" s="213"/>
      <c r="AH156" s="213"/>
      <c r="AI156" s="213"/>
      <c r="AJ156" s="213"/>
      <c r="AK156" s="213"/>
      <c r="AL156" s="213"/>
      <c r="AM156" s="213"/>
    </row>
    <row r="157" spans="1:39" ht="24.75" customHeight="1">
      <c r="A157" s="213"/>
      <c r="B157" s="212"/>
      <c r="C157" s="212"/>
      <c r="D157" s="212"/>
      <c r="E157" s="212"/>
      <c r="F157" s="212"/>
      <c r="G157" s="212"/>
      <c r="H157" s="212"/>
      <c r="I157" s="212"/>
      <c r="J157" s="212"/>
      <c r="K157" s="212"/>
      <c r="L157" s="212"/>
      <c r="M157" s="212"/>
      <c r="N157" s="212"/>
      <c r="O157" s="212"/>
      <c r="P157" s="55"/>
      <c r="Q157" s="55"/>
      <c r="R157" s="55"/>
      <c r="S157" s="55"/>
      <c r="T157" s="55"/>
      <c r="U157" s="213"/>
      <c r="V157" s="213"/>
      <c r="W157" s="213"/>
      <c r="X157" s="213"/>
      <c r="Y157" s="213"/>
      <c r="Z157" s="213"/>
      <c r="AA157" s="213"/>
      <c r="AB157" s="213"/>
      <c r="AC157" s="213"/>
      <c r="AD157" s="213"/>
      <c r="AE157" s="213"/>
      <c r="AF157" s="213"/>
      <c r="AG157" s="213"/>
      <c r="AH157" s="213"/>
      <c r="AI157" s="213"/>
      <c r="AJ157" s="213"/>
      <c r="AK157" s="213"/>
      <c r="AL157" s="213"/>
      <c r="AM157" s="213"/>
    </row>
    <row r="158" spans="1:39" ht="24.75" customHeight="1">
      <c r="A158" s="213"/>
      <c r="B158" s="212"/>
      <c r="C158" s="212"/>
      <c r="D158" s="212"/>
      <c r="E158" s="212"/>
      <c r="F158" s="212"/>
      <c r="G158" s="212"/>
      <c r="H158" s="212"/>
      <c r="I158" s="212"/>
      <c r="J158" s="212"/>
      <c r="K158" s="212"/>
      <c r="L158" s="212"/>
      <c r="M158" s="212"/>
      <c r="N158" s="212"/>
      <c r="O158" s="212"/>
      <c r="P158" s="55"/>
      <c r="Q158" s="55"/>
      <c r="R158" s="55"/>
      <c r="S158" s="55"/>
      <c r="T158" s="55"/>
      <c r="U158" s="213"/>
      <c r="V158" s="213"/>
      <c r="W158" s="213"/>
      <c r="X158" s="213"/>
      <c r="Y158" s="213"/>
      <c r="Z158" s="213"/>
      <c r="AA158" s="213"/>
      <c r="AB158" s="213"/>
      <c r="AC158" s="213"/>
      <c r="AD158" s="213"/>
      <c r="AE158" s="213"/>
      <c r="AF158" s="213"/>
      <c r="AG158" s="213"/>
      <c r="AH158" s="213"/>
      <c r="AI158" s="213"/>
      <c r="AJ158" s="213"/>
      <c r="AK158" s="213"/>
      <c r="AL158" s="213"/>
      <c r="AM158" s="213"/>
    </row>
    <row r="159" spans="1:39" ht="24.75" customHeight="1">
      <c r="A159" s="213"/>
      <c r="B159" s="212"/>
      <c r="C159" s="212"/>
      <c r="D159" s="212"/>
      <c r="E159" s="212"/>
      <c r="F159" s="212"/>
      <c r="G159" s="212"/>
      <c r="H159" s="212"/>
      <c r="I159" s="212"/>
      <c r="J159" s="212"/>
      <c r="K159" s="212"/>
      <c r="L159" s="212"/>
      <c r="M159" s="212"/>
      <c r="N159" s="212"/>
      <c r="O159" s="212"/>
      <c r="P159" s="55"/>
      <c r="Q159" s="55"/>
      <c r="R159" s="55"/>
      <c r="S159" s="55"/>
      <c r="T159" s="55"/>
      <c r="U159" s="213"/>
      <c r="V159" s="213"/>
      <c r="W159" s="213"/>
      <c r="X159" s="213"/>
      <c r="Y159" s="213"/>
      <c r="Z159" s="213"/>
      <c r="AA159" s="213"/>
      <c r="AB159" s="213"/>
      <c r="AC159" s="213"/>
      <c r="AD159" s="213"/>
      <c r="AE159" s="213"/>
      <c r="AF159" s="213"/>
      <c r="AG159" s="213"/>
      <c r="AH159" s="213"/>
      <c r="AI159" s="213"/>
      <c r="AJ159" s="213"/>
      <c r="AK159" s="213"/>
      <c r="AL159" s="213"/>
      <c r="AM159" s="213"/>
    </row>
    <row r="160" spans="1:39" ht="24.75" customHeight="1">
      <c r="A160" s="213"/>
      <c r="B160" s="212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2"/>
      <c r="O160" s="212"/>
      <c r="P160" s="55"/>
      <c r="Q160" s="55"/>
      <c r="R160" s="55"/>
      <c r="S160" s="55"/>
      <c r="T160" s="55"/>
      <c r="U160" s="213"/>
      <c r="V160" s="213"/>
      <c r="W160" s="213"/>
      <c r="X160" s="213"/>
      <c r="Y160" s="213"/>
      <c r="Z160" s="213"/>
      <c r="AA160" s="213"/>
      <c r="AB160" s="213"/>
      <c r="AC160" s="213"/>
      <c r="AD160" s="213"/>
      <c r="AE160" s="213"/>
      <c r="AF160" s="213"/>
      <c r="AG160" s="213"/>
      <c r="AH160" s="213"/>
      <c r="AI160" s="213"/>
      <c r="AJ160" s="213"/>
      <c r="AK160" s="213"/>
      <c r="AL160" s="213"/>
      <c r="AM160" s="213"/>
    </row>
    <row r="161" spans="1:39" ht="24.75" customHeight="1">
      <c r="A161" s="213"/>
      <c r="B161" s="212"/>
      <c r="C161" s="212"/>
      <c r="D161" s="212"/>
      <c r="E161" s="212"/>
      <c r="F161" s="212"/>
      <c r="G161" s="212"/>
      <c r="H161" s="212"/>
      <c r="I161" s="212"/>
      <c r="J161" s="212"/>
      <c r="K161" s="212"/>
      <c r="L161" s="212"/>
      <c r="M161" s="212"/>
      <c r="N161" s="212"/>
      <c r="O161" s="212"/>
      <c r="P161" s="55"/>
      <c r="Q161" s="55"/>
      <c r="R161" s="55"/>
      <c r="S161" s="55"/>
      <c r="T161" s="55"/>
      <c r="U161" s="213"/>
      <c r="V161" s="213"/>
      <c r="W161" s="213"/>
      <c r="X161" s="213"/>
      <c r="Y161" s="213"/>
      <c r="Z161" s="213"/>
      <c r="AA161" s="213"/>
      <c r="AB161" s="213"/>
      <c r="AC161" s="213"/>
      <c r="AD161" s="213"/>
      <c r="AE161" s="213"/>
      <c r="AF161" s="213"/>
      <c r="AG161" s="213"/>
      <c r="AH161" s="213"/>
      <c r="AI161" s="213"/>
      <c r="AJ161" s="213"/>
      <c r="AK161" s="213"/>
      <c r="AL161" s="213"/>
      <c r="AM161" s="213"/>
    </row>
    <row r="162" spans="1:39" ht="24.75" customHeight="1">
      <c r="A162" s="213"/>
      <c r="B162" s="212"/>
      <c r="C162" s="212"/>
      <c r="D162" s="212"/>
      <c r="E162" s="212"/>
      <c r="F162" s="212"/>
      <c r="G162" s="212"/>
      <c r="H162" s="212"/>
      <c r="I162" s="212"/>
      <c r="J162" s="212"/>
      <c r="K162" s="212"/>
      <c r="L162" s="212"/>
      <c r="M162" s="212"/>
      <c r="N162" s="212"/>
      <c r="O162" s="212"/>
      <c r="P162" s="55"/>
      <c r="Q162" s="55"/>
      <c r="R162" s="55"/>
      <c r="S162" s="55"/>
      <c r="T162" s="55"/>
      <c r="U162" s="213"/>
      <c r="V162" s="213"/>
      <c r="W162" s="213"/>
      <c r="X162" s="213"/>
      <c r="Y162" s="213"/>
      <c r="Z162" s="213"/>
      <c r="AA162" s="213"/>
      <c r="AB162" s="213"/>
      <c r="AC162" s="213"/>
      <c r="AD162" s="213"/>
      <c r="AE162" s="213"/>
      <c r="AF162" s="213"/>
      <c r="AG162" s="213"/>
      <c r="AH162" s="213"/>
      <c r="AI162" s="213"/>
      <c r="AJ162" s="213"/>
      <c r="AK162" s="213"/>
      <c r="AL162" s="213"/>
      <c r="AM162" s="213"/>
    </row>
    <row r="163" spans="1:39" ht="24.75" customHeight="1">
      <c r="A163" s="213"/>
      <c r="B163" s="212"/>
      <c r="C163" s="212"/>
      <c r="D163" s="212"/>
      <c r="E163" s="212"/>
      <c r="F163" s="212"/>
      <c r="G163" s="212"/>
      <c r="H163" s="212"/>
      <c r="I163" s="212"/>
      <c r="J163" s="212"/>
      <c r="K163" s="212"/>
      <c r="L163" s="212"/>
      <c r="M163" s="212"/>
      <c r="N163" s="212"/>
      <c r="O163" s="212"/>
      <c r="P163" s="55"/>
      <c r="Q163" s="55"/>
      <c r="R163" s="55"/>
      <c r="S163" s="55"/>
      <c r="T163" s="55"/>
      <c r="U163" s="213"/>
      <c r="V163" s="213"/>
      <c r="W163" s="213"/>
      <c r="X163" s="213"/>
      <c r="Y163" s="213"/>
      <c r="Z163" s="213"/>
      <c r="AA163" s="213"/>
      <c r="AB163" s="213"/>
      <c r="AC163" s="213"/>
      <c r="AD163" s="213"/>
      <c r="AE163" s="213"/>
      <c r="AF163" s="213"/>
      <c r="AG163" s="213"/>
      <c r="AH163" s="213"/>
      <c r="AI163" s="213"/>
      <c r="AJ163" s="213"/>
      <c r="AK163" s="213"/>
      <c r="AL163" s="213"/>
      <c r="AM163" s="213"/>
    </row>
    <row r="164" spans="1:39" ht="24.75" customHeight="1">
      <c r="A164" s="213"/>
      <c r="B164" s="212"/>
      <c r="C164" s="212"/>
      <c r="D164" s="212"/>
      <c r="E164" s="212"/>
      <c r="F164" s="212"/>
      <c r="G164" s="212"/>
      <c r="H164" s="212"/>
      <c r="I164" s="212"/>
      <c r="J164" s="212"/>
      <c r="K164" s="212"/>
      <c r="L164" s="212"/>
      <c r="M164" s="212"/>
      <c r="N164" s="212"/>
      <c r="O164" s="212"/>
      <c r="P164" s="55"/>
      <c r="Q164" s="55"/>
      <c r="R164" s="55"/>
      <c r="S164" s="55"/>
      <c r="T164" s="55"/>
      <c r="U164" s="213"/>
      <c r="V164" s="213"/>
      <c r="W164" s="213"/>
      <c r="X164" s="213"/>
      <c r="Y164" s="213"/>
      <c r="Z164" s="213"/>
      <c r="AA164" s="213"/>
      <c r="AB164" s="213"/>
      <c r="AC164" s="213"/>
      <c r="AD164" s="213"/>
      <c r="AE164" s="213"/>
      <c r="AF164" s="213"/>
      <c r="AG164" s="213"/>
      <c r="AH164" s="213"/>
      <c r="AI164" s="213"/>
      <c r="AJ164" s="213"/>
      <c r="AK164" s="213"/>
      <c r="AL164" s="213"/>
      <c r="AM164" s="213"/>
    </row>
    <row r="165" spans="1:39" ht="24.75" customHeight="1">
      <c r="A165" s="213"/>
      <c r="B165" s="212"/>
      <c r="C165" s="212"/>
      <c r="D165" s="212"/>
      <c r="E165" s="212"/>
      <c r="F165" s="212"/>
      <c r="G165" s="212"/>
      <c r="H165" s="212"/>
      <c r="I165" s="212"/>
      <c r="J165" s="212"/>
      <c r="K165" s="212"/>
      <c r="L165" s="212"/>
      <c r="M165" s="212"/>
      <c r="N165" s="212"/>
      <c r="O165" s="212"/>
      <c r="P165" s="55"/>
      <c r="Q165" s="55"/>
      <c r="R165" s="55"/>
      <c r="S165" s="55"/>
      <c r="T165" s="55"/>
      <c r="U165" s="213"/>
      <c r="V165" s="213"/>
      <c r="W165" s="213"/>
      <c r="X165" s="213"/>
      <c r="Y165" s="213"/>
      <c r="Z165" s="213"/>
      <c r="AA165" s="213"/>
      <c r="AB165" s="213"/>
      <c r="AC165" s="213"/>
      <c r="AD165" s="213"/>
      <c r="AE165" s="213"/>
      <c r="AF165" s="213"/>
      <c r="AG165" s="213"/>
      <c r="AH165" s="213"/>
      <c r="AI165" s="213"/>
      <c r="AJ165" s="213"/>
      <c r="AK165" s="213"/>
      <c r="AL165" s="213"/>
      <c r="AM165" s="213"/>
    </row>
    <row r="166" spans="1:39" ht="24.75" customHeight="1">
      <c r="A166" s="213"/>
      <c r="B166" s="212"/>
      <c r="C166" s="212"/>
      <c r="D166" s="212"/>
      <c r="E166" s="212"/>
      <c r="F166" s="212"/>
      <c r="G166" s="212"/>
      <c r="H166" s="212"/>
      <c r="I166" s="212"/>
      <c r="J166" s="212"/>
      <c r="K166" s="212"/>
      <c r="L166" s="212"/>
      <c r="M166" s="212"/>
      <c r="N166" s="212"/>
      <c r="O166" s="212"/>
      <c r="P166" s="55"/>
      <c r="Q166" s="55"/>
      <c r="R166" s="55"/>
      <c r="S166" s="55"/>
      <c r="T166" s="55"/>
      <c r="U166" s="213"/>
      <c r="V166" s="213"/>
      <c r="W166" s="213"/>
      <c r="X166" s="213"/>
      <c r="Y166" s="213"/>
      <c r="Z166" s="213"/>
      <c r="AA166" s="213"/>
      <c r="AB166" s="213"/>
      <c r="AC166" s="213"/>
      <c r="AD166" s="213"/>
      <c r="AE166" s="213"/>
      <c r="AF166" s="213"/>
      <c r="AG166" s="213"/>
      <c r="AH166" s="213"/>
      <c r="AI166" s="213"/>
      <c r="AJ166" s="213"/>
      <c r="AK166" s="213"/>
      <c r="AL166" s="213"/>
      <c r="AM166" s="213"/>
    </row>
    <row r="167" spans="1:39" ht="24.75" customHeight="1">
      <c r="A167" s="213"/>
      <c r="B167" s="212"/>
      <c r="C167" s="212"/>
      <c r="D167" s="212"/>
      <c r="E167" s="212"/>
      <c r="F167" s="212"/>
      <c r="G167" s="212"/>
      <c r="H167" s="212"/>
      <c r="I167" s="212"/>
      <c r="J167" s="212"/>
      <c r="K167" s="212"/>
      <c r="L167" s="212"/>
      <c r="M167" s="212"/>
      <c r="N167" s="212"/>
      <c r="O167" s="212"/>
      <c r="P167" s="55"/>
      <c r="Q167" s="55"/>
      <c r="R167" s="55"/>
      <c r="S167" s="55"/>
      <c r="T167" s="55"/>
      <c r="U167" s="213"/>
      <c r="V167" s="213"/>
      <c r="W167" s="213"/>
      <c r="X167" s="213"/>
      <c r="Y167" s="213"/>
      <c r="Z167" s="213"/>
      <c r="AA167" s="213"/>
      <c r="AB167" s="213"/>
      <c r="AC167" s="213"/>
      <c r="AD167" s="213"/>
      <c r="AE167" s="213"/>
      <c r="AF167" s="213"/>
      <c r="AG167" s="213"/>
      <c r="AH167" s="213"/>
      <c r="AI167" s="213"/>
      <c r="AJ167" s="213"/>
      <c r="AK167" s="213"/>
      <c r="AL167" s="213"/>
      <c r="AM167" s="213"/>
    </row>
    <row r="168" spans="1:39" ht="24.75" customHeight="1">
      <c r="A168" s="213"/>
      <c r="B168" s="212"/>
      <c r="C168" s="212"/>
      <c r="D168" s="212"/>
      <c r="E168" s="212"/>
      <c r="F168" s="212"/>
      <c r="G168" s="212"/>
      <c r="H168" s="212"/>
      <c r="I168" s="212"/>
      <c r="J168" s="212"/>
      <c r="K168" s="212"/>
      <c r="L168" s="212"/>
      <c r="M168" s="212"/>
      <c r="N168" s="212"/>
      <c r="O168" s="212"/>
      <c r="P168" s="55"/>
      <c r="Q168" s="55"/>
      <c r="R168" s="55"/>
      <c r="S168" s="55"/>
      <c r="T168" s="55"/>
      <c r="U168" s="213"/>
      <c r="V168" s="213"/>
      <c r="W168" s="213"/>
      <c r="X168" s="213"/>
      <c r="Y168" s="213"/>
      <c r="Z168" s="213"/>
      <c r="AA168" s="213"/>
      <c r="AB168" s="213"/>
      <c r="AC168" s="213"/>
      <c r="AD168" s="213"/>
      <c r="AE168" s="213"/>
      <c r="AF168" s="213"/>
      <c r="AG168" s="213"/>
      <c r="AH168" s="213"/>
      <c r="AI168" s="213"/>
      <c r="AJ168" s="213"/>
      <c r="AK168" s="213"/>
      <c r="AL168" s="213"/>
      <c r="AM168" s="213"/>
    </row>
    <row r="169" spans="1:39" ht="24.75" customHeight="1">
      <c r="A169" s="213"/>
      <c r="B169" s="212"/>
      <c r="C169" s="212"/>
      <c r="D169" s="212"/>
      <c r="E169" s="212"/>
      <c r="F169" s="212"/>
      <c r="G169" s="212"/>
      <c r="H169" s="212"/>
      <c r="I169" s="212"/>
      <c r="J169" s="212"/>
      <c r="K169" s="212"/>
      <c r="L169" s="212"/>
      <c r="M169" s="212"/>
      <c r="N169" s="212"/>
      <c r="O169" s="212"/>
      <c r="P169" s="55"/>
      <c r="Q169" s="55"/>
      <c r="R169" s="55"/>
      <c r="S169" s="55"/>
      <c r="T169" s="55"/>
      <c r="U169" s="213"/>
      <c r="V169" s="213"/>
      <c r="W169" s="213"/>
      <c r="X169" s="213"/>
      <c r="Y169" s="213"/>
      <c r="Z169" s="213"/>
      <c r="AA169" s="213"/>
      <c r="AB169" s="213"/>
      <c r="AC169" s="213"/>
      <c r="AD169" s="213"/>
      <c r="AE169" s="213"/>
      <c r="AF169" s="213"/>
      <c r="AG169" s="213"/>
      <c r="AH169" s="213"/>
      <c r="AI169" s="213"/>
      <c r="AJ169" s="213"/>
      <c r="AK169" s="213"/>
      <c r="AL169" s="213"/>
      <c r="AM169" s="213"/>
    </row>
    <row r="170" spans="1:39" ht="24.75" customHeight="1">
      <c r="A170" s="213"/>
      <c r="B170" s="212"/>
      <c r="C170" s="212"/>
      <c r="D170" s="212"/>
      <c r="E170" s="212"/>
      <c r="F170" s="212"/>
      <c r="G170" s="212"/>
      <c r="H170" s="212"/>
      <c r="I170" s="212"/>
      <c r="J170" s="212"/>
      <c r="K170" s="212"/>
      <c r="L170" s="212"/>
      <c r="M170" s="212"/>
      <c r="N170" s="212"/>
      <c r="O170" s="212"/>
      <c r="P170" s="55"/>
      <c r="Q170" s="55"/>
      <c r="R170" s="55"/>
      <c r="S170" s="55"/>
      <c r="T170" s="55"/>
      <c r="U170" s="213"/>
      <c r="V170" s="213"/>
      <c r="W170" s="213"/>
      <c r="X170" s="213"/>
      <c r="Y170" s="213"/>
      <c r="Z170" s="213"/>
      <c r="AA170" s="213"/>
      <c r="AB170" s="213"/>
      <c r="AC170" s="213"/>
      <c r="AD170" s="213"/>
      <c r="AE170" s="213"/>
      <c r="AF170" s="213"/>
      <c r="AG170" s="213"/>
      <c r="AH170" s="213"/>
      <c r="AI170" s="213"/>
      <c r="AJ170" s="213"/>
      <c r="AK170" s="213"/>
      <c r="AL170" s="213"/>
      <c r="AM170" s="213"/>
    </row>
    <row r="171" spans="1:39" ht="24.75" customHeight="1">
      <c r="A171" s="213"/>
      <c r="B171" s="212"/>
      <c r="C171" s="212"/>
      <c r="D171" s="212"/>
      <c r="E171" s="212"/>
      <c r="F171" s="212"/>
      <c r="G171" s="212"/>
      <c r="H171" s="212"/>
      <c r="I171" s="212"/>
      <c r="J171" s="212"/>
      <c r="K171" s="212"/>
      <c r="L171" s="212"/>
      <c r="M171" s="212"/>
      <c r="N171" s="212"/>
      <c r="O171" s="212"/>
      <c r="P171" s="55"/>
      <c r="Q171" s="55"/>
      <c r="R171" s="55"/>
      <c r="S171" s="55"/>
      <c r="T171" s="55"/>
      <c r="U171" s="213"/>
      <c r="V171" s="213"/>
      <c r="W171" s="213"/>
      <c r="X171" s="213"/>
      <c r="Y171" s="213"/>
      <c r="Z171" s="213"/>
      <c r="AA171" s="213"/>
      <c r="AB171" s="213"/>
      <c r="AC171" s="213"/>
      <c r="AD171" s="213"/>
      <c r="AE171" s="213"/>
      <c r="AF171" s="213"/>
      <c r="AG171" s="213"/>
      <c r="AH171" s="213"/>
      <c r="AI171" s="213"/>
      <c r="AJ171" s="213"/>
      <c r="AK171" s="213"/>
      <c r="AL171" s="213"/>
      <c r="AM171" s="213"/>
    </row>
    <row r="172" spans="1:39" ht="24.75" customHeight="1">
      <c r="A172" s="213"/>
      <c r="B172" s="212"/>
      <c r="C172" s="212"/>
      <c r="D172" s="212"/>
      <c r="E172" s="212"/>
      <c r="F172" s="212"/>
      <c r="G172" s="212"/>
      <c r="H172" s="212"/>
      <c r="I172" s="212"/>
      <c r="J172" s="212"/>
      <c r="K172" s="212"/>
      <c r="L172" s="212"/>
      <c r="M172" s="212"/>
      <c r="N172" s="212"/>
      <c r="O172" s="212"/>
      <c r="P172" s="55"/>
      <c r="Q172" s="55"/>
      <c r="R172" s="55"/>
      <c r="S172" s="55"/>
      <c r="T172" s="55"/>
      <c r="U172" s="213"/>
      <c r="V172" s="213"/>
      <c r="W172" s="213"/>
      <c r="X172" s="213"/>
      <c r="Y172" s="213"/>
      <c r="Z172" s="213"/>
      <c r="AA172" s="213"/>
      <c r="AB172" s="213"/>
      <c r="AC172" s="213"/>
      <c r="AD172" s="213"/>
      <c r="AE172" s="213"/>
      <c r="AF172" s="213"/>
      <c r="AG172" s="213"/>
      <c r="AH172" s="213"/>
      <c r="AI172" s="213"/>
      <c r="AJ172" s="213"/>
      <c r="AK172" s="213"/>
      <c r="AL172" s="213"/>
      <c r="AM172" s="213"/>
    </row>
    <row r="173" spans="1:39" ht="24.75" customHeight="1">
      <c r="A173" s="213"/>
      <c r="B173" s="212"/>
      <c r="C173" s="212"/>
      <c r="D173" s="212"/>
      <c r="E173" s="212"/>
      <c r="F173" s="212"/>
      <c r="G173" s="212"/>
      <c r="H173" s="212"/>
      <c r="I173" s="212"/>
      <c r="J173" s="212"/>
      <c r="K173" s="212"/>
      <c r="L173" s="212"/>
      <c r="M173" s="212"/>
      <c r="N173" s="212"/>
      <c r="O173" s="212"/>
      <c r="P173" s="55"/>
      <c r="Q173" s="55"/>
      <c r="R173" s="55"/>
      <c r="S173" s="55"/>
      <c r="T173" s="55"/>
      <c r="U173" s="213"/>
      <c r="V173" s="213"/>
      <c r="W173" s="213"/>
      <c r="X173" s="213"/>
      <c r="Y173" s="213"/>
      <c r="Z173" s="213"/>
      <c r="AA173" s="213"/>
      <c r="AB173" s="213"/>
      <c r="AC173" s="213"/>
      <c r="AD173" s="213"/>
      <c r="AE173" s="213"/>
      <c r="AF173" s="213"/>
      <c r="AG173" s="213"/>
      <c r="AH173" s="213"/>
      <c r="AI173" s="213"/>
      <c r="AJ173" s="213"/>
      <c r="AK173" s="213"/>
      <c r="AL173" s="213"/>
      <c r="AM173" s="213"/>
    </row>
    <row r="174" spans="1:39" ht="24.75" customHeight="1">
      <c r="A174" s="213"/>
      <c r="B174" s="212"/>
      <c r="C174" s="212"/>
      <c r="D174" s="212"/>
      <c r="E174" s="212"/>
      <c r="F174" s="212"/>
      <c r="G174" s="212"/>
      <c r="H174" s="212"/>
      <c r="I174" s="212"/>
      <c r="J174" s="212"/>
      <c r="K174" s="212"/>
      <c r="L174" s="212"/>
      <c r="M174" s="212"/>
      <c r="N174" s="212"/>
      <c r="O174" s="212"/>
      <c r="P174" s="55"/>
      <c r="Q174" s="55"/>
      <c r="R174" s="55"/>
      <c r="S174" s="55"/>
      <c r="T174" s="55"/>
      <c r="U174" s="213"/>
      <c r="V174" s="213"/>
      <c r="W174" s="213"/>
      <c r="X174" s="213"/>
      <c r="Y174" s="213"/>
      <c r="Z174" s="213"/>
      <c r="AA174" s="213"/>
      <c r="AB174" s="213"/>
      <c r="AC174" s="213"/>
      <c r="AD174" s="213"/>
      <c r="AE174" s="213"/>
      <c r="AF174" s="213"/>
      <c r="AG174" s="213"/>
      <c r="AH174" s="213"/>
      <c r="AI174" s="213"/>
      <c r="AJ174" s="213"/>
      <c r="AK174" s="213"/>
      <c r="AL174" s="213"/>
      <c r="AM174" s="213"/>
    </row>
    <row r="175" spans="1:39" ht="24.75" customHeight="1">
      <c r="A175" s="213"/>
      <c r="B175" s="212"/>
      <c r="C175" s="212"/>
      <c r="D175" s="212"/>
      <c r="E175" s="212"/>
      <c r="F175" s="212"/>
      <c r="G175" s="212"/>
      <c r="H175" s="212"/>
      <c r="I175" s="212"/>
      <c r="J175" s="212"/>
      <c r="K175" s="212"/>
      <c r="L175" s="212"/>
      <c r="M175" s="212"/>
      <c r="N175" s="212"/>
      <c r="O175" s="212"/>
      <c r="P175" s="55"/>
      <c r="Q175" s="55"/>
      <c r="R175" s="55"/>
      <c r="S175" s="55"/>
      <c r="T175" s="55"/>
      <c r="U175" s="213"/>
      <c r="V175" s="213"/>
      <c r="W175" s="213"/>
      <c r="X175" s="213"/>
      <c r="Y175" s="213"/>
      <c r="Z175" s="213"/>
      <c r="AA175" s="213"/>
      <c r="AB175" s="213"/>
      <c r="AC175" s="213"/>
      <c r="AD175" s="213"/>
      <c r="AE175" s="213"/>
      <c r="AF175" s="213"/>
      <c r="AG175" s="213"/>
      <c r="AH175" s="213"/>
      <c r="AI175" s="213"/>
      <c r="AJ175" s="213"/>
      <c r="AK175" s="213"/>
      <c r="AL175" s="213"/>
      <c r="AM175" s="213"/>
    </row>
    <row r="176" spans="1:39" ht="24.75" customHeight="1">
      <c r="A176" s="213"/>
      <c r="B176" s="212"/>
      <c r="C176" s="212"/>
      <c r="D176" s="212"/>
      <c r="E176" s="212"/>
      <c r="F176" s="212"/>
      <c r="G176" s="212"/>
      <c r="H176" s="212"/>
      <c r="I176" s="212"/>
      <c r="J176" s="212"/>
      <c r="K176" s="212"/>
      <c r="L176" s="212"/>
      <c r="M176" s="212"/>
      <c r="N176" s="212"/>
      <c r="O176" s="212"/>
      <c r="P176" s="55"/>
      <c r="Q176" s="55"/>
      <c r="R176" s="55"/>
      <c r="S176" s="55"/>
      <c r="T176" s="55"/>
      <c r="U176" s="213"/>
      <c r="V176" s="213"/>
      <c r="W176" s="213"/>
      <c r="X176" s="213"/>
      <c r="Y176" s="213"/>
      <c r="Z176" s="213"/>
      <c r="AA176" s="213"/>
      <c r="AB176" s="213"/>
      <c r="AC176" s="213"/>
      <c r="AD176" s="213"/>
      <c r="AE176" s="213"/>
      <c r="AF176" s="213"/>
      <c r="AG176" s="213"/>
      <c r="AH176" s="213"/>
      <c r="AI176" s="213"/>
      <c r="AJ176" s="213"/>
      <c r="AK176" s="213"/>
      <c r="AL176" s="213"/>
      <c r="AM176" s="213"/>
    </row>
    <row r="177" spans="1:39" ht="24.75" customHeight="1">
      <c r="A177" s="213"/>
      <c r="B177" s="212"/>
      <c r="C177" s="212"/>
      <c r="D177" s="212"/>
      <c r="E177" s="212"/>
      <c r="F177" s="212"/>
      <c r="G177" s="212"/>
      <c r="H177" s="212"/>
      <c r="I177" s="212"/>
      <c r="J177" s="212"/>
      <c r="K177" s="212"/>
      <c r="L177" s="212"/>
      <c r="M177" s="212"/>
      <c r="N177" s="212"/>
      <c r="O177" s="212"/>
      <c r="P177" s="55"/>
      <c r="Q177" s="55"/>
      <c r="R177" s="55"/>
      <c r="S177" s="55"/>
      <c r="T177" s="55"/>
      <c r="U177" s="213"/>
      <c r="V177" s="213"/>
      <c r="W177" s="213"/>
      <c r="X177" s="213"/>
      <c r="Y177" s="213"/>
      <c r="Z177" s="213"/>
      <c r="AA177" s="213"/>
      <c r="AB177" s="213"/>
      <c r="AC177" s="213"/>
      <c r="AD177" s="213"/>
      <c r="AE177" s="213"/>
      <c r="AF177" s="213"/>
      <c r="AG177" s="213"/>
      <c r="AH177" s="213"/>
      <c r="AI177" s="213"/>
      <c r="AJ177" s="213"/>
      <c r="AK177" s="213"/>
      <c r="AL177" s="213"/>
      <c r="AM177" s="213"/>
    </row>
    <row r="178" spans="1:39" ht="24.75" customHeight="1">
      <c r="A178" s="213"/>
      <c r="B178" s="212"/>
      <c r="C178" s="212"/>
      <c r="D178" s="212"/>
      <c r="E178" s="212"/>
      <c r="F178" s="212"/>
      <c r="G178" s="212"/>
      <c r="H178" s="212"/>
      <c r="I178" s="212"/>
      <c r="J178" s="212"/>
      <c r="K178" s="212"/>
      <c r="L178" s="212"/>
      <c r="M178" s="212"/>
      <c r="N178" s="212"/>
      <c r="O178" s="212"/>
      <c r="P178" s="55"/>
      <c r="Q178" s="55"/>
      <c r="R178" s="55"/>
      <c r="S178" s="55"/>
      <c r="T178" s="55"/>
      <c r="U178" s="213"/>
      <c r="V178" s="213"/>
      <c r="W178" s="213"/>
      <c r="X178" s="213"/>
      <c r="Y178" s="213"/>
      <c r="Z178" s="213"/>
      <c r="AA178" s="213"/>
      <c r="AB178" s="213"/>
      <c r="AC178" s="213"/>
      <c r="AD178" s="213"/>
      <c r="AE178" s="213"/>
      <c r="AF178" s="213"/>
      <c r="AG178" s="213"/>
      <c r="AH178" s="213"/>
      <c r="AI178" s="213"/>
      <c r="AJ178" s="213"/>
      <c r="AK178" s="213"/>
      <c r="AL178" s="213"/>
      <c r="AM178" s="213"/>
    </row>
    <row r="179" spans="1:39" ht="24.75" customHeight="1">
      <c r="A179" s="213"/>
      <c r="B179" s="212"/>
      <c r="C179" s="212"/>
      <c r="D179" s="212"/>
      <c r="E179" s="212"/>
      <c r="F179" s="212"/>
      <c r="G179" s="212"/>
      <c r="H179" s="212"/>
      <c r="I179" s="212"/>
      <c r="J179" s="212"/>
      <c r="K179" s="212"/>
      <c r="L179" s="212"/>
      <c r="M179" s="212"/>
      <c r="N179" s="212"/>
      <c r="O179" s="212"/>
      <c r="P179" s="55"/>
      <c r="Q179" s="55"/>
      <c r="R179" s="55"/>
      <c r="S179" s="55"/>
      <c r="T179" s="55"/>
      <c r="U179" s="213"/>
      <c r="V179" s="213"/>
      <c r="W179" s="213"/>
      <c r="X179" s="213"/>
      <c r="Y179" s="213"/>
      <c r="Z179" s="213"/>
      <c r="AA179" s="213"/>
      <c r="AB179" s="213"/>
      <c r="AC179" s="213"/>
      <c r="AD179" s="213"/>
      <c r="AE179" s="213"/>
      <c r="AF179" s="213"/>
      <c r="AG179" s="213"/>
      <c r="AH179" s="213"/>
      <c r="AI179" s="213"/>
      <c r="AJ179" s="213"/>
      <c r="AK179" s="213"/>
      <c r="AL179" s="213"/>
      <c r="AM179" s="213"/>
    </row>
    <row r="180" spans="1:39" ht="24.75" customHeight="1">
      <c r="A180" s="213"/>
      <c r="B180" s="212"/>
      <c r="C180" s="212"/>
      <c r="D180" s="212"/>
      <c r="E180" s="212"/>
      <c r="F180" s="212"/>
      <c r="G180" s="212"/>
      <c r="H180" s="212"/>
      <c r="I180" s="212"/>
      <c r="J180" s="212"/>
      <c r="K180" s="212"/>
      <c r="L180" s="212"/>
      <c r="M180" s="212"/>
      <c r="N180" s="212"/>
      <c r="O180" s="212"/>
      <c r="P180" s="55"/>
      <c r="Q180" s="55"/>
      <c r="R180" s="55"/>
      <c r="S180" s="55"/>
      <c r="T180" s="55"/>
      <c r="U180" s="213"/>
      <c r="V180" s="213"/>
      <c r="W180" s="213"/>
      <c r="X180" s="213"/>
      <c r="Y180" s="213"/>
      <c r="Z180" s="213"/>
      <c r="AA180" s="213"/>
      <c r="AB180" s="213"/>
      <c r="AC180" s="213"/>
      <c r="AD180" s="213"/>
      <c r="AE180" s="213"/>
      <c r="AF180" s="213"/>
      <c r="AG180" s="213"/>
      <c r="AH180" s="213"/>
      <c r="AI180" s="213"/>
      <c r="AJ180" s="213"/>
      <c r="AK180" s="213"/>
      <c r="AL180" s="213"/>
      <c r="AM180" s="213"/>
    </row>
    <row r="181" spans="1:39" ht="24.75" customHeight="1">
      <c r="A181" s="213"/>
      <c r="B181" s="212"/>
      <c r="C181" s="212"/>
      <c r="D181" s="212"/>
      <c r="E181" s="212"/>
      <c r="F181" s="212"/>
      <c r="G181" s="212"/>
      <c r="H181" s="212"/>
      <c r="I181" s="212"/>
      <c r="J181" s="212"/>
      <c r="K181" s="212"/>
      <c r="L181" s="212"/>
      <c r="M181" s="212"/>
      <c r="N181" s="212"/>
      <c r="O181" s="212"/>
      <c r="P181" s="55"/>
      <c r="Q181" s="55"/>
      <c r="R181" s="55"/>
      <c r="S181" s="55"/>
      <c r="T181" s="55"/>
      <c r="U181" s="213"/>
      <c r="V181" s="213"/>
      <c r="W181" s="213"/>
      <c r="X181" s="213"/>
      <c r="Y181" s="213"/>
      <c r="Z181" s="213"/>
      <c r="AA181" s="213"/>
      <c r="AB181" s="213"/>
      <c r="AC181" s="213"/>
      <c r="AD181" s="213"/>
      <c r="AE181" s="213"/>
      <c r="AF181" s="213"/>
      <c r="AG181" s="213"/>
      <c r="AH181" s="213"/>
      <c r="AI181" s="213"/>
      <c r="AJ181" s="213"/>
      <c r="AK181" s="213"/>
      <c r="AL181" s="213"/>
      <c r="AM181" s="213"/>
    </row>
    <row r="182" spans="1:39" ht="24.75" customHeight="1">
      <c r="A182" s="213"/>
      <c r="B182" s="212"/>
      <c r="C182" s="212"/>
      <c r="D182" s="212"/>
      <c r="E182" s="212"/>
      <c r="F182" s="212"/>
      <c r="G182" s="212"/>
      <c r="H182" s="212"/>
      <c r="I182" s="212"/>
      <c r="J182" s="212"/>
      <c r="K182" s="212"/>
      <c r="L182" s="212"/>
      <c r="M182" s="212"/>
      <c r="N182" s="212"/>
      <c r="O182" s="212"/>
      <c r="P182" s="55"/>
      <c r="Q182" s="55"/>
      <c r="R182" s="55"/>
      <c r="S182" s="55"/>
      <c r="T182" s="55"/>
      <c r="U182" s="213"/>
      <c r="V182" s="213"/>
      <c r="W182" s="213"/>
      <c r="X182" s="213"/>
      <c r="Y182" s="213"/>
      <c r="Z182" s="213"/>
      <c r="AA182" s="213"/>
      <c r="AB182" s="213"/>
      <c r="AC182" s="213"/>
      <c r="AD182" s="213"/>
      <c r="AE182" s="213"/>
      <c r="AF182" s="213"/>
      <c r="AG182" s="213"/>
      <c r="AH182" s="213"/>
      <c r="AI182" s="213"/>
      <c r="AJ182" s="213"/>
      <c r="AK182" s="213"/>
      <c r="AL182" s="213"/>
      <c r="AM182" s="213"/>
    </row>
    <row r="183" spans="1:39" ht="24.75" customHeight="1">
      <c r="A183" s="213"/>
      <c r="B183" s="212"/>
      <c r="C183" s="212"/>
      <c r="D183" s="212"/>
      <c r="E183" s="212"/>
      <c r="F183" s="212"/>
      <c r="G183" s="212"/>
      <c r="H183" s="212"/>
      <c r="I183" s="212"/>
      <c r="J183" s="212"/>
      <c r="K183" s="212"/>
      <c r="L183" s="212"/>
      <c r="M183" s="212"/>
      <c r="N183" s="212"/>
      <c r="O183" s="212"/>
      <c r="P183" s="55"/>
      <c r="Q183" s="55"/>
      <c r="R183" s="55"/>
      <c r="S183" s="55"/>
      <c r="T183" s="55"/>
      <c r="U183" s="213"/>
      <c r="V183" s="213"/>
      <c r="W183" s="213"/>
      <c r="X183" s="213"/>
      <c r="Y183" s="213"/>
      <c r="Z183" s="213"/>
      <c r="AA183" s="213"/>
      <c r="AB183" s="213"/>
      <c r="AC183" s="213"/>
      <c r="AD183" s="213"/>
      <c r="AE183" s="213"/>
      <c r="AF183" s="213"/>
      <c r="AG183" s="213"/>
      <c r="AH183" s="213"/>
      <c r="AI183" s="213"/>
      <c r="AJ183" s="213"/>
      <c r="AK183" s="213"/>
      <c r="AL183" s="213"/>
      <c r="AM183" s="213"/>
    </row>
    <row r="184" spans="1:39" ht="24.75" customHeight="1">
      <c r="A184" s="213"/>
      <c r="B184" s="212"/>
      <c r="C184" s="212"/>
      <c r="D184" s="212"/>
      <c r="E184" s="212"/>
      <c r="F184" s="212"/>
      <c r="G184" s="212"/>
      <c r="H184" s="212"/>
      <c r="I184" s="212"/>
      <c r="J184" s="212"/>
      <c r="K184" s="212"/>
      <c r="L184" s="212"/>
      <c r="M184" s="212"/>
      <c r="N184" s="212"/>
      <c r="O184" s="212"/>
      <c r="P184" s="55"/>
      <c r="Q184" s="55"/>
      <c r="R184" s="55"/>
      <c r="S184" s="55"/>
      <c r="T184" s="55"/>
      <c r="U184" s="213"/>
      <c r="V184" s="213"/>
      <c r="W184" s="213"/>
      <c r="X184" s="213"/>
      <c r="Y184" s="213"/>
      <c r="Z184" s="213"/>
      <c r="AA184" s="213"/>
      <c r="AB184" s="213"/>
      <c r="AC184" s="213"/>
      <c r="AD184" s="213"/>
      <c r="AE184" s="213"/>
      <c r="AF184" s="213"/>
      <c r="AG184" s="213"/>
      <c r="AH184" s="213"/>
      <c r="AI184" s="213"/>
      <c r="AJ184" s="213"/>
      <c r="AK184" s="213"/>
      <c r="AL184" s="213"/>
      <c r="AM184" s="213"/>
    </row>
    <row r="185" spans="1:39" ht="24.75" customHeight="1">
      <c r="A185" s="213"/>
      <c r="B185" s="212"/>
      <c r="C185" s="212"/>
      <c r="D185" s="212"/>
      <c r="E185" s="212"/>
      <c r="F185" s="212"/>
      <c r="G185" s="212"/>
      <c r="H185" s="212"/>
      <c r="I185" s="212"/>
      <c r="J185" s="212"/>
      <c r="K185" s="212"/>
      <c r="L185" s="212"/>
      <c r="M185" s="212"/>
      <c r="N185" s="212"/>
      <c r="O185" s="212"/>
      <c r="P185" s="55"/>
      <c r="Q185" s="55"/>
      <c r="R185" s="55"/>
      <c r="S185" s="55"/>
      <c r="T185" s="55"/>
      <c r="U185" s="213"/>
      <c r="V185" s="213"/>
      <c r="W185" s="213"/>
      <c r="X185" s="213"/>
      <c r="Y185" s="213"/>
      <c r="Z185" s="213"/>
      <c r="AA185" s="213"/>
      <c r="AB185" s="213"/>
      <c r="AC185" s="213"/>
      <c r="AD185" s="213"/>
      <c r="AE185" s="213"/>
      <c r="AF185" s="213"/>
      <c r="AG185" s="213"/>
      <c r="AH185" s="213"/>
      <c r="AI185" s="213"/>
      <c r="AJ185" s="213"/>
      <c r="AK185" s="213"/>
      <c r="AL185" s="213"/>
      <c r="AM185" s="213"/>
    </row>
    <row r="186" spans="1:39" ht="24.75" customHeight="1">
      <c r="A186" s="213"/>
      <c r="B186" s="212"/>
      <c r="C186" s="212"/>
      <c r="D186" s="212"/>
      <c r="E186" s="212"/>
      <c r="F186" s="212"/>
      <c r="G186" s="212"/>
      <c r="H186" s="212"/>
      <c r="I186" s="212"/>
      <c r="J186" s="212"/>
      <c r="K186" s="212"/>
      <c r="L186" s="212"/>
      <c r="M186" s="212"/>
      <c r="N186" s="212"/>
      <c r="O186" s="212"/>
      <c r="P186" s="55"/>
      <c r="Q186" s="55"/>
      <c r="R186" s="55"/>
      <c r="S186" s="55"/>
      <c r="T186" s="55"/>
      <c r="U186" s="213"/>
      <c r="V186" s="213"/>
      <c r="W186" s="213"/>
      <c r="X186" s="213"/>
      <c r="Y186" s="213"/>
      <c r="Z186" s="213"/>
      <c r="AA186" s="213"/>
      <c r="AB186" s="213"/>
      <c r="AC186" s="213"/>
      <c r="AD186" s="213"/>
      <c r="AE186" s="213"/>
      <c r="AF186" s="213"/>
      <c r="AG186" s="213"/>
      <c r="AH186" s="213"/>
      <c r="AI186" s="213"/>
      <c r="AJ186" s="213"/>
      <c r="AK186" s="213"/>
      <c r="AL186" s="213"/>
      <c r="AM186" s="213"/>
    </row>
    <row r="187" spans="1:39" ht="24.75" customHeight="1">
      <c r="A187" s="213"/>
      <c r="B187" s="212"/>
      <c r="C187" s="212"/>
      <c r="D187" s="212"/>
      <c r="E187" s="212"/>
      <c r="F187" s="212"/>
      <c r="G187" s="212"/>
      <c r="H187" s="212"/>
      <c r="I187" s="212"/>
      <c r="J187" s="212"/>
      <c r="K187" s="212"/>
      <c r="L187" s="212"/>
      <c r="M187" s="212"/>
      <c r="N187" s="212"/>
      <c r="O187" s="212"/>
      <c r="P187" s="55"/>
      <c r="Q187" s="55"/>
      <c r="R187" s="55"/>
      <c r="S187" s="55"/>
      <c r="T187" s="55"/>
      <c r="U187" s="213"/>
      <c r="V187" s="213"/>
      <c r="W187" s="213"/>
      <c r="X187" s="213"/>
      <c r="Y187" s="213"/>
      <c r="Z187" s="213"/>
      <c r="AA187" s="213"/>
      <c r="AB187" s="213"/>
      <c r="AC187" s="213"/>
      <c r="AD187" s="213"/>
      <c r="AE187" s="213"/>
      <c r="AF187" s="213"/>
      <c r="AG187" s="213"/>
      <c r="AH187" s="213"/>
      <c r="AI187" s="213"/>
      <c r="AJ187" s="213"/>
      <c r="AK187" s="213"/>
      <c r="AL187" s="213"/>
      <c r="AM187" s="213"/>
    </row>
    <row r="188" spans="1:39" ht="24.75" customHeight="1">
      <c r="A188" s="213"/>
      <c r="B188" s="212"/>
      <c r="C188" s="212"/>
      <c r="D188" s="212"/>
      <c r="E188" s="212"/>
      <c r="F188" s="212"/>
      <c r="G188" s="212"/>
      <c r="H188" s="212"/>
      <c r="I188" s="212"/>
      <c r="J188" s="212"/>
      <c r="K188" s="212"/>
      <c r="L188" s="212"/>
      <c r="M188" s="212"/>
      <c r="N188" s="212"/>
      <c r="O188" s="212"/>
      <c r="P188" s="55"/>
      <c r="Q188" s="55"/>
      <c r="R188" s="55"/>
      <c r="S188" s="55"/>
      <c r="T188" s="55"/>
      <c r="U188" s="213"/>
      <c r="V188" s="213"/>
      <c r="W188" s="213"/>
      <c r="X188" s="213"/>
      <c r="Y188" s="213"/>
      <c r="Z188" s="213"/>
      <c r="AA188" s="213"/>
      <c r="AB188" s="213"/>
      <c r="AC188" s="213"/>
      <c r="AD188" s="213"/>
      <c r="AE188" s="213"/>
      <c r="AF188" s="213"/>
      <c r="AG188" s="213"/>
      <c r="AH188" s="213"/>
      <c r="AI188" s="213"/>
      <c r="AJ188" s="213"/>
      <c r="AK188" s="213"/>
      <c r="AL188" s="213"/>
      <c r="AM188" s="213"/>
    </row>
    <row r="189" spans="1:39" ht="24.75" customHeight="1">
      <c r="A189" s="213"/>
      <c r="B189" s="212"/>
      <c r="C189" s="212"/>
      <c r="D189" s="212"/>
      <c r="E189" s="212"/>
      <c r="F189" s="212"/>
      <c r="G189" s="212"/>
      <c r="H189" s="212"/>
      <c r="I189" s="212"/>
      <c r="J189" s="212"/>
      <c r="K189" s="212"/>
      <c r="L189" s="212"/>
      <c r="M189" s="212"/>
      <c r="N189" s="212"/>
      <c r="O189" s="212"/>
      <c r="P189" s="55"/>
      <c r="Q189" s="55"/>
      <c r="R189" s="55"/>
      <c r="S189" s="55"/>
      <c r="T189" s="55"/>
      <c r="U189" s="213"/>
      <c r="V189" s="213"/>
      <c r="W189" s="213"/>
      <c r="X189" s="213"/>
      <c r="Y189" s="213"/>
      <c r="Z189" s="213"/>
      <c r="AA189" s="213"/>
      <c r="AB189" s="213"/>
      <c r="AC189" s="213"/>
      <c r="AD189" s="213"/>
      <c r="AE189" s="213"/>
      <c r="AF189" s="213"/>
      <c r="AG189" s="213"/>
      <c r="AH189" s="213"/>
      <c r="AI189" s="213"/>
      <c r="AJ189" s="213"/>
      <c r="AK189" s="213"/>
      <c r="AL189" s="213"/>
      <c r="AM189" s="213"/>
    </row>
    <row r="190" spans="1:39" ht="24.75" customHeight="1">
      <c r="A190" s="213"/>
      <c r="B190" s="212"/>
      <c r="C190" s="212"/>
      <c r="D190" s="212"/>
      <c r="E190" s="212"/>
      <c r="F190" s="212"/>
      <c r="G190" s="212"/>
      <c r="H190" s="212"/>
      <c r="I190" s="212"/>
      <c r="J190" s="212"/>
      <c r="K190" s="212"/>
      <c r="L190" s="212"/>
      <c r="M190" s="212"/>
      <c r="N190" s="212"/>
      <c r="O190" s="212"/>
      <c r="P190" s="55"/>
      <c r="Q190" s="55"/>
      <c r="R190" s="55"/>
      <c r="S190" s="55"/>
      <c r="T190" s="55"/>
      <c r="U190" s="213"/>
      <c r="V190" s="213"/>
      <c r="W190" s="213"/>
      <c r="X190" s="213"/>
      <c r="Y190" s="213"/>
      <c r="Z190" s="213"/>
      <c r="AA190" s="213"/>
      <c r="AB190" s="213"/>
      <c r="AC190" s="213"/>
      <c r="AD190" s="213"/>
      <c r="AE190" s="213"/>
      <c r="AF190" s="213"/>
      <c r="AG190" s="213"/>
      <c r="AH190" s="213"/>
      <c r="AI190" s="213"/>
      <c r="AJ190" s="213"/>
      <c r="AK190" s="213"/>
      <c r="AL190" s="213"/>
      <c r="AM190" s="213"/>
    </row>
    <row r="191" spans="1:39" ht="24.75" customHeight="1">
      <c r="A191" s="213"/>
      <c r="B191" s="212"/>
      <c r="C191" s="212"/>
      <c r="D191" s="212"/>
      <c r="E191" s="212"/>
      <c r="F191" s="212"/>
      <c r="G191" s="212"/>
      <c r="H191" s="212"/>
      <c r="I191" s="212"/>
      <c r="J191" s="212"/>
      <c r="K191" s="212"/>
      <c r="L191" s="212"/>
      <c r="M191" s="212"/>
      <c r="N191" s="212"/>
      <c r="O191" s="212"/>
      <c r="P191" s="55"/>
      <c r="Q191" s="55"/>
      <c r="R191" s="55"/>
      <c r="S191" s="55"/>
      <c r="T191" s="55"/>
      <c r="U191" s="213"/>
      <c r="V191" s="213"/>
      <c r="W191" s="213"/>
      <c r="X191" s="213"/>
      <c r="Y191" s="213"/>
      <c r="Z191" s="213"/>
      <c r="AA191" s="213"/>
      <c r="AB191" s="213"/>
      <c r="AC191" s="213"/>
      <c r="AD191" s="213"/>
      <c r="AE191" s="213"/>
      <c r="AF191" s="213"/>
      <c r="AG191" s="213"/>
      <c r="AH191" s="213"/>
      <c r="AI191" s="213"/>
      <c r="AJ191" s="213"/>
      <c r="AK191" s="213"/>
      <c r="AL191" s="213"/>
      <c r="AM191" s="213"/>
    </row>
    <row r="192" spans="1:39" ht="24.75" customHeight="1">
      <c r="A192" s="213"/>
      <c r="B192" s="212"/>
      <c r="C192" s="212"/>
      <c r="D192" s="212"/>
      <c r="E192" s="212"/>
      <c r="F192" s="212"/>
      <c r="G192" s="212"/>
      <c r="H192" s="212"/>
      <c r="I192" s="212"/>
      <c r="J192" s="212"/>
      <c r="K192" s="212"/>
      <c r="L192" s="212"/>
      <c r="M192" s="212"/>
      <c r="N192" s="212"/>
      <c r="O192" s="212"/>
      <c r="P192" s="55"/>
      <c r="Q192" s="55"/>
      <c r="R192" s="55"/>
      <c r="S192" s="55"/>
      <c r="T192" s="55"/>
      <c r="U192" s="213"/>
      <c r="V192" s="213"/>
      <c r="W192" s="213"/>
      <c r="X192" s="213"/>
      <c r="Y192" s="213"/>
      <c r="Z192" s="213"/>
      <c r="AA192" s="213"/>
      <c r="AB192" s="213"/>
      <c r="AC192" s="213"/>
      <c r="AD192" s="213"/>
      <c r="AE192" s="213"/>
      <c r="AF192" s="213"/>
      <c r="AG192" s="213"/>
      <c r="AH192" s="213"/>
      <c r="AI192" s="213"/>
      <c r="AJ192" s="213"/>
      <c r="AK192" s="213"/>
      <c r="AL192" s="213"/>
      <c r="AM192" s="213"/>
    </row>
    <row r="193" spans="1:39" ht="24.75" customHeight="1">
      <c r="A193" s="213"/>
      <c r="B193" s="212"/>
      <c r="C193" s="212"/>
      <c r="D193" s="212"/>
      <c r="E193" s="212"/>
      <c r="F193" s="212"/>
      <c r="G193" s="212"/>
      <c r="H193" s="212"/>
      <c r="I193" s="212"/>
      <c r="J193" s="212"/>
      <c r="K193" s="212"/>
      <c r="L193" s="212"/>
      <c r="M193" s="212"/>
      <c r="N193" s="212"/>
      <c r="O193" s="212"/>
      <c r="P193" s="55"/>
      <c r="Q193" s="55"/>
      <c r="R193" s="55"/>
      <c r="S193" s="55"/>
      <c r="T193" s="55"/>
      <c r="U193" s="213"/>
      <c r="V193" s="213"/>
      <c r="W193" s="213"/>
      <c r="X193" s="213"/>
      <c r="Y193" s="213"/>
      <c r="Z193" s="213"/>
      <c r="AA193" s="213"/>
      <c r="AB193" s="213"/>
      <c r="AC193" s="213"/>
      <c r="AD193" s="213"/>
      <c r="AE193" s="213"/>
      <c r="AF193" s="213"/>
      <c r="AG193" s="213"/>
      <c r="AH193" s="213"/>
      <c r="AI193" s="213"/>
      <c r="AJ193" s="213"/>
      <c r="AK193" s="213"/>
      <c r="AL193" s="213"/>
      <c r="AM193" s="213"/>
    </row>
    <row r="194" spans="1:39" ht="24.75" customHeight="1">
      <c r="A194" s="213"/>
      <c r="B194" s="212"/>
      <c r="C194" s="212"/>
      <c r="D194" s="212"/>
      <c r="E194" s="212"/>
      <c r="F194" s="212"/>
      <c r="G194" s="212"/>
      <c r="H194" s="212"/>
      <c r="I194" s="212"/>
      <c r="J194" s="212"/>
      <c r="K194" s="212"/>
      <c r="L194" s="212"/>
      <c r="M194" s="212"/>
      <c r="N194" s="212"/>
      <c r="O194" s="212"/>
      <c r="P194" s="55"/>
      <c r="Q194" s="55"/>
      <c r="R194" s="55"/>
      <c r="S194" s="55"/>
      <c r="T194" s="55"/>
      <c r="U194" s="213"/>
      <c r="V194" s="213"/>
      <c r="W194" s="213"/>
      <c r="X194" s="213"/>
      <c r="Y194" s="213"/>
      <c r="Z194" s="213"/>
      <c r="AA194" s="213"/>
      <c r="AB194" s="213"/>
      <c r="AC194" s="213"/>
      <c r="AD194" s="213"/>
      <c r="AE194" s="213"/>
      <c r="AF194" s="213"/>
      <c r="AG194" s="213"/>
      <c r="AH194" s="213"/>
      <c r="AI194" s="213"/>
      <c r="AJ194" s="213"/>
      <c r="AK194" s="213"/>
      <c r="AL194" s="213"/>
      <c r="AM194" s="213"/>
    </row>
    <row r="195" spans="1:39" ht="24.75" customHeight="1">
      <c r="A195" s="213"/>
      <c r="B195" s="212"/>
      <c r="C195" s="212"/>
      <c r="D195" s="212"/>
      <c r="E195" s="212"/>
      <c r="F195" s="212"/>
      <c r="G195" s="212"/>
      <c r="H195" s="212"/>
      <c r="I195" s="212"/>
      <c r="J195" s="212"/>
      <c r="K195" s="212"/>
      <c r="L195" s="212"/>
      <c r="M195" s="212"/>
      <c r="N195" s="212"/>
      <c r="O195" s="212"/>
      <c r="P195" s="55"/>
      <c r="Q195" s="55"/>
      <c r="R195" s="55"/>
      <c r="S195" s="55"/>
      <c r="T195" s="55"/>
      <c r="U195" s="213"/>
      <c r="V195" s="213"/>
      <c r="W195" s="213"/>
      <c r="X195" s="213"/>
      <c r="Y195" s="213"/>
      <c r="Z195" s="213"/>
      <c r="AA195" s="213"/>
      <c r="AB195" s="213"/>
      <c r="AC195" s="213"/>
      <c r="AD195" s="213"/>
      <c r="AE195" s="213"/>
      <c r="AF195" s="213"/>
      <c r="AG195" s="213"/>
      <c r="AH195" s="213"/>
      <c r="AI195" s="213"/>
      <c r="AJ195" s="213"/>
      <c r="AK195" s="213"/>
      <c r="AL195" s="213"/>
      <c r="AM195" s="213"/>
    </row>
    <row r="196" spans="1:39" ht="24.75" customHeight="1">
      <c r="A196" s="213"/>
      <c r="B196" s="212"/>
      <c r="C196" s="212"/>
      <c r="D196" s="212"/>
      <c r="E196" s="212"/>
      <c r="F196" s="212"/>
      <c r="G196" s="212"/>
      <c r="H196" s="212"/>
      <c r="I196" s="212"/>
      <c r="J196" s="212"/>
      <c r="K196" s="212"/>
      <c r="L196" s="212"/>
      <c r="M196" s="212"/>
      <c r="N196" s="212"/>
      <c r="O196" s="212"/>
      <c r="P196" s="55"/>
      <c r="Q196" s="55"/>
      <c r="R196" s="55"/>
      <c r="S196" s="55"/>
      <c r="T196" s="55"/>
      <c r="U196" s="213"/>
      <c r="V196" s="213"/>
      <c r="W196" s="213"/>
      <c r="X196" s="213"/>
      <c r="Y196" s="213"/>
      <c r="Z196" s="213"/>
      <c r="AA196" s="213"/>
      <c r="AB196" s="213"/>
      <c r="AC196" s="213"/>
      <c r="AD196" s="213"/>
      <c r="AE196" s="213"/>
      <c r="AF196" s="213"/>
      <c r="AG196" s="213"/>
      <c r="AH196" s="213"/>
      <c r="AI196" s="213"/>
      <c r="AJ196" s="213"/>
      <c r="AK196" s="213"/>
      <c r="AL196" s="213"/>
      <c r="AM196" s="213"/>
    </row>
    <row r="197" spans="1:39" ht="24.75" customHeight="1">
      <c r="A197" s="213"/>
      <c r="B197" s="212"/>
      <c r="C197" s="212"/>
      <c r="D197" s="212"/>
      <c r="E197" s="212"/>
      <c r="F197" s="212"/>
      <c r="G197" s="212"/>
      <c r="H197" s="212"/>
      <c r="I197" s="212"/>
      <c r="J197" s="212"/>
      <c r="K197" s="212"/>
      <c r="L197" s="212"/>
      <c r="M197" s="212"/>
      <c r="N197" s="212"/>
      <c r="O197" s="212"/>
      <c r="P197" s="55"/>
      <c r="Q197" s="55"/>
      <c r="R197" s="55"/>
      <c r="S197" s="55"/>
      <c r="T197" s="55"/>
      <c r="U197" s="213"/>
      <c r="V197" s="213"/>
      <c r="W197" s="213"/>
      <c r="X197" s="213"/>
      <c r="Y197" s="213"/>
      <c r="Z197" s="213"/>
      <c r="AA197" s="213"/>
      <c r="AB197" s="213"/>
      <c r="AC197" s="213"/>
      <c r="AD197" s="213"/>
      <c r="AE197" s="213"/>
      <c r="AF197" s="213"/>
      <c r="AG197" s="213"/>
      <c r="AH197" s="213"/>
      <c r="AI197" s="213"/>
      <c r="AJ197" s="213"/>
      <c r="AK197" s="213"/>
      <c r="AL197" s="213"/>
      <c r="AM197" s="213"/>
    </row>
    <row r="198" spans="1:39" ht="24.75" customHeight="1">
      <c r="A198" s="213"/>
      <c r="B198" s="212"/>
      <c r="C198" s="212"/>
      <c r="D198" s="212"/>
      <c r="E198" s="212"/>
      <c r="F198" s="212"/>
      <c r="G198" s="212"/>
      <c r="H198" s="212"/>
      <c r="I198" s="212"/>
      <c r="J198" s="212"/>
      <c r="K198" s="212"/>
      <c r="L198" s="212"/>
      <c r="M198" s="212"/>
      <c r="N198" s="212"/>
      <c r="O198" s="212"/>
      <c r="P198" s="55"/>
      <c r="Q198" s="55"/>
      <c r="R198" s="55"/>
      <c r="S198" s="55"/>
      <c r="T198" s="55"/>
      <c r="U198" s="213"/>
      <c r="V198" s="213"/>
      <c r="W198" s="213"/>
      <c r="X198" s="213"/>
      <c r="Y198" s="213"/>
      <c r="Z198" s="213"/>
      <c r="AA198" s="213"/>
      <c r="AB198" s="213"/>
      <c r="AC198" s="213"/>
      <c r="AD198" s="213"/>
      <c r="AE198" s="213"/>
      <c r="AF198" s="213"/>
      <c r="AG198" s="213"/>
      <c r="AH198" s="213"/>
      <c r="AI198" s="213"/>
      <c r="AJ198" s="213"/>
      <c r="AK198" s="213"/>
      <c r="AL198" s="213"/>
      <c r="AM198" s="213"/>
    </row>
    <row r="199" spans="1:39" ht="24.75" customHeight="1">
      <c r="A199" s="213"/>
      <c r="B199" s="212"/>
      <c r="C199" s="212"/>
      <c r="D199" s="212"/>
      <c r="E199" s="212"/>
      <c r="F199" s="212"/>
      <c r="G199" s="212"/>
      <c r="H199" s="212"/>
      <c r="I199" s="212"/>
      <c r="J199" s="212"/>
      <c r="K199" s="212"/>
      <c r="L199" s="212"/>
      <c r="M199" s="212"/>
      <c r="N199" s="212"/>
      <c r="O199" s="212"/>
      <c r="P199" s="55"/>
      <c r="Q199" s="55"/>
      <c r="R199" s="55"/>
      <c r="S199" s="55"/>
      <c r="T199" s="55"/>
      <c r="U199" s="213"/>
      <c r="V199" s="213"/>
      <c r="W199" s="213"/>
      <c r="X199" s="213"/>
      <c r="Y199" s="213"/>
      <c r="Z199" s="213"/>
      <c r="AA199" s="213"/>
      <c r="AB199" s="213"/>
      <c r="AC199" s="213"/>
      <c r="AD199" s="213"/>
      <c r="AE199" s="213"/>
      <c r="AF199" s="213"/>
      <c r="AG199" s="213"/>
      <c r="AH199" s="213"/>
      <c r="AI199" s="213"/>
      <c r="AJ199" s="213"/>
      <c r="AK199" s="213"/>
      <c r="AL199" s="213"/>
      <c r="AM199" s="213"/>
    </row>
    <row r="200" spans="1:39" ht="24.75" customHeight="1">
      <c r="A200" s="213"/>
      <c r="B200" s="212"/>
      <c r="C200" s="212"/>
      <c r="D200" s="212"/>
      <c r="E200" s="212"/>
      <c r="F200" s="212"/>
      <c r="G200" s="212"/>
      <c r="H200" s="212"/>
      <c r="I200" s="212"/>
      <c r="J200" s="212"/>
      <c r="K200" s="212"/>
      <c r="L200" s="212"/>
      <c r="M200" s="212"/>
      <c r="N200" s="212"/>
      <c r="O200" s="212"/>
      <c r="P200" s="55"/>
      <c r="Q200" s="55"/>
      <c r="R200" s="55"/>
      <c r="S200" s="55"/>
      <c r="T200" s="55"/>
      <c r="U200" s="213"/>
      <c r="V200" s="213"/>
      <c r="W200" s="213"/>
      <c r="X200" s="213"/>
      <c r="Y200" s="213"/>
      <c r="Z200" s="213"/>
      <c r="AA200" s="213"/>
      <c r="AB200" s="213"/>
      <c r="AC200" s="213"/>
      <c r="AD200" s="213"/>
      <c r="AE200" s="213"/>
      <c r="AF200" s="213"/>
      <c r="AG200" s="213"/>
      <c r="AH200" s="213"/>
      <c r="AI200" s="213"/>
      <c r="AJ200" s="213"/>
      <c r="AK200" s="213"/>
      <c r="AL200" s="213"/>
      <c r="AM200" s="213"/>
    </row>
    <row r="201" spans="1:39" ht="24.75" customHeight="1">
      <c r="A201" s="213"/>
      <c r="B201" s="212"/>
      <c r="C201" s="212"/>
      <c r="D201" s="212"/>
      <c r="E201" s="212"/>
      <c r="F201" s="212"/>
      <c r="G201" s="212"/>
      <c r="H201" s="212"/>
      <c r="I201" s="212"/>
      <c r="J201" s="212"/>
      <c r="K201" s="212"/>
      <c r="L201" s="212"/>
      <c r="M201" s="212"/>
      <c r="N201" s="212"/>
      <c r="O201" s="212"/>
      <c r="P201" s="55"/>
      <c r="Q201" s="55"/>
      <c r="R201" s="55"/>
      <c r="S201" s="55"/>
      <c r="T201" s="55"/>
      <c r="U201" s="213"/>
      <c r="V201" s="213"/>
      <c r="W201" s="213"/>
      <c r="X201" s="213"/>
      <c r="Y201" s="213"/>
      <c r="Z201" s="213"/>
      <c r="AA201" s="213"/>
      <c r="AB201" s="213"/>
      <c r="AC201" s="213"/>
      <c r="AD201" s="213"/>
      <c r="AE201" s="213"/>
      <c r="AF201" s="213"/>
      <c r="AG201" s="213"/>
      <c r="AH201" s="213"/>
      <c r="AI201" s="213"/>
      <c r="AJ201" s="213"/>
      <c r="AK201" s="213"/>
      <c r="AL201" s="213"/>
      <c r="AM201" s="213"/>
    </row>
    <row r="202" spans="1:39" ht="24.75" customHeight="1">
      <c r="A202" s="213"/>
      <c r="B202" s="212"/>
      <c r="C202" s="212"/>
      <c r="D202" s="212"/>
      <c r="E202" s="212"/>
      <c r="F202" s="212"/>
      <c r="G202" s="212"/>
      <c r="H202" s="212"/>
      <c r="I202" s="212"/>
      <c r="J202" s="212"/>
      <c r="K202" s="212"/>
      <c r="L202" s="212"/>
      <c r="M202" s="212"/>
      <c r="N202" s="212"/>
      <c r="O202" s="212"/>
      <c r="P202" s="55"/>
      <c r="Q202" s="55"/>
      <c r="R202" s="55"/>
      <c r="S202" s="55"/>
      <c r="T202" s="55"/>
      <c r="U202" s="213"/>
      <c r="V202" s="213"/>
      <c r="W202" s="213"/>
      <c r="X202" s="213"/>
      <c r="Y202" s="213"/>
      <c r="Z202" s="213"/>
      <c r="AA202" s="213"/>
      <c r="AB202" s="213"/>
      <c r="AC202" s="213"/>
      <c r="AD202" s="213"/>
      <c r="AE202" s="213"/>
      <c r="AF202" s="213"/>
      <c r="AG202" s="213"/>
      <c r="AH202" s="213"/>
      <c r="AI202" s="213"/>
      <c r="AJ202" s="213"/>
      <c r="AK202" s="213"/>
      <c r="AL202" s="213"/>
      <c r="AM202" s="213"/>
    </row>
    <row r="203" spans="1:39" ht="24.75" customHeight="1">
      <c r="A203" s="213"/>
      <c r="B203" s="212"/>
      <c r="C203" s="212"/>
      <c r="D203" s="212"/>
      <c r="E203" s="212"/>
      <c r="F203" s="212"/>
      <c r="G203" s="212"/>
      <c r="H203" s="212"/>
      <c r="I203" s="212"/>
      <c r="J203" s="212"/>
      <c r="K203" s="212"/>
      <c r="L203" s="212"/>
      <c r="M203" s="212"/>
      <c r="N203" s="212"/>
      <c r="O203" s="212"/>
      <c r="P203" s="55"/>
      <c r="Q203" s="55"/>
      <c r="R203" s="55"/>
      <c r="S203" s="55"/>
      <c r="T203" s="55"/>
      <c r="U203" s="213"/>
      <c r="V203" s="213"/>
      <c r="W203" s="213"/>
      <c r="X203" s="213"/>
      <c r="Y203" s="213"/>
      <c r="Z203" s="213"/>
      <c r="AA203" s="213"/>
      <c r="AB203" s="213"/>
      <c r="AC203" s="213"/>
      <c r="AD203" s="213"/>
      <c r="AE203" s="213"/>
      <c r="AF203" s="213"/>
      <c r="AG203" s="213"/>
      <c r="AH203" s="213"/>
      <c r="AI203" s="213"/>
      <c r="AJ203" s="213"/>
      <c r="AK203" s="213"/>
      <c r="AL203" s="213"/>
      <c r="AM203" s="213"/>
    </row>
    <row r="204" spans="1:39" ht="24.75" customHeight="1">
      <c r="A204" s="213"/>
      <c r="B204" s="212"/>
      <c r="C204" s="212"/>
      <c r="D204" s="212"/>
      <c r="E204" s="212"/>
      <c r="F204" s="212"/>
      <c r="G204" s="212"/>
      <c r="H204" s="212"/>
      <c r="I204" s="212"/>
      <c r="J204" s="212"/>
      <c r="K204" s="212"/>
      <c r="L204" s="212"/>
      <c r="M204" s="212"/>
      <c r="N204" s="212"/>
      <c r="O204" s="212"/>
      <c r="P204" s="55"/>
      <c r="Q204" s="55"/>
      <c r="R204" s="55"/>
      <c r="S204" s="55"/>
      <c r="T204" s="55"/>
      <c r="U204" s="213"/>
      <c r="V204" s="213"/>
      <c r="W204" s="213"/>
      <c r="X204" s="213"/>
      <c r="Y204" s="213"/>
      <c r="Z204" s="213"/>
      <c r="AA204" s="213"/>
      <c r="AB204" s="213"/>
      <c r="AC204" s="213"/>
      <c r="AD204" s="213"/>
      <c r="AE204" s="213"/>
      <c r="AF204" s="213"/>
      <c r="AG204" s="213"/>
      <c r="AH204" s="213"/>
      <c r="AI204" s="213"/>
      <c r="AJ204" s="213"/>
      <c r="AK204" s="213"/>
      <c r="AL204" s="213"/>
      <c r="AM204" s="213"/>
    </row>
    <row r="205" spans="1:39" ht="24.75" customHeight="1">
      <c r="A205" s="213"/>
      <c r="B205" s="212"/>
      <c r="C205" s="212"/>
      <c r="D205" s="212"/>
      <c r="E205" s="212"/>
      <c r="F205" s="212"/>
      <c r="G205" s="212"/>
      <c r="H205" s="212"/>
      <c r="I205" s="212"/>
      <c r="J205" s="212"/>
      <c r="K205" s="212"/>
      <c r="L205" s="212"/>
      <c r="M205" s="212"/>
      <c r="N205" s="212"/>
      <c r="O205" s="212"/>
      <c r="P205" s="55"/>
      <c r="Q205" s="55"/>
      <c r="R205" s="55"/>
      <c r="S205" s="55"/>
      <c r="T205" s="55"/>
      <c r="U205" s="213"/>
      <c r="V205" s="213"/>
      <c r="W205" s="213"/>
      <c r="X205" s="213"/>
      <c r="Y205" s="213"/>
      <c r="Z205" s="213"/>
      <c r="AA205" s="213"/>
      <c r="AB205" s="213"/>
      <c r="AC205" s="213"/>
      <c r="AD205" s="213"/>
      <c r="AE205" s="213"/>
      <c r="AF205" s="213"/>
      <c r="AG205" s="213"/>
      <c r="AH205" s="213"/>
      <c r="AI205" s="213"/>
      <c r="AJ205" s="213"/>
      <c r="AK205" s="213"/>
      <c r="AL205" s="213"/>
      <c r="AM205" s="213"/>
    </row>
    <row r="206" spans="1:39" ht="24.75" customHeight="1">
      <c r="A206" s="213"/>
      <c r="B206" s="212"/>
      <c r="C206" s="212"/>
      <c r="D206" s="212"/>
      <c r="E206" s="212"/>
      <c r="F206" s="212"/>
      <c r="G206" s="212"/>
      <c r="H206" s="212"/>
      <c r="I206" s="212"/>
      <c r="J206" s="212"/>
      <c r="K206" s="212"/>
      <c r="L206" s="212"/>
      <c r="M206" s="212"/>
      <c r="N206" s="212"/>
      <c r="O206" s="212"/>
      <c r="P206" s="55"/>
      <c r="Q206" s="55"/>
      <c r="R206" s="55"/>
      <c r="S206" s="55"/>
      <c r="T206" s="55"/>
      <c r="U206" s="213"/>
      <c r="V206" s="213"/>
      <c r="W206" s="213"/>
      <c r="X206" s="213"/>
      <c r="Y206" s="213"/>
      <c r="Z206" s="213"/>
      <c r="AA206" s="213"/>
      <c r="AB206" s="213"/>
      <c r="AC206" s="213"/>
      <c r="AD206" s="213"/>
      <c r="AE206" s="213"/>
      <c r="AF206" s="213"/>
      <c r="AG206" s="213"/>
      <c r="AH206" s="213"/>
      <c r="AI206" s="213"/>
      <c r="AJ206" s="213"/>
      <c r="AK206" s="213"/>
      <c r="AL206" s="213"/>
      <c r="AM206" s="213"/>
    </row>
    <row r="207" spans="1:39" ht="24.75" customHeight="1">
      <c r="A207" s="213"/>
      <c r="B207" s="212"/>
      <c r="C207" s="212"/>
      <c r="D207" s="212"/>
      <c r="E207" s="212"/>
      <c r="F207" s="212"/>
      <c r="G207" s="212"/>
      <c r="H207" s="212"/>
      <c r="I207" s="212"/>
      <c r="J207" s="212"/>
      <c r="K207" s="212"/>
      <c r="L207" s="212"/>
      <c r="M207" s="212"/>
      <c r="N207" s="212"/>
      <c r="O207" s="212"/>
      <c r="P207" s="55"/>
      <c r="Q207" s="55"/>
      <c r="R207" s="55"/>
      <c r="S207" s="55"/>
      <c r="T207" s="55"/>
      <c r="U207" s="213"/>
      <c r="V207" s="213"/>
      <c r="W207" s="213"/>
      <c r="X207" s="213"/>
      <c r="Y207" s="213"/>
      <c r="Z207" s="213"/>
      <c r="AA207" s="213"/>
      <c r="AB207" s="213"/>
      <c r="AC207" s="213"/>
      <c r="AD207" s="213"/>
      <c r="AE207" s="213"/>
      <c r="AF207" s="213"/>
      <c r="AG207" s="213"/>
      <c r="AH207" s="213"/>
      <c r="AI207" s="213"/>
      <c r="AJ207" s="213"/>
      <c r="AK207" s="213"/>
      <c r="AL207" s="213"/>
      <c r="AM207" s="213"/>
    </row>
    <row r="208" spans="1:39" ht="24.75" customHeight="1">
      <c r="A208" s="213"/>
      <c r="B208" s="212"/>
      <c r="C208" s="212"/>
      <c r="D208" s="212"/>
      <c r="E208" s="212"/>
      <c r="F208" s="212"/>
      <c r="G208" s="212"/>
      <c r="H208" s="212"/>
      <c r="I208" s="212"/>
      <c r="J208" s="212"/>
      <c r="K208" s="212"/>
      <c r="L208" s="212"/>
      <c r="M208" s="212"/>
      <c r="N208" s="212"/>
      <c r="O208" s="212"/>
      <c r="P208" s="55"/>
      <c r="Q208" s="55"/>
      <c r="R208" s="55"/>
      <c r="S208" s="55"/>
      <c r="T208" s="55"/>
      <c r="U208" s="213"/>
      <c r="V208" s="213"/>
      <c r="W208" s="213"/>
      <c r="X208" s="213"/>
      <c r="Y208" s="213"/>
      <c r="Z208" s="213"/>
      <c r="AA208" s="213"/>
      <c r="AB208" s="213"/>
      <c r="AC208" s="213"/>
      <c r="AD208" s="213"/>
      <c r="AE208" s="213"/>
      <c r="AF208" s="213"/>
      <c r="AG208" s="213"/>
      <c r="AH208" s="213"/>
      <c r="AI208" s="213"/>
      <c r="AJ208" s="213"/>
      <c r="AK208" s="213"/>
      <c r="AL208" s="213"/>
      <c r="AM208" s="213"/>
    </row>
    <row r="209" spans="1:39" ht="24.75" customHeight="1">
      <c r="A209" s="213"/>
      <c r="B209" s="212"/>
      <c r="C209" s="212"/>
      <c r="D209" s="212"/>
      <c r="E209" s="212"/>
      <c r="F209" s="212"/>
      <c r="G209" s="212"/>
      <c r="H209" s="212"/>
      <c r="I209" s="212"/>
      <c r="J209" s="212"/>
      <c r="K209" s="212"/>
      <c r="L209" s="212"/>
      <c r="M209" s="212"/>
      <c r="N209" s="212"/>
      <c r="O209" s="212"/>
      <c r="P209" s="55"/>
      <c r="Q209" s="55"/>
      <c r="R209" s="55"/>
      <c r="S209" s="55"/>
      <c r="T209" s="55"/>
      <c r="U209" s="213"/>
      <c r="V209" s="213"/>
      <c r="W209" s="213"/>
      <c r="X209" s="213"/>
      <c r="Y209" s="213"/>
      <c r="Z209" s="213"/>
      <c r="AA209" s="213"/>
      <c r="AB209" s="213"/>
      <c r="AC209" s="213"/>
      <c r="AD209" s="213"/>
      <c r="AE209" s="213"/>
      <c r="AF209" s="213"/>
      <c r="AG209" s="213"/>
      <c r="AH209" s="213"/>
      <c r="AI209" s="213"/>
      <c r="AJ209" s="213"/>
      <c r="AK209" s="213"/>
      <c r="AL209" s="213"/>
      <c r="AM209" s="213"/>
    </row>
    <row r="210" spans="1:39" ht="24.75" customHeight="1">
      <c r="A210" s="213"/>
      <c r="B210" s="212"/>
      <c r="C210" s="212"/>
      <c r="D210" s="212"/>
      <c r="E210" s="212"/>
      <c r="F210" s="212"/>
      <c r="G210" s="212"/>
      <c r="H210" s="212"/>
      <c r="I210" s="212"/>
      <c r="J210" s="212"/>
      <c r="K210" s="212"/>
      <c r="L210" s="212"/>
      <c r="M210" s="212"/>
      <c r="N210" s="212"/>
      <c r="O210" s="212"/>
      <c r="P210" s="55"/>
      <c r="Q210" s="55"/>
      <c r="R210" s="55"/>
      <c r="S210" s="55"/>
      <c r="T210" s="55"/>
      <c r="U210" s="213"/>
      <c r="V210" s="213"/>
      <c r="W210" s="213"/>
      <c r="X210" s="213"/>
      <c r="Y210" s="213"/>
      <c r="Z210" s="213"/>
      <c r="AA210" s="213"/>
      <c r="AB210" s="213"/>
      <c r="AC210" s="213"/>
      <c r="AD210" s="213"/>
      <c r="AE210" s="213"/>
      <c r="AF210" s="213"/>
      <c r="AG210" s="213"/>
      <c r="AH210" s="213"/>
      <c r="AI210" s="213"/>
      <c r="AJ210" s="213"/>
      <c r="AK210" s="213"/>
      <c r="AL210" s="213"/>
      <c r="AM210" s="213"/>
    </row>
    <row r="211" spans="1:39" ht="24.75" customHeight="1">
      <c r="A211" s="213"/>
      <c r="B211" s="212"/>
      <c r="C211" s="212"/>
      <c r="D211" s="212"/>
      <c r="E211" s="212"/>
      <c r="F211" s="212"/>
      <c r="G211" s="212"/>
      <c r="H211" s="212"/>
      <c r="I211" s="212"/>
      <c r="J211" s="212"/>
      <c r="K211" s="212"/>
      <c r="L211" s="212"/>
      <c r="M211" s="212"/>
      <c r="N211" s="212"/>
      <c r="O211" s="212"/>
      <c r="P211" s="55"/>
      <c r="Q211" s="55"/>
      <c r="R211" s="55"/>
      <c r="S211" s="55"/>
      <c r="T211" s="55"/>
      <c r="U211" s="213"/>
      <c r="V211" s="213"/>
      <c r="W211" s="213"/>
      <c r="X211" s="213"/>
      <c r="Y211" s="213"/>
      <c r="Z211" s="213"/>
      <c r="AA211" s="213"/>
      <c r="AB211" s="213"/>
      <c r="AC211" s="213"/>
      <c r="AD211" s="213"/>
      <c r="AE211" s="213"/>
      <c r="AF211" s="213"/>
      <c r="AG211" s="213"/>
      <c r="AH211" s="213"/>
      <c r="AI211" s="213"/>
      <c r="AJ211" s="213"/>
      <c r="AK211" s="213"/>
      <c r="AL211" s="213"/>
      <c r="AM211" s="213"/>
    </row>
    <row r="212" spans="1:39" ht="24.75" customHeight="1">
      <c r="A212" s="213"/>
      <c r="B212" s="212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2"/>
      <c r="O212" s="212"/>
      <c r="P212" s="55"/>
      <c r="Q212" s="55"/>
      <c r="R212" s="55"/>
      <c r="S212" s="55"/>
      <c r="T212" s="55"/>
      <c r="U212" s="213"/>
      <c r="V212" s="213"/>
      <c r="W212" s="213"/>
      <c r="X212" s="213"/>
      <c r="Y212" s="213"/>
      <c r="Z212" s="213"/>
      <c r="AA212" s="213"/>
      <c r="AB212" s="213"/>
      <c r="AC212" s="213"/>
      <c r="AD212" s="213"/>
      <c r="AE212" s="213"/>
      <c r="AF212" s="213"/>
      <c r="AG212" s="213"/>
      <c r="AH212" s="213"/>
      <c r="AI212" s="213"/>
      <c r="AJ212" s="213"/>
      <c r="AK212" s="213"/>
      <c r="AL212" s="213"/>
      <c r="AM212" s="213"/>
    </row>
    <row r="213" spans="1:39" ht="24.75" customHeight="1">
      <c r="A213" s="213"/>
      <c r="B213" s="212"/>
      <c r="C213" s="212"/>
      <c r="D213" s="212"/>
      <c r="E213" s="212"/>
      <c r="F213" s="212"/>
      <c r="G213" s="212"/>
      <c r="H213" s="212"/>
      <c r="I213" s="212"/>
      <c r="J213" s="212"/>
      <c r="K213" s="212"/>
      <c r="L213" s="212"/>
      <c r="M213" s="212"/>
      <c r="N213" s="212"/>
      <c r="O213" s="212"/>
      <c r="P213" s="55"/>
      <c r="Q213" s="55"/>
      <c r="R213" s="55"/>
      <c r="S213" s="55"/>
      <c r="T213" s="55"/>
      <c r="U213" s="213"/>
      <c r="V213" s="213"/>
      <c r="W213" s="213"/>
      <c r="X213" s="213"/>
      <c r="Y213" s="213"/>
      <c r="Z213" s="213"/>
      <c r="AA213" s="213"/>
      <c r="AB213" s="213"/>
      <c r="AC213" s="213"/>
      <c r="AD213" s="213"/>
      <c r="AE213" s="213"/>
      <c r="AF213" s="213"/>
      <c r="AG213" s="213"/>
      <c r="AH213" s="213"/>
      <c r="AI213" s="213"/>
      <c r="AJ213" s="213"/>
      <c r="AK213" s="213"/>
      <c r="AL213" s="213"/>
      <c r="AM213" s="213"/>
    </row>
    <row r="214" spans="1:39" ht="24.75" customHeight="1">
      <c r="A214" s="213"/>
      <c r="B214" s="212"/>
      <c r="C214" s="212"/>
      <c r="D214" s="212"/>
      <c r="E214" s="212"/>
      <c r="F214" s="212"/>
      <c r="G214" s="212"/>
      <c r="H214" s="212"/>
      <c r="I214" s="212"/>
      <c r="J214" s="212"/>
      <c r="K214" s="212"/>
      <c r="L214" s="212"/>
      <c r="M214" s="212"/>
      <c r="N214" s="212"/>
      <c r="O214" s="212"/>
      <c r="P214" s="55"/>
      <c r="Q214" s="55"/>
      <c r="R214" s="55"/>
      <c r="S214" s="55"/>
      <c r="T214" s="55"/>
      <c r="U214" s="213"/>
      <c r="V214" s="213"/>
      <c r="W214" s="213"/>
      <c r="X214" s="213"/>
      <c r="Y214" s="213"/>
      <c r="Z214" s="213"/>
      <c r="AA214" s="213"/>
      <c r="AB214" s="213"/>
      <c r="AC214" s="213"/>
      <c r="AD214" s="213"/>
      <c r="AE214" s="213"/>
      <c r="AF214" s="213"/>
      <c r="AG214" s="213"/>
      <c r="AH214" s="213"/>
      <c r="AI214" s="213"/>
      <c r="AJ214" s="213"/>
      <c r="AK214" s="213"/>
      <c r="AL214" s="213"/>
      <c r="AM214" s="213"/>
    </row>
    <row r="215" spans="1:39" ht="24.75" customHeight="1">
      <c r="A215" s="213"/>
      <c r="B215" s="212"/>
      <c r="C215" s="212"/>
      <c r="D215" s="212"/>
      <c r="E215" s="212"/>
      <c r="F215" s="212"/>
      <c r="G215" s="212"/>
      <c r="H215" s="212"/>
      <c r="I215" s="212"/>
      <c r="J215" s="212"/>
      <c r="K215" s="212"/>
      <c r="L215" s="212"/>
      <c r="M215" s="212"/>
      <c r="N215" s="212"/>
      <c r="O215" s="212"/>
      <c r="P215" s="55"/>
      <c r="Q215" s="55"/>
      <c r="R215" s="55"/>
      <c r="S215" s="55"/>
      <c r="T215" s="55"/>
      <c r="U215" s="213"/>
      <c r="V215" s="213"/>
      <c r="W215" s="213"/>
      <c r="X215" s="213"/>
      <c r="Y215" s="213"/>
      <c r="Z215" s="213"/>
      <c r="AA215" s="213"/>
      <c r="AB215" s="213"/>
      <c r="AC215" s="213"/>
      <c r="AD215" s="213"/>
      <c r="AE215" s="213"/>
      <c r="AF215" s="213"/>
      <c r="AG215" s="213"/>
      <c r="AH215" s="213"/>
      <c r="AI215" s="213"/>
      <c r="AJ215" s="213"/>
      <c r="AK215" s="213"/>
      <c r="AL215" s="213"/>
      <c r="AM215" s="213"/>
    </row>
    <row r="216" spans="1:39" ht="24.75" customHeight="1">
      <c r="A216" s="213"/>
      <c r="B216" s="212"/>
      <c r="C216" s="212"/>
      <c r="D216" s="212"/>
      <c r="E216" s="212"/>
      <c r="F216" s="212"/>
      <c r="G216" s="212"/>
      <c r="H216" s="212"/>
      <c r="I216" s="212"/>
      <c r="J216" s="212"/>
      <c r="K216" s="212"/>
      <c r="L216" s="212"/>
      <c r="M216" s="212"/>
      <c r="N216" s="212"/>
      <c r="O216" s="212"/>
      <c r="P216" s="55"/>
      <c r="Q216" s="55"/>
      <c r="R216" s="55"/>
      <c r="S216" s="55"/>
      <c r="T216" s="55"/>
      <c r="U216" s="213"/>
      <c r="V216" s="213"/>
      <c r="W216" s="213"/>
      <c r="X216" s="213"/>
      <c r="Y216" s="213"/>
      <c r="Z216" s="213"/>
      <c r="AA216" s="213"/>
      <c r="AB216" s="213"/>
      <c r="AC216" s="213"/>
      <c r="AD216" s="213"/>
      <c r="AE216" s="213"/>
      <c r="AF216" s="213"/>
      <c r="AG216" s="213"/>
      <c r="AH216" s="213"/>
      <c r="AI216" s="213"/>
      <c r="AJ216" s="213"/>
      <c r="AK216" s="213"/>
      <c r="AL216" s="213"/>
      <c r="AM216" s="213"/>
    </row>
    <row r="217" spans="1:39" ht="24.75" customHeight="1">
      <c r="A217" s="213"/>
      <c r="B217" s="212"/>
      <c r="C217" s="212"/>
      <c r="D217" s="212"/>
      <c r="E217" s="212"/>
      <c r="F217" s="212"/>
      <c r="G217" s="212"/>
      <c r="H217" s="212"/>
      <c r="I217" s="212"/>
      <c r="J217" s="212"/>
      <c r="K217" s="212"/>
      <c r="L217" s="212"/>
      <c r="M217" s="212"/>
      <c r="N217" s="212"/>
      <c r="O217" s="212"/>
      <c r="P217" s="55"/>
      <c r="Q217" s="55"/>
      <c r="R217" s="55"/>
      <c r="S217" s="55"/>
      <c r="T217" s="55"/>
      <c r="U217" s="213"/>
      <c r="V217" s="213"/>
      <c r="W217" s="213"/>
      <c r="X217" s="213"/>
      <c r="Y217" s="213"/>
      <c r="Z217" s="213"/>
      <c r="AA217" s="213"/>
      <c r="AB217" s="213"/>
      <c r="AC217" s="213"/>
      <c r="AD217" s="213"/>
      <c r="AE217" s="213"/>
      <c r="AF217" s="213"/>
      <c r="AG217" s="213"/>
      <c r="AH217" s="213"/>
      <c r="AI217" s="213"/>
      <c r="AJ217" s="213"/>
      <c r="AK217" s="213"/>
      <c r="AL217" s="213"/>
      <c r="AM217" s="213"/>
    </row>
    <row r="218" spans="1:39" ht="24.75" customHeight="1">
      <c r="A218" s="213"/>
      <c r="B218" s="212"/>
      <c r="C218" s="212"/>
      <c r="D218" s="212"/>
      <c r="E218" s="212"/>
      <c r="F218" s="212"/>
      <c r="G218" s="212"/>
      <c r="H218" s="212"/>
      <c r="I218" s="212"/>
      <c r="J218" s="212"/>
      <c r="K218" s="212"/>
      <c r="L218" s="212"/>
      <c r="M218" s="212"/>
      <c r="N218" s="212"/>
      <c r="O218" s="212"/>
      <c r="P218" s="55"/>
      <c r="Q218" s="55"/>
      <c r="R218" s="55"/>
      <c r="S218" s="55"/>
      <c r="T218" s="55"/>
      <c r="U218" s="213"/>
      <c r="V218" s="213"/>
      <c r="W218" s="213"/>
      <c r="X218" s="213"/>
      <c r="Y218" s="213"/>
      <c r="Z218" s="213"/>
      <c r="AA218" s="213"/>
      <c r="AB218" s="213"/>
      <c r="AC218" s="213"/>
      <c r="AD218" s="213"/>
      <c r="AE218" s="213"/>
      <c r="AF218" s="213"/>
      <c r="AG218" s="213"/>
      <c r="AH218" s="213"/>
      <c r="AI218" s="213"/>
      <c r="AJ218" s="213"/>
      <c r="AK218" s="213"/>
      <c r="AL218" s="213"/>
      <c r="AM218" s="213"/>
    </row>
    <row r="219" spans="1:39" ht="24.75" customHeight="1">
      <c r="A219" s="213"/>
      <c r="B219" s="212"/>
      <c r="C219" s="212"/>
      <c r="D219" s="212"/>
      <c r="E219" s="212"/>
      <c r="F219" s="212"/>
      <c r="G219" s="212"/>
      <c r="H219" s="212"/>
      <c r="I219" s="212"/>
      <c r="J219" s="212"/>
      <c r="K219" s="212"/>
      <c r="L219" s="212"/>
      <c r="M219" s="212"/>
      <c r="N219" s="212"/>
      <c r="O219" s="212"/>
      <c r="P219" s="55"/>
      <c r="Q219" s="55"/>
      <c r="R219" s="55"/>
      <c r="S219" s="55"/>
      <c r="T219" s="55"/>
      <c r="U219" s="213"/>
      <c r="V219" s="213"/>
      <c r="W219" s="213"/>
      <c r="X219" s="213"/>
      <c r="Y219" s="213"/>
      <c r="Z219" s="213"/>
      <c r="AA219" s="213"/>
      <c r="AB219" s="213"/>
      <c r="AC219" s="213"/>
      <c r="AD219" s="213"/>
      <c r="AE219" s="213"/>
      <c r="AF219" s="213"/>
      <c r="AG219" s="213"/>
      <c r="AH219" s="213"/>
      <c r="AI219" s="213"/>
      <c r="AJ219" s="213"/>
      <c r="AK219" s="213"/>
      <c r="AL219" s="213"/>
      <c r="AM219" s="213"/>
    </row>
    <row r="220" spans="1:39" ht="24.75" customHeight="1">
      <c r="A220" s="213"/>
      <c r="B220" s="212"/>
      <c r="C220" s="212"/>
      <c r="D220" s="212"/>
      <c r="E220" s="212"/>
      <c r="F220" s="212"/>
      <c r="G220" s="212"/>
      <c r="H220" s="212"/>
      <c r="I220" s="212"/>
      <c r="J220" s="212"/>
      <c r="K220" s="212"/>
      <c r="L220" s="212"/>
      <c r="M220" s="212"/>
      <c r="N220" s="212"/>
      <c r="O220" s="212"/>
      <c r="P220" s="55"/>
      <c r="Q220" s="55"/>
      <c r="R220" s="55"/>
      <c r="S220" s="55"/>
      <c r="T220" s="55"/>
      <c r="U220" s="213"/>
      <c r="V220" s="213"/>
      <c r="W220" s="213"/>
      <c r="X220" s="213"/>
      <c r="Y220" s="213"/>
      <c r="Z220" s="213"/>
      <c r="AA220" s="213"/>
      <c r="AB220" s="213"/>
      <c r="AC220" s="213"/>
      <c r="AD220" s="213"/>
      <c r="AE220" s="213"/>
      <c r="AF220" s="213"/>
      <c r="AG220" s="213"/>
      <c r="AH220" s="213"/>
      <c r="AI220" s="213"/>
      <c r="AJ220" s="213"/>
      <c r="AK220" s="213"/>
      <c r="AL220" s="213"/>
      <c r="AM220" s="213"/>
    </row>
    <row r="221" spans="1:39" ht="24.75" customHeight="1">
      <c r="A221" s="213"/>
      <c r="B221" s="212"/>
      <c r="C221" s="212"/>
      <c r="D221" s="212"/>
      <c r="E221" s="212"/>
      <c r="F221" s="212"/>
      <c r="G221" s="212"/>
      <c r="H221" s="212"/>
      <c r="I221" s="212"/>
      <c r="J221" s="212"/>
      <c r="K221" s="212"/>
      <c r="L221" s="212"/>
      <c r="M221" s="212"/>
      <c r="N221" s="212"/>
      <c r="O221" s="212"/>
      <c r="P221" s="55"/>
      <c r="Q221" s="55"/>
      <c r="R221" s="55"/>
      <c r="S221" s="55"/>
      <c r="T221" s="55"/>
      <c r="U221" s="213"/>
      <c r="V221" s="213"/>
      <c r="W221" s="213"/>
      <c r="X221" s="213"/>
      <c r="Y221" s="213"/>
      <c r="Z221" s="213"/>
      <c r="AA221" s="213"/>
      <c r="AB221" s="213"/>
      <c r="AC221" s="213"/>
      <c r="AD221" s="213"/>
      <c r="AE221" s="213"/>
      <c r="AF221" s="213"/>
      <c r="AG221" s="213"/>
      <c r="AH221" s="213"/>
      <c r="AI221" s="213"/>
      <c r="AJ221" s="213"/>
      <c r="AK221" s="213"/>
      <c r="AL221" s="213"/>
      <c r="AM221" s="213"/>
    </row>
    <row r="222" spans="1:39" ht="24.75" customHeight="1">
      <c r="A222" s="213"/>
      <c r="B222" s="212"/>
      <c r="C222" s="212"/>
      <c r="D222" s="212"/>
      <c r="E222" s="212"/>
      <c r="F222" s="212"/>
      <c r="G222" s="212"/>
      <c r="H222" s="212"/>
      <c r="I222" s="212"/>
      <c r="J222" s="212"/>
      <c r="K222" s="212"/>
      <c r="L222" s="212"/>
      <c r="M222" s="212"/>
      <c r="N222" s="212"/>
      <c r="O222" s="212"/>
      <c r="P222" s="55"/>
      <c r="Q222" s="55"/>
      <c r="R222" s="55"/>
      <c r="S222" s="55"/>
      <c r="T222" s="55"/>
      <c r="U222" s="213"/>
      <c r="V222" s="213"/>
      <c r="W222" s="213"/>
      <c r="X222" s="213"/>
      <c r="Y222" s="213"/>
      <c r="Z222" s="213"/>
      <c r="AA222" s="213"/>
      <c r="AB222" s="213"/>
      <c r="AC222" s="213"/>
      <c r="AD222" s="213"/>
      <c r="AE222" s="213"/>
      <c r="AF222" s="213"/>
      <c r="AG222" s="213"/>
      <c r="AH222" s="213"/>
      <c r="AI222" s="213"/>
      <c r="AJ222" s="213"/>
      <c r="AK222" s="213"/>
      <c r="AL222" s="213"/>
      <c r="AM222" s="213"/>
    </row>
    <row r="223" spans="1:39" ht="24.75" customHeight="1">
      <c r="A223" s="213"/>
      <c r="B223" s="212"/>
      <c r="C223" s="212"/>
      <c r="D223" s="212"/>
      <c r="E223" s="212"/>
      <c r="F223" s="212"/>
      <c r="G223" s="212"/>
      <c r="H223" s="212"/>
      <c r="I223" s="212"/>
      <c r="J223" s="212"/>
      <c r="K223" s="212"/>
      <c r="L223" s="212"/>
      <c r="M223" s="212"/>
      <c r="N223" s="212"/>
      <c r="O223" s="212"/>
      <c r="P223" s="55"/>
      <c r="Q223" s="55"/>
      <c r="R223" s="55"/>
      <c r="S223" s="55"/>
      <c r="T223" s="55"/>
      <c r="U223" s="213"/>
      <c r="V223" s="213"/>
      <c r="W223" s="213"/>
      <c r="X223" s="213"/>
      <c r="Y223" s="213"/>
      <c r="Z223" s="213"/>
      <c r="AA223" s="213"/>
      <c r="AB223" s="213"/>
      <c r="AC223" s="213"/>
      <c r="AD223" s="213"/>
      <c r="AE223" s="213"/>
      <c r="AF223" s="213"/>
      <c r="AG223" s="213"/>
      <c r="AH223" s="213"/>
      <c r="AI223" s="213"/>
      <c r="AJ223" s="213"/>
      <c r="AK223" s="213"/>
      <c r="AL223" s="213"/>
      <c r="AM223" s="213"/>
    </row>
    <row r="224" spans="1:39" ht="24.75" customHeight="1">
      <c r="A224" s="213"/>
      <c r="B224" s="212"/>
      <c r="C224" s="212"/>
      <c r="D224" s="212"/>
      <c r="E224" s="212"/>
      <c r="F224" s="212"/>
      <c r="G224" s="212"/>
      <c r="H224" s="212"/>
      <c r="I224" s="212"/>
      <c r="J224" s="212"/>
      <c r="K224" s="212"/>
      <c r="L224" s="212"/>
      <c r="M224" s="212"/>
      <c r="N224" s="212"/>
      <c r="O224" s="212"/>
      <c r="P224" s="55"/>
      <c r="Q224" s="55"/>
      <c r="R224" s="55"/>
      <c r="S224" s="55"/>
      <c r="T224" s="55"/>
      <c r="U224" s="213"/>
      <c r="V224" s="213"/>
      <c r="W224" s="213"/>
      <c r="X224" s="213"/>
      <c r="Y224" s="213"/>
      <c r="Z224" s="213"/>
      <c r="AA224" s="213"/>
      <c r="AB224" s="213"/>
      <c r="AC224" s="213"/>
      <c r="AD224" s="213"/>
      <c r="AE224" s="213"/>
      <c r="AF224" s="213"/>
      <c r="AG224" s="213"/>
      <c r="AH224" s="213"/>
      <c r="AI224" s="213"/>
      <c r="AJ224" s="213"/>
      <c r="AK224" s="213"/>
      <c r="AL224" s="213"/>
      <c r="AM224" s="213"/>
    </row>
    <row r="225" spans="1:39" ht="24.75" customHeight="1">
      <c r="A225" s="213"/>
      <c r="B225" s="212"/>
      <c r="C225" s="212"/>
      <c r="D225" s="212"/>
      <c r="E225" s="212"/>
      <c r="F225" s="212"/>
      <c r="G225" s="212"/>
      <c r="H225" s="212"/>
      <c r="I225" s="212"/>
      <c r="J225" s="212"/>
      <c r="K225" s="212"/>
      <c r="L225" s="212"/>
      <c r="M225" s="212"/>
      <c r="N225" s="212"/>
      <c r="O225" s="212"/>
      <c r="P225" s="55"/>
      <c r="Q225" s="55"/>
      <c r="R225" s="55"/>
      <c r="S225" s="55"/>
      <c r="T225" s="55"/>
      <c r="U225" s="213"/>
      <c r="V225" s="213"/>
      <c r="W225" s="213"/>
      <c r="X225" s="213"/>
      <c r="Y225" s="213"/>
      <c r="Z225" s="213"/>
      <c r="AA225" s="213"/>
      <c r="AB225" s="213"/>
      <c r="AC225" s="213"/>
      <c r="AD225" s="213"/>
      <c r="AE225" s="213"/>
      <c r="AF225" s="213"/>
      <c r="AG225" s="213"/>
      <c r="AH225" s="213"/>
      <c r="AI225" s="213"/>
      <c r="AJ225" s="213"/>
      <c r="AK225" s="213"/>
      <c r="AL225" s="213"/>
      <c r="AM225" s="213"/>
    </row>
    <row r="226" spans="1:39" ht="24.75" customHeight="1">
      <c r="A226" s="213"/>
      <c r="B226" s="212"/>
      <c r="C226" s="212"/>
      <c r="D226" s="212"/>
      <c r="E226" s="212"/>
      <c r="F226" s="212"/>
      <c r="G226" s="212"/>
      <c r="H226" s="212"/>
      <c r="I226" s="212"/>
      <c r="J226" s="212"/>
      <c r="K226" s="212"/>
      <c r="L226" s="212"/>
      <c r="M226" s="212"/>
      <c r="N226" s="212"/>
      <c r="O226" s="212"/>
      <c r="P226" s="55"/>
      <c r="Q226" s="55"/>
      <c r="R226" s="55"/>
      <c r="S226" s="55"/>
      <c r="T226" s="55"/>
      <c r="U226" s="213"/>
      <c r="V226" s="213"/>
      <c r="W226" s="213"/>
      <c r="X226" s="213"/>
      <c r="Y226" s="213"/>
      <c r="Z226" s="213"/>
      <c r="AA226" s="213"/>
      <c r="AB226" s="213"/>
      <c r="AC226" s="213"/>
      <c r="AD226" s="213"/>
      <c r="AE226" s="213"/>
      <c r="AF226" s="213"/>
      <c r="AG226" s="213"/>
      <c r="AH226" s="213"/>
      <c r="AI226" s="213"/>
      <c r="AJ226" s="213"/>
      <c r="AK226" s="213"/>
      <c r="AL226" s="213"/>
      <c r="AM226" s="213"/>
    </row>
    <row r="227" spans="1:39" ht="24.75" customHeight="1">
      <c r="A227" s="213"/>
      <c r="B227" s="212"/>
      <c r="C227" s="212"/>
      <c r="D227" s="212"/>
      <c r="E227" s="212"/>
      <c r="F227" s="212"/>
      <c r="G227" s="212"/>
      <c r="H227" s="212"/>
      <c r="I227" s="212"/>
      <c r="J227" s="212"/>
      <c r="K227" s="212"/>
      <c r="L227" s="212"/>
      <c r="M227" s="212"/>
      <c r="N227" s="212"/>
      <c r="O227" s="212"/>
      <c r="P227" s="55"/>
      <c r="Q227" s="55"/>
      <c r="R227" s="55"/>
      <c r="S227" s="55"/>
      <c r="T227" s="55"/>
      <c r="U227" s="213"/>
      <c r="V227" s="213"/>
      <c r="W227" s="213"/>
      <c r="X227" s="213"/>
      <c r="Y227" s="213"/>
      <c r="Z227" s="213"/>
      <c r="AA227" s="213"/>
      <c r="AB227" s="213"/>
      <c r="AC227" s="213"/>
      <c r="AD227" s="213"/>
      <c r="AE227" s="213"/>
      <c r="AF227" s="213"/>
      <c r="AG227" s="213"/>
      <c r="AH227" s="213"/>
      <c r="AI227" s="213"/>
      <c r="AJ227" s="213"/>
      <c r="AK227" s="213"/>
      <c r="AL227" s="213"/>
      <c r="AM227" s="213"/>
    </row>
    <row r="228" spans="1:39" ht="24.75" customHeight="1">
      <c r="A228" s="213"/>
      <c r="B228" s="212"/>
      <c r="C228" s="212"/>
      <c r="D228" s="212"/>
      <c r="E228" s="212"/>
      <c r="F228" s="212"/>
      <c r="G228" s="212"/>
      <c r="H228" s="212"/>
      <c r="I228" s="212"/>
      <c r="J228" s="212"/>
      <c r="K228" s="212"/>
      <c r="L228" s="212"/>
      <c r="M228" s="212"/>
      <c r="N228" s="212"/>
      <c r="O228" s="212"/>
      <c r="P228" s="55"/>
      <c r="Q228" s="55"/>
      <c r="R228" s="55"/>
      <c r="S228" s="55"/>
      <c r="T228" s="55"/>
      <c r="U228" s="213"/>
      <c r="V228" s="213"/>
      <c r="W228" s="213"/>
      <c r="X228" s="213"/>
      <c r="Y228" s="213"/>
      <c r="Z228" s="213"/>
      <c r="AA228" s="213"/>
      <c r="AB228" s="213"/>
      <c r="AC228" s="213"/>
      <c r="AD228" s="213"/>
      <c r="AE228" s="213"/>
      <c r="AF228" s="213"/>
      <c r="AG228" s="213"/>
      <c r="AH228" s="213"/>
      <c r="AI228" s="213"/>
      <c r="AJ228" s="213"/>
      <c r="AK228" s="213"/>
      <c r="AL228" s="213"/>
      <c r="AM228" s="213"/>
    </row>
    <row r="229" spans="1:39" ht="24.75" customHeight="1">
      <c r="A229" s="213"/>
      <c r="B229" s="212"/>
      <c r="C229" s="212"/>
      <c r="D229" s="212"/>
      <c r="E229" s="212"/>
      <c r="F229" s="212"/>
      <c r="G229" s="212"/>
      <c r="H229" s="212"/>
      <c r="I229" s="212"/>
      <c r="J229" s="212"/>
      <c r="K229" s="212"/>
      <c r="L229" s="212"/>
      <c r="M229" s="212"/>
      <c r="N229" s="212"/>
      <c r="O229" s="212"/>
      <c r="P229" s="55"/>
      <c r="Q229" s="55"/>
      <c r="R229" s="55"/>
      <c r="S229" s="55"/>
      <c r="T229" s="55"/>
      <c r="U229" s="213"/>
      <c r="V229" s="213"/>
      <c r="W229" s="213"/>
      <c r="X229" s="213"/>
      <c r="Y229" s="213"/>
      <c r="Z229" s="213"/>
      <c r="AA229" s="213"/>
      <c r="AB229" s="213"/>
      <c r="AC229" s="213"/>
      <c r="AD229" s="213"/>
      <c r="AE229" s="213"/>
      <c r="AF229" s="213"/>
      <c r="AG229" s="213"/>
      <c r="AH229" s="213"/>
      <c r="AI229" s="213"/>
      <c r="AJ229" s="213"/>
      <c r="AK229" s="213"/>
      <c r="AL229" s="213"/>
      <c r="AM229" s="213"/>
    </row>
    <row r="230" spans="1:39" ht="24.75" customHeight="1">
      <c r="A230" s="213"/>
      <c r="B230" s="212"/>
      <c r="C230" s="212"/>
      <c r="D230" s="212"/>
      <c r="E230" s="212"/>
      <c r="F230" s="212"/>
      <c r="G230" s="212"/>
      <c r="H230" s="212"/>
      <c r="I230" s="212"/>
      <c r="J230" s="212"/>
      <c r="K230" s="212"/>
      <c r="L230" s="212"/>
      <c r="M230" s="212"/>
      <c r="N230" s="212"/>
      <c r="O230" s="212"/>
      <c r="P230" s="55"/>
      <c r="Q230" s="55"/>
      <c r="R230" s="55"/>
      <c r="S230" s="55"/>
      <c r="T230" s="55"/>
      <c r="U230" s="213"/>
      <c r="V230" s="213"/>
      <c r="W230" s="213"/>
      <c r="X230" s="213"/>
      <c r="Y230" s="213"/>
      <c r="Z230" s="213"/>
      <c r="AA230" s="213"/>
      <c r="AB230" s="213"/>
      <c r="AC230" s="213"/>
      <c r="AD230" s="213"/>
      <c r="AE230" s="213"/>
      <c r="AF230" s="213"/>
      <c r="AG230" s="213"/>
      <c r="AH230" s="213"/>
      <c r="AI230" s="213"/>
      <c r="AJ230" s="213"/>
      <c r="AK230" s="213"/>
      <c r="AL230" s="213"/>
      <c r="AM230" s="213"/>
    </row>
    <row r="231" spans="1:39" ht="24.75" customHeight="1">
      <c r="A231" s="213"/>
      <c r="B231" s="212"/>
      <c r="C231" s="212"/>
      <c r="D231" s="212"/>
      <c r="E231" s="212"/>
      <c r="F231" s="212"/>
      <c r="G231" s="212"/>
      <c r="H231" s="212"/>
      <c r="I231" s="212"/>
      <c r="J231" s="212"/>
      <c r="K231" s="212"/>
      <c r="L231" s="212"/>
      <c r="M231" s="212"/>
      <c r="N231" s="212"/>
      <c r="O231" s="212"/>
      <c r="P231" s="55"/>
      <c r="Q231" s="55"/>
      <c r="R231" s="55"/>
      <c r="S231" s="55"/>
      <c r="T231" s="55"/>
      <c r="U231" s="213"/>
      <c r="V231" s="213"/>
      <c r="W231" s="213"/>
      <c r="X231" s="213"/>
      <c r="Y231" s="213"/>
      <c r="Z231" s="213"/>
      <c r="AA231" s="213"/>
      <c r="AB231" s="213"/>
      <c r="AC231" s="213"/>
      <c r="AD231" s="213"/>
      <c r="AE231" s="213"/>
      <c r="AF231" s="213"/>
      <c r="AG231" s="213"/>
      <c r="AH231" s="213"/>
      <c r="AI231" s="213"/>
      <c r="AJ231" s="213"/>
      <c r="AK231" s="213"/>
      <c r="AL231" s="213"/>
      <c r="AM231" s="213"/>
    </row>
    <row r="232" spans="1:39" ht="24.75" customHeight="1">
      <c r="A232" s="213"/>
      <c r="B232" s="212"/>
      <c r="C232" s="212"/>
      <c r="D232" s="212"/>
      <c r="E232" s="212"/>
      <c r="F232" s="212"/>
      <c r="G232" s="212"/>
      <c r="H232" s="212"/>
      <c r="I232" s="212"/>
      <c r="J232" s="212"/>
      <c r="K232" s="212"/>
      <c r="L232" s="212"/>
      <c r="M232" s="212"/>
      <c r="N232" s="212"/>
      <c r="O232" s="212"/>
      <c r="P232" s="55"/>
      <c r="Q232" s="55"/>
      <c r="R232" s="55"/>
      <c r="S232" s="55"/>
      <c r="T232" s="55"/>
      <c r="U232" s="213"/>
      <c r="V232" s="213"/>
      <c r="W232" s="213"/>
      <c r="X232" s="213"/>
      <c r="Y232" s="213"/>
      <c r="Z232" s="213"/>
      <c r="AA232" s="213"/>
      <c r="AB232" s="213"/>
      <c r="AC232" s="213"/>
      <c r="AD232" s="213"/>
      <c r="AE232" s="213"/>
      <c r="AF232" s="213"/>
      <c r="AG232" s="213"/>
      <c r="AH232" s="213"/>
      <c r="AI232" s="213"/>
      <c r="AJ232" s="213"/>
      <c r="AK232" s="213"/>
      <c r="AL232" s="213"/>
      <c r="AM232" s="213"/>
    </row>
    <row r="233" spans="1:39" ht="24.75" customHeight="1">
      <c r="A233" s="213"/>
      <c r="B233" s="212"/>
      <c r="C233" s="212"/>
      <c r="D233" s="212"/>
      <c r="E233" s="212"/>
      <c r="F233" s="212"/>
      <c r="G233" s="212"/>
      <c r="H233" s="212"/>
      <c r="I233" s="212"/>
      <c r="J233" s="212"/>
      <c r="K233" s="212"/>
      <c r="L233" s="212"/>
      <c r="M233" s="212"/>
      <c r="N233" s="212"/>
      <c r="O233" s="212"/>
      <c r="P233" s="55"/>
      <c r="Q233" s="55"/>
      <c r="R233" s="55"/>
      <c r="S233" s="55"/>
      <c r="T233" s="55"/>
      <c r="U233" s="213"/>
      <c r="V233" s="213"/>
      <c r="W233" s="213"/>
      <c r="X233" s="213"/>
      <c r="Y233" s="213"/>
      <c r="Z233" s="213"/>
      <c r="AA233" s="213"/>
      <c r="AB233" s="213"/>
      <c r="AC233" s="213"/>
      <c r="AD233" s="213"/>
      <c r="AE233" s="213"/>
      <c r="AF233" s="213"/>
      <c r="AG233" s="213"/>
      <c r="AH233" s="213"/>
      <c r="AI233" s="213"/>
      <c r="AJ233" s="213"/>
      <c r="AK233" s="213"/>
      <c r="AL233" s="213"/>
      <c r="AM233" s="213"/>
    </row>
    <row r="234" spans="1:39" ht="24.75" customHeight="1">
      <c r="A234" s="213"/>
      <c r="B234" s="212"/>
      <c r="C234" s="212"/>
      <c r="D234" s="212"/>
      <c r="E234" s="212"/>
      <c r="F234" s="212"/>
      <c r="G234" s="212"/>
      <c r="H234" s="212"/>
      <c r="I234" s="212"/>
      <c r="J234" s="212"/>
      <c r="K234" s="212"/>
      <c r="L234" s="212"/>
      <c r="M234" s="212"/>
      <c r="N234" s="212"/>
      <c r="O234" s="212"/>
      <c r="P234" s="55"/>
      <c r="Q234" s="55"/>
      <c r="R234" s="55"/>
      <c r="S234" s="55"/>
      <c r="T234" s="55"/>
      <c r="U234" s="213"/>
      <c r="V234" s="213"/>
      <c r="W234" s="213"/>
      <c r="X234" s="213"/>
      <c r="Y234" s="213"/>
      <c r="Z234" s="213"/>
      <c r="AA234" s="213"/>
      <c r="AB234" s="213"/>
      <c r="AC234" s="213"/>
      <c r="AD234" s="213"/>
      <c r="AE234" s="213"/>
      <c r="AF234" s="213"/>
      <c r="AG234" s="213"/>
      <c r="AH234" s="213"/>
      <c r="AI234" s="213"/>
      <c r="AJ234" s="213"/>
      <c r="AK234" s="213"/>
      <c r="AL234" s="213"/>
      <c r="AM234" s="213"/>
    </row>
    <row r="235" spans="1:39" ht="24.75" customHeight="1">
      <c r="A235" s="213"/>
      <c r="B235" s="212"/>
      <c r="C235" s="212"/>
      <c r="D235" s="212"/>
      <c r="E235" s="212"/>
      <c r="F235" s="212"/>
      <c r="G235" s="212"/>
      <c r="H235" s="212"/>
      <c r="I235" s="212"/>
      <c r="J235" s="212"/>
      <c r="K235" s="212"/>
      <c r="L235" s="212"/>
      <c r="M235" s="212"/>
      <c r="N235" s="212"/>
      <c r="O235" s="212"/>
      <c r="P235" s="55"/>
      <c r="Q235" s="55"/>
      <c r="R235" s="55"/>
      <c r="S235" s="55"/>
      <c r="T235" s="55"/>
      <c r="U235" s="213"/>
      <c r="V235" s="213"/>
      <c r="W235" s="213"/>
      <c r="X235" s="213"/>
      <c r="Y235" s="213"/>
      <c r="Z235" s="213"/>
      <c r="AA235" s="213"/>
      <c r="AB235" s="213"/>
      <c r="AC235" s="213"/>
      <c r="AD235" s="213"/>
      <c r="AE235" s="213"/>
      <c r="AF235" s="213"/>
      <c r="AG235" s="213"/>
      <c r="AH235" s="213"/>
      <c r="AI235" s="213"/>
      <c r="AJ235" s="213"/>
      <c r="AK235" s="213"/>
      <c r="AL235" s="213"/>
      <c r="AM235" s="213"/>
    </row>
    <row r="236" spans="1:39" ht="24.75" customHeight="1">
      <c r="A236" s="213"/>
      <c r="B236" s="212"/>
      <c r="C236" s="212"/>
      <c r="D236" s="212"/>
      <c r="E236" s="212"/>
      <c r="F236" s="212"/>
      <c r="G236" s="212"/>
      <c r="H236" s="212"/>
      <c r="I236" s="212"/>
      <c r="J236" s="212"/>
      <c r="K236" s="212"/>
      <c r="L236" s="212"/>
      <c r="M236" s="212"/>
      <c r="N236" s="212"/>
      <c r="O236" s="212"/>
      <c r="P236" s="55"/>
      <c r="Q236" s="55"/>
      <c r="R236" s="55"/>
      <c r="S236" s="55"/>
      <c r="T236" s="55"/>
      <c r="U236" s="213"/>
      <c r="V236" s="213"/>
      <c r="W236" s="213"/>
      <c r="X236" s="213"/>
      <c r="Y236" s="213"/>
      <c r="Z236" s="213"/>
      <c r="AA236" s="213"/>
      <c r="AB236" s="213"/>
      <c r="AC236" s="213"/>
      <c r="AD236" s="213"/>
      <c r="AE236" s="213"/>
      <c r="AF236" s="213"/>
      <c r="AG236" s="213"/>
      <c r="AH236" s="213"/>
      <c r="AI236" s="213"/>
      <c r="AJ236" s="213"/>
      <c r="AK236" s="213"/>
      <c r="AL236" s="213"/>
      <c r="AM236" s="213"/>
    </row>
    <row r="237" spans="1:39" ht="24.75" customHeight="1">
      <c r="A237" s="213"/>
      <c r="B237" s="212"/>
      <c r="C237" s="212"/>
      <c r="D237" s="212"/>
      <c r="E237" s="212"/>
      <c r="F237" s="212"/>
      <c r="G237" s="212"/>
      <c r="H237" s="212"/>
      <c r="I237" s="212"/>
      <c r="J237" s="212"/>
      <c r="K237" s="212"/>
      <c r="L237" s="212"/>
      <c r="M237" s="212"/>
      <c r="N237" s="212"/>
      <c r="O237" s="212"/>
      <c r="P237" s="55"/>
      <c r="Q237" s="55"/>
      <c r="R237" s="55"/>
      <c r="S237" s="55"/>
      <c r="T237" s="55"/>
      <c r="U237" s="213"/>
      <c r="V237" s="213"/>
      <c r="W237" s="213"/>
      <c r="X237" s="213"/>
      <c r="Y237" s="213"/>
      <c r="Z237" s="213"/>
      <c r="AA237" s="213"/>
      <c r="AB237" s="213"/>
      <c r="AC237" s="213"/>
      <c r="AD237" s="213"/>
      <c r="AE237" s="213"/>
      <c r="AF237" s="213"/>
      <c r="AG237" s="213"/>
      <c r="AH237" s="213"/>
      <c r="AI237" s="213"/>
      <c r="AJ237" s="213"/>
      <c r="AK237" s="213"/>
      <c r="AL237" s="213"/>
      <c r="AM237" s="213"/>
    </row>
    <row r="238" spans="1:39" ht="24.75" customHeight="1">
      <c r="A238" s="213"/>
      <c r="B238" s="212"/>
      <c r="C238" s="212"/>
      <c r="D238" s="212"/>
      <c r="E238" s="212"/>
      <c r="F238" s="212"/>
      <c r="G238" s="212"/>
      <c r="H238" s="212"/>
      <c r="I238" s="212"/>
      <c r="J238" s="212"/>
      <c r="K238" s="212"/>
      <c r="L238" s="212"/>
      <c r="M238" s="212"/>
      <c r="N238" s="212"/>
      <c r="O238" s="212"/>
      <c r="P238" s="55"/>
      <c r="Q238" s="55"/>
      <c r="R238" s="55"/>
      <c r="S238" s="55"/>
      <c r="T238" s="55"/>
      <c r="U238" s="213"/>
      <c r="V238" s="213"/>
      <c r="W238" s="213"/>
      <c r="X238" s="213"/>
      <c r="Y238" s="213"/>
      <c r="Z238" s="213"/>
      <c r="AA238" s="213"/>
      <c r="AB238" s="213"/>
      <c r="AC238" s="213"/>
      <c r="AD238" s="213"/>
      <c r="AE238" s="213"/>
      <c r="AF238" s="213"/>
      <c r="AG238" s="213"/>
      <c r="AH238" s="213"/>
      <c r="AI238" s="213"/>
      <c r="AJ238" s="213"/>
      <c r="AK238" s="213"/>
      <c r="AL238" s="213"/>
      <c r="AM238" s="213"/>
    </row>
    <row r="239" spans="1:39" ht="24.75" customHeight="1">
      <c r="A239" s="213"/>
      <c r="B239" s="212"/>
      <c r="C239" s="212"/>
      <c r="D239" s="212"/>
      <c r="E239" s="212"/>
      <c r="F239" s="212"/>
      <c r="G239" s="212"/>
      <c r="H239" s="212"/>
      <c r="I239" s="212"/>
      <c r="J239" s="212"/>
      <c r="K239" s="212"/>
      <c r="L239" s="212"/>
      <c r="M239" s="212"/>
      <c r="N239" s="212"/>
      <c r="O239" s="212"/>
      <c r="P239" s="55"/>
      <c r="Q239" s="55"/>
      <c r="R239" s="55"/>
      <c r="S239" s="55"/>
      <c r="T239" s="55"/>
      <c r="U239" s="213"/>
      <c r="V239" s="213"/>
      <c r="W239" s="213"/>
      <c r="X239" s="213"/>
      <c r="Y239" s="213"/>
      <c r="Z239" s="213"/>
      <c r="AA239" s="213"/>
      <c r="AB239" s="213"/>
      <c r="AC239" s="213"/>
      <c r="AD239" s="213"/>
      <c r="AE239" s="213"/>
      <c r="AF239" s="213"/>
      <c r="AG239" s="213"/>
      <c r="AH239" s="213"/>
      <c r="AI239" s="213"/>
      <c r="AJ239" s="213"/>
      <c r="AK239" s="213"/>
      <c r="AL239" s="213"/>
      <c r="AM239" s="213"/>
    </row>
    <row r="240" spans="1:39" ht="24.75" customHeight="1">
      <c r="A240" s="213"/>
      <c r="B240" s="212"/>
      <c r="C240" s="212"/>
      <c r="D240" s="212"/>
      <c r="E240" s="212"/>
      <c r="F240" s="212"/>
      <c r="G240" s="212"/>
      <c r="H240" s="212"/>
      <c r="I240" s="212"/>
      <c r="J240" s="212"/>
      <c r="K240" s="212"/>
      <c r="L240" s="212"/>
      <c r="M240" s="212"/>
      <c r="N240" s="212"/>
      <c r="O240" s="212"/>
      <c r="P240" s="55"/>
      <c r="Q240" s="55"/>
      <c r="R240" s="55"/>
      <c r="S240" s="55"/>
      <c r="T240" s="55"/>
      <c r="U240" s="213"/>
      <c r="V240" s="213"/>
      <c r="W240" s="213"/>
      <c r="X240" s="213"/>
      <c r="Y240" s="213"/>
      <c r="Z240" s="213"/>
      <c r="AA240" s="213"/>
      <c r="AB240" s="213"/>
      <c r="AC240" s="213"/>
      <c r="AD240" s="213"/>
      <c r="AE240" s="213"/>
      <c r="AF240" s="213"/>
      <c r="AG240" s="213"/>
      <c r="AH240" s="213"/>
      <c r="AI240" s="213"/>
      <c r="AJ240" s="213"/>
      <c r="AK240" s="213"/>
      <c r="AL240" s="213"/>
      <c r="AM240" s="213"/>
    </row>
    <row r="241" spans="1:39" ht="24.75" customHeight="1">
      <c r="A241" s="213"/>
      <c r="B241" s="212"/>
      <c r="C241" s="212"/>
      <c r="D241" s="212"/>
      <c r="E241" s="212"/>
      <c r="F241" s="212"/>
      <c r="G241" s="212"/>
      <c r="H241" s="212"/>
      <c r="I241" s="212"/>
      <c r="J241" s="212"/>
      <c r="K241" s="212"/>
      <c r="L241" s="212"/>
      <c r="M241" s="212"/>
      <c r="N241" s="212"/>
      <c r="O241" s="212"/>
      <c r="P241" s="55"/>
      <c r="Q241" s="55"/>
      <c r="R241" s="55"/>
      <c r="S241" s="55"/>
      <c r="T241" s="55"/>
      <c r="U241" s="213"/>
      <c r="V241" s="213"/>
      <c r="W241" s="213"/>
      <c r="X241" s="213"/>
      <c r="Y241" s="213"/>
      <c r="Z241" s="213"/>
      <c r="AA241" s="213"/>
      <c r="AB241" s="213"/>
      <c r="AC241" s="213"/>
      <c r="AD241" s="213"/>
      <c r="AE241" s="213"/>
      <c r="AF241" s="213"/>
      <c r="AG241" s="213"/>
      <c r="AH241" s="213"/>
      <c r="AI241" s="213"/>
      <c r="AJ241" s="213"/>
      <c r="AK241" s="213"/>
      <c r="AL241" s="213"/>
      <c r="AM241" s="213"/>
    </row>
    <row r="242" spans="1:39" ht="24.75" customHeight="1">
      <c r="A242" s="213"/>
      <c r="B242" s="212"/>
      <c r="C242" s="212"/>
      <c r="D242" s="212"/>
      <c r="E242" s="212"/>
      <c r="F242" s="212"/>
      <c r="G242" s="212"/>
      <c r="H242" s="212"/>
      <c r="I242" s="212"/>
      <c r="J242" s="212"/>
      <c r="K242" s="212"/>
      <c r="L242" s="212"/>
      <c r="M242" s="212"/>
      <c r="N242" s="212"/>
      <c r="O242" s="212"/>
      <c r="P242" s="55"/>
      <c r="Q242" s="55"/>
      <c r="R242" s="55"/>
      <c r="S242" s="55"/>
      <c r="T242" s="55"/>
      <c r="U242" s="213"/>
      <c r="V242" s="213"/>
      <c r="W242" s="213"/>
      <c r="X242" s="213"/>
      <c r="Y242" s="213"/>
      <c r="Z242" s="213"/>
      <c r="AA242" s="213"/>
      <c r="AB242" s="213"/>
      <c r="AC242" s="213"/>
      <c r="AD242" s="213"/>
      <c r="AE242" s="213"/>
      <c r="AF242" s="213"/>
      <c r="AG242" s="213"/>
      <c r="AH242" s="213"/>
      <c r="AI242" s="213"/>
      <c r="AJ242" s="213"/>
      <c r="AK242" s="213"/>
      <c r="AL242" s="213"/>
      <c r="AM242" s="213"/>
    </row>
    <row r="243" spans="1:39" ht="24.75" customHeight="1">
      <c r="A243" s="213"/>
      <c r="B243" s="212"/>
      <c r="C243" s="212"/>
      <c r="D243" s="212"/>
      <c r="E243" s="212"/>
      <c r="F243" s="212"/>
      <c r="G243" s="212"/>
      <c r="H243" s="212"/>
      <c r="I243" s="212"/>
      <c r="J243" s="212"/>
      <c r="K243" s="212"/>
      <c r="L243" s="212"/>
      <c r="M243" s="212"/>
      <c r="N243" s="212"/>
      <c r="O243" s="212"/>
      <c r="P243" s="55"/>
      <c r="Q243" s="55"/>
      <c r="R243" s="55"/>
      <c r="S243" s="55"/>
      <c r="T243" s="55"/>
      <c r="U243" s="213"/>
      <c r="V243" s="213"/>
      <c r="W243" s="213"/>
      <c r="X243" s="213"/>
      <c r="Y243" s="213"/>
      <c r="Z243" s="213"/>
      <c r="AA243" s="213"/>
      <c r="AB243" s="213"/>
      <c r="AC243" s="213"/>
      <c r="AD243" s="213"/>
      <c r="AE243" s="213"/>
      <c r="AF243" s="213"/>
      <c r="AG243" s="213"/>
      <c r="AH243" s="213"/>
      <c r="AI243" s="213"/>
      <c r="AJ243" s="213"/>
      <c r="AK243" s="213"/>
      <c r="AL243" s="213"/>
      <c r="AM243" s="213"/>
    </row>
    <row r="244" spans="1:39" ht="24.75" customHeight="1">
      <c r="A244" s="213"/>
      <c r="B244" s="212"/>
      <c r="C244" s="212"/>
      <c r="D244" s="212"/>
      <c r="E244" s="212"/>
      <c r="F244" s="212"/>
      <c r="G244" s="212"/>
      <c r="H244" s="212"/>
      <c r="I244" s="212"/>
      <c r="J244" s="212"/>
      <c r="K244" s="212"/>
      <c r="L244" s="212"/>
      <c r="M244" s="212"/>
      <c r="N244" s="212"/>
      <c r="O244" s="212"/>
      <c r="P244" s="55"/>
      <c r="Q244" s="55"/>
      <c r="R244" s="55"/>
      <c r="S244" s="55"/>
      <c r="T244" s="55"/>
      <c r="U244" s="213"/>
      <c r="V244" s="213"/>
      <c r="W244" s="213"/>
      <c r="X244" s="213"/>
      <c r="Y244" s="213"/>
      <c r="Z244" s="213"/>
      <c r="AA244" s="213"/>
      <c r="AB244" s="213"/>
      <c r="AC244" s="213"/>
      <c r="AD244" s="213"/>
      <c r="AE244" s="213"/>
      <c r="AF244" s="213"/>
      <c r="AG244" s="213"/>
      <c r="AH244" s="213"/>
      <c r="AI244" s="213"/>
      <c r="AJ244" s="213"/>
      <c r="AK244" s="213"/>
      <c r="AL244" s="213"/>
      <c r="AM244" s="213"/>
    </row>
    <row r="245" spans="1:39" ht="24.75" customHeight="1">
      <c r="A245" s="213"/>
      <c r="B245" s="212"/>
      <c r="C245" s="212"/>
      <c r="D245" s="212"/>
      <c r="E245" s="212"/>
      <c r="F245" s="212"/>
      <c r="G245" s="212"/>
      <c r="H245" s="212"/>
      <c r="I245" s="212"/>
      <c r="J245" s="212"/>
      <c r="K245" s="212"/>
      <c r="L245" s="212"/>
      <c r="M245" s="212"/>
      <c r="N245" s="212"/>
      <c r="O245" s="212"/>
      <c r="P245" s="55"/>
      <c r="Q245" s="55"/>
      <c r="R245" s="55"/>
      <c r="S245" s="55"/>
      <c r="T245" s="55"/>
      <c r="U245" s="213"/>
      <c r="V245" s="213"/>
      <c r="W245" s="213"/>
      <c r="X245" s="213"/>
      <c r="Y245" s="213"/>
      <c r="Z245" s="213"/>
      <c r="AA245" s="213"/>
      <c r="AB245" s="213"/>
      <c r="AC245" s="213"/>
      <c r="AD245" s="213"/>
      <c r="AE245" s="213"/>
      <c r="AF245" s="213"/>
      <c r="AG245" s="213"/>
      <c r="AH245" s="213"/>
      <c r="AI245" s="213"/>
      <c r="AJ245" s="213"/>
      <c r="AK245" s="213"/>
      <c r="AL245" s="213"/>
      <c r="AM245" s="213"/>
    </row>
    <row r="246" spans="1:39" ht="24.75" customHeight="1">
      <c r="A246" s="213"/>
      <c r="B246" s="212"/>
      <c r="C246" s="212"/>
      <c r="D246" s="212"/>
      <c r="E246" s="212"/>
      <c r="F246" s="212"/>
      <c r="G246" s="212"/>
      <c r="H246" s="212"/>
      <c r="I246" s="212"/>
      <c r="J246" s="212"/>
      <c r="K246" s="212"/>
      <c r="L246" s="212"/>
      <c r="M246" s="212"/>
      <c r="N246" s="212"/>
      <c r="O246" s="212"/>
      <c r="P246" s="55"/>
      <c r="Q246" s="55"/>
      <c r="R246" s="55"/>
      <c r="S246" s="55"/>
      <c r="T246" s="55"/>
      <c r="U246" s="213"/>
      <c r="V246" s="213"/>
      <c r="W246" s="213"/>
      <c r="X246" s="213"/>
      <c r="Y246" s="213"/>
      <c r="Z246" s="213"/>
      <c r="AA246" s="213"/>
      <c r="AB246" s="213"/>
      <c r="AC246" s="213"/>
      <c r="AD246" s="213"/>
      <c r="AE246" s="213"/>
      <c r="AF246" s="213"/>
      <c r="AG246" s="213"/>
      <c r="AH246" s="213"/>
      <c r="AI246" s="213"/>
      <c r="AJ246" s="213"/>
      <c r="AK246" s="213"/>
      <c r="AL246" s="213"/>
      <c r="AM246" s="213"/>
    </row>
    <row r="247" spans="1:39" ht="24.75" customHeight="1">
      <c r="A247" s="213"/>
      <c r="B247" s="212"/>
      <c r="C247" s="212"/>
      <c r="D247" s="212"/>
      <c r="E247" s="212"/>
      <c r="F247" s="212"/>
      <c r="G247" s="212"/>
      <c r="H247" s="212"/>
      <c r="I247" s="212"/>
      <c r="J247" s="212"/>
      <c r="K247" s="212"/>
      <c r="L247" s="212"/>
      <c r="M247" s="212"/>
      <c r="N247" s="212"/>
      <c r="O247" s="212"/>
      <c r="P247" s="55"/>
      <c r="Q247" s="55"/>
      <c r="R247" s="55"/>
      <c r="S247" s="55"/>
      <c r="T247" s="55"/>
      <c r="U247" s="213"/>
      <c r="V247" s="213"/>
      <c r="W247" s="213"/>
      <c r="X247" s="213"/>
      <c r="Y247" s="213"/>
      <c r="Z247" s="213"/>
      <c r="AA247" s="213"/>
      <c r="AB247" s="213"/>
      <c r="AC247" s="213"/>
      <c r="AD247" s="213"/>
      <c r="AE247" s="213"/>
      <c r="AF247" s="213"/>
      <c r="AG247" s="213"/>
      <c r="AH247" s="213"/>
      <c r="AI247" s="213"/>
      <c r="AJ247" s="213"/>
      <c r="AK247" s="213"/>
      <c r="AL247" s="213"/>
      <c r="AM247" s="213"/>
    </row>
    <row r="248" spans="1:39" ht="24.75" customHeight="1">
      <c r="A248" s="213"/>
      <c r="B248" s="212"/>
      <c r="C248" s="212"/>
      <c r="D248" s="212"/>
      <c r="E248" s="212"/>
      <c r="F248" s="212"/>
      <c r="G248" s="212"/>
      <c r="H248" s="212"/>
      <c r="I248" s="212"/>
      <c r="J248" s="212"/>
      <c r="K248" s="212"/>
      <c r="L248" s="212"/>
      <c r="M248" s="212"/>
      <c r="N248" s="212"/>
      <c r="O248" s="212"/>
      <c r="P248" s="55"/>
      <c r="Q248" s="55"/>
      <c r="R248" s="55"/>
      <c r="S248" s="55"/>
      <c r="T248" s="55"/>
      <c r="U248" s="213"/>
      <c r="V248" s="213"/>
      <c r="W248" s="213"/>
      <c r="X248" s="213"/>
      <c r="Y248" s="213"/>
      <c r="Z248" s="213"/>
      <c r="AA248" s="213"/>
      <c r="AB248" s="213"/>
      <c r="AC248" s="213"/>
      <c r="AD248" s="213"/>
      <c r="AE248" s="213"/>
      <c r="AF248" s="213"/>
      <c r="AG248" s="213"/>
      <c r="AH248" s="213"/>
      <c r="AI248" s="213"/>
      <c r="AJ248" s="213"/>
      <c r="AK248" s="213"/>
      <c r="AL248" s="213"/>
      <c r="AM248" s="213"/>
    </row>
    <row r="249" spans="1:39" ht="24.75" customHeight="1">
      <c r="A249" s="213"/>
      <c r="B249" s="212"/>
      <c r="C249" s="212"/>
      <c r="D249" s="212"/>
      <c r="E249" s="212"/>
      <c r="F249" s="212"/>
      <c r="G249" s="212"/>
      <c r="H249" s="212"/>
      <c r="I249" s="212"/>
      <c r="J249" s="212"/>
      <c r="K249" s="212"/>
      <c r="L249" s="212"/>
      <c r="M249" s="212"/>
      <c r="N249" s="212"/>
      <c r="O249" s="212"/>
      <c r="P249" s="55"/>
      <c r="Q249" s="55"/>
      <c r="R249" s="55"/>
      <c r="S249" s="55"/>
      <c r="T249" s="55"/>
      <c r="U249" s="213"/>
      <c r="V249" s="213"/>
      <c r="W249" s="213"/>
      <c r="X249" s="213"/>
      <c r="Y249" s="213"/>
      <c r="Z249" s="213"/>
      <c r="AA249" s="213"/>
      <c r="AB249" s="213"/>
      <c r="AC249" s="213"/>
      <c r="AD249" s="213"/>
      <c r="AE249" s="213"/>
      <c r="AF249" s="213"/>
      <c r="AG249" s="213"/>
      <c r="AH249" s="213"/>
      <c r="AI249" s="213"/>
      <c r="AJ249" s="213"/>
      <c r="AK249" s="213"/>
      <c r="AL249" s="213"/>
      <c r="AM249" s="213"/>
    </row>
    <row r="250" spans="1:39" ht="24.75" customHeight="1">
      <c r="A250" s="213"/>
      <c r="B250" s="212"/>
      <c r="C250" s="212"/>
      <c r="D250" s="212"/>
      <c r="E250" s="212"/>
      <c r="F250" s="212"/>
      <c r="G250" s="212"/>
      <c r="H250" s="212"/>
      <c r="I250" s="212"/>
      <c r="J250" s="212"/>
      <c r="K250" s="212"/>
      <c r="L250" s="212"/>
      <c r="M250" s="212"/>
      <c r="N250" s="212"/>
      <c r="O250" s="212"/>
      <c r="P250" s="55"/>
      <c r="Q250" s="55"/>
      <c r="R250" s="55"/>
      <c r="S250" s="55"/>
      <c r="T250" s="55"/>
      <c r="U250" s="213"/>
      <c r="V250" s="213"/>
      <c r="W250" s="213"/>
      <c r="X250" s="213"/>
      <c r="Y250" s="213"/>
      <c r="Z250" s="213"/>
      <c r="AA250" s="213"/>
      <c r="AB250" s="213"/>
      <c r="AC250" s="213"/>
      <c r="AD250" s="213"/>
      <c r="AE250" s="213"/>
      <c r="AF250" s="213"/>
      <c r="AG250" s="213"/>
      <c r="AH250" s="213"/>
      <c r="AI250" s="213"/>
      <c r="AJ250" s="213"/>
      <c r="AK250" s="213"/>
      <c r="AL250" s="213"/>
      <c r="AM250" s="213"/>
    </row>
    <row r="251" spans="1:39" ht="24.75" customHeight="1">
      <c r="A251" s="213"/>
      <c r="B251" s="212"/>
      <c r="C251" s="212"/>
      <c r="D251" s="212"/>
      <c r="E251" s="212"/>
      <c r="F251" s="212"/>
      <c r="G251" s="212"/>
      <c r="H251" s="212"/>
      <c r="I251" s="212"/>
      <c r="J251" s="212"/>
      <c r="K251" s="212"/>
      <c r="L251" s="212"/>
      <c r="M251" s="212"/>
      <c r="N251" s="212"/>
      <c r="O251" s="212"/>
      <c r="P251" s="55"/>
      <c r="Q251" s="55"/>
      <c r="R251" s="55"/>
      <c r="S251" s="55"/>
      <c r="T251" s="55"/>
      <c r="U251" s="213"/>
      <c r="V251" s="213"/>
      <c r="W251" s="213"/>
      <c r="X251" s="213"/>
      <c r="Y251" s="213"/>
      <c r="Z251" s="213"/>
      <c r="AA251" s="213"/>
      <c r="AB251" s="213"/>
      <c r="AC251" s="213"/>
      <c r="AD251" s="213"/>
      <c r="AE251" s="213"/>
      <c r="AF251" s="213"/>
      <c r="AG251" s="213"/>
      <c r="AH251" s="213"/>
      <c r="AI251" s="213"/>
      <c r="AJ251" s="213"/>
      <c r="AK251" s="213"/>
      <c r="AL251" s="213"/>
      <c r="AM251" s="213"/>
    </row>
    <row r="252" spans="1:39" ht="24.75" customHeight="1">
      <c r="A252" s="213"/>
      <c r="B252" s="212"/>
      <c r="C252" s="212"/>
      <c r="D252" s="212"/>
      <c r="E252" s="212"/>
      <c r="F252" s="212"/>
      <c r="G252" s="212"/>
      <c r="H252" s="212"/>
      <c r="I252" s="212"/>
      <c r="J252" s="212"/>
      <c r="K252" s="212"/>
      <c r="L252" s="212"/>
      <c r="M252" s="212"/>
      <c r="N252" s="212"/>
      <c r="O252" s="212"/>
      <c r="P252" s="55"/>
      <c r="Q252" s="55"/>
      <c r="R252" s="55"/>
      <c r="S252" s="55"/>
      <c r="T252" s="55"/>
      <c r="U252" s="213"/>
      <c r="V252" s="213"/>
      <c r="W252" s="213"/>
      <c r="X252" s="213"/>
      <c r="Y252" s="213"/>
      <c r="Z252" s="213"/>
      <c r="AA252" s="213"/>
      <c r="AB252" s="213"/>
      <c r="AC252" s="213"/>
      <c r="AD252" s="213"/>
      <c r="AE252" s="213"/>
      <c r="AF252" s="213"/>
      <c r="AG252" s="213"/>
      <c r="AH252" s="213"/>
      <c r="AI252" s="213"/>
      <c r="AJ252" s="213"/>
      <c r="AK252" s="213"/>
      <c r="AL252" s="213"/>
      <c r="AM252" s="213"/>
    </row>
    <row r="253" spans="1:39" ht="24.75" customHeight="1">
      <c r="A253" s="213"/>
      <c r="B253" s="212"/>
      <c r="C253" s="212"/>
      <c r="D253" s="212"/>
      <c r="E253" s="212"/>
      <c r="F253" s="212"/>
      <c r="G253" s="212"/>
      <c r="H253" s="212"/>
      <c r="I253" s="212"/>
      <c r="J253" s="212"/>
      <c r="K253" s="212"/>
      <c r="L253" s="212"/>
      <c r="M253" s="212"/>
      <c r="N253" s="212"/>
      <c r="O253" s="212"/>
      <c r="P253" s="55"/>
      <c r="Q253" s="55"/>
      <c r="R253" s="55"/>
      <c r="S253" s="55"/>
      <c r="T253" s="55"/>
      <c r="U253" s="213"/>
      <c r="V253" s="213"/>
      <c r="W253" s="213"/>
      <c r="X253" s="213"/>
      <c r="Y253" s="213"/>
      <c r="Z253" s="213"/>
      <c r="AA253" s="213"/>
      <c r="AB253" s="213"/>
      <c r="AC253" s="213"/>
      <c r="AD253" s="213"/>
      <c r="AE253" s="213"/>
      <c r="AF253" s="213"/>
      <c r="AG253" s="213"/>
      <c r="AH253" s="213"/>
      <c r="AI253" s="213"/>
      <c r="AJ253" s="213"/>
      <c r="AK253" s="213"/>
      <c r="AL253" s="213"/>
      <c r="AM253" s="213"/>
    </row>
    <row r="254" spans="1:39" ht="24.75" customHeight="1">
      <c r="A254" s="213"/>
      <c r="B254" s="212"/>
      <c r="C254" s="212"/>
      <c r="D254" s="212"/>
      <c r="E254" s="212"/>
      <c r="F254" s="212"/>
      <c r="G254" s="212"/>
      <c r="H254" s="212"/>
      <c r="I254" s="212"/>
      <c r="J254" s="212"/>
      <c r="K254" s="212"/>
      <c r="L254" s="212"/>
      <c r="M254" s="212"/>
      <c r="N254" s="212"/>
      <c r="O254" s="212"/>
      <c r="P254" s="55"/>
      <c r="Q254" s="55"/>
      <c r="R254" s="55"/>
      <c r="S254" s="55"/>
      <c r="T254" s="55"/>
      <c r="U254" s="213"/>
      <c r="V254" s="213"/>
      <c r="W254" s="213"/>
      <c r="X254" s="213"/>
      <c r="Y254" s="213"/>
      <c r="Z254" s="213"/>
      <c r="AA254" s="213"/>
      <c r="AB254" s="213"/>
      <c r="AC254" s="213"/>
      <c r="AD254" s="213"/>
      <c r="AE254" s="213"/>
      <c r="AF254" s="213"/>
      <c r="AG254" s="213"/>
      <c r="AH254" s="213"/>
      <c r="AI254" s="213"/>
      <c r="AJ254" s="213"/>
      <c r="AK254" s="213"/>
      <c r="AL254" s="213"/>
      <c r="AM254" s="213"/>
    </row>
    <row r="255" spans="1:39" ht="24.75" customHeight="1">
      <c r="A255" s="213"/>
      <c r="B255" s="212"/>
      <c r="C255" s="212"/>
      <c r="D255" s="212"/>
      <c r="E255" s="212"/>
      <c r="F255" s="212"/>
      <c r="G255" s="212"/>
      <c r="H255" s="212"/>
      <c r="I255" s="212"/>
      <c r="J255" s="212"/>
      <c r="K255" s="212"/>
      <c r="L255" s="212"/>
      <c r="M255" s="212"/>
      <c r="N255" s="212"/>
      <c r="O255" s="212"/>
      <c r="P255" s="55"/>
      <c r="Q255" s="55"/>
      <c r="R255" s="55"/>
      <c r="S255" s="55"/>
      <c r="T255" s="55"/>
      <c r="U255" s="213"/>
      <c r="V255" s="213"/>
      <c r="W255" s="213"/>
      <c r="X255" s="213"/>
      <c r="Y255" s="213"/>
      <c r="Z255" s="213"/>
      <c r="AA255" s="213"/>
      <c r="AB255" s="213"/>
      <c r="AC255" s="213"/>
      <c r="AD255" s="213"/>
      <c r="AE255" s="213"/>
      <c r="AF255" s="213"/>
      <c r="AG255" s="213"/>
      <c r="AH255" s="213"/>
      <c r="AI255" s="213"/>
      <c r="AJ255" s="213"/>
      <c r="AK255" s="213"/>
      <c r="AL255" s="213"/>
      <c r="AM255" s="213"/>
    </row>
    <row r="256" spans="1:39" ht="24.75" customHeight="1">
      <c r="A256" s="213"/>
      <c r="B256" s="212"/>
      <c r="C256" s="212"/>
      <c r="D256" s="212"/>
      <c r="E256" s="212"/>
      <c r="F256" s="212"/>
      <c r="G256" s="212"/>
      <c r="H256" s="212"/>
      <c r="I256" s="212"/>
      <c r="J256" s="212"/>
      <c r="K256" s="212"/>
      <c r="L256" s="212"/>
      <c r="M256" s="212"/>
      <c r="N256" s="212"/>
      <c r="O256" s="212"/>
      <c r="P256" s="55"/>
      <c r="Q256" s="55"/>
      <c r="R256" s="55"/>
      <c r="S256" s="55"/>
      <c r="T256" s="55"/>
      <c r="U256" s="213"/>
      <c r="V256" s="213"/>
      <c r="W256" s="213"/>
      <c r="X256" s="213"/>
      <c r="Y256" s="213"/>
      <c r="Z256" s="213"/>
      <c r="AA256" s="213"/>
      <c r="AB256" s="213"/>
      <c r="AC256" s="213"/>
      <c r="AD256" s="213"/>
      <c r="AE256" s="213"/>
      <c r="AF256" s="213"/>
      <c r="AG256" s="213"/>
      <c r="AH256" s="213"/>
      <c r="AI256" s="213"/>
      <c r="AJ256" s="213"/>
      <c r="AK256" s="213"/>
      <c r="AL256" s="213"/>
      <c r="AM256" s="213"/>
    </row>
    <row r="257" spans="1:39" ht="24.75" customHeight="1">
      <c r="A257" s="213"/>
      <c r="B257" s="212"/>
      <c r="C257" s="212"/>
      <c r="D257" s="212"/>
      <c r="E257" s="212"/>
      <c r="F257" s="212"/>
      <c r="G257" s="212"/>
      <c r="H257" s="212"/>
      <c r="I257" s="212"/>
      <c r="J257" s="212"/>
      <c r="K257" s="212"/>
      <c r="L257" s="212"/>
      <c r="M257" s="212"/>
      <c r="N257" s="212"/>
      <c r="O257" s="212"/>
      <c r="P257" s="55"/>
      <c r="Q257" s="55"/>
      <c r="R257" s="55"/>
      <c r="S257" s="55"/>
      <c r="T257" s="55"/>
      <c r="U257" s="213"/>
      <c r="V257" s="213"/>
      <c r="W257" s="213"/>
      <c r="X257" s="213"/>
      <c r="Y257" s="213"/>
      <c r="Z257" s="213"/>
      <c r="AA257" s="213"/>
      <c r="AB257" s="213"/>
      <c r="AC257" s="213"/>
      <c r="AD257" s="213"/>
      <c r="AE257" s="213"/>
      <c r="AF257" s="213"/>
      <c r="AG257" s="213"/>
      <c r="AH257" s="213"/>
      <c r="AI257" s="213"/>
      <c r="AJ257" s="213"/>
      <c r="AK257" s="213"/>
      <c r="AL257" s="213"/>
      <c r="AM257" s="213"/>
    </row>
    <row r="258" spans="1:39" ht="24.75" customHeight="1">
      <c r="A258" s="213"/>
      <c r="B258" s="212"/>
      <c r="C258" s="212"/>
      <c r="D258" s="212"/>
      <c r="E258" s="212"/>
      <c r="F258" s="212"/>
      <c r="G258" s="212"/>
      <c r="H258" s="212"/>
      <c r="I258" s="212"/>
      <c r="J258" s="212"/>
      <c r="K258" s="212"/>
      <c r="L258" s="212"/>
      <c r="M258" s="212"/>
      <c r="N258" s="212"/>
      <c r="O258" s="212"/>
      <c r="P258" s="55"/>
      <c r="Q258" s="55"/>
      <c r="R258" s="55"/>
      <c r="S258" s="55"/>
      <c r="T258" s="55"/>
      <c r="U258" s="213"/>
      <c r="V258" s="213"/>
      <c r="W258" s="213"/>
      <c r="X258" s="213"/>
      <c r="Y258" s="213"/>
      <c r="Z258" s="213"/>
      <c r="AA258" s="213"/>
      <c r="AB258" s="213"/>
      <c r="AC258" s="213"/>
      <c r="AD258" s="213"/>
      <c r="AE258" s="213"/>
      <c r="AF258" s="213"/>
      <c r="AG258" s="213"/>
      <c r="AH258" s="213"/>
      <c r="AI258" s="213"/>
      <c r="AJ258" s="213"/>
      <c r="AK258" s="213"/>
      <c r="AL258" s="213"/>
      <c r="AM258" s="213"/>
    </row>
    <row r="259" spans="1:39" ht="24.75" customHeight="1">
      <c r="A259" s="213"/>
      <c r="B259" s="212"/>
      <c r="C259" s="212"/>
      <c r="D259" s="212"/>
      <c r="E259" s="212"/>
      <c r="F259" s="212"/>
      <c r="G259" s="212"/>
      <c r="H259" s="212"/>
      <c r="I259" s="212"/>
      <c r="J259" s="212"/>
      <c r="K259" s="212"/>
      <c r="L259" s="212"/>
      <c r="M259" s="212"/>
      <c r="N259" s="212"/>
      <c r="O259" s="212"/>
      <c r="P259" s="55"/>
      <c r="Q259" s="55"/>
      <c r="R259" s="55"/>
      <c r="S259" s="55"/>
      <c r="T259" s="55"/>
      <c r="U259" s="213"/>
      <c r="V259" s="213"/>
      <c r="W259" s="213"/>
      <c r="X259" s="213"/>
      <c r="Y259" s="213"/>
      <c r="Z259" s="213"/>
      <c r="AA259" s="213"/>
      <c r="AB259" s="213"/>
      <c r="AC259" s="213"/>
      <c r="AD259" s="213"/>
      <c r="AE259" s="213"/>
      <c r="AF259" s="213"/>
      <c r="AG259" s="213"/>
      <c r="AH259" s="213"/>
      <c r="AI259" s="213"/>
      <c r="AJ259" s="213"/>
      <c r="AK259" s="213"/>
      <c r="AL259" s="213"/>
      <c r="AM259" s="213"/>
    </row>
    <row r="260" spans="1:39" ht="24.75" customHeight="1">
      <c r="A260" s="213"/>
      <c r="B260" s="212"/>
      <c r="C260" s="212"/>
      <c r="D260" s="212"/>
      <c r="E260" s="212"/>
      <c r="F260" s="212"/>
      <c r="G260" s="212"/>
      <c r="H260" s="212"/>
      <c r="I260" s="212"/>
      <c r="J260" s="212"/>
      <c r="K260" s="212"/>
      <c r="L260" s="212"/>
      <c r="M260" s="212"/>
      <c r="N260" s="212"/>
      <c r="O260" s="212"/>
      <c r="P260" s="55"/>
      <c r="Q260" s="55"/>
      <c r="R260" s="55"/>
      <c r="S260" s="55"/>
      <c r="T260" s="55"/>
      <c r="U260" s="213"/>
      <c r="V260" s="213"/>
      <c r="W260" s="213"/>
      <c r="X260" s="213"/>
      <c r="Y260" s="213"/>
      <c r="Z260" s="213"/>
      <c r="AA260" s="213"/>
      <c r="AB260" s="213"/>
      <c r="AC260" s="213"/>
      <c r="AD260" s="213"/>
      <c r="AE260" s="213"/>
      <c r="AF260" s="213"/>
      <c r="AG260" s="213"/>
      <c r="AH260" s="213"/>
      <c r="AI260" s="213"/>
      <c r="AJ260" s="213"/>
      <c r="AK260" s="213"/>
      <c r="AL260" s="213"/>
      <c r="AM260" s="213"/>
    </row>
    <row r="261" spans="1:39" ht="24.75" customHeight="1">
      <c r="A261" s="213"/>
      <c r="B261" s="212"/>
      <c r="C261" s="212"/>
      <c r="D261" s="212"/>
      <c r="E261" s="212"/>
      <c r="F261" s="212"/>
      <c r="G261" s="212"/>
      <c r="H261" s="212"/>
      <c r="I261" s="212"/>
      <c r="J261" s="212"/>
      <c r="K261" s="212"/>
      <c r="L261" s="212"/>
      <c r="M261" s="212"/>
      <c r="N261" s="212"/>
      <c r="O261" s="212"/>
      <c r="P261" s="55"/>
      <c r="Q261" s="55"/>
      <c r="R261" s="55"/>
      <c r="S261" s="55"/>
      <c r="T261" s="55"/>
      <c r="U261" s="213"/>
      <c r="V261" s="213"/>
      <c r="W261" s="213"/>
      <c r="X261" s="213"/>
      <c r="Y261" s="213"/>
      <c r="Z261" s="213"/>
      <c r="AA261" s="213"/>
      <c r="AB261" s="213"/>
      <c r="AC261" s="213"/>
      <c r="AD261" s="213"/>
      <c r="AE261" s="213"/>
      <c r="AF261" s="213"/>
      <c r="AG261" s="213"/>
      <c r="AH261" s="213"/>
      <c r="AI261" s="213"/>
      <c r="AJ261" s="213"/>
      <c r="AK261" s="213"/>
      <c r="AL261" s="213"/>
      <c r="AM261" s="213"/>
    </row>
    <row r="262" spans="1:39" ht="24.75" customHeight="1">
      <c r="A262" s="213"/>
      <c r="B262" s="212"/>
      <c r="C262" s="212"/>
      <c r="D262" s="212"/>
      <c r="E262" s="212"/>
      <c r="F262" s="212"/>
      <c r="G262" s="212"/>
      <c r="H262" s="212"/>
      <c r="I262" s="212"/>
      <c r="J262" s="212"/>
      <c r="K262" s="212"/>
      <c r="L262" s="212"/>
      <c r="M262" s="212"/>
      <c r="N262" s="212"/>
      <c r="O262" s="212"/>
      <c r="P262" s="55"/>
      <c r="Q262" s="55"/>
      <c r="R262" s="55"/>
      <c r="S262" s="55"/>
      <c r="T262" s="55"/>
      <c r="U262" s="213"/>
      <c r="V262" s="213"/>
      <c r="W262" s="213"/>
      <c r="X262" s="213"/>
      <c r="Y262" s="213"/>
      <c r="Z262" s="213"/>
      <c r="AA262" s="213"/>
      <c r="AB262" s="213"/>
      <c r="AC262" s="213"/>
      <c r="AD262" s="213"/>
      <c r="AE262" s="213"/>
      <c r="AF262" s="213"/>
      <c r="AG262" s="213"/>
      <c r="AH262" s="213"/>
      <c r="AI262" s="213"/>
      <c r="AJ262" s="213"/>
      <c r="AK262" s="213"/>
      <c r="AL262" s="213"/>
      <c r="AM262" s="213"/>
    </row>
    <row r="263" spans="1:39" ht="24.75" customHeight="1">
      <c r="A263" s="213"/>
      <c r="B263" s="212"/>
      <c r="C263" s="212"/>
      <c r="D263" s="212"/>
      <c r="E263" s="212"/>
      <c r="F263" s="212"/>
      <c r="G263" s="212"/>
      <c r="H263" s="212"/>
      <c r="I263" s="212"/>
      <c r="J263" s="212"/>
      <c r="K263" s="212"/>
      <c r="L263" s="212"/>
      <c r="M263" s="212"/>
      <c r="N263" s="212"/>
      <c r="O263" s="212"/>
      <c r="P263" s="55"/>
      <c r="Q263" s="55"/>
      <c r="R263" s="55"/>
      <c r="S263" s="55"/>
      <c r="T263" s="55"/>
      <c r="U263" s="213"/>
      <c r="V263" s="213"/>
      <c r="W263" s="213"/>
      <c r="X263" s="213"/>
      <c r="Y263" s="213"/>
      <c r="Z263" s="213"/>
      <c r="AA263" s="213"/>
      <c r="AB263" s="213"/>
      <c r="AC263" s="213"/>
      <c r="AD263" s="213"/>
      <c r="AE263" s="213"/>
      <c r="AF263" s="213"/>
      <c r="AG263" s="213"/>
      <c r="AH263" s="213"/>
      <c r="AI263" s="213"/>
      <c r="AJ263" s="213"/>
      <c r="AK263" s="213"/>
      <c r="AL263" s="213"/>
      <c r="AM263" s="213"/>
    </row>
    <row r="264" spans="1:39" ht="24.75" customHeight="1">
      <c r="A264" s="213"/>
      <c r="B264" s="212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2"/>
      <c r="O264" s="212"/>
      <c r="P264" s="55"/>
      <c r="Q264" s="55"/>
      <c r="R264" s="55"/>
      <c r="S264" s="55"/>
      <c r="T264" s="55"/>
      <c r="U264" s="213"/>
      <c r="V264" s="213"/>
      <c r="W264" s="213"/>
      <c r="X264" s="213"/>
      <c r="Y264" s="213"/>
      <c r="Z264" s="213"/>
      <c r="AA264" s="213"/>
      <c r="AB264" s="213"/>
      <c r="AC264" s="213"/>
      <c r="AD264" s="213"/>
      <c r="AE264" s="213"/>
      <c r="AF264" s="213"/>
      <c r="AG264" s="213"/>
      <c r="AH264" s="213"/>
      <c r="AI264" s="213"/>
      <c r="AJ264" s="213"/>
      <c r="AK264" s="213"/>
      <c r="AL264" s="213"/>
      <c r="AM264" s="213"/>
    </row>
    <row r="265" spans="1:39" ht="24.75" customHeight="1">
      <c r="A265" s="213"/>
      <c r="B265" s="212"/>
      <c r="C265" s="212"/>
      <c r="D265" s="212"/>
      <c r="E265" s="212"/>
      <c r="F265" s="212"/>
      <c r="G265" s="212"/>
      <c r="H265" s="212"/>
      <c r="I265" s="212"/>
      <c r="J265" s="212"/>
      <c r="K265" s="212"/>
      <c r="L265" s="212"/>
      <c r="M265" s="212"/>
      <c r="N265" s="212"/>
      <c r="O265" s="212"/>
      <c r="P265" s="55"/>
      <c r="Q265" s="55"/>
      <c r="R265" s="55"/>
      <c r="S265" s="55"/>
      <c r="T265" s="55"/>
      <c r="U265" s="213"/>
      <c r="V265" s="213"/>
      <c r="W265" s="213"/>
      <c r="X265" s="213"/>
      <c r="Y265" s="213"/>
      <c r="Z265" s="213"/>
      <c r="AA265" s="213"/>
      <c r="AB265" s="213"/>
      <c r="AC265" s="213"/>
      <c r="AD265" s="213"/>
      <c r="AE265" s="213"/>
      <c r="AF265" s="213"/>
      <c r="AG265" s="213"/>
      <c r="AH265" s="213"/>
      <c r="AI265" s="213"/>
      <c r="AJ265" s="213"/>
      <c r="AK265" s="213"/>
      <c r="AL265" s="213"/>
      <c r="AM265" s="213"/>
    </row>
    <row r="266" spans="1:39" ht="24.75" customHeight="1">
      <c r="A266" s="213"/>
      <c r="B266" s="212"/>
      <c r="C266" s="212"/>
      <c r="D266" s="212"/>
      <c r="E266" s="212"/>
      <c r="F266" s="212"/>
      <c r="G266" s="212"/>
      <c r="H266" s="212"/>
      <c r="I266" s="212"/>
      <c r="J266" s="212"/>
      <c r="K266" s="212"/>
      <c r="L266" s="212"/>
      <c r="M266" s="212"/>
      <c r="N266" s="212"/>
      <c r="O266" s="212"/>
      <c r="P266" s="55"/>
      <c r="Q266" s="55"/>
      <c r="R266" s="55"/>
      <c r="S266" s="55"/>
      <c r="T266" s="55"/>
      <c r="U266" s="213"/>
      <c r="V266" s="213"/>
      <c r="W266" s="213"/>
      <c r="X266" s="213"/>
      <c r="Y266" s="213"/>
      <c r="Z266" s="213"/>
      <c r="AA266" s="213"/>
      <c r="AB266" s="213"/>
      <c r="AC266" s="213"/>
      <c r="AD266" s="213"/>
      <c r="AE266" s="213"/>
      <c r="AF266" s="213"/>
      <c r="AG266" s="213"/>
      <c r="AH266" s="213"/>
      <c r="AI266" s="213"/>
      <c r="AJ266" s="213"/>
      <c r="AK266" s="213"/>
      <c r="AL266" s="213"/>
      <c r="AM266" s="213"/>
    </row>
    <row r="267" spans="1:39" ht="24.75" customHeight="1">
      <c r="A267" s="213"/>
      <c r="B267" s="212"/>
      <c r="C267" s="212"/>
      <c r="D267" s="212"/>
      <c r="E267" s="212"/>
      <c r="F267" s="212"/>
      <c r="G267" s="212"/>
      <c r="H267" s="212"/>
      <c r="I267" s="212"/>
      <c r="J267" s="212"/>
      <c r="K267" s="212"/>
      <c r="L267" s="212"/>
      <c r="M267" s="212"/>
      <c r="N267" s="212"/>
      <c r="O267" s="212"/>
      <c r="P267" s="55"/>
      <c r="Q267" s="55"/>
      <c r="R267" s="55"/>
      <c r="S267" s="55"/>
      <c r="T267" s="55"/>
      <c r="U267" s="213"/>
      <c r="V267" s="213"/>
      <c r="W267" s="213"/>
      <c r="X267" s="213"/>
      <c r="Y267" s="213"/>
      <c r="Z267" s="213"/>
      <c r="AA267" s="213"/>
      <c r="AB267" s="213"/>
      <c r="AC267" s="213"/>
      <c r="AD267" s="213"/>
      <c r="AE267" s="213"/>
      <c r="AF267" s="213"/>
      <c r="AG267" s="213"/>
      <c r="AH267" s="213"/>
      <c r="AI267" s="213"/>
      <c r="AJ267" s="213"/>
      <c r="AK267" s="213"/>
      <c r="AL267" s="213"/>
      <c r="AM267" s="213"/>
    </row>
    <row r="268" spans="1:39" ht="24.75" customHeight="1">
      <c r="A268" s="213"/>
      <c r="B268" s="212"/>
      <c r="C268" s="212"/>
      <c r="D268" s="212"/>
      <c r="E268" s="212"/>
      <c r="F268" s="212"/>
      <c r="G268" s="212"/>
      <c r="H268" s="212"/>
      <c r="I268" s="212"/>
      <c r="J268" s="212"/>
      <c r="K268" s="212"/>
      <c r="L268" s="212"/>
      <c r="M268" s="212"/>
      <c r="N268" s="212"/>
      <c r="O268" s="212"/>
      <c r="P268" s="55"/>
      <c r="Q268" s="55"/>
      <c r="R268" s="55"/>
      <c r="S268" s="55"/>
      <c r="T268" s="55"/>
      <c r="U268" s="213"/>
      <c r="V268" s="213"/>
      <c r="W268" s="213"/>
      <c r="X268" s="213"/>
      <c r="Y268" s="213"/>
      <c r="Z268" s="213"/>
      <c r="AA268" s="213"/>
      <c r="AB268" s="213"/>
      <c r="AC268" s="213"/>
      <c r="AD268" s="213"/>
      <c r="AE268" s="213"/>
      <c r="AF268" s="213"/>
      <c r="AG268" s="213"/>
      <c r="AH268" s="213"/>
      <c r="AI268" s="213"/>
      <c r="AJ268" s="213"/>
      <c r="AK268" s="213"/>
      <c r="AL268" s="213"/>
      <c r="AM268" s="213"/>
    </row>
    <row r="269" spans="1:39" ht="24.75" customHeight="1">
      <c r="A269" s="213"/>
      <c r="B269" s="212"/>
      <c r="C269" s="212"/>
      <c r="D269" s="212"/>
      <c r="E269" s="212"/>
      <c r="F269" s="212"/>
      <c r="G269" s="212"/>
      <c r="H269" s="212"/>
      <c r="I269" s="212"/>
      <c r="J269" s="212"/>
      <c r="K269" s="212"/>
      <c r="L269" s="212"/>
      <c r="M269" s="212"/>
      <c r="N269" s="212"/>
      <c r="O269" s="212"/>
      <c r="P269" s="55"/>
      <c r="Q269" s="55"/>
      <c r="R269" s="55"/>
      <c r="S269" s="55"/>
      <c r="T269" s="55"/>
      <c r="U269" s="213"/>
      <c r="V269" s="213"/>
      <c r="W269" s="213"/>
      <c r="X269" s="213"/>
      <c r="Y269" s="213"/>
      <c r="Z269" s="213"/>
      <c r="AA269" s="213"/>
      <c r="AB269" s="213"/>
      <c r="AC269" s="213"/>
      <c r="AD269" s="213"/>
      <c r="AE269" s="213"/>
      <c r="AF269" s="213"/>
      <c r="AG269" s="213"/>
      <c r="AH269" s="213"/>
      <c r="AI269" s="213"/>
      <c r="AJ269" s="213"/>
      <c r="AK269" s="213"/>
      <c r="AL269" s="213"/>
      <c r="AM269" s="213"/>
    </row>
    <row r="270" spans="1:39" ht="24.75" customHeight="1">
      <c r="A270" s="213"/>
      <c r="B270" s="212"/>
      <c r="C270" s="212"/>
      <c r="D270" s="212"/>
      <c r="E270" s="212"/>
      <c r="F270" s="212"/>
      <c r="G270" s="212"/>
      <c r="H270" s="212"/>
      <c r="I270" s="212"/>
      <c r="J270" s="212"/>
      <c r="K270" s="212"/>
      <c r="L270" s="212"/>
      <c r="M270" s="212"/>
      <c r="N270" s="212"/>
      <c r="O270" s="212"/>
      <c r="P270" s="55"/>
      <c r="Q270" s="55"/>
      <c r="R270" s="55"/>
      <c r="S270" s="55"/>
      <c r="T270" s="55"/>
      <c r="U270" s="213"/>
      <c r="V270" s="213"/>
      <c r="W270" s="213"/>
      <c r="X270" s="213"/>
      <c r="Y270" s="213"/>
      <c r="Z270" s="213"/>
      <c r="AA270" s="213"/>
      <c r="AB270" s="213"/>
      <c r="AC270" s="213"/>
      <c r="AD270" s="213"/>
      <c r="AE270" s="213"/>
      <c r="AF270" s="213"/>
      <c r="AG270" s="213"/>
      <c r="AH270" s="213"/>
      <c r="AI270" s="213"/>
      <c r="AJ270" s="213"/>
      <c r="AK270" s="213"/>
      <c r="AL270" s="213"/>
      <c r="AM270" s="213"/>
    </row>
    <row r="271" spans="1:39" ht="24.75" customHeight="1">
      <c r="A271" s="213"/>
      <c r="B271" s="212"/>
      <c r="C271" s="212"/>
      <c r="D271" s="212"/>
      <c r="E271" s="212"/>
      <c r="F271" s="212"/>
      <c r="G271" s="212"/>
      <c r="H271" s="212"/>
      <c r="I271" s="212"/>
      <c r="J271" s="212"/>
      <c r="K271" s="212"/>
      <c r="L271" s="212"/>
      <c r="M271" s="212"/>
      <c r="N271" s="212"/>
      <c r="O271" s="212"/>
      <c r="P271" s="55"/>
      <c r="Q271" s="55"/>
      <c r="R271" s="55"/>
      <c r="S271" s="55"/>
      <c r="T271" s="55"/>
      <c r="U271" s="213"/>
      <c r="V271" s="213"/>
      <c r="W271" s="213"/>
      <c r="X271" s="213"/>
      <c r="Y271" s="213"/>
      <c r="Z271" s="213"/>
      <c r="AA271" s="213"/>
      <c r="AB271" s="213"/>
      <c r="AC271" s="213"/>
      <c r="AD271" s="213"/>
      <c r="AE271" s="213"/>
      <c r="AF271" s="213"/>
      <c r="AG271" s="213"/>
      <c r="AH271" s="213"/>
      <c r="AI271" s="213"/>
      <c r="AJ271" s="213"/>
      <c r="AK271" s="213"/>
      <c r="AL271" s="213"/>
      <c r="AM271" s="213"/>
    </row>
    <row r="272" spans="1:39" ht="24.75" customHeight="1">
      <c r="A272" s="213"/>
      <c r="B272" s="212"/>
      <c r="C272" s="212"/>
      <c r="D272" s="212"/>
      <c r="E272" s="212"/>
      <c r="F272" s="212"/>
      <c r="G272" s="212"/>
      <c r="H272" s="212"/>
      <c r="I272" s="212"/>
      <c r="J272" s="212"/>
      <c r="K272" s="212"/>
      <c r="L272" s="212"/>
      <c r="M272" s="212"/>
      <c r="N272" s="212"/>
      <c r="O272" s="212"/>
      <c r="P272" s="55"/>
      <c r="Q272" s="55"/>
      <c r="R272" s="55"/>
      <c r="S272" s="55"/>
      <c r="T272" s="55"/>
      <c r="U272" s="213"/>
      <c r="V272" s="213"/>
      <c r="W272" s="213"/>
      <c r="X272" s="213"/>
      <c r="Y272" s="213"/>
      <c r="Z272" s="213"/>
      <c r="AA272" s="213"/>
      <c r="AB272" s="213"/>
      <c r="AC272" s="213"/>
      <c r="AD272" s="213"/>
      <c r="AE272" s="213"/>
      <c r="AF272" s="213"/>
      <c r="AG272" s="213"/>
      <c r="AH272" s="213"/>
      <c r="AI272" s="213"/>
      <c r="AJ272" s="213"/>
      <c r="AK272" s="213"/>
      <c r="AL272" s="213"/>
      <c r="AM272" s="213"/>
    </row>
    <row r="273" spans="1:39" ht="24.75" customHeight="1">
      <c r="A273" s="213"/>
      <c r="B273" s="212"/>
      <c r="C273" s="212"/>
      <c r="D273" s="212"/>
      <c r="E273" s="212"/>
      <c r="F273" s="212"/>
      <c r="G273" s="212"/>
      <c r="H273" s="212"/>
      <c r="I273" s="212"/>
      <c r="J273" s="212"/>
      <c r="K273" s="212"/>
      <c r="L273" s="212"/>
      <c r="M273" s="212"/>
      <c r="N273" s="212"/>
      <c r="O273" s="212"/>
      <c r="P273" s="55"/>
      <c r="Q273" s="55"/>
      <c r="R273" s="55"/>
      <c r="S273" s="55"/>
      <c r="T273" s="55"/>
      <c r="U273" s="213"/>
      <c r="V273" s="213"/>
      <c r="W273" s="213"/>
      <c r="X273" s="213"/>
      <c r="Y273" s="213"/>
      <c r="Z273" s="213"/>
      <c r="AA273" s="213"/>
      <c r="AB273" s="213"/>
      <c r="AC273" s="213"/>
      <c r="AD273" s="213"/>
      <c r="AE273" s="213"/>
      <c r="AF273" s="213"/>
      <c r="AG273" s="213"/>
      <c r="AH273" s="213"/>
      <c r="AI273" s="213"/>
      <c r="AJ273" s="213"/>
      <c r="AK273" s="213"/>
      <c r="AL273" s="213"/>
      <c r="AM273" s="213"/>
    </row>
    <row r="274" spans="1:39" ht="24.75" customHeight="1">
      <c r="A274" s="213"/>
      <c r="B274" s="212"/>
      <c r="C274" s="212"/>
      <c r="D274" s="212"/>
      <c r="E274" s="212"/>
      <c r="F274" s="212"/>
      <c r="G274" s="212"/>
      <c r="H274" s="212"/>
      <c r="I274" s="212"/>
      <c r="J274" s="212"/>
      <c r="K274" s="212"/>
      <c r="L274" s="212"/>
      <c r="M274" s="212"/>
      <c r="N274" s="212"/>
      <c r="O274" s="212"/>
      <c r="P274" s="55"/>
      <c r="Q274" s="55"/>
      <c r="R274" s="55"/>
      <c r="S274" s="55"/>
      <c r="T274" s="55"/>
      <c r="U274" s="213"/>
      <c r="V274" s="213"/>
      <c r="W274" s="213"/>
      <c r="X274" s="213"/>
      <c r="Y274" s="213"/>
      <c r="Z274" s="213"/>
      <c r="AA274" s="213"/>
      <c r="AB274" s="213"/>
      <c r="AC274" s="213"/>
      <c r="AD274" s="213"/>
      <c r="AE274" s="213"/>
      <c r="AF274" s="213"/>
      <c r="AG274" s="213"/>
      <c r="AH274" s="213"/>
      <c r="AI274" s="213"/>
      <c r="AJ274" s="213"/>
      <c r="AK274" s="213"/>
      <c r="AL274" s="213"/>
      <c r="AM274" s="213"/>
    </row>
    <row r="275" spans="1:39" ht="24.75" customHeight="1">
      <c r="A275" s="213"/>
      <c r="B275" s="212"/>
      <c r="C275" s="212"/>
      <c r="D275" s="212"/>
      <c r="E275" s="212"/>
      <c r="F275" s="212"/>
      <c r="G275" s="212"/>
      <c r="H275" s="212"/>
      <c r="I275" s="212"/>
      <c r="J275" s="212"/>
      <c r="K275" s="212"/>
      <c r="L275" s="212"/>
      <c r="M275" s="212"/>
      <c r="N275" s="212"/>
      <c r="O275" s="212"/>
      <c r="P275" s="55"/>
      <c r="Q275" s="55"/>
      <c r="R275" s="55"/>
      <c r="S275" s="55"/>
      <c r="T275" s="55"/>
      <c r="U275" s="213"/>
      <c r="V275" s="213"/>
      <c r="W275" s="213"/>
      <c r="X275" s="213"/>
      <c r="Y275" s="213"/>
      <c r="Z275" s="213"/>
      <c r="AA275" s="213"/>
      <c r="AB275" s="213"/>
      <c r="AC275" s="213"/>
      <c r="AD275" s="213"/>
      <c r="AE275" s="213"/>
      <c r="AF275" s="213"/>
      <c r="AG275" s="213"/>
      <c r="AH275" s="213"/>
      <c r="AI275" s="213"/>
      <c r="AJ275" s="213"/>
      <c r="AK275" s="213"/>
      <c r="AL275" s="213"/>
      <c r="AM275" s="213"/>
    </row>
    <row r="276" spans="1:39" ht="24.75" customHeight="1">
      <c r="A276" s="213"/>
      <c r="B276" s="212"/>
      <c r="C276" s="212"/>
      <c r="D276" s="212"/>
      <c r="E276" s="212"/>
      <c r="F276" s="212"/>
      <c r="G276" s="212"/>
      <c r="H276" s="212"/>
      <c r="I276" s="212"/>
      <c r="J276" s="212"/>
      <c r="K276" s="212"/>
      <c r="L276" s="212"/>
      <c r="M276" s="212"/>
      <c r="N276" s="212"/>
      <c r="O276" s="212"/>
      <c r="P276" s="55"/>
      <c r="Q276" s="55"/>
      <c r="R276" s="55"/>
      <c r="S276" s="55"/>
      <c r="T276" s="55"/>
      <c r="U276" s="213"/>
      <c r="V276" s="213"/>
      <c r="W276" s="213"/>
      <c r="X276" s="213"/>
      <c r="Y276" s="213"/>
      <c r="Z276" s="213"/>
      <c r="AA276" s="213"/>
      <c r="AB276" s="213"/>
      <c r="AC276" s="213"/>
      <c r="AD276" s="213"/>
      <c r="AE276" s="213"/>
      <c r="AF276" s="213"/>
      <c r="AG276" s="213"/>
      <c r="AH276" s="213"/>
      <c r="AI276" s="213"/>
      <c r="AJ276" s="213"/>
      <c r="AK276" s="213"/>
      <c r="AL276" s="213"/>
      <c r="AM276" s="213"/>
    </row>
    <row r="277" spans="1:39" ht="15.75" customHeight="1">
      <c r="A277" s="213"/>
      <c r="B277" s="212"/>
      <c r="C277" s="212"/>
      <c r="D277" s="212"/>
      <c r="E277" s="212"/>
      <c r="F277" s="212"/>
      <c r="G277" s="212"/>
      <c r="H277" s="212"/>
      <c r="I277" s="212"/>
      <c r="J277" s="212"/>
      <c r="K277" s="212"/>
      <c r="L277" s="212"/>
      <c r="M277" s="212"/>
      <c r="N277" s="212"/>
      <c r="O277" s="212"/>
      <c r="P277" s="55"/>
      <c r="Q277" s="55"/>
      <c r="R277" s="55"/>
      <c r="S277" s="55"/>
      <c r="T277" s="55"/>
      <c r="U277" s="213"/>
      <c r="V277" s="213"/>
      <c r="W277" s="213"/>
      <c r="X277" s="213"/>
      <c r="Y277" s="213"/>
      <c r="Z277" s="213"/>
      <c r="AA277" s="213"/>
      <c r="AB277" s="213"/>
      <c r="AC277" s="213"/>
      <c r="AD277" s="213"/>
      <c r="AE277" s="213"/>
      <c r="AF277" s="213"/>
      <c r="AG277" s="213"/>
      <c r="AH277" s="213"/>
      <c r="AI277" s="213"/>
      <c r="AJ277" s="213"/>
      <c r="AK277" s="213"/>
      <c r="AL277" s="213"/>
      <c r="AM277" s="213"/>
    </row>
    <row r="278" spans="1:39" ht="15.75" customHeight="1">
      <c r="A278" s="213"/>
      <c r="B278" s="212"/>
      <c r="C278" s="212"/>
      <c r="D278" s="212"/>
      <c r="E278" s="212"/>
      <c r="F278" s="212"/>
      <c r="G278" s="212"/>
      <c r="H278" s="212"/>
      <c r="I278" s="212"/>
      <c r="J278" s="212"/>
      <c r="K278" s="212"/>
      <c r="L278" s="212"/>
      <c r="M278" s="212"/>
      <c r="N278" s="212"/>
      <c r="O278" s="212"/>
      <c r="P278" s="55"/>
      <c r="Q278" s="55"/>
      <c r="R278" s="55"/>
      <c r="S278" s="55"/>
      <c r="T278" s="55"/>
      <c r="U278" s="213"/>
      <c r="V278" s="213"/>
      <c r="W278" s="213"/>
      <c r="X278" s="213"/>
      <c r="Y278" s="213"/>
      <c r="Z278" s="213"/>
      <c r="AA278" s="213"/>
      <c r="AB278" s="213"/>
      <c r="AC278" s="213"/>
      <c r="AD278" s="213"/>
      <c r="AE278" s="213"/>
      <c r="AF278" s="213"/>
      <c r="AG278" s="213"/>
      <c r="AH278" s="213"/>
      <c r="AI278" s="213"/>
      <c r="AJ278" s="213"/>
      <c r="AK278" s="213"/>
      <c r="AL278" s="213"/>
      <c r="AM278" s="213"/>
    </row>
    <row r="279" spans="1:39" ht="15.75" customHeight="1">
      <c r="A279" s="213"/>
      <c r="B279" s="212"/>
      <c r="C279" s="212"/>
      <c r="D279" s="212"/>
      <c r="E279" s="212"/>
      <c r="F279" s="212"/>
      <c r="G279" s="212"/>
      <c r="H279" s="212"/>
      <c r="I279" s="212"/>
      <c r="J279" s="212"/>
      <c r="K279" s="212"/>
      <c r="L279" s="212"/>
      <c r="M279" s="212"/>
      <c r="N279" s="212"/>
      <c r="O279" s="212"/>
      <c r="P279" s="55"/>
      <c r="Q279" s="55"/>
      <c r="R279" s="55"/>
      <c r="S279" s="55"/>
      <c r="T279" s="55"/>
      <c r="U279" s="213"/>
      <c r="V279" s="213"/>
      <c r="W279" s="213"/>
      <c r="X279" s="213"/>
      <c r="Y279" s="213"/>
      <c r="Z279" s="213"/>
      <c r="AA279" s="213"/>
      <c r="AB279" s="213"/>
      <c r="AC279" s="213"/>
      <c r="AD279" s="213"/>
      <c r="AE279" s="213"/>
      <c r="AF279" s="213"/>
      <c r="AG279" s="213"/>
      <c r="AH279" s="213"/>
      <c r="AI279" s="213"/>
      <c r="AJ279" s="213"/>
      <c r="AK279" s="213"/>
      <c r="AL279" s="213"/>
      <c r="AM279" s="213"/>
    </row>
    <row r="280" spans="1:39" ht="15.75" customHeight="1">
      <c r="A280" s="213"/>
      <c r="B280" s="212"/>
      <c r="C280" s="212"/>
      <c r="D280" s="212"/>
      <c r="E280" s="212"/>
      <c r="F280" s="212"/>
      <c r="G280" s="212"/>
      <c r="H280" s="212"/>
      <c r="I280" s="212"/>
      <c r="J280" s="212"/>
      <c r="K280" s="212"/>
      <c r="L280" s="212"/>
      <c r="M280" s="212"/>
      <c r="N280" s="212"/>
      <c r="O280" s="212"/>
      <c r="P280" s="55"/>
      <c r="Q280" s="55"/>
      <c r="R280" s="55"/>
      <c r="S280" s="55"/>
      <c r="T280" s="55"/>
      <c r="U280" s="213"/>
      <c r="V280" s="213"/>
      <c r="W280" s="213"/>
      <c r="X280" s="213"/>
      <c r="Y280" s="213"/>
      <c r="Z280" s="213"/>
      <c r="AA280" s="213"/>
      <c r="AB280" s="213"/>
      <c r="AC280" s="213"/>
      <c r="AD280" s="213"/>
      <c r="AE280" s="213"/>
      <c r="AF280" s="213"/>
      <c r="AG280" s="213"/>
      <c r="AH280" s="213"/>
      <c r="AI280" s="213"/>
      <c r="AJ280" s="213"/>
      <c r="AK280" s="213"/>
      <c r="AL280" s="213"/>
      <c r="AM280" s="213"/>
    </row>
    <row r="281" spans="1:39" ht="15.75" customHeight="1">
      <c r="A281" s="213"/>
      <c r="B281" s="212"/>
      <c r="C281" s="212"/>
      <c r="D281" s="212"/>
      <c r="E281" s="212"/>
      <c r="F281" s="212"/>
      <c r="G281" s="212"/>
      <c r="H281" s="212"/>
      <c r="I281" s="212"/>
      <c r="J281" s="212"/>
      <c r="K281" s="212"/>
      <c r="L281" s="212"/>
      <c r="M281" s="212"/>
      <c r="N281" s="212"/>
      <c r="O281" s="212"/>
      <c r="P281" s="55"/>
      <c r="Q281" s="55"/>
      <c r="R281" s="55"/>
      <c r="S281" s="55"/>
      <c r="T281" s="55"/>
      <c r="U281" s="213"/>
      <c r="V281" s="213"/>
      <c r="W281" s="213"/>
      <c r="X281" s="213"/>
      <c r="Y281" s="213"/>
      <c r="Z281" s="213"/>
      <c r="AA281" s="213"/>
      <c r="AB281" s="213"/>
      <c r="AC281" s="213"/>
      <c r="AD281" s="213"/>
      <c r="AE281" s="213"/>
      <c r="AF281" s="213"/>
      <c r="AG281" s="213"/>
      <c r="AH281" s="213"/>
      <c r="AI281" s="213"/>
      <c r="AJ281" s="213"/>
      <c r="AK281" s="213"/>
      <c r="AL281" s="213"/>
      <c r="AM281" s="213"/>
    </row>
    <row r="282" spans="1:39" ht="15.75" customHeight="1">
      <c r="A282" s="213"/>
      <c r="B282" s="212"/>
      <c r="C282" s="212"/>
      <c r="D282" s="212"/>
      <c r="E282" s="212"/>
      <c r="F282" s="212"/>
      <c r="G282" s="212"/>
      <c r="H282" s="212"/>
      <c r="I282" s="212"/>
      <c r="J282" s="212"/>
      <c r="K282" s="212"/>
      <c r="L282" s="212"/>
      <c r="M282" s="212"/>
      <c r="N282" s="212"/>
      <c r="O282" s="212"/>
      <c r="P282" s="55"/>
      <c r="Q282" s="55"/>
      <c r="R282" s="55"/>
      <c r="S282" s="55"/>
      <c r="T282" s="55"/>
      <c r="U282" s="213"/>
      <c r="V282" s="213"/>
      <c r="W282" s="213"/>
      <c r="X282" s="213"/>
      <c r="Y282" s="213"/>
      <c r="Z282" s="213"/>
      <c r="AA282" s="213"/>
      <c r="AB282" s="213"/>
      <c r="AC282" s="213"/>
      <c r="AD282" s="213"/>
      <c r="AE282" s="213"/>
      <c r="AF282" s="213"/>
      <c r="AG282" s="213"/>
      <c r="AH282" s="213"/>
      <c r="AI282" s="213"/>
      <c r="AJ282" s="213"/>
      <c r="AK282" s="213"/>
      <c r="AL282" s="213"/>
      <c r="AM282" s="213"/>
    </row>
    <row r="283" spans="1:39" ht="15.75" customHeight="1">
      <c r="A283" s="213"/>
      <c r="B283" s="212"/>
      <c r="C283" s="212"/>
      <c r="D283" s="212"/>
      <c r="E283" s="212"/>
      <c r="F283" s="212"/>
      <c r="G283" s="212"/>
      <c r="H283" s="212"/>
      <c r="I283" s="212"/>
      <c r="J283" s="212"/>
      <c r="K283" s="212"/>
      <c r="L283" s="212"/>
      <c r="M283" s="212"/>
      <c r="N283" s="212"/>
      <c r="O283" s="212"/>
      <c r="P283" s="55"/>
      <c r="Q283" s="55"/>
      <c r="R283" s="55"/>
      <c r="S283" s="55"/>
      <c r="T283" s="55"/>
      <c r="U283" s="213"/>
      <c r="V283" s="213"/>
      <c r="W283" s="213"/>
      <c r="X283" s="213"/>
      <c r="Y283" s="213"/>
      <c r="Z283" s="213"/>
      <c r="AA283" s="213"/>
      <c r="AB283" s="213"/>
      <c r="AC283" s="213"/>
      <c r="AD283" s="213"/>
      <c r="AE283" s="213"/>
      <c r="AF283" s="213"/>
      <c r="AG283" s="213"/>
      <c r="AH283" s="213"/>
      <c r="AI283" s="213"/>
      <c r="AJ283" s="213"/>
      <c r="AK283" s="213"/>
      <c r="AL283" s="213"/>
      <c r="AM283" s="213"/>
    </row>
    <row r="284" spans="1:39" ht="15.75" customHeight="1">
      <c r="A284" s="213"/>
      <c r="B284" s="212"/>
      <c r="C284" s="212"/>
      <c r="D284" s="212"/>
      <c r="E284" s="212"/>
      <c r="F284" s="212"/>
      <c r="G284" s="212"/>
      <c r="H284" s="212"/>
      <c r="I284" s="212"/>
      <c r="J284" s="212"/>
      <c r="K284" s="212"/>
      <c r="L284" s="212"/>
      <c r="M284" s="212"/>
      <c r="N284" s="212"/>
      <c r="O284" s="212"/>
      <c r="P284" s="55"/>
      <c r="Q284" s="55"/>
      <c r="R284" s="55"/>
      <c r="S284" s="55"/>
      <c r="T284" s="55"/>
      <c r="U284" s="213"/>
      <c r="V284" s="213"/>
      <c r="W284" s="213"/>
      <c r="X284" s="213"/>
      <c r="Y284" s="213"/>
      <c r="Z284" s="213"/>
      <c r="AA284" s="213"/>
      <c r="AB284" s="213"/>
      <c r="AC284" s="213"/>
      <c r="AD284" s="213"/>
      <c r="AE284" s="213"/>
      <c r="AF284" s="213"/>
      <c r="AG284" s="213"/>
      <c r="AH284" s="213"/>
      <c r="AI284" s="213"/>
      <c r="AJ284" s="213"/>
      <c r="AK284" s="213"/>
      <c r="AL284" s="213"/>
      <c r="AM284" s="213"/>
    </row>
    <row r="285" spans="1:39" ht="15.75" customHeight="1">
      <c r="A285" s="213"/>
      <c r="B285" s="212"/>
      <c r="C285" s="212"/>
      <c r="D285" s="212"/>
      <c r="E285" s="212"/>
      <c r="F285" s="212"/>
      <c r="G285" s="212"/>
      <c r="H285" s="212"/>
      <c r="I285" s="212"/>
      <c r="J285" s="212"/>
      <c r="K285" s="212"/>
      <c r="L285" s="212"/>
      <c r="M285" s="212"/>
      <c r="N285" s="212"/>
      <c r="O285" s="212"/>
      <c r="P285" s="55"/>
      <c r="Q285" s="55"/>
      <c r="R285" s="55"/>
      <c r="S285" s="55"/>
      <c r="T285" s="55"/>
      <c r="U285" s="213"/>
      <c r="V285" s="213"/>
      <c r="W285" s="213"/>
      <c r="X285" s="213"/>
      <c r="Y285" s="213"/>
      <c r="Z285" s="213"/>
      <c r="AA285" s="213"/>
      <c r="AB285" s="213"/>
      <c r="AC285" s="213"/>
      <c r="AD285" s="213"/>
      <c r="AE285" s="213"/>
      <c r="AF285" s="213"/>
      <c r="AG285" s="213"/>
      <c r="AH285" s="213"/>
      <c r="AI285" s="213"/>
      <c r="AJ285" s="213"/>
      <c r="AK285" s="213"/>
      <c r="AL285" s="213"/>
      <c r="AM285" s="213"/>
    </row>
    <row r="286" spans="1:39" ht="15.75" customHeight="1">
      <c r="A286" s="213"/>
      <c r="B286" s="212"/>
      <c r="C286" s="212"/>
      <c r="D286" s="212"/>
      <c r="E286" s="212"/>
      <c r="F286" s="212"/>
      <c r="G286" s="212"/>
      <c r="H286" s="212"/>
      <c r="I286" s="212"/>
      <c r="J286" s="212"/>
      <c r="K286" s="212"/>
      <c r="L286" s="212"/>
      <c r="M286" s="212"/>
      <c r="N286" s="212"/>
      <c r="O286" s="212"/>
      <c r="P286" s="55"/>
      <c r="Q286" s="55"/>
      <c r="R286" s="55"/>
      <c r="S286" s="55"/>
      <c r="T286" s="55"/>
      <c r="U286" s="213"/>
      <c r="V286" s="213"/>
      <c r="W286" s="213"/>
      <c r="X286" s="213"/>
      <c r="Y286" s="213"/>
      <c r="Z286" s="213"/>
      <c r="AA286" s="213"/>
      <c r="AB286" s="213"/>
      <c r="AC286" s="213"/>
      <c r="AD286" s="213"/>
      <c r="AE286" s="213"/>
      <c r="AF286" s="213"/>
      <c r="AG286" s="213"/>
      <c r="AH286" s="213"/>
      <c r="AI286" s="213"/>
      <c r="AJ286" s="213"/>
      <c r="AK286" s="213"/>
      <c r="AL286" s="213"/>
      <c r="AM286" s="213"/>
    </row>
    <row r="287" spans="1:39" ht="15.75" customHeight="1">
      <c r="A287" s="213"/>
      <c r="B287" s="212"/>
      <c r="C287" s="212"/>
      <c r="D287" s="212"/>
      <c r="E287" s="212"/>
      <c r="F287" s="212"/>
      <c r="G287" s="212"/>
      <c r="H287" s="212"/>
      <c r="I287" s="212"/>
      <c r="J287" s="212"/>
      <c r="K287" s="212"/>
      <c r="L287" s="212"/>
      <c r="M287" s="212"/>
      <c r="N287" s="212"/>
      <c r="O287" s="212"/>
      <c r="P287" s="55"/>
      <c r="Q287" s="55"/>
      <c r="R287" s="55"/>
      <c r="S287" s="55"/>
      <c r="T287" s="55"/>
      <c r="U287" s="213"/>
      <c r="V287" s="213"/>
      <c r="W287" s="213"/>
      <c r="X287" s="213"/>
      <c r="Y287" s="213"/>
      <c r="Z287" s="213"/>
      <c r="AA287" s="213"/>
      <c r="AB287" s="213"/>
      <c r="AC287" s="213"/>
      <c r="AD287" s="213"/>
      <c r="AE287" s="213"/>
      <c r="AF287" s="213"/>
      <c r="AG287" s="213"/>
      <c r="AH287" s="213"/>
      <c r="AI287" s="213"/>
      <c r="AJ287" s="213"/>
      <c r="AK287" s="213"/>
      <c r="AL287" s="213"/>
      <c r="AM287" s="213"/>
    </row>
    <row r="288" spans="1:39" ht="15.75" customHeight="1">
      <c r="A288" s="213"/>
      <c r="B288" s="212"/>
      <c r="C288" s="212"/>
      <c r="D288" s="212"/>
      <c r="E288" s="212"/>
      <c r="F288" s="212"/>
      <c r="G288" s="212"/>
      <c r="H288" s="212"/>
      <c r="I288" s="212"/>
      <c r="J288" s="212"/>
      <c r="K288" s="212"/>
      <c r="L288" s="212"/>
      <c r="M288" s="212"/>
      <c r="N288" s="212"/>
      <c r="O288" s="212"/>
      <c r="P288" s="55"/>
      <c r="Q288" s="55"/>
      <c r="R288" s="55"/>
      <c r="S288" s="55"/>
      <c r="T288" s="55"/>
      <c r="U288" s="213"/>
      <c r="V288" s="213"/>
      <c r="W288" s="213"/>
      <c r="X288" s="213"/>
      <c r="Y288" s="213"/>
      <c r="Z288" s="213"/>
      <c r="AA288" s="213"/>
      <c r="AB288" s="213"/>
      <c r="AC288" s="213"/>
      <c r="AD288" s="213"/>
      <c r="AE288" s="213"/>
      <c r="AF288" s="213"/>
      <c r="AG288" s="213"/>
      <c r="AH288" s="213"/>
      <c r="AI288" s="213"/>
      <c r="AJ288" s="213"/>
      <c r="AK288" s="213"/>
      <c r="AL288" s="213"/>
      <c r="AM288" s="213"/>
    </row>
    <row r="289" spans="1:39" ht="15.75" customHeight="1">
      <c r="A289" s="213"/>
      <c r="B289" s="212"/>
      <c r="C289" s="212"/>
      <c r="D289" s="212"/>
      <c r="E289" s="212"/>
      <c r="F289" s="212"/>
      <c r="G289" s="212"/>
      <c r="H289" s="212"/>
      <c r="I289" s="212"/>
      <c r="J289" s="212"/>
      <c r="K289" s="212"/>
      <c r="L289" s="212"/>
      <c r="M289" s="212"/>
      <c r="N289" s="212"/>
      <c r="O289" s="212"/>
      <c r="P289" s="55"/>
      <c r="Q289" s="55"/>
      <c r="R289" s="55"/>
      <c r="S289" s="55"/>
      <c r="T289" s="55"/>
      <c r="U289" s="213"/>
      <c r="V289" s="213"/>
      <c r="W289" s="213"/>
      <c r="X289" s="213"/>
      <c r="Y289" s="213"/>
      <c r="Z289" s="213"/>
      <c r="AA289" s="213"/>
      <c r="AB289" s="213"/>
      <c r="AC289" s="213"/>
      <c r="AD289" s="213"/>
      <c r="AE289" s="213"/>
      <c r="AF289" s="213"/>
      <c r="AG289" s="213"/>
      <c r="AH289" s="213"/>
      <c r="AI289" s="213"/>
      <c r="AJ289" s="213"/>
      <c r="AK289" s="213"/>
      <c r="AL289" s="213"/>
      <c r="AM289" s="213"/>
    </row>
    <row r="290" spans="1:39" ht="15.75" customHeight="1">
      <c r="A290" s="213"/>
      <c r="B290" s="212"/>
      <c r="C290" s="212"/>
      <c r="D290" s="212"/>
      <c r="E290" s="212"/>
      <c r="F290" s="212"/>
      <c r="G290" s="212"/>
      <c r="H290" s="212"/>
      <c r="I290" s="212"/>
      <c r="J290" s="212"/>
      <c r="K290" s="212"/>
      <c r="L290" s="212"/>
      <c r="M290" s="212"/>
      <c r="N290" s="212"/>
      <c r="O290" s="212"/>
      <c r="P290" s="55"/>
      <c r="Q290" s="55"/>
      <c r="R290" s="55"/>
      <c r="S290" s="55"/>
      <c r="T290" s="55"/>
      <c r="U290" s="213"/>
      <c r="V290" s="213"/>
      <c r="W290" s="213"/>
      <c r="X290" s="213"/>
      <c r="Y290" s="213"/>
      <c r="Z290" s="213"/>
      <c r="AA290" s="213"/>
      <c r="AB290" s="213"/>
      <c r="AC290" s="213"/>
      <c r="AD290" s="213"/>
      <c r="AE290" s="213"/>
      <c r="AF290" s="213"/>
      <c r="AG290" s="213"/>
      <c r="AH290" s="213"/>
      <c r="AI290" s="213"/>
      <c r="AJ290" s="213"/>
      <c r="AK290" s="213"/>
      <c r="AL290" s="213"/>
      <c r="AM290" s="213"/>
    </row>
    <row r="291" spans="1:39" ht="15.75" customHeight="1">
      <c r="A291" s="213"/>
      <c r="B291" s="212"/>
      <c r="C291" s="212"/>
      <c r="D291" s="212"/>
      <c r="E291" s="212"/>
      <c r="F291" s="212"/>
      <c r="G291" s="212"/>
      <c r="H291" s="212"/>
      <c r="I291" s="212"/>
      <c r="J291" s="212"/>
      <c r="K291" s="212"/>
      <c r="L291" s="212"/>
      <c r="M291" s="212"/>
      <c r="N291" s="212"/>
      <c r="O291" s="212"/>
      <c r="P291" s="55"/>
      <c r="Q291" s="55"/>
      <c r="R291" s="55"/>
      <c r="S291" s="55"/>
      <c r="T291" s="55"/>
      <c r="U291" s="213"/>
      <c r="V291" s="213"/>
      <c r="W291" s="213"/>
      <c r="X291" s="213"/>
      <c r="Y291" s="213"/>
      <c r="Z291" s="213"/>
      <c r="AA291" s="213"/>
      <c r="AB291" s="213"/>
      <c r="AC291" s="213"/>
      <c r="AD291" s="213"/>
      <c r="AE291" s="213"/>
      <c r="AF291" s="213"/>
      <c r="AG291" s="213"/>
      <c r="AH291" s="213"/>
      <c r="AI291" s="213"/>
      <c r="AJ291" s="213"/>
      <c r="AK291" s="213"/>
      <c r="AL291" s="213"/>
      <c r="AM291" s="213"/>
    </row>
    <row r="292" spans="1:39" ht="15.75" customHeight="1">
      <c r="A292" s="213"/>
      <c r="B292" s="212"/>
      <c r="C292" s="212"/>
      <c r="D292" s="212"/>
      <c r="E292" s="212"/>
      <c r="F292" s="212"/>
      <c r="G292" s="212"/>
      <c r="H292" s="212"/>
      <c r="I292" s="212"/>
      <c r="J292" s="212"/>
      <c r="K292" s="212"/>
      <c r="L292" s="212"/>
      <c r="M292" s="212"/>
      <c r="N292" s="212"/>
      <c r="O292" s="212"/>
      <c r="P292" s="55"/>
      <c r="Q292" s="55"/>
      <c r="R292" s="55"/>
      <c r="S292" s="55"/>
      <c r="T292" s="55"/>
      <c r="U292" s="213"/>
      <c r="V292" s="213"/>
      <c r="W292" s="213"/>
      <c r="X292" s="213"/>
      <c r="Y292" s="213"/>
      <c r="Z292" s="213"/>
      <c r="AA292" s="213"/>
      <c r="AB292" s="213"/>
      <c r="AC292" s="213"/>
      <c r="AD292" s="213"/>
      <c r="AE292" s="213"/>
      <c r="AF292" s="213"/>
      <c r="AG292" s="213"/>
      <c r="AH292" s="213"/>
      <c r="AI292" s="213"/>
      <c r="AJ292" s="213"/>
      <c r="AK292" s="213"/>
      <c r="AL292" s="213"/>
      <c r="AM292" s="213"/>
    </row>
    <row r="293" spans="1:39" ht="15.75" customHeight="1">
      <c r="A293" s="213"/>
      <c r="B293" s="212"/>
      <c r="C293" s="212"/>
      <c r="D293" s="212"/>
      <c r="E293" s="212"/>
      <c r="F293" s="212"/>
      <c r="G293" s="212"/>
      <c r="H293" s="212"/>
      <c r="I293" s="212"/>
      <c r="J293" s="212"/>
      <c r="K293" s="212"/>
      <c r="L293" s="212"/>
      <c r="M293" s="212"/>
      <c r="N293" s="212"/>
      <c r="O293" s="212"/>
      <c r="P293" s="55"/>
      <c r="Q293" s="55"/>
      <c r="R293" s="55"/>
      <c r="S293" s="55"/>
      <c r="T293" s="55"/>
      <c r="U293" s="213"/>
      <c r="V293" s="213"/>
      <c r="W293" s="213"/>
      <c r="X293" s="213"/>
      <c r="Y293" s="213"/>
      <c r="Z293" s="213"/>
      <c r="AA293" s="213"/>
      <c r="AB293" s="213"/>
      <c r="AC293" s="213"/>
      <c r="AD293" s="213"/>
      <c r="AE293" s="213"/>
      <c r="AF293" s="213"/>
      <c r="AG293" s="213"/>
      <c r="AH293" s="213"/>
      <c r="AI293" s="213"/>
      <c r="AJ293" s="213"/>
      <c r="AK293" s="213"/>
      <c r="AL293" s="213"/>
      <c r="AM293" s="213"/>
    </row>
    <row r="294" spans="1:39" ht="15.75" customHeight="1">
      <c r="A294" s="213"/>
      <c r="B294" s="212"/>
      <c r="C294" s="212"/>
      <c r="D294" s="212"/>
      <c r="E294" s="212"/>
      <c r="F294" s="212"/>
      <c r="G294" s="212"/>
      <c r="H294" s="212"/>
      <c r="I294" s="212"/>
      <c r="J294" s="212"/>
      <c r="K294" s="212"/>
      <c r="L294" s="212"/>
      <c r="M294" s="212"/>
      <c r="N294" s="212"/>
      <c r="O294" s="212"/>
      <c r="P294" s="55"/>
      <c r="Q294" s="55"/>
      <c r="R294" s="55"/>
      <c r="S294" s="55"/>
      <c r="T294" s="55"/>
      <c r="U294" s="213"/>
      <c r="V294" s="213"/>
      <c r="W294" s="213"/>
      <c r="X294" s="213"/>
      <c r="Y294" s="213"/>
      <c r="Z294" s="213"/>
      <c r="AA294" s="213"/>
      <c r="AB294" s="213"/>
      <c r="AC294" s="213"/>
      <c r="AD294" s="213"/>
      <c r="AE294" s="213"/>
      <c r="AF294" s="213"/>
      <c r="AG294" s="213"/>
      <c r="AH294" s="213"/>
      <c r="AI294" s="213"/>
      <c r="AJ294" s="213"/>
      <c r="AK294" s="213"/>
      <c r="AL294" s="213"/>
      <c r="AM294" s="213"/>
    </row>
    <row r="295" spans="1:39" ht="15.75" customHeight="1">
      <c r="A295" s="213"/>
      <c r="B295" s="212"/>
      <c r="C295" s="212"/>
      <c r="D295" s="212"/>
      <c r="E295" s="212"/>
      <c r="F295" s="212"/>
      <c r="G295" s="212"/>
      <c r="H295" s="212"/>
      <c r="I295" s="212"/>
      <c r="J295" s="212"/>
      <c r="K295" s="212"/>
      <c r="L295" s="212"/>
      <c r="M295" s="212"/>
      <c r="N295" s="212"/>
      <c r="O295" s="212"/>
      <c r="P295" s="55"/>
      <c r="Q295" s="55"/>
      <c r="R295" s="55"/>
      <c r="S295" s="55"/>
      <c r="T295" s="55"/>
      <c r="U295" s="213"/>
      <c r="V295" s="213"/>
      <c r="W295" s="213"/>
      <c r="X295" s="213"/>
      <c r="Y295" s="213"/>
      <c r="Z295" s="213"/>
      <c r="AA295" s="213"/>
      <c r="AB295" s="213"/>
      <c r="AC295" s="213"/>
      <c r="AD295" s="213"/>
      <c r="AE295" s="213"/>
      <c r="AF295" s="213"/>
      <c r="AG295" s="213"/>
      <c r="AH295" s="213"/>
      <c r="AI295" s="213"/>
      <c r="AJ295" s="213"/>
      <c r="AK295" s="213"/>
      <c r="AL295" s="213"/>
      <c r="AM295" s="213"/>
    </row>
    <row r="296" spans="1:39" ht="15.75" customHeight="1">
      <c r="A296" s="213"/>
      <c r="B296" s="212"/>
      <c r="C296" s="212"/>
      <c r="D296" s="212"/>
      <c r="E296" s="212"/>
      <c r="F296" s="212"/>
      <c r="G296" s="212"/>
      <c r="H296" s="212"/>
      <c r="I296" s="212"/>
      <c r="J296" s="212"/>
      <c r="K296" s="212"/>
      <c r="L296" s="212"/>
      <c r="M296" s="212"/>
      <c r="N296" s="212"/>
      <c r="O296" s="212"/>
      <c r="P296" s="55"/>
      <c r="Q296" s="55"/>
      <c r="R296" s="55"/>
      <c r="S296" s="55"/>
      <c r="T296" s="55"/>
      <c r="U296" s="213"/>
      <c r="V296" s="213"/>
      <c r="W296" s="213"/>
      <c r="X296" s="213"/>
      <c r="Y296" s="213"/>
      <c r="Z296" s="213"/>
      <c r="AA296" s="213"/>
      <c r="AB296" s="213"/>
      <c r="AC296" s="213"/>
      <c r="AD296" s="213"/>
      <c r="AE296" s="213"/>
      <c r="AF296" s="213"/>
      <c r="AG296" s="213"/>
      <c r="AH296" s="213"/>
      <c r="AI296" s="213"/>
      <c r="AJ296" s="213"/>
      <c r="AK296" s="213"/>
      <c r="AL296" s="213"/>
      <c r="AM296" s="213"/>
    </row>
    <row r="297" spans="1:39" ht="15.75" customHeight="1">
      <c r="A297" s="213"/>
      <c r="B297" s="212"/>
      <c r="C297" s="212"/>
      <c r="D297" s="212"/>
      <c r="E297" s="212"/>
      <c r="F297" s="212"/>
      <c r="G297" s="212"/>
      <c r="H297" s="212"/>
      <c r="I297" s="212"/>
      <c r="J297" s="212"/>
      <c r="K297" s="212"/>
      <c r="L297" s="212"/>
      <c r="M297" s="212"/>
      <c r="N297" s="212"/>
      <c r="O297" s="212"/>
      <c r="P297" s="55"/>
      <c r="Q297" s="55"/>
      <c r="R297" s="55"/>
      <c r="S297" s="55"/>
      <c r="T297" s="55"/>
      <c r="U297" s="213"/>
      <c r="V297" s="213"/>
      <c r="W297" s="213"/>
      <c r="X297" s="213"/>
      <c r="Y297" s="213"/>
      <c r="Z297" s="213"/>
      <c r="AA297" s="213"/>
      <c r="AB297" s="213"/>
      <c r="AC297" s="213"/>
      <c r="AD297" s="213"/>
      <c r="AE297" s="213"/>
      <c r="AF297" s="213"/>
      <c r="AG297" s="213"/>
      <c r="AH297" s="213"/>
      <c r="AI297" s="213"/>
      <c r="AJ297" s="213"/>
      <c r="AK297" s="213"/>
      <c r="AL297" s="213"/>
      <c r="AM297" s="213"/>
    </row>
    <row r="298" spans="1:39" ht="15.75" customHeight="1">
      <c r="A298" s="213"/>
      <c r="B298" s="212"/>
      <c r="C298" s="212"/>
      <c r="D298" s="212"/>
      <c r="E298" s="212"/>
      <c r="F298" s="212"/>
      <c r="G298" s="212"/>
      <c r="H298" s="212"/>
      <c r="I298" s="212"/>
      <c r="J298" s="212"/>
      <c r="K298" s="212"/>
      <c r="L298" s="212"/>
      <c r="M298" s="212"/>
      <c r="N298" s="212"/>
      <c r="O298" s="212"/>
      <c r="P298" s="55"/>
      <c r="Q298" s="55"/>
      <c r="R298" s="55"/>
      <c r="S298" s="55"/>
      <c r="T298" s="55"/>
      <c r="U298" s="213"/>
      <c r="V298" s="213"/>
      <c r="W298" s="213"/>
      <c r="X298" s="213"/>
      <c r="Y298" s="213"/>
      <c r="Z298" s="213"/>
      <c r="AA298" s="213"/>
      <c r="AB298" s="213"/>
      <c r="AC298" s="213"/>
      <c r="AD298" s="213"/>
      <c r="AE298" s="213"/>
      <c r="AF298" s="213"/>
      <c r="AG298" s="213"/>
      <c r="AH298" s="213"/>
      <c r="AI298" s="213"/>
      <c r="AJ298" s="213"/>
      <c r="AK298" s="213"/>
      <c r="AL298" s="213"/>
      <c r="AM298" s="213"/>
    </row>
    <row r="299" spans="1:39" ht="15.75" customHeight="1">
      <c r="A299" s="213"/>
      <c r="B299" s="212"/>
      <c r="C299" s="212"/>
      <c r="D299" s="212"/>
      <c r="E299" s="212"/>
      <c r="F299" s="212"/>
      <c r="G299" s="212"/>
      <c r="H299" s="212"/>
      <c r="I299" s="212"/>
      <c r="J299" s="212"/>
      <c r="K299" s="212"/>
      <c r="L299" s="212"/>
      <c r="M299" s="212"/>
      <c r="N299" s="212"/>
      <c r="O299" s="212"/>
      <c r="P299" s="55"/>
      <c r="Q299" s="55"/>
      <c r="R299" s="55"/>
      <c r="S299" s="55"/>
      <c r="T299" s="55"/>
      <c r="U299" s="213"/>
      <c r="V299" s="213"/>
      <c r="W299" s="213"/>
      <c r="X299" s="213"/>
      <c r="Y299" s="213"/>
      <c r="Z299" s="213"/>
      <c r="AA299" s="213"/>
      <c r="AB299" s="213"/>
      <c r="AC299" s="213"/>
      <c r="AD299" s="213"/>
      <c r="AE299" s="213"/>
      <c r="AF299" s="213"/>
      <c r="AG299" s="213"/>
      <c r="AH299" s="213"/>
      <c r="AI299" s="213"/>
      <c r="AJ299" s="213"/>
      <c r="AK299" s="213"/>
      <c r="AL299" s="213"/>
      <c r="AM299" s="213"/>
    </row>
    <row r="300" spans="1:39" ht="15.75" customHeight="1">
      <c r="A300" s="213"/>
      <c r="B300" s="212"/>
      <c r="C300" s="212"/>
      <c r="D300" s="212"/>
      <c r="E300" s="212"/>
      <c r="F300" s="212"/>
      <c r="G300" s="212"/>
      <c r="H300" s="212"/>
      <c r="I300" s="212"/>
      <c r="J300" s="212"/>
      <c r="K300" s="212"/>
      <c r="L300" s="212"/>
      <c r="M300" s="212"/>
      <c r="N300" s="212"/>
      <c r="O300" s="212"/>
      <c r="P300" s="55"/>
      <c r="Q300" s="55"/>
      <c r="R300" s="55"/>
      <c r="S300" s="55"/>
      <c r="T300" s="55"/>
      <c r="U300" s="213"/>
      <c r="V300" s="213"/>
      <c r="W300" s="213"/>
      <c r="X300" s="213"/>
      <c r="Y300" s="213"/>
      <c r="Z300" s="213"/>
      <c r="AA300" s="213"/>
      <c r="AB300" s="213"/>
      <c r="AC300" s="213"/>
      <c r="AD300" s="213"/>
      <c r="AE300" s="213"/>
      <c r="AF300" s="213"/>
      <c r="AG300" s="213"/>
      <c r="AH300" s="213"/>
      <c r="AI300" s="213"/>
      <c r="AJ300" s="213"/>
      <c r="AK300" s="213"/>
      <c r="AL300" s="213"/>
      <c r="AM300" s="213"/>
    </row>
    <row r="301" spans="1:39" ht="15.75" customHeight="1">
      <c r="A301" s="213"/>
      <c r="B301" s="212"/>
      <c r="C301" s="212"/>
      <c r="D301" s="212"/>
      <c r="E301" s="212"/>
      <c r="F301" s="212"/>
      <c r="G301" s="212"/>
      <c r="H301" s="212"/>
      <c r="I301" s="212"/>
      <c r="J301" s="212"/>
      <c r="K301" s="212"/>
      <c r="L301" s="212"/>
      <c r="M301" s="212"/>
      <c r="N301" s="212"/>
      <c r="O301" s="212"/>
      <c r="P301" s="55"/>
      <c r="Q301" s="55"/>
      <c r="R301" s="55"/>
      <c r="S301" s="55"/>
      <c r="T301" s="55"/>
      <c r="U301" s="213"/>
      <c r="V301" s="213"/>
      <c r="W301" s="213"/>
      <c r="X301" s="213"/>
      <c r="Y301" s="213"/>
      <c r="Z301" s="213"/>
      <c r="AA301" s="213"/>
      <c r="AB301" s="213"/>
      <c r="AC301" s="213"/>
      <c r="AD301" s="213"/>
      <c r="AE301" s="213"/>
      <c r="AF301" s="213"/>
      <c r="AG301" s="213"/>
      <c r="AH301" s="213"/>
      <c r="AI301" s="213"/>
      <c r="AJ301" s="213"/>
      <c r="AK301" s="213"/>
      <c r="AL301" s="213"/>
      <c r="AM301" s="213"/>
    </row>
    <row r="302" spans="1:39" ht="15.75" customHeight="1">
      <c r="A302" s="213"/>
      <c r="B302" s="212"/>
      <c r="C302" s="212"/>
      <c r="D302" s="212"/>
      <c r="E302" s="212"/>
      <c r="F302" s="212"/>
      <c r="G302" s="212"/>
      <c r="H302" s="212"/>
      <c r="I302" s="212"/>
      <c r="J302" s="212"/>
      <c r="K302" s="212"/>
      <c r="L302" s="212"/>
      <c r="M302" s="212"/>
      <c r="N302" s="212"/>
      <c r="O302" s="212"/>
      <c r="P302" s="55"/>
      <c r="Q302" s="55"/>
      <c r="R302" s="55"/>
      <c r="S302" s="55"/>
      <c r="T302" s="55"/>
      <c r="U302" s="213"/>
      <c r="V302" s="213"/>
      <c r="W302" s="213"/>
      <c r="X302" s="213"/>
      <c r="Y302" s="213"/>
      <c r="Z302" s="213"/>
      <c r="AA302" s="213"/>
      <c r="AB302" s="213"/>
      <c r="AC302" s="213"/>
      <c r="AD302" s="213"/>
      <c r="AE302" s="213"/>
      <c r="AF302" s="213"/>
      <c r="AG302" s="213"/>
      <c r="AH302" s="213"/>
      <c r="AI302" s="213"/>
      <c r="AJ302" s="213"/>
      <c r="AK302" s="213"/>
      <c r="AL302" s="213"/>
      <c r="AM302" s="213"/>
    </row>
    <row r="303" spans="1:39" ht="15.75" customHeight="1">
      <c r="A303" s="213"/>
      <c r="B303" s="212"/>
      <c r="C303" s="212"/>
      <c r="D303" s="212"/>
      <c r="E303" s="212"/>
      <c r="F303" s="212"/>
      <c r="G303" s="212"/>
      <c r="H303" s="212"/>
      <c r="I303" s="212"/>
      <c r="J303" s="212"/>
      <c r="K303" s="212"/>
      <c r="L303" s="212"/>
      <c r="M303" s="212"/>
      <c r="N303" s="212"/>
      <c r="O303" s="212"/>
      <c r="P303" s="55"/>
      <c r="Q303" s="55"/>
      <c r="R303" s="55"/>
      <c r="S303" s="55"/>
      <c r="T303" s="55"/>
      <c r="U303" s="213"/>
      <c r="V303" s="213"/>
      <c r="W303" s="213"/>
      <c r="X303" s="213"/>
      <c r="Y303" s="213"/>
      <c r="Z303" s="213"/>
      <c r="AA303" s="213"/>
      <c r="AB303" s="213"/>
      <c r="AC303" s="213"/>
      <c r="AD303" s="213"/>
      <c r="AE303" s="213"/>
      <c r="AF303" s="213"/>
      <c r="AG303" s="213"/>
      <c r="AH303" s="213"/>
      <c r="AI303" s="213"/>
      <c r="AJ303" s="213"/>
      <c r="AK303" s="213"/>
      <c r="AL303" s="213"/>
      <c r="AM303" s="213"/>
    </row>
    <row r="304" spans="1:39" ht="15.75" customHeight="1">
      <c r="A304" s="213"/>
      <c r="B304" s="212"/>
      <c r="C304" s="212"/>
      <c r="D304" s="212"/>
      <c r="E304" s="212"/>
      <c r="F304" s="212"/>
      <c r="G304" s="212"/>
      <c r="H304" s="212"/>
      <c r="I304" s="212"/>
      <c r="J304" s="212"/>
      <c r="K304" s="212"/>
      <c r="L304" s="212"/>
      <c r="M304" s="212"/>
      <c r="N304" s="212"/>
      <c r="O304" s="212"/>
      <c r="P304" s="55"/>
      <c r="Q304" s="55"/>
      <c r="R304" s="55"/>
      <c r="S304" s="55"/>
      <c r="T304" s="55"/>
      <c r="U304" s="213"/>
      <c r="V304" s="213"/>
      <c r="W304" s="213"/>
      <c r="X304" s="213"/>
      <c r="Y304" s="213"/>
      <c r="Z304" s="213"/>
      <c r="AA304" s="213"/>
      <c r="AB304" s="213"/>
      <c r="AC304" s="213"/>
      <c r="AD304" s="213"/>
      <c r="AE304" s="213"/>
      <c r="AF304" s="213"/>
      <c r="AG304" s="213"/>
      <c r="AH304" s="213"/>
      <c r="AI304" s="213"/>
      <c r="AJ304" s="213"/>
      <c r="AK304" s="213"/>
      <c r="AL304" s="213"/>
      <c r="AM304" s="213"/>
    </row>
    <row r="305" spans="1:39" ht="15.75" customHeight="1">
      <c r="A305" s="213"/>
      <c r="B305" s="212"/>
      <c r="C305" s="212"/>
      <c r="D305" s="212"/>
      <c r="E305" s="212"/>
      <c r="F305" s="212"/>
      <c r="G305" s="212"/>
      <c r="H305" s="212"/>
      <c r="I305" s="212"/>
      <c r="J305" s="212"/>
      <c r="K305" s="212"/>
      <c r="L305" s="212"/>
      <c r="M305" s="212"/>
      <c r="N305" s="212"/>
      <c r="O305" s="212"/>
      <c r="P305" s="55"/>
      <c r="Q305" s="55"/>
      <c r="R305" s="55"/>
      <c r="S305" s="55"/>
      <c r="T305" s="55"/>
      <c r="U305" s="213"/>
      <c r="V305" s="213"/>
      <c r="W305" s="213"/>
      <c r="X305" s="213"/>
      <c r="Y305" s="213"/>
      <c r="Z305" s="213"/>
      <c r="AA305" s="213"/>
      <c r="AB305" s="213"/>
      <c r="AC305" s="213"/>
      <c r="AD305" s="213"/>
      <c r="AE305" s="213"/>
      <c r="AF305" s="213"/>
      <c r="AG305" s="213"/>
      <c r="AH305" s="213"/>
      <c r="AI305" s="213"/>
      <c r="AJ305" s="213"/>
      <c r="AK305" s="213"/>
      <c r="AL305" s="213"/>
      <c r="AM305" s="213"/>
    </row>
    <row r="306" spans="1:39" ht="15.75" customHeight="1">
      <c r="A306" s="213"/>
      <c r="B306" s="212"/>
      <c r="C306" s="212"/>
      <c r="D306" s="212"/>
      <c r="E306" s="212"/>
      <c r="F306" s="212"/>
      <c r="G306" s="212"/>
      <c r="H306" s="212"/>
      <c r="I306" s="212"/>
      <c r="J306" s="212"/>
      <c r="K306" s="212"/>
      <c r="L306" s="212"/>
      <c r="M306" s="212"/>
      <c r="N306" s="212"/>
      <c r="O306" s="212"/>
      <c r="P306" s="55"/>
      <c r="Q306" s="55"/>
      <c r="R306" s="55"/>
      <c r="S306" s="55"/>
      <c r="T306" s="55"/>
      <c r="U306" s="213"/>
      <c r="V306" s="213"/>
      <c r="W306" s="213"/>
      <c r="X306" s="213"/>
      <c r="Y306" s="213"/>
      <c r="Z306" s="213"/>
      <c r="AA306" s="213"/>
      <c r="AB306" s="213"/>
      <c r="AC306" s="213"/>
      <c r="AD306" s="213"/>
      <c r="AE306" s="213"/>
      <c r="AF306" s="213"/>
      <c r="AG306" s="213"/>
      <c r="AH306" s="213"/>
      <c r="AI306" s="213"/>
      <c r="AJ306" s="213"/>
      <c r="AK306" s="213"/>
      <c r="AL306" s="213"/>
      <c r="AM306" s="213"/>
    </row>
    <row r="307" spans="1:39" ht="15.75" customHeight="1">
      <c r="A307" s="213"/>
      <c r="B307" s="212"/>
      <c r="C307" s="212"/>
      <c r="D307" s="212"/>
      <c r="E307" s="212"/>
      <c r="F307" s="212"/>
      <c r="G307" s="212"/>
      <c r="H307" s="212"/>
      <c r="I307" s="212"/>
      <c r="J307" s="212"/>
      <c r="K307" s="212"/>
      <c r="L307" s="212"/>
      <c r="M307" s="212"/>
      <c r="N307" s="212"/>
      <c r="O307" s="212"/>
      <c r="P307" s="55"/>
      <c r="Q307" s="55"/>
      <c r="R307" s="55"/>
      <c r="S307" s="55"/>
      <c r="T307" s="55"/>
      <c r="U307" s="213"/>
      <c r="V307" s="213"/>
      <c r="W307" s="213"/>
      <c r="X307" s="213"/>
      <c r="Y307" s="213"/>
      <c r="Z307" s="213"/>
      <c r="AA307" s="213"/>
      <c r="AB307" s="213"/>
      <c r="AC307" s="213"/>
      <c r="AD307" s="213"/>
      <c r="AE307" s="213"/>
      <c r="AF307" s="213"/>
      <c r="AG307" s="213"/>
      <c r="AH307" s="213"/>
      <c r="AI307" s="213"/>
      <c r="AJ307" s="213"/>
      <c r="AK307" s="213"/>
      <c r="AL307" s="213"/>
      <c r="AM307" s="213"/>
    </row>
    <row r="308" spans="1:39" ht="15.75" customHeight="1">
      <c r="A308" s="213"/>
      <c r="B308" s="212"/>
      <c r="C308" s="212"/>
      <c r="D308" s="212"/>
      <c r="E308" s="212"/>
      <c r="F308" s="212"/>
      <c r="G308" s="212"/>
      <c r="H308" s="212"/>
      <c r="I308" s="212"/>
      <c r="J308" s="212"/>
      <c r="K308" s="212"/>
      <c r="L308" s="212"/>
      <c r="M308" s="212"/>
      <c r="N308" s="212"/>
      <c r="O308" s="212"/>
      <c r="P308" s="55"/>
      <c r="Q308" s="55"/>
      <c r="R308" s="55"/>
      <c r="S308" s="55"/>
      <c r="T308" s="55"/>
      <c r="U308" s="213"/>
      <c r="V308" s="213"/>
      <c r="W308" s="213"/>
      <c r="X308" s="213"/>
      <c r="Y308" s="213"/>
      <c r="Z308" s="213"/>
      <c r="AA308" s="213"/>
      <c r="AB308" s="213"/>
      <c r="AC308" s="213"/>
      <c r="AD308" s="213"/>
      <c r="AE308" s="213"/>
      <c r="AF308" s="213"/>
      <c r="AG308" s="213"/>
      <c r="AH308" s="213"/>
      <c r="AI308" s="213"/>
      <c r="AJ308" s="213"/>
      <c r="AK308" s="213"/>
      <c r="AL308" s="213"/>
      <c r="AM308" s="213"/>
    </row>
    <row r="309" spans="1:39" ht="15.75" customHeight="1">
      <c r="A309" s="213"/>
      <c r="B309" s="212"/>
      <c r="C309" s="212"/>
      <c r="D309" s="212"/>
      <c r="E309" s="212"/>
      <c r="F309" s="212"/>
      <c r="G309" s="212"/>
      <c r="H309" s="212"/>
      <c r="I309" s="212"/>
      <c r="J309" s="212"/>
      <c r="K309" s="212"/>
      <c r="L309" s="212"/>
      <c r="M309" s="212"/>
      <c r="N309" s="212"/>
      <c r="O309" s="212"/>
      <c r="P309" s="55"/>
      <c r="Q309" s="55"/>
      <c r="R309" s="55"/>
      <c r="S309" s="55"/>
      <c r="T309" s="55"/>
      <c r="U309" s="213"/>
      <c r="V309" s="213"/>
      <c r="W309" s="213"/>
      <c r="X309" s="213"/>
      <c r="Y309" s="213"/>
      <c r="Z309" s="213"/>
      <c r="AA309" s="213"/>
      <c r="AB309" s="213"/>
      <c r="AC309" s="213"/>
      <c r="AD309" s="213"/>
      <c r="AE309" s="213"/>
      <c r="AF309" s="213"/>
      <c r="AG309" s="213"/>
      <c r="AH309" s="213"/>
      <c r="AI309" s="213"/>
      <c r="AJ309" s="213"/>
      <c r="AK309" s="213"/>
      <c r="AL309" s="213"/>
      <c r="AM309" s="213"/>
    </row>
    <row r="310" spans="1:39" ht="15.75" customHeight="1">
      <c r="A310" s="213"/>
      <c r="B310" s="212"/>
      <c r="C310" s="212"/>
      <c r="D310" s="212"/>
      <c r="E310" s="212"/>
      <c r="F310" s="212"/>
      <c r="G310" s="212"/>
      <c r="H310" s="212"/>
      <c r="I310" s="212"/>
      <c r="J310" s="212"/>
      <c r="K310" s="212"/>
      <c r="L310" s="212"/>
      <c r="M310" s="212"/>
      <c r="N310" s="212"/>
      <c r="O310" s="212"/>
      <c r="P310" s="55"/>
      <c r="Q310" s="55"/>
      <c r="R310" s="55"/>
      <c r="S310" s="55"/>
      <c r="T310" s="55"/>
      <c r="U310" s="213"/>
      <c r="V310" s="213"/>
      <c r="W310" s="213"/>
      <c r="X310" s="213"/>
      <c r="Y310" s="213"/>
      <c r="Z310" s="213"/>
      <c r="AA310" s="213"/>
      <c r="AB310" s="213"/>
      <c r="AC310" s="213"/>
      <c r="AD310" s="213"/>
      <c r="AE310" s="213"/>
      <c r="AF310" s="213"/>
      <c r="AG310" s="213"/>
      <c r="AH310" s="213"/>
      <c r="AI310" s="213"/>
      <c r="AJ310" s="213"/>
      <c r="AK310" s="213"/>
      <c r="AL310" s="213"/>
      <c r="AM310" s="213"/>
    </row>
    <row r="311" spans="1:39" ht="15.75" customHeight="1">
      <c r="A311" s="213"/>
      <c r="B311" s="212"/>
      <c r="C311" s="212"/>
      <c r="D311" s="212"/>
      <c r="E311" s="212"/>
      <c r="F311" s="212"/>
      <c r="G311" s="212"/>
      <c r="H311" s="212"/>
      <c r="I311" s="212"/>
      <c r="J311" s="212"/>
      <c r="K311" s="212"/>
      <c r="L311" s="212"/>
      <c r="M311" s="212"/>
      <c r="N311" s="212"/>
      <c r="O311" s="212"/>
      <c r="P311" s="55"/>
      <c r="Q311" s="55"/>
      <c r="R311" s="55"/>
      <c r="S311" s="55"/>
      <c r="T311" s="55"/>
      <c r="U311" s="213"/>
      <c r="V311" s="213"/>
      <c r="W311" s="213"/>
      <c r="X311" s="213"/>
      <c r="Y311" s="213"/>
      <c r="Z311" s="213"/>
      <c r="AA311" s="213"/>
      <c r="AB311" s="213"/>
      <c r="AC311" s="213"/>
      <c r="AD311" s="213"/>
      <c r="AE311" s="213"/>
      <c r="AF311" s="213"/>
      <c r="AG311" s="213"/>
      <c r="AH311" s="213"/>
      <c r="AI311" s="213"/>
      <c r="AJ311" s="213"/>
      <c r="AK311" s="213"/>
      <c r="AL311" s="213"/>
      <c r="AM311" s="213"/>
    </row>
    <row r="312" spans="1:39" ht="15.75" customHeight="1">
      <c r="A312" s="213"/>
      <c r="B312" s="212"/>
      <c r="C312" s="212"/>
      <c r="D312" s="212"/>
      <c r="E312" s="212"/>
      <c r="F312" s="212"/>
      <c r="G312" s="212"/>
      <c r="H312" s="212"/>
      <c r="I312" s="212"/>
      <c r="J312" s="212"/>
      <c r="K312" s="212"/>
      <c r="L312" s="212"/>
      <c r="M312" s="212"/>
      <c r="N312" s="212"/>
      <c r="O312" s="212"/>
      <c r="P312" s="55"/>
      <c r="Q312" s="55"/>
      <c r="R312" s="55"/>
      <c r="S312" s="55"/>
      <c r="T312" s="55"/>
      <c r="U312" s="213"/>
      <c r="V312" s="213"/>
      <c r="W312" s="213"/>
      <c r="X312" s="213"/>
      <c r="Y312" s="213"/>
      <c r="Z312" s="213"/>
      <c r="AA312" s="213"/>
      <c r="AB312" s="213"/>
      <c r="AC312" s="213"/>
      <c r="AD312" s="213"/>
      <c r="AE312" s="213"/>
      <c r="AF312" s="213"/>
      <c r="AG312" s="213"/>
      <c r="AH312" s="213"/>
      <c r="AI312" s="213"/>
      <c r="AJ312" s="213"/>
      <c r="AK312" s="213"/>
      <c r="AL312" s="213"/>
      <c r="AM312" s="213"/>
    </row>
    <row r="313" spans="1:39" ht="15.75" customHeight="1">
      <c r="A313" s="213"/>
      <c r="B313" s="212"/>
      <c r="C313" s="212"/>
      <c r="D313" s="212"/>
      <c r="E313" s="212"/>
      <c r="F313" s="212"/>
      <c r="G313" s="212"/>
      <c r="H313" s="212"/>
      <c r="I313" s="212"/>
      <c r="J313" s="212"/>
      <c r="K313" s="212"/>
      <c r="L313" s="212"/>
      <c r="M313" s="212"/>
      <c r="N313" s="212"/>
      <c r="O313" s="212"/>
      <c r="P313" s="55"/>
      <c r="Q313" s="55"/>
      <c r="R313" s="55"/>
      <c r="S313" s="55"/>
      <c r="T313" s="55"/>
      <c r="U313" s="213"/>
      <c r="V313" s="213"/>
      <c r="W313" s="213"/>
      <c r="X313" s="213"/>
      <c r="Y313" s="213"/>
      <c r="Z313" s="213"/>
      <c r="AA313" s="213"/>
      <c r="AB313" s="213"/>
      <c r="AC313" s="213"/>
      <c r="AD313" s="213"/>
      <c r="AE313" s="213"/>
      <c r="AF313" s="213"/>
      <c r="AG313" s="213"/>
      <c r="AH313" s="213"/>
      <c r="AI313" s="213"/>
      <c r="AJ313" s="213"/>
      <c r="AK313" s="213"/>
      <c r="AL313" s="213"/>
      <c r="AM313" s="213"/>
    </row>
    <row r="314" spans="1:39" ht="15.75" customHeight="1">
      <c r="A314" s="213"/>
      <c r="B314" s="212"/>
      <c r="C314" s="212"/>
      <c r="D314" s="212"/>
      <c r="E314" s="212"/>
      <c r="F314" s="212"/>
      <c r="G314" s="212"/>
      <c r="H314" s="212"/>
      <c r="I314" s="212"/>
      <c r="J314" s="212"/>
      <c r="K314" s="212"/>
      <c r="L314" s="212"/>
      <c r="M314" s="212"/>
      <c r="N314" s="212"/>
      <c r="O314" s="212"/>
      <c r="P314" s="55"/>
      <c r="Q314" s="55"/>
      <c r="R314" s="55"/>
      <c r="S314" s="55"/>
      <c r="T314" s="55"/>
      <c r="U314" s="213"/>
      <c r="V314" s="213"/>
      <c r="W314" s="213"/>
      <c r="X314" s="213"/>
      <c r="Y314" s="213"/>
      <c r="Z314" s="213"/>
      <c r="AA314" s="213"/>
      <c r="AB314" s="213"/>
      <c r="AC314" s="213"/>
      <c r="AD314" s="213"/>
      <c r="AE314" s="213"/>
      <c r="AF314" s="213"/>
      <c r="AG314" s="213"/>
      <c r="AH314" s="213"/>
      <c r="AI314" s="213"/>
      <c r="AJ314" s="213"/>
      <c r="AK314" s="213"/>
      <c r="AL314" s="213"/>
      <c r="AM314" s="213"/>
    </row>
    <row r="315" spans="1:39" ht="15.75" customHeight="1">
      <c r="A315" s="213"/>
      <c r="B315" s="212"/>
      <c r="C315" s="212"/>
      <c r="D315" s="212"/>
      <c r="E315" s="212"/>
      <c r="F315" s="212"/>
      <c r="G315" s="212"/>
      <c r="H315" s="212"/>
      <c r="I315" s="212"/>
      <c r="J315" s="212"/>
      <c r="K315" s="212"/>
      <c r="L315" s="212"/>
      <c r="M315" s="212"/>
      <c r="N315" s="212"/>
      <c r="O315" s="212"/>
      <c r="P315" s="55"/>
      <c r="Q315" s="55"/>
      <c r="R315" s="55"/>
      <c r="S315" s="55"/>
      <c r="T315" s="55"/>
      <c r="U315" s="213"/>
      <c r="V315" s="213"/>
      <c r="W315" s="213"/>
      <c r="X315" s="213"/>
      <c r="Y315" s="213"/>
      <c r="Z315" s="213"/>
      <c r="AA315" s="213"/>
      <c r="AB315" s="213"/>
      <c r="AC315" s="213"/>
      <c r="AD315" s="213"/>
      <c r="AE315" s="213"/>
      <c r="AF315" s="213"/>
      <c r="AG315" s="213"/>
      <c r="AH315" s="213"/>
      <c r="AI315" s="213"/>
      <c r="AJ315" s="213"/>
      <c r="AK315" s="213"/>
      <c r="AL315" s="213"/>
      <c r="AM315" s="213"/>
    </row>
    <row r="316" spans="1:39" ht="15.75" customHeight="1">
      <c r="A316" s="213"/>
      <c r="B316" s="212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2"/>
      <c r="O316" s="212"/>
      <c r="P316" s="55"/>
      <c r="Q316" s="55"/>
      <c r="R316" s="55"/>
      <c r="S316" s="55"/>
      <c r="T316" s="55"/>
      <c r="U316" s="213"/>
      <c r="V316" s="213"/>
      <c r="W316" s="213"/>
      <c r="X316" s="213"/>
      <c r="Y316" s="213"/>
      <c r="Z316" s="213"/>
      <c r="AA316" s="213"/>
      <c r="AB316" s="213"/>
      <c r="AC316" s="213"/>
      <c r="AD316" s="213"/>
      <c r="AE316" s="213"/>
      <c r="AF316" s="213"/>
      <c r="AG316" s="213"/>
      <c r="AH316" s="213"/>
      <c r="AI316" s="213"/>
      <c r="AJ316" s="213"/>
      <c r="AK316" s="213"/>
      <c r="AL316" s="213"/>
      <c r="AM316" s="213"/>
    </row>
    <row r="317" spans="1:39" ht="15.75" customHeight="1">
      <c r="A317" s="213"/>
      <c r="B317" s="212"/>
      <c r="C317" s="212"/>
      <c r="D317" s="212"/>
      <c r="E317" s="212"/>
      <c r="F317" s="212"/>
      <c r="G317" s="212"/>
      <c r="H317" s="212"/>
      <c r="I317" s="212"/>
      <c r="J317" s="212"/>
      <c r="K317" s="212"/>
      <c r="L317" s="212"/>
      <c r="M317" s="212"/>
      <c r="N317" s="212"/>
      <c r="O317" s="212"/>
      <c r="P317" s="55"/>
      <c r="Q317" s="55"/>
      <c r="R317" s="55"/>
      <c r="S317" s="55"/>
      <c r="T317" s="55"/>
      <c r="U317" s="213"/>
      <c r="V317" s="213"/>
      <c r="W317" s="213"/>
      <c r="X317" s="213"/>
      <c r="Y317" s="213"/>
      <c r="Z317" s="213"/>
      <c r="AA317" s="213"/>
      <c r="AB317" s="213"/>
      <c r="AC317" s="213"/>
      <c r="AD317" s="213"/>
      <c r="AE317" s="213"/>
      <c r="AF317" s="213"/>
      <c r="AG317" s="213"/>
      <c r="AH317" s="213"/>
      <c r="AI317" s="213"/>
      <c r="AJ317" s="213"/>
      <c r="AK317" s="213"/>
      <c r="AL317" s="213"/>
      <c r="AM317" s="213"/>
    </row>
    <row r="318" spans="1:39" ht="15.75" customHeight="1">
      <c r="A318" s="213"/>
      <c r="B318" s="212"/>
      <c r="C318" s="212"/>
      <c r="D318" s="212"/>
      <c r="E318" s="212"/>
      <c r="F318" s="212"/>
      <c r="G318" s="212"/>
      <c r="H318" s="212"/>
      <c r="I318" s="212"/>
      <c r="J318" s="212"/>
      <c r="K318" s="212"/>
      <c r="L318" s="212"/>
      <c r="M318" s="212"/>
      <c r="N318" s="212"/>
      <c r="O318" s="212"/>
      <c r="P318" s="55"/>
      <c r="Q318" s="55"/>
      <c r="R318" s="55"/>
      <c r="S318" s="55"/>
      <c r="T318" s="55"/>
      <c r="U318" s="213"/>
      <c r="V318" s="213"/>
      <c r="W318" s="213"/>
      <c r="X318" s="213"/>
      <c r="Y318" s="213"/>
      <c r="Z318" s="213"/>
      <c r="AA318" s="213"/>
      <c r="AB318" s="213"/>
      <c r="AC318" s="213"/>
      <c r="AD318" s="213"/>
      <c r="AE318" s="213"/>
      <c r="AF318" s="213"/>
      <c r="AG318" s="213"/>
      <c r="AH318" s="213"/>
      <c r="AI318" s="213"/>
      <c r="AJ318" s="213"/>
      <c r="AK318" s="213"/>
      <c r="AL318" s="213"/>
      <c r="AM318" s="213"/>
    </row>
    <row r="319" spans="1:39" ht="15.75" customHeight="1">
      <c r="A319" s="213"/>
      <c r="B319" s="212"/>
      <c r="C319" s="212"/>
      <c r="D319" s="212"/>
      <c r="E319" s="212"/>
      <c r="F319" s="212"/>
      <c r="G319" s="212"/>
      <c r="H319" s="212"/>
      <c r="I319" s="212"/>
      <c r="J319" s="212"/>
      <c r="K319" s="212"/>
      <c r="L319" s="212"/>
      <c r="M319" s="212"/>
      <c r="N319" s="212"/>
      <c r="O319" s="212"/>
      <c r="P319" s="55"/>
      <c r="Q319" s="55"/>
      <c r="R319" s="55"/>
      <c r="S319" s="55"/>
      <c r="T319" s="55"/>
      <c r="U319" s="213"/>
      <c r="V319" s="213"/>
      <c r="W319" s="213"/>
      <c r="X319" s="213"/>
      <c r="Y319" s="213"/>
      <c r="Z319" s="213"/>
      <c r="AA319" s="213"/>
      <c r="AB319" s="213"/>
      <c r="AC319" s="213"/>
      <c r="AD319" s="213"/>
      <c r="AE319" s="213"/>
      <c r="AF319" s="213"/>
      <c r="AG319" s="213"/>
      <c r="AH319" s="213"/>
      <c r="AI319" s="213"/>
      <c r="AJ319" s="213"/>
      <c r="AK319" s="213"/>
      <c r="AL319" s="213"/>
      <c r="AM319" s="213"/>
    </row>
    <row r="320" spans="1:39" ht="15.75" customHeight="1">
      <c r="A320" s="213"/>
      <c r="B320" s="212"/>
      <c r="C320" s="212"/>
      <c r="D320" s="212"/>
      <c r="E320" s="212"/>
      <c r="F320" s="212"/>
      <c r="G320" s="212"/>
      <c r="H320" s="212"/>
      <c r="I320" s="212"/>
      <c r="J320" s="212"/>
      <c r="K320" s="212"/>
      <c r="L320" s="212"/>
      <c r="M320" s="212"/>
      <c r="N320" s="212"/>
      <c r="O320" s="212"/>
      <c r="P320" s="55"/>
      <c r="Q320" s="55"/>
      <c r="R320" s="55"/>
      <c r="S320" s="55"/>
      <c r="T320" s="55"/>
      <c r="U320" s="213"/>
      <c r="V320" s="213"/>
      <c r="W320" s="213"/>
      <c r="X320" s="213"/>
      <c r="Y320" s="213"/>
      <c r="Z320" s="213"/>
      <c r="AA320" s="213"/>
      <c r="AB320" s="213"/>
      <c r="AC320" s="213"/>
      <c r="AD320" s="213"/>
      <c r="AE320" s="213"/>
      <c r="AF320" s="213"/>
      <c r="AG320" s="213"/>
      <c r="AH320" s="213"/>
      <c r="AI320" s="213"/>
      <c r="AJ320" s="213"/>
      <c r="AK320" s="213"/>
      <c r="AL320" s="213"/>
      <c r="AM320" s="213"/>
    </row>
    <row r="321" spans="1:39" ht="15.75" customHeight="1">
      <c r="A321" s="213"/>
      <c r="B321" s="212"/>
      <c r="C321" s="212"/>
      <c r="D321" s="212"/>
      <c r="E321" s="212"/>
      <c r="F321" s="212"/>
      <c r="G321" s="212"/>
      <c r="H321" s="212"/>
      <c r="I321" s="212"/>
      <c r="J321" s="212"/>
      <c r="K321" s="212"/>
      <c r="L321" s="212"/>
      <c r="M321" s="212"/>
      <c r="N321" s="212"/>
      <c r="O321" s="212"/>
      <c r="P321" s="55"/>
      <c r="Q321" s="55"/>
      <c r="R321" s="55"/>
      <c r="S321" s="55"/>
      <c r="T321" s="55"/>
      <c r="U321" s="213"/>
      <c r="V321" s="213"/>
      <c r="W321" s="213"/>
      <c r="X321" s="213"/>
      <c r="Y321" s="213"/>
      <c r="Z321" s="213"/>
      <c r="AA321" s="213"/>
      <c r="AB321" s="213"/>
      <c r="AC321" s="213"/>
      <c r="AD321" s="213"/>
      <c r="AE321" s="213"/>
      <c r="AF321" s="213"/>
      <c r="AG321" s="213"/>
      <c r="AH321" s="213"/>
      <c r="AI321" s="213"/>
      <c r="AJ321" s="213"/>
      <c r="AK321" s="213"/>
      <c r="AL321" s="213"/>
      <c r="AM321" s="213"/>
    </row>
    <row r="322" spans="1:39" ht="15.75" customHeight="1">
      <c r="A322" s="213"/>
      <c r="B322" s="212"/>
      <c r="C322" s="212"/>
      <c r="D322" s="212"/>
      <c r="E322" s="212"/>
      <c r="F322" s="212"/>
      <c r="G322" s="212"/>
      <c r="H322" s="212"/>
      <c r="I322" s="212"/>
      <c r="J322" s="212"/>
      <c r="K322" s="212"/>
      <c r="L322" s="212"/>
      <c r="M322" s="212"/>
      <c r="N322" s="212"/>
      <c r="O322" s="212"/>
      <c r="P322" s="55"/>
      <c r="Q322" s="55"/>
      <c r="R322" s="55"/>
      <c r="S322" s="55"/>
      <c r="T322" s="55"/>
      <c r="U322" s="213"/>
      <c r="V322" s="213"/>
      <c r="W322" s="213"/>
      <c r="X322" s="213"/>
      <c r="Y322" s="213"/>
      <c r="Z322" s="213"/>
      <c r="AA322" s="213"/>
      <c r="AB322" s="213"/>
      <c r="AC322" s="213"/>
      <c r="AD322" s="213"/>
      <c r="AE322" s="213"/>
      <c r="AF322" s="213"/>
      <c r="AG322" s="213"/>
      <c r="AH322" s="213"/>
      <c r="AI322" s="213"/>
      <c r="AJ322" s="213"/>
      <c r="AK322" s="213"/>
      <c r="AL322" s="213"/>
      <c r="AM322" s="213"/>
    </row>
    <row r="323" spans="1:39" ht="15.75" customHeight="1">
      <c r="A323" s="213"/>
      <c r="B323" s="212"/>
      <c r="C323" s="212"/>
      <c r="D323" s="212"/>
      <c r="E323" s="212"/>
      <c r="F323" s="212"/>
      <c r="G323" s="212"/>
      <c r="H323" s="212"/>
      <c r="I323" s="212"/>
      <c r="J323" s="212"/>
      <c r="K323" s="212"/>
      <c r="L323" s="212"/>
      <c r="M323" s="212"/>
      <c r="N323" s="212"/>
      <c r="O323" s="212"/>
      <c r="P323" s="55"/>
      <c r="Q323" s="55"/>
      <c r="R323" s="55"/>
      <c r="S323" s="55"/>
      <c r="T323" s="55"/>
      <c r="U323" s="213"/>
      <c r="V323" s="213"/>
      <c r="W323" s="213"/>
      <c r="X323" s="213"/>
      <c r="Y323" s="213"/>
      <c r="Z323" s="213"/>
      <c r="AA323" s="213"/>
      <c r="AB323" s="213"/>
      <c r="AC323" s="213"/>
      <c r="AD323" s="213"/>
      <c r="AE323" s="213"/>
      <c r="AF323" s="213"/>
      <c r="AG323" s="213"/>
      <c r="AH323" s="213"/>
      <c r="AI323" s="213"/>
      <c r="AJ323" s="213"/>
      <c r="AK323" s="213"/>
      <c r="AL323" s="213"/>
      <c r="AM323" s="213"/>
    </row>
    <row r="324" spans="1:39" ht="15.75" customHeight="1">
      <c r="A324" s="213"/>
      <c r="B324" s="212"/>
      <c r="C324" s="212"/>
      <c r="D324" s="212"/>
      <c r="E324" s="212"/>
      <c r="F324" s="212"/>
      <c r="G324" s="212"/>
      <c r="H324" s="212"/>
      <c r="I324" s="212"/>
      <c r="J324" s="212"/>
      <c r="K324" s="212"/>
      <c r="L324" s="212"/>
      <c r="M324" s="212"/>
      <c r="N324" s="212"/>
      <c r="O324" s="212"/>
      <c r="P324" s="55"/>
      <c r="Q324" s="55"/>
      <c r="R324" s="55"/>
      <c r="S324" s="55"/>
      <c r="T324" s="55"/>
      <c r="U324" s="213"/>
      <c r="V324" s="213"/>
      <c r="W324" s="213"/>
      <c r="X324" s="213"/>
      <c r="Y324" s="213"/>
      <c r="Z324" s="213"/>
      <c r="AA324" s="213"/>
      <c r="AB324" s="213"/>
      <c r="AC324" s="213"/>
      <c r="AD324" s="213"/>
      <c r="AE324" s="213"/>
      <c r="AF324" s="213"/>
      <c r="AG324" s="213"/>
      <c r="AH324" s="213"/>
      <c r="AI324" s="213"/>
      <c r="AJ324" s="213"/>
      <c r="AK324" s="213"/>
      <c r="AL324" s="213"/>
      <c r="AM324" s="213"/>
    </row>
    <row r="325" spans="1:39" ht="15.75" customHeight="1">
      <c r="A325" s="213"/>
      <c r="B325" s="212"/>
      <c r="C325" s="212"/>
      <c r="D325" s="212"/>
      <c r="E325" s="212"/>
      <c r="F325" s="212"/>
      <c r="G325" s="212"/>
      <c r="H325" s="212"/>
      <c r="I325" s="212"/>
      <c r="J325" s="212"/>
      <c r="K325" s="212"/>
      <c r="L325" s="212"/>
      <c r="M325" s="212"/>
      <c r="N325" s="212"/>
      <c r="O325" s="212"/>
      <c r="P325" s="55"/>
      <c r="Q325" s="55"/>
      <c r="R325" s="55"/>
      <c r="S325" s="55"/>
      <c r="T325" s="55"/>
      <c r="U325" s="213"/>
      <c r="V325" s="213"/>
      <c r="W325" s="213"/>
      <c r="X325" s="213"/>
      <c r="Y325" s="213"/>
      <c r="Z325" s="213"/>
      <c r="AA325" s="213"/>
      <c r="AB325" s="213"/>
      <c r="AC325" s="213"/>
      <c r="AD325" s="213"/>
      <c r="AE325" s="213"/>
      <c r="AF325" s="213"/>
      <c r="AG325" s="213"/>
      <c r="AH325" s="213"/>
      <c r="AI325" s="213"/>
      <c r="AJ325" s="213"/>
      <c r="AK325" s="213"/>
      <c r="AL325" s="213"/>
      <c r="AM325" s="213"/>
    </row>
    <row r="326" spans="1:39" ht="15.75" customHeight="1">
      <c r="A326" s="213"/>
      <c r="B326" s="212"/>
      <c r="C326" s="212"/>
      <c r="D326" s="212"/>
      <c r="E326" s="212"/>
      <c r="F326" s="212"/>
      <c r="G326" s="212"/>
      <c r="H326" s="212"/>
      <c r="I326" s="212"/>
      <c r="J326" s="212"/>
      <c r="K326" s="212"/>
      <c r="L326" s="212"/>
      <c r="M326" s="212"/>
      <c r="N326" s="212"/>
      <c r="O326" s="212"/>
      <c r="P326" s="55"/>
      <c r="Q326" s="55"/>
      <c r="R326" s="55"/>
      <c r="S326" s="55"/>
      <c r="T326" s="55"/>
      <c r="U326" s="213"/>
      <c r="V326" s="213"/>
      <c r="W326" s="213"/>
      <c r="X326" s="213"/>
      <c r="Y326" s="213"/>
      <c r="Z326" s="213"/>
      <c r="AA326" s="213"/>
      <c r="AB326" s="213"/>
      <c r="AC326" s="213"/>
      <c r="AD326" s="213"/>
      <c r="AE326" s="213"/>
      <c r="AF326" s="213"/>
      <c r="AG326" s="213"/>
      <c r="AH326" s="213"/>
      <c r="AI326" s="213"/>
      <c r="AJ326" s="213"/>
      <c r="AK326" s="213"/>
      <c r="AL326" s="213"/>
      <c r="AM326" s="213"/>
    </row>
    <row r="327" spans="1:39" ht="15.75" customHeight="1">
      <c r="A327" s="213"/>
      <c r="B327" s="212"/>
      <c r="C327" s="212"/>
      <c r="D327" s="212"/>
      <c r="E327" s="212"/>
      <c r="F327" s="212"/>
      <c r="G327" s="212"/>
      <c r="H327" s="212"/>
      <c r="I327" s="212"/>
      <c r="J327" s="212"/>
      <c r="K327" s="212"/>
      <c r="L327" s="212"/>
      <c r="M327" s="212"/>
      <c r="N327" s="212"/>
      <c r="O327" s="212"/>
      <c r="P327" s="55"/>
      <c r="Q327" s="55"/>
      <c r="R327" s="55"/>
      <c r="S327" s="55"/>
      <c r="T327" s="55"/>
      <c r="U327" s="213"/>
      <c r="V327" s="213"/>
      <c r="W327" s="213"/>
      <c r="X327" s="213"/>
      <c r="Y327" s="213"/>
      <c r="Z327" s="213"/>
      <c r="AA327" s="213"/>
      <c r="AB327" s="213"/>
      <c r="AC327" s="213"/>
      <c r="AD327" s="213"/>
      <c r="AE327" s="213"/>
      <c r="AF327" s="213"/>
      <c r="AG327" s="213"/>
      <c r="AH327" s="213"/>
      <c r="AI327" s="213"/>
      <c r="AJ327" s="213"/>
      <c r="AK327" s="213"/>
      <c r="AL327" s="213"/>
      <c r="AM327" s="213"/>
    </row>
    <row r="328" spans="1:39" ht="15.75" customHeight="1">
      <c r="A328" s="213"/>
      <c r="B328" s="212"/>
      <c r="C328" s="212"/>
      <c r="D328" s="212"/>
      <c r="E328" s="212"/>
      <c r="F328" s="212"/>
      <c r="G328" s="212"/>
      <c r="H328" s="212"/>
      <c r="I328" s="212"/>
      <c r="J328" s="212"/>
      <c r="K328" s="212"/>
      <c r="L328" s="212"/>
      <c r="M328" s="212"/>
      <c r="N328" s="212"/>
      <c r="O328" s="212"/>
      <c r="P328" s="55"/>
      <c r="Q328" s="55"/>
      <c r="R328" s="55"/>
      <c r="S328" s="55"/>
      <c r="T328" s="55"/>
      <c r="U328" s="213"/>
      <c r="V328" s="213"/>
      <c r="W328" s="213"/>
      <c r="X328" s="213"/>
      <c r="Y328" s="213"/>
      <c r="Z328" s="213"/>
      <c r="AA328" s="213"/>
      <c r="AB328" s="213"/>
      <c r="AC328" s="213"/>
      <c r="AD328" s="213"/>
      <c r="AE328" s="213"/>
      <c r="AF328" s="213"/>
      <c r="AG328" s="213"/>
      <c r="AH328" s="213"/>
      <c r="AI328" s="213"/>
      <c r="AJ328" s="213"/>
      <c r="AK328" s="213"/>
      <c r="AL328" s="213"/>
      <c r="AM328" s="213"/>
    </row>
    <row r="329" spans="1:39" ht="15.75" customHeight="1">
      <c r="A329" s="213"/>
      <c r="B329" s="212"/>
      <c r="C329" s="212"/>
      <c r="D329" s="212"/>
      <c r="E329" s="212"/>
      <c r="F329" s="212"/>
      <c r="G329" s="212"/>
      <c r="H329" s="212"/>
      <c r="I329" s="212"/>
      <c r="J329" s="212"/>
      <c r="K329" s="212"/>
      <c r="L329" s="212"/>
      <c r="M329" s="212"/>
      <c r="N329" s="212"/>
      <c r="O329" s="212"/>
      <c r="P329" s="55"/>
      <c r="Q329" s="55"/>
      <c r="R329" s="55"/>
      <c r="S329" s="55"/>
      <c r="T329" s="55"/>
      <c r="U329" s="213"/>
      <c r="V329" s="213"/>
      <c r="W329" s="213"/>
      <c r="X329" s="213"/>
      <c r="Y329" s="213"/>
      <c r="Z329" s="213"/>
      <c r="AA329" s="213"/>
      <c r="AB329" s="213"/>
      <c r="AC329" s="213"/>
      <c r="AD329" s="213"/>
      <c r="AE329" s="213"/>
      <c r="AF329" s="213"/>
      <c r="AG329" s="213"/>
      <c r="AH329" s="213"/>
      <c r="AI329" s="213"/>
      <c r="AJ329" s="213"/>
      <c r="AK329" s="213"/>
      <c r="AL329" s="213"/>
      <c r="AM329" s="213"/>
    </row>
    <row r="330" spans="1:39" ht="15.75" customHeight="1">
      <c r="A330" s="213"/>
      <c r="B330" s="212"/>
      <c r="C330" s="212"/>
      <c r="D330" s="212"/>
      <c r="E330" s="212"/>
      <c r="F330" s="212"/>
      <c r="G330" s="212"/>
      <c r="H330" s="212"/>
      <c r="I330" s="212"/>
      <c r="J330" s="212"/>
      <c r="K330" s="212"/>
      <c r="L330" s="212"/>
      <c r="M330" s="212"/>
      <c r="N330" s="212"/>
      <c r="O330" s="212"/>
      <c r="P330" s="55"/>
      <c r="Q330" s="55"/>
      <c r="R330" s="55"/>
      <c r="S330" s="55"/>
      <c r="T330" s="55"/>
      <c r="U330" s="213"/>
      <c r="V330" s="213"/>
      <c r="W330" s="213"/>
      <c r="X330" s="213"/>
      <c r="Y330" s="213"/>
      <c r="Z330" s="213"/>
      <c r="AA330" s="213"/>
      <c r="AB330" s="213"/>
      <c r="AC330" s="213"/>
      <c r="AD330" s="213"/>
      <c r="AE330" s="213"/>
      <c r="AF330" s="213"/>
      <c r="AG330" s="213"/>
      <c r="AH330" s="213"/>
      <c r="AI330" s="213"/>
      <c r="AJ330" s="213"/>
      <c r="AK330" s="213"/>
      <c r="AL330" s="213"/>
      <c r="AM330" s="213"/>
    </row>
    <row r="331" spans="1:39" ht="15.75" customHeight="1">
      <c r="A331" s="213"/>
      <c r="B331" s="212"/>
      <c r="C331" s="212"/>
      <c r="D331" s="212"/>
      <c r="E331" s="212"/>
      <c r="F331" s="212"/>
      <c r="G331" s="212"/>
      <c r="H331" s="212"/>
      <c r="I331" s="212"/>
      <c r="J331" s="212"/>
      <c r="K331" s="212"/>
      <c r="L331" s="212"/>
      <c r="M331" s="212"/>
      <c r="N331" s="212"/>
      <c r="O331" s="212"/>
      <c r="P331" s="55"/>
      <c r="Q331" s="55"/>
      <c r="R331" s="55"/>
      <c r="S331" s="55"/>
      <c r="T331" s="55"/>
      <c r="U331" s="213"/>
      <c r="V331" s="213"/>
      <c r="W331" s="213"/>
      <c r="X331" s="213"/>
      <c r="Y331" s="213"/>
      <c r="Z331" s="213"/>
      <c r="AA331" s="213"/>
      <c r="AB331" s="213"/>
      <c r="AC331" s="213"/>
      <c r="AD331" s="213"/>
      <c r="AE331" s="213"/>
      <c r="AF331" s="213"/>
      <c r="AG331" s="213"/>
      <c r="AH331" s="213"/>
      <c r="AI331" s="213"/>
      <c r="AJ331" s="213"/>
      <c r="AK331" s="213"/>
      <c r="AL331" s="213"/>
      <c r="AM331" s="213"/>
    </row>
    <row r="332" spans="1:39" ht="15.75" customHeight="1">
      <c r="A332" s="213"/>
      <c r="B332" s="212"/>
      <c r="C332" s="212"/>
      <c r="D332" s="212"/>
      <c r="E332" s="212"/>
      <c r="F332" s="212"/>
      <c r="G332" s="212"/>
      <c r="H332" s="212"/>
      <c r="I332" s="212"/>
      <c r="J332" s="212"/>
      <c r="K332" s="212"/>
      <c r="L332" s="212"/>
      <c r="M332" s="212"/>
      <c r="N332" s="212"/>
      <c r="O332" s="212"/>
      <c r="P332" s="55"/>
      <c r="Q332" s="55"/>
      <c r="R332" s="55"/>
      <c r="S332" s="55"/>
      <c r="T332" s="55"/>
      <c r="U332" s="213"/>
      <c r="V332" s="213"/>
      <c r="W332" s="213"/>
      <c r="X332" s="213"/>
      <c r="Y332" s="213"/>
      <c r="Z332" s="213"/>
      <c r="AA332" s="213"/>
      <c r="AB332" s="213"/>
      <c r="AC332" s="213"/>
      <c r="AD332" s="213"/>
      <c r="AE332" s="213"/>
      <c r="AF332" s="213"/>
      <c r="AG332" s="213"/>
      <c r="AH332" s="213"/>
      <c r="AI332" s="213"/>
      <c r="AJ332" s="213"/>
      <c r="AK332" s="213"/>
      <c r="AL332" s="213"/>
      <c r="AM332" s="213"/>
    </row>
    <row r="333" spans="1:39" ht="15.75" customHeight="1">
      <c r="A333" s="213"/>
      <c r="B333" s="212"/>
      <c r="C333" s="212"/>
      <c r="D333" s="212"/>
      <c r="E333" s="212"/>
      <c r="F333" s="212"/>
      <c r="G333" s="212"/>
      <c r="H333" s="212"/>
      <c r="I333" s="212"/>
      <c r="J333" s="212"/>
      <c r="K333" s="212"/>
      <c r="L333" s="212"/>
      <c r="M333" s="212"/>
      <c r="N333" s="212"/>
      <c r="O333" s="212"/>
      <c r="P333" s="55"/>
      <c r="Q333" s="55"/>
      <c r="R333" s="55"/>
      <c r="S333" s="55"/>
      <c r="T333" s="55"/>
      <c r="U333" s="213"/>
      <c r="V333" s="213"/>
      <c r="W333" s="213"/>
      <c r="X333" s="213"/>
      <c r="Y333" s="213"/>
      <c r="Z333" s="213"/>
      <c r="AA333" s="213"/>
      <c r="AB333" s="213"/>
      <c r="AC333" s="213"/>
      <c r="AD333" s="213"/>
      <c r="AE333" s="213"/>
      <c r="AF333" s="213"/>
      <c r="AG333" s="213"/>
      <c r="AH333" s="213"/>
      <c r="AI333" s="213"/>
      <c r="AJ333" s="213"/>
      <c r="AK333" s="213"/>
      <c r="AL333" s="213"/>
      <c r="AM333" s="213"/>
    </row>
    <row r="334" spans="1:39" ht="15.75" customHeight="1">
      <c r="A334" s="213"/>
      <c r="B334" s="212"/>
      <c r="C334" s="212"/>
      <c r="D334" s="212"/>
      <c r="E334" s="212"/>
      <c r="F334" s="212"/>
      <c r="G334" s="212"/>
      <c r="H334" s="212"/>
      <c r="I334" s="212"/>
      <c r="J334" s="212"/>
      <c r="K334" s="212"/>
      <c r="L334" s="212"/>
      <c r="M334" s="212"/>
      <c r="N334" s="212"/>
      <c r="O334" s="212"/>
      <c r="P334" s="55"/>
      <c r="Q334" s="55"/>
      <c r="R334" s="55"/>
      <c r="S334" s="55"/>
      <c r="T334" s="55"/>
      <c r="U334" s="213"/>
      <c r="V334" s="213"/>
      <c r="W334" s="213"/>
      <c r="X334" s="213"/>
      <c r="Y334" s="213"/>
      <c r="Z334" s="213"/>
      <c r="AA334" s="213"/>
      <c r="AB334" s="213"/>
      <c r="AC334" s="213"/>
      <c r="AD334" s="213"/>
      <c r="AE334" s="213"/>
      <c r="AF334" s="213"/>
      <c r="AG334" s="213"/>
      <c r="AH334" s="213"/>
      <c r="AI334" s="213"/>
      <c r="AJ334" s="213"/>
      <c r="AK334" s="213"/>
      <c r="AL334" s="213"/>
      <c r="AM334" s="213"/>
    </row>
    <row r="335" spans="1:39" ht="15.75" customHeight="1">
      <c r="A335" s="213"/>
      <c r="B335" s="212"/>
      <c r="C335" s="212"/>
      <c r="D335" s="212"/>
      <c r="E335" s="212"/>
      <c r="F335" s="212"/>
      <c r="G335" s="212"/>
      <c r="H335" s="212"/>
      <c r="I335" s="212"/>
      <c r="J335" s="212"/>
      <c r="K335" s="212"/>
      <c r="L335" s="212"/>
      <c r="M335" s="212"/>
      <c r="N335" s="212"/>
      <c r="O335" s="212"/>
      <c r="P335" s="55"/>
      <c r="Q335" s="55"/>
      <c r="R335" s="55"/>
      <c r="S335" s="55"/>
      <c r="T335" s="55"/>
      <c r="U335" s="213"/>
      <c r="V335" s="213"/>
      <c r="W335" s="213"/>
      <c r="X335" s="213"/>
      <c r="Y335" s="213"/>
      <c r="Z335" s="213"/>
      <c r="AA335" s="213"/>
      <c r="AB335" s="213"/>
      <c r="AC335" s="213"/>
      <c r="AD335" s="213"/>
      <c r="AE335" s="213"/>
      <c r="AF335" s="213"/>
      <c r="AG335" s="213"/>
      <c r="AH335" s="213"/>
      <c r="AI335" s="213"/>
      <c r="AJ335" s="213"/>
      <c r="AK335" s="213"/>
      <c r="AL335" s="213"/>
      <c r="AM335" s="213"/>
    </row>
    <row r="336" spans="1:39" ht="15.75" customHeight="1">
      <c r="A336" s="213"/>
      <c r="B336" s="212"/>
      <c r="C336" s="212"/>
      <c r="D336" s="212"/>
      <c r="E336" s="212"/>
      <c r="F336" s="212"/>
      <c r="G336" s="212"/>
      <c r="H336" s="212"/>
      <c r="I336" s="212"/>
      <c r="J336" s="212"/>
      <c r="K336" s="212"/>
      <c r="L336" s="212"/>
      <c r="M336" s="212"/>
      <c r="N336" s="212"/>
      <c r="O336" s="212"/>
      <c r="P336" s="55"/>
      <c r="Q336" s="55"/>
      <c r="R336" s="55"/>
      <c r="S336" s="55"/>
      <c r="T336" s="55"/>
      <c r="U336" s="213"/>
      <c r="V336" s="213"/>
      <c r="W336" s="213"/>
      <c r="X336" s="213"/>
      <c r="Y336" s="213"/>
      <c r="Z336" s="213"/>
      <c r="AA336" s="213"/>
      <c r="AB336" s="213"/>
      <c r="AC336" s="213"/>
      <c r="AD336" s="213"/>
      <c r="AE336" s="213"/>
      <c r="AF336" s="213"/>
      <c r="AG336" s="213"/>
      <c r="AH336" s="213"/>
      <c r="AI336" s="213"/>
      <c r="AJ336" s="213"/>
      <c r="AK336" s="213"/>
      <c r="AL336" s="213"/>
      <c r="AM336" s="213"/>
    </row>
    <row r="337" spans="1:39" ht="15.75" customHeight="1">
      <c r="A337" s="213"/>
      <c r="B337" s="212"/>
      <c r="C337" s="212"/>
      <c r="D337" s="212"/>
      <c r="E337" s="212"/>
      <c r="F337" s="212"/>
      <c r="G337" s="212"/>
      <c r="H337" s="212"/>
      <c r="I337" s="212"/>
      <c r="J337" s="212"/>
      <c r="K337" s="212"/>
      <c r="L337" s="212"/>
      <c r="M337" s="212"/>
      <c r="N337" s="212"/>
      <c r="O337" s="212"/>
      <c r="P337" s="55"/>
      <c r="Q337" s="55"/>
      <c r="R337" s="55"/>
      <c r="S337" s="55"/>
      <c r="T337" s="55"/>
      <c r="U337" s="213"/>
      <c r="V337" s="213"/>
      <c r="W337" s="213"/>
      <c r="X337" s="213"/>
      <c r="Y337" s="213"/>
      <c r="Z337" s="213"/>
      <c r="AA337" s="213"/>
      <c r="AB337" s="213"/>
      <c r="AC337" s="213"/>
      <c r="AD337" s="213"/>
      <c r="AE337" s="213"/>
      <c r="AF337" s="213"/>
      <c r="AG337" s="213"/>
      <c r="AH337" s="213"/>
      <c r="AI337" s="213"/>
      <c r="AJ337" s="213"/>
      <c r="AK337" s="213"/>
      <c r="AL337" s="213"/>
      <c r="AM337" s="213"/>
    </row>
    <row r="338" spans="1:39" ht="15.75" customHeight="1">
      <c r="A338" s="213"/>
      <c r="B338" s="212"/>
      <c r="C338" s="212"/>
      <c r="D338" s="212"/>
      <c r="E338" s="212"/>
      <c r="F338" s="212"/>
      <c r="G338" s="212"/>
      <c r="H338" s="212"/>
      <c r="I338" s="212"/>
      <c r="J338" s="212"/>
      <c r="K338" s="212"/>
      <c r="L338" s="212"/>
      <c r="M338" s="212"/>
      <c r="N338" s="212"/>
      <c r="O338" s="212"/>
      <c r="P338" s="55"/>
      <c r="Q338" s="55"/>
      <c r="R338" s="55"/>
      <c r="S338" s="55"/>
      <c r="T338" s="55"/>
      <c r="U338" s="213"/>
      <c r="V338" s="213"/>
      <c r="W338" s="213"/>
      <c r="X338" s="213"/>
      <c r="Y338" s="213"/>
      <c r="Z338" s="213"/>
      <c r="AA338" s="213"/>
      <c r="AB338" s="213"/>
      <c r="AC338" s="213"/>
      <c r="AD338" s="213"/>
      <c r="AE338" s="213"/>
      <c r="AF338" s="213"/>
      <c r="AG338" s="213"/>
      <c r="AH338" s="213"/>
      <c r="AI338" s="213"/>
      <c r="AJ338" s="213"/>
      <c r="AK338" s="213"/>
      <c r="AL338" s="213"/>
      <c r="AM338" s="213"/>
    </row>
    <row r="339" spans="1:39" ht="15.75" customHeight="1">
      <c r="A339" s="213"/>
      <c r="B339" s="212"/>
      <c r="C339" s="212"/>
      <c r="D339" s="212"/>
      <c r="E339" s="212"/>
      <c r="F339" s="212"/>
      <c r="G339" s="212"/>
      <c r="H339" s="212"/>
      <c r="I339" s="212"/>
      <c r="J339" s="212"/>
      <c r="K339" s="212"/>
      <c r="L339" s="212"/>
      <c r="M339" s="212"/>
      <c r="N339" s="212"/>
      <c r="O339" s="212"/>
      <c r="P339" s="55"/>
      <c r="Q339" s="55"/>
      <c r="R339" s="55"/>
      <c r="S339" s="55"/>
      <c r="T339" s="55"/>
      <c r="U339" s="213"/>
      <c r="V339" s="213"/>
      <c r="W339" s="213"/>
      <c r="X339" s="213"/>
      <c r="Y339" s="213"/>
      <c r="Z339" s="213"/>
      <c r="AA339" s="213"/>
      <c r="AB339" s="213"/>
      <c r="AC339" s="213"/>
      <c r="AD339" s="213"/>
      <c r="AE339" s="213"/>
      <c r="AF339" s="213"/>
      <c r="AG339" s="213"/>
      <c r="AH339" s="213"/>
      <c r="AI339" s="213"/>
      <c r="AJ339" s="213"/>
      <c r="AK339" s="213"/>
      <c r="AL339" s="213"/>
      <c r="AM339" s="213"/>
    </row>
    <row r="340" spans="1:39" ht="15.75" customHeight="1">
      <c r="A340" s="213"/>
      <c r="B340" s="212"/>
      <c r="C340" s="212"/>
      <c r="D340" s="212"/>
      <c r="E340" s="212"/>
      <c r="F340" s="212"/>
      <c r="G340" s="212"/>
      <c r="H340" s="212"/>
      <c r="I340" s="212"/>
      <c r="J340" s="212"/>
      <c r="K340" s="212"/>
      <c r="L340" s="212"/>
      <c r="M340" s="212"/>
      <c r="N340" s="212"/>
      <c r="O340" s="212"/>
      <c r="P340" s="55"/>
      <c r="Q340" s="55"/>
      <c r="R340" s="55"/>
      <c r="S340" s="55"/>
      <c r="T340" s="55"/>
      <c r="U340" s="213"/>
      <c r="V340" s="213"/>
      <c r="W340" s="213"/>
      <c r="X340" s="213"/>
      <c r="Y340" s="213"/>
      <c r="Z340" s="213"/>
      <c r="AA340" s="213"/>
      <c r="AB340" s="213"/>
      <c r="AC340" s="213"/>
      <c r="AD340" s="213"/>
      <c r="AE340" s="213"/>
      <c r="AF340" s="213"/>
      <c r="AG340" s="213"/>
      <c r="AH340" s="213"/>
      <c r="AI340" s="213"/>
      <c r="AJ340" s="213"/>
      <c r="AK340" s="213"/>
      <c r="AL340" s="213"/>
      <c r="AM340" s="213"/>
    </row>
    <row r="341" spans="1:39" ht="15.75" customHeight="1">
      <c r="A341" s="213"/>
      <c r="B341" s="212"/>
      <c r="C341" s="212"/>
      <c r="D341" s="212"/>
      <c r="E341" s="212"/>
      <c r="F341" s="212"/>
      <c r="G341" s="212"/>
      <c r="H341" s="212"/>
      <c r="I341" s="212"/>
      <c r="J341" s="212"/>
      <c r="K341" s="212"/>
      <c r="L341" s="212"/>
      <c r="M341" s="212"/>
      <c r="N341" s="212"/>
      <c r="O341" s="212"/>
      <c r="P341" s="55"/>
      <c r="Q341" s="55"/>
      <c r="R341" s="55"/>
      <c r="S341" s="55"/>
      <c r="T341" s="55"/>
      <c r="U341" s="213"/>
      <c r="V341" s="213"/>
      <c r="W341" s="213"/>
      <c r="X341" s="213"/>
      <c r="Y341" s="213"/>
      <c r="Z341" s="213"/>
      <c r="AA341" s="213"/>
      <c r="AB341" s="213"/>
      <c r="AC341" s="213"/>
      <c r="AD341" s="213"/>
      <c r="AE341" s="213"/>
      <c r="AF341" s="213"/>
      <c r="AG341" s="213"/>
      <c r="AH341" s="213"/>
      <c r="AI341" s="213"/>
      <c r="AJ341" s="213"/>
      <c r="AK341" s="213"/>
      <c r="AL341" s="213"/>
      <c r="AM341" s="213"/>
    </row>
    <row r="342" spans="1:39" ht="15.75" customHeight="1">
      <c r="A342" s="213"/>
      <c r="B342" s="212"/>
      <c r="C342" s="212"/>
      <c r="D342" s="212"/>
      <c r="E342" s="212"/>
      <c r="F342" s="212"/>
      <c r="G342" s="212"/>
      <c r="H342" s="212"/>
      <c r="I342" s="212"/>
      <c r="J342" s="212"/>
      <c r="K342" s="212"/>
      <c r="L342" s="212"/>
      <c r="M342" s="212"/>
      <c r="N342" s="212"/>
      <c r="O342" s="212"/>
      <c r="P342" s="55"/>
      <c r="Q342" s="55"/>
      <c r="R342" s="55"/>
      <c r="S342" s="55"/>
      <c r="T342" s="55"/>
      <c r="U342" s="213"/>
      <c r="V342" s="213"/>
      <c r="W342" s="213"/>
      <c r="X342" s="213"/>
      <c r="Y342" s="213"/>
      <c r="Z342" s="213"/>
      <c r="AA342" s="213"/>
      <c r="AB342" s="213"/>
      <c r="AC342" s="213"/>
      <c r="AD342" s="213"/>
      <c r="AE342" s="213"/>
      <c r="AF342" s="213"/>
      <c r="AG342" s="213"/>
      <c r="AH342" s="213"/>
      <c r="AI342" s="213"/>
      <c r="AJ342" s="213"/>
      <c r="AK342" s="213"/>
      <c r="AL342" s="213"/>
      <c r="AM342" s="213"/>
    </row>
    <row r="343" spans="1:39" ht="15.75" customHeight="1">
      <c r="A343" s="213"/>
      <c r="B343" s="212"/>
      <c r="C343" s="212"/>
      <c r="D343" s="212"/>
      <c r="E343" s="212"/>
      <c r="F343" s="212"/>
      <c r="G343" s="212"/>
      <c r="H343" s="212"/>
      <c r="I343" s="212"/>
      <c r="J343" s="212"/>
      <c r="K343" s="212"/>
      <c r="L343" s="212"/>
      <c r="M343" s="212"/>
      <c r="N343" s="212"/>
      <c r="O343" s="212"/>
      <c r="P343" s="55"/>
      <c r="Q343" s="55"/>
      <c r="R343" s="55"/>
      <c r="S343" s="55"/>
      <c r="T343" s="55"/>
      <c r="U343" s="213"/>
      <c r="V343" s="213"/>
      <c r="W343" s="213"/>
      <c r="X343" s="213"/>
      <c r="Y343" s="213"/>
      <c r="Z343" s="213"/>
      <c r="AA343" s="213"/>
      <c r="AB343" s="213"/>
      <c r="AC343" s="213"/>
      <c r="AD343" s="213"/>
      <c r="AE343" s="213"/>
      <c r="AF343" s="213"/>
      <c r="AG343" s="213"/>
      <c r="AH343" s="213"/>
      <c r="AI343" s="213"/>
      <c r="AJ343" s="213"/>
      <c r="AK343" s="213"/>
      <c r="AL343" s="213"/>
      <c r="AM343" s="213"/>
    </row>
    <row r="344" spans="1:39" ht="15.75" customHeight="1">
      <c r="A344" s="213"/>
      <c r="B344" s="212"/>
      <c r="C344" s="212"/>
      <c r="D344" s="212"/>
      <c r="E344" s="212"/>
      <c r="F344" s="212"/>
      <c r="G344" s="212"/>
      <c r="H344" s="212"/>
      <c r="I344" s="212"/>
      <c r="J344" s="212"/>
      <c r="K344" s="212"/>
      <c r="L344" s="212"/>
      <c r="M344" s="212"/>
      <c r="N344" s="212"/>
      <c r="O344" s="212"/>
      <c r="P344" s="55"/>
      <c r="Q344" s="55"/>
      <c r="R344" s="55"/>
      <c r="S344" s="55"/>
      <c r="T344" s="55"/>
      <c r="U344" s="213"/>
      <c r="V344" s="213"/>
      <c r="W344" s="213"/>
      <c r="X344" s="213"/>
      <c r="Y344" s="213"/>
      <c r="Z344" s="213"/>
      <c r="AA344" s="213"/>
      <c r="AB344" s="213"/>
      <c r="AC344" s="213"/>
      <c r="AD344" s="213"/>
      <c r="AE344" s="213"/>
      <c r="AF344" s="213"/>
      <c r="AG344" s="213"/>
      <c r="AH344" s="213"/>
      <c r="AI344" s="213"/>
      <c r="AJ344" s="213"/>
      <c r="AK344" s="213"/>
      <c r="AL344" s="213"/>
      <c r="AM344" s="213"/>
    </row>
    <row r="345" spans="1:39" ht="15.75" customHeight="1">
      <c r="A345" s="213"/>
      <c r="B345" s="212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  <c r="P345" s="55"/>
      <c r="Q345" s="55"/>
      <c r="R345" s="55"/>
      <c r="S345" s="55"/>
      <c r="T345" s="55"/>
      <c r="U345" s="213"/>
      <c r="V345" s="213"/>
      <c r="W345" s="213"/>
      <c r="X345" s="213"/>
      <c r="Y345" s="213"/>
      <c r="Z345" s="213"/>
      <c r="AA345" s="213"/>
      <c r="AB345" s="213"/>
      <c r="AC345" s="213"/>
      <c r="AD345" s="213"/>
      <c r="AE345" s="213"/>
      <c r="AF345" s="213"/>
      <c r="AG345" s="213"/>
      <c r="AH345" s="213"/>
      <c r="AI345" s="213"/>
      <c r="AJ345" s="213"/>
      <c r="AK345" s="213"/>
      <c r="AL345" s="213"/>
      <c r="AM345" s="213"/>
    </row>
    <row r="346" spans="1:39" ht="15.75" customHeight="1">
      <c r="A346" s="213"/>
      <c r="B346" s="212"/>
      <c r="C346" s="212"/>
      <c r="D346" s="212"/>
      <c r="E346" s="212"/>
      <c r="F346" s="212"/>
      <c r="G346" s="212"/>
      <c r="H346" s="212"/>
      <c r="I346" s="212"/>
      <c r="J346" s="212"/>
      <c r="K346" s="212"/>
      <c r="L346" s="212"/>
      <c r="M346" s="212"/>
      <c r="N346" s="212"/>
      <c r="O346" s="212"/>
      <c r="P346" s="55"/>
      <c r="Q346" s="55"/>
      <c r="R346" s="55"/>
      <c r="S346" s="55"/>
      <c r="T346" s="55"/>
      <c r="U346" s="213"/>
      <c r="V346" s="213"/>
      <c r="W346" s="213"/>
      <c r="X346" s="213"/>
      <c r="Y346" s="213"/>
      <c r="Z346" s="213"/>
      <c r="AA346" s="213"/>
      <c r="AB346" s="213"/>
      <c r="AC346" s="213"/>
      <c r="AD346" s="213"/>
      <c r="AE346" s="213"/>
      <c r="AF346" s="213"/>
      <c r="AG346" s="213"/>
      <c r="AH346" s="213"/>
      <c r="AI346" s="213"/>
      <c r="AJ346" s="213"/>
      <c r="AK346" s="213"/>
      <c r="AL346" s="213"/>
      <c r="AM346" s="213"/>
    </row>
    <row r="347" spans="1:39" ht="15.75" customHeight="1">
      <c r="A347" s="213"/>
      <c r="B347" s="212"/>
      <c r="C347" s="212"/>
      <c r="D347" s="212"/>
      <c r="E347" s="212"/>
      <c r="F347" s="212"/>
      <c r="G347" s="212"/>
      <c r="H347" s="212"/>
      <c r="I347" s="212"/>
      <c r="J347" s="212"/>
      <c r="K347" s="212"/>
      <c r="L347" s="212"/>
      <c r="M347" s="212"/>
      <c r="N347" s="212"/>
      <c r="O347" s="212"/>
      <c r="P347" s="55"/>
      <c r="Q347" s="55"/>
      <c r="R347" s="55"/>
      <c r="S347" s="55"/>
      <c r="T347" s="55"/>
      <c r="U347" s="213"/>
      <c r="V347" s="213"/>
      <c r="W347" s="213"/>
      <c r="X347" s="213"/>
      <c r="Y347" s="213"/>
      <c r="Z347" s="213"/>
      <c r="AA347" s="213"/>
      <c r="AB347" s="213"/>
      <c r="AC347" s="213"/>
      <c r="AD347" s="213"/>
      <c r="AE347" s="213"/>
      <c r="AF347" s="213"/>
      <c r="AG347" s="213"/>
      <c r="AH347" s="213"/>
      <c r="AI347" s="213"/>
      <c r="AJ347" s="213"/>
      <c r="AK347" s="213"/>
      <c r="AL347" s="213"/>
      <c r="AM347" s="213"/>
    </row>
    <row r="348" spans="1:39" ht="15.75" customHeight="1">
      <c r="A348" s="213"/>
      <c r="B348" s="212"/>
      <c r="C348" s="212"/>
      <c r="D348" s="212"/>
      <c r="E348" s="212"/>
      <c r="F348" s="212"/>
      <c r="G348" s="212"/>
      <c r="H348" s="212"/>
      <c r="I348" s="212"/>
      <c r="J348" s="212"/>
      <c r="K348" s="212"/>
      <c r="L348" s="212"/>
      <c r="M348" s="212"/>
      <c r="N348" s="212"/>
      <c r="O348" s="212"/>
      <c r="P348" s="55"/>
      <c r="Q348" s="55"/>
      <c r="R348" s="55"/>
      <c r="S348" s="55"/>
      <c r="T348" s="55"/>
      <c r="U348" s="213"/>
      <c r="V348" s="213"/>
      <c r="W348" s="213"/>
      <c r="X348" s="213"/>
      <c r="Y348" s="213"/>
      <c r="Z348" s="213"/>
      <c r="AA348" s="213"/>
      <c r="AB348" s="213"/>
      <c r="AC348" s="213"/>
      <c r="AD348" s="213"/>
      <c r="AE348" s="213"/>
      <c r="AF348" s="213"/>
      <c r="AG348" s="213"/>
      <c r="AH348" s="213"/>
      <c r="AI348" s="213"/>
      <c r="AJ348" s="213"/>
      <c r="AK348" s="213"/>
      <c r="AL348" s="213"/>
      <c r="AM348" s="213"/>
    </row>
    <row r="349" spans="1:39" ht="15.75" customHeight="1">
      <c r="A349" s="213"/>
      <c r="B349" s="212"/>
      <c r="C349" s="212"/>
      <c r="D349" s="212"/>
      <c r="E349" s="212"/>
      <c r="F349" s="212"/>
      <c r="G349" s="212"/>
      <c r="H349" s="212"/>
      <c r="I349" s="212"/>
      <c r="J349" s="212"/>
      <c r="K349" s="212"/>
      <c r="L349" s="212"/>
      <c r="M349" s="212"/>
      <c r="N349" s="212"/>
      <c r="O349" s="212"/>
      <c r="P349" s="55"/>
      <c r="Q349" s="55"/>
      <c r="R349" s="55"/>
      <c r="S349" s="55"/>
      <c r="T349" s="55"/>
      <c r="U349" s="213"/>
      <c r="V349" s="213"/>
      <c r="W349" s="213"/>
      <c r="X349" s="213"/>
      <c r="Y349" s="213"/>
      <c r="Z349" s="213"/>
      <c r="AA349" s="213"/>
      <c r="AB349" s="213"/>
      <c r="AC349" s="213"/>
      <c r="AD349" s="213"/>
      <c r="AE349" s="213"/>
      <c r="AF349" s="213"/>
      <c r="AG349" s="213"/>
      <c r="AH349" s="213"/>
      <c r="AI349" s="213"/>
      <c r="AJ349" s="213"/>
      <c r="AK349" s="213"/>
      <c r="AL349" s="213"/>
      <c r="AM349" s="213"/>
    </row>
    <row r="350" spans="1:39" ht="15.75" customHeight="1">
      <c r="A350" s="213"/>
      <c r="B350" s="212"/>
      <c r="C350" s="212"/>
      <c r="D350" s="212"/>
      <c r="E350" s="212"/>
      <c r="F350" s="212"/>
      <c r="G350" s="212"/>
      <c r="H350" s="212"/>
      <c r="I350" s="212"/>
      <c r="J350" s="212"/>
      <c r="K350" s="212"/>
      <c r="L350" s="212"/>
      <c r="M350" s="212"/>
      <c r="N350" s="212"/>
      <c r="O350" s="212"/>
      <c r="P350" s="55"/>
      <c r="Q350" s="55"/>
      <c r="R350" s="55"/>
      <c r="S350" s="55"/>
      <c r="T350" s="55"/>
      <c r="U350" s="213"/>
      <c r="V350" s="213"/>
      <c r="W350" s="213"/>
      <c r="X350" s="213"/>
      <c r="Y350" s="213"/>
      <c r="Z350" s="213"/>
      <c r="AA350" s="213"/>
      <c r="AB350" s="213"/>
      <c r="AC350" s="213"/>
      <c r="AD350" s="213"/>
      <c r="AE350" s="213"/>
      <c r="AF350" s="213"/>
      <c r="AG350" s="213"/>
      <c r="AH350" s="213"/>
      <c r="AI350" s="213"/>
      <c r="AJ350" s="213"/>
      <c r="AK350" s="213"/>
      <c r="AL350" s="213"/>
      <c r="AM350" s="213"/>
    </row>
    <row r="351" spans="1:39" ht="15.75" customHeight="1">
      <c r="A351" s="213"/>
      <c r="B351" s="212"/>
      <c r="C351" s="212"/>
      <c r="D351" s="212"/>
      <c r="E351" s="212"/>
      <c r="F351" s="212"/>
      <c r="G351" s="212"/>
      <c r="H351" s="212"/>
      <c r="I351" s="212"/>
      <c r="J351" s="212"/>
      <c r="K351" s="212"/>
      <c r="L351" s="212"/>
      <c r="M351" s="212"/>
      <c r="N351" s="212"/>
      <c r="O351" s="212"/>
      <c r="P351" s="55"/>
      <c r="Q351" s="55"/>
      <c r="R351" s="55"/>
      <c r="S351" s="55"/>
      <c r="T351" s="55"/>
      <c r="U351" s="213"/>
      <c r="V351" s="213"/>
      <c r="W351" s="213"/>
      <c r="X351" s="213"/>
      <c r="Y351" s="213"/>
      <c r="Z351" s="213"/>
      <c r="AA351" s="213"/>
      <c r="AB351" s="213"/>
      <c r="AC351" s="213"/>
      <c r="AD351" s="213"/>
      <c r="AE351" s="213"/>
      <c r="AF351" s="213"/>
      <c r="AG351" s="213"/>
      <c r="AH351" s="213"/>
      <c r="AI351" s="213"/>
      <c r="AJ351" s="213"/>
      <c r="AK351" s="213"/>
      <c r="AL351" s="213"/>
      <c r="AM351" s="213"/>
    </row>
    <row r="352" spans="1:39" ht="15.75" customHeight="1">
      <c r="A352" s="213"/>
      <c r="B352" s="212"/>
      <c r="C352" s="212"/>
      <c r="D352" s="212"/>
      <c r="E352" s="212"/>
      <c r="F352" s="212"/>
      <c r="G352" s="212"/>
      <c r="H352" s="212"/>
      <c r="I352" s="212"/>
      <c r="J352" s="212"/>
      <c r="K352" s="212"/>
      <c r="L352" s="212"/>
      <c r="M352" s="212"/>
      <c r="N352" s="212"/>
      <c r="O352" s="212"/>
      <c r="P352" s="55"/>
      <c r="Q352" s="55"/>
      <c r="R352" s="55"/>
      <c r="S352" s="55"/>
      <c r="T352" s="55"/>
      <c r="U352" s="213"/>
      <c r="V352" s="213"/>
      <c r="W352" s="213"/>
      <c r="X352" s="213"/>
      <c r="Y352" s="213"/>
      <c r="Z352" s="213"/>
      <c r="AA352" s="213"/>
      <c r="AB352" s="213"/>
      <c r="AC352" s="213"/>
      <c r="AD352" s="213"/>
      <c r="AE352" s="213"/>
      <c r="AF352" s="213"/>
      <c r="AG352" s="213"/>
      <c r="AH352" s="213"/>
      <c r="AI352" s="213"/>
      <c r="AJ352" s="213"/>
      <c r="AK352" s="213"/>
      <c r="AL352" s="213"/>
      <c r="AM352" s="213"/>
    </row>
    <row r="353" spans="1:39" ht="15.75" customHeight="1">
      <c r="A353" s="213"/>
      <c r="B353" s="212"/>
      <c r="C353" s="212"/>
      <c r="D353" s="212"/>
      <c r="E353" s="212"/>
      <c r="F353" s="212"/>
      <c r="G353" s="212"/>
      <c r="H353" s="212"/>
      <c r="I353" s="212"/>
      <c r="J353" s="212"/>
      <c r="K353" s="212"/>
      <c r="L353" s="212"/>
      <c r="M353" s="212"/>
      <c r="N353" s="212"/>
      <c r="O353" s="212"/>
      <c r="P353" s="55"/>
      <c r="Q353" s="55"/>
      <c r="R353" s="55"/>
      <c r="S353" s="55"/>
      <c r="T353" s="55"/>
      <c r="U353" s="213"/>
      <c r="V353" s="213"/>
      <c r="W353" s="213"/>
      <c r="X353" s="213"/>
      <c r="Y353" s="213"/>
      <c r="Z353" s="213"/>
      <c r="AA353" s="213"/>
      <c r="AB353" s="213"/>
      <c r="AC353" s="213"/>
      <c r="AD353" s="213"/>
      <c r="AE353" s="213"/>
      <c r="AF353" s="213"/>
      <c r="AG353" s="213"/>
      <c r="AH353" s="213"/>
      <c r="AI353" s="213"/>
      <c r="AJ353" s="213"/>
      <c r="AK353" s="213"/>
      <c r="AL353" s="213"/>
      <c r="AM353" s="213"/>
    </row>
    <row r="354" spans="1:39" ht="15.75" customHeight="1">
      <c r="A354" s="213"/>
      <c r="B354" s="212"/>
      <c r="C354" s="212"/>
      <c r="D354" s="212"/>
      <c r="E354" s="212"/>
      <c r="F354" s="212"/>
      <c r="G354" s="212"/>
      <c r="H354" s="212"/>
      <c r="I354" s="212"/>
      <c r="J354" s="212"/>
      <c r="K354" s="212"/>
      <c r="L354" s="212"/>
      <c r="M354" s="212"/>
      <c r="N354" s="212"/>
      <c r="O354" s="212"/>
      <c r="P354" s="55"/>
      <c r="Q354" s="55"/>
      <c r="R354" s="55"/>
      <c r="S354" s="55"/>
      <c r="T354" s="55"/>
      <c r="U354" s="213"/>
      <c r="V354" s="213"/>
      <c r="W354" s="213"/>
      <c r="X354" s="213"/>
      <c r="Y354" s="213"/>
      <c r="Z354" s="213"/>
      <c r="AA354" s="213"/>
      <c r="AB354" s="213"/>
      <c r="AC354" s="213"/>
      <c r="AD354" s="213"/>
      <c r="AE354" s="213"/>
      <c r="AF354" s="213"/>
      <c r="AG354" s="213"/>
      <c r="AH354" s="213"/>
      <c r="AI354" s="213"/>
      <c r="AJ354" s="213"/>
      <c r="AK354" s="213"/>
      <c r="AL354" s="213"/>
      <c r="AM354" s="213"/>
    </row>
    <row r="355" spans="1:39" ht="15.75" customHeight="1">
      <c r="A355" s="213"/>
      <c r="B355" s="212"/>
      <c r="C355" s="212"/>
      <c r="D355" s="212"/>
      <c r="E355" s="212"/>
      <c r="F355" s="212"/>
      <c r="G355" s="212"/>
      <c r="H355" s="212"/>
      <c r="I355" s="212"/>
      <c r="J355" s="212"/>
      <c r="K355" s="212"/>
      <c r="L355" s="212"/>
      <c r="M355" s="212"/>
      <c r="N355" s="212"/>
      <c r="O355" s="212"/>
      <c r="P355" s="55"/>
      <c r="Q355" s="55"/>
      <c r="R355" s="55"/>
      <c r="S355" s="55"/>
      <c r="T355" s="55"/>
      <c r="U355" s="213"/>
      <c r="V355" s="213"/>
      <c r="W355" s="213"/>
      <c r="X355" s="213"/>
      <c r="Y355" s="213"/>
      <c r="Z355" s="213"/>
      <c r="AA355" s="213"/>
      <c r="AB355" s="213"/>
      <c r="AC355" s="213"/>
      <c r="AD355" s="213"/>
      <c r="AE355" s="213"/>
      <c r="AF355" s="213"/>
      <c r="AG355" s="213"/>
      <c r="AH355" s="213"/>
      <c r="AI355" s="213"/>
      <c r="AJ355" s="213"/>
      <c r="AK355" s="213"/>
      <c r="AL355" s="213"/>
      <c r="AM355" s="213"/>
    </row>
    <row r="356" spans="1:39" ht="15.75" customHeight="1">
      <c r="A356" s="213"/>
      <c r="B356" s="212"/>
      <c r="C356" s="212"/>
      <c r="D356" s="212"/>
      <c r="E356" s="212"/>
      <c r="F356" s="212"/>
      <c r="G356" s="212"/>
      <c r="H356" s="212"/>
      <c r="I356" s="212"/>
      <c r="J356" s="212"/>
      <c r="K356" s="212"/>
      <c r="L356" s="212"/>
      <c r="M356" s="212"/>
      <c r="N356" s="212"/>
      <c r="O356" s="212"/>
      <c r="P356" s="55"/>
      <c r="Q356" s="55"/>
      <c r="R356" s="55"/>
      <c r="S356" s="55"/>
      <c r="T356" s="55"/>
      <c r="U356" s="213"/>
      <c r="V356" s="213"/>
      <c r="W356" s="213"/>
      <c r="X356" s="213"/>
      <c r="Y356" s="213"/>
      <c r="Z356" s="213"/>
      <c r="AA356" s="213"/>
      <c r="AB356" s="213"/>
      <c r="AC356" s="213"/>
      <c r="AD356" s="213"/>
      <c r="AE356" s="213"/>
      <c r="AF356" s="213"/>
      <c r="AG356" s="213"/>
      <c r="AH356" s="213"/>
      <c r="AI356" s="213"/>
      <c r="AJ356" s="213"/>
      <c r="AK356" s="213"/>
      <c r="AL356" s="213"/>
      <c r="AM356" s="213"/>
    </row>
    <row r="357" spans="1:39" ht="15.75" customHeight="1">
      <c r="A357" s="213"/>
      <c r="B357" s="212"/>
      <c r="C357" s="212"/>
      <c r="D357" s="212"/>
      <c r="E357" s="212"/>
      <c r="F357" s="212"/>
      <c r="G357" s="212"/>
      <c r="H357" s="212"/>
      <c r="I357" s="212"/>
      <c r="J357" s="212"/>
      <c r="K357" s="212"/>
      <c r="L357" s="212"/>
      <c r="M357" s="212"/>
      <c r="N357" s="212"/>
      <c r="O357" s="212"/>
      <c r="P357" s="55"/>
      <c r="Q357" s="55"/>
      <c r="R357" s="55"/>
      <c r="S357" s="55"/>
      <c r="T357" s="55"/>
      <c r="U357" s="213"/>
      <c r="V357" s="213"/>
      <c r="W357" s="213"/>
      <c r="X357" s="213"/>
      <c r="Y357" s="213"/>
      <c r="Z357" s="213"/>
      <c r="AA357" s="213"/>
      <c r="AB357" s="213"/>
      <c r="AC357" s="213"/>
      <c r="AD357" s="213"/>
      <c r="AE357" s="213"/>
      <c r="AF357" s="213"/>
      <c r="AG357" s="213"/>
      <c r="AH357" s="213"/>
      <c r="AI357" s="213"/>
      <c r="AJ357" s="213"/>
      <c r="AK357" s="213"/>
      <c r="AL357" s="213"/>
      <c r="AM357" s="213"/>
    </row>
    <row r="358" spans="1:39" ht="15.75" customHeight="1">
      <c r="A358" s="213"/>
      <c r="B358" s="212"/>
      <c r="C358" s="212"/>
      <c r="D358" s="212"/>
      <c r="E358" s="212"/>
      <c r="F358" s="212"/>
      <c r="G358" s="212"/>
      <c r="H358" s="212"/>
      <c r="I358" s="212"/>
      <c r="J358" s="212"/>
      <c r="K358" s="212"/>
      <c r="L358" s="212"/>
      <c r="M358" s="212"/>
      <c r="N358" s="212"/>
      <c r="O358" s="212"/>
      <c r="P358" s="55"/>
      <c r="Q358" s="55"/>
      <c r="R358" s="55"/>
      <c r="S358" s="55"/>
      <c r="T358" s="55"/>
      <c r="U358" s="213"/>
      <c r="V358" s="213"/>
      <c r="W358" s="213"/>
      <c r="X358" s="213"/>
      <c r="Y358" s="213"/>
      <c r="Z358" s="213"/>
      <c r="AA358" s="213"/>
      <c r="AB358" s="213"/>
      <c r="AC358" s="213"/>
      <c r="AD358" s="213"/>
      <c r="AE358" s="213"/>
      <c r="AF358" s="213"/>
      <c r="AG358" s="213"/>
      <c r="AH358" s="213"/>
      <c r="AI358" s="213"/>
      <c r="AJ358" s="213"/>
      <c r="AK358" s="213"/>
      <c r="AL358" s="213"/>
      <c r="AM358" s="213"/>
    </row>
    <row r="359" spans="1:39" ht="15.75" customHeight="1">
      <c r="A359" s="213"/>
      <c r="B359" s="212"/>
      <c r="C359" s="212"/>
      <c r="D359" s="212"/>
      <c r="E359" s="212"/>
      <c r="F359" s="212"/>
      <c r="G359" s="212"/>
      <c r="H359" s="212"/>
      <c r="I359" s="212"/>
      <c r="J359" s="212"/>
      <c r="K359" s="212"/>
      <c r="L359" s="212"/>
      <c r="M359" s="212"/>
      <c r="N359" s="212"/>
      <c r="O359" s="212"/>
      <c r="P359" s="55"/>
      <c r="Q359" s="55"/>
      <c r="R359" s="55"/>
      <c r="S359" s="55"/>
      <c r="T359" s="55"/>
      <c r="U359" s="213"/>
      <c r="V359" s="213"/>
      <c r="W359" s="213"/>
      <c r="X359" s="213"/>
      <c r="Y359" s="213"/>
      <c r="Z359" s="213"/>
      <c r="AA359" s="213"/>
      <c r="AB359" s="213"/>
      <c r="AC359" s="213"/>
      <c r="AD359" s="213"/>
      <c r="AE359" s="213"/>
      <c r="AF359" s="213"/>
      <c r="AG359" s="213"/>
      <c r="AH359" s="213"/>
      <c r="AI359" s="213"/>
      <c r="AJ359" s="213"/>
      <c r="AK359" s="213"/>
      <c r="AL359" s="213"/>
      <c r="AM359" s="213"/>
    </row>
    <row r="360" spans="1:39" ht="15.75" customHeight="1">
      <c r="A360" s="213"/>
      <c r="B360" s="212"/>
      <c r="C360" s="212"/>
      <c r="D360" s="212"/>
      <c r="E360" s="212"/>
      <c r="F360" s="212"/>
      <c r="G360" s="212"/>
      <c r="H360" s="212"/>
      <c r="I360" s="212"/>
      <c r="J360" s="212"/>
      <c r="K360" s="212"/>
      <c r="L360" s="212"/>
      <c r="M360" s="212"/>
      <c r="N360" s="212"/>
      <c r="O360" s="212"/>
      <c r="P360" s="55"/>
      <c r="Q360" s="55"/>
      <c r="R360" s="55"/>
      <c r="S360" s="55"/>
      <c r="T360" s="55"/>
      <c r="U360" s="213"/>
      <c r="V360" s="213"/>
      <c r="W360" s="213"/>
      <c r="X360" s="213"/>
      <c r="Y360" s="213"/>
      <c r="Z360" s="213"/>
      <c r="AA360" s="213"/>
      <c r="AB360" s="213"/>
      <c r="AC360" s="213"/>
      <c r="AD360" s="213"/>
      <c r="AE360" s="213"/>
      <c r="AF360" s="213"/>
      <c r="AG360" s="213"/>
      <c r="AH360" s="213"/>
      <c r="AI360" s="213"/>
      <c r="AJ360" s="213"/>
      <c r="AK360" s="213"/>
      <c r="AL360" s="213"/>
      <c r="AM360" s="213"/>
    </row>
    <row r="361" spans="1:39" ht="15.75" customHeight="1">
      <c r="A361" s="213"/>
      <c r="B361" s="212"/>
      <c r="C361" s="212"/>
      <c r="D361" s="212"/>
      <c r="E361" s="212"/>
      <c r="F361" s="212"/>
      <c r="G361" s="212"/>
      <c r="H361" s="212"/>
      <c r="I361" s="212"/>
      <c r="J361" s="212"/>
      <c r="K361" s="212"/>
      <c r="L361" s="212"/>
      <c r="M361" s="212"/>
      <c r="N361" s="212"/>
      <c r="O361" s="212"/>
      <c r="P361" s="55"/>
      <c r="Q361" s="55"/>
      <c r="R361" s="55"/>
      <c r="S361" s="55"/>
      <c r="T361" s="55"/>
      <c r="U361" s="213"/>
      <c r="V361" s="213"/>
      <c r="W361" s="213"/>
      <c r="X361" s="213"/>
      <c r="Y361" s="213"/>
      <c r="Z361" s="213"/>
      <c r="AA361" s="213"/>
      <c r="AB361" s="213"/>
      <c r="AC361" s="213"/>
      <c r="AD361" s="213"/>
      <c r="AE361" s="213"/>
      <c r="AF361" s="213"/>
      <c r="AG361" s="213"/>
      <c r="AH361" s="213"/>
      <c r="AI361" s="213"/>
      <c r="AJ361" s="213"/>
      <c r="AK361" s="213"/>
      <c r="AL361" s="213"/>
      <c r="AM361" s="213"/>
    </row>
    <row r="362" spans="1:39" ht="15.75" customHeight="1">
      <c r="A362" s="213"/>
      <c r="B362" s="212"/>
      <c r="C362" s="212"/>
      <c r="D362" s="212"/>
      <c r="E362" s="212"/>
      <c r="F362" s="212"/>
      <c r="G362" s="212"/>
      <c r="H362" s="212"/>
      <c r="I362" s="212"/>
      <c r="J362" s="212"/>
      <c r="K362" s="212"/>
      <c r="L362" s="212"/>
      <c r="M362" s="212"/>
      <c r="N362" s="212"/>
      <c r="O362" s="212"/>
      <c r="P362" s="55"/>
      <c r="Q362" s="55"/>
      <c r="R362" s="55"/>
      <c r="S362" s="55"/>
      <c r="T362" s="55"/>
      <c r="U362" s="213"/>
      <c r="V362" s="213"/>
      <c r="W362" s="213"/>
      <c r="X362" s="213"/>
      <c r="Y362" s="213"/>
      <c r="Z362" s="213"/>
      <c r="AA362" s="213"/>
      <c r="AB362" s="213"/>
      <c r="AC362" s="213"/>
      <c r="AD362" s="213"/>
      <c r="AE362" s="213"/>
      <c r="AF362" s="213"/>
      <c r="AG362" s="213"/>
      <c r="AH362" s="213"/>
      <c r="AI362" s="213"/>
      <c r="AJ362" s="213"/>
      <c r="AK362" s="213"/>
      <c r="AL362" s="213"/>
      <c r="AM362" s="213"/>
    </row>
    <row r="363" spans="1:39" ht="15.75" customHeight="1">
      <c r="A363" s="213"/>
      <c r="B363" s="212"/>
      <c r="C363" s="212"/>
      <c r="D363" s="212"/>
      <c r="E363" s="212"/>
      <c r="F363" s="212"/>
      <c r="G363" s="212"/>
      <c r="H363" s="212"/>
      <c r="I363" s="212"/>
      <c r="J363" s="212"/>
      <c r="K363" s="212"/>
      <c r="L363" s="212"/>
      <c r="M363" s="212"/>
      <c r="N363" s="212"/>
      <c r="O363" s="212"/>
      <c r="P363" s="55"/>
      <c r="Q363" s="55"/>
      <c r="R363" s="55"/>
      <c r="S363" s="55"/>
      <c r="T363" s="55"/>
      <c r="U363" s="213"/>
      <c r="V363" s="213"/>
      <c r="W363" s="213"/>
      <c r="X363" s="213"/>
      <c r="Y363" s="213"/>
      <c r="Z363" s="213"/>
      <c r="AA363" s="213"/>
      <c r="AB363" s="213"/>
      <c r="AC363" s="213"/>
      <c r="AD363" s="213"/>
      <c r="AE363" s="213"/>
      <c r="AF363" s="213"/>
      <c r="AG363" s="213"/>
      <c r="AH363" s="213"/>
      <c r="AI363" s="213"/>
      <c r="AJ363" s="213"/>
      <c r="AK363" s="213"/>
      <c r="AL363" s="213"/>
      <c r="AM363" s="213"/>
    </row>
    <row r="364" spans="1:39" ht="15.75" customHeight="1">
      <c r="A364" s="213"/>
      <c r="B364" s="212"/>
      <c r="C364" s="212"/>
      <c r="D364" s="212"/>
      <c r="E364" s="212"/>
      <c r="F364" s="212"/>
      <c r="G364" s="212"/>
      <c r="H364" s="212"/>
      <c r="I364" s="212"/>
      <c r="J364" s="212"/>
      <c r="K364" s="212"/>
      <c r="L364" s="212"/>
      <c r="M364" s="212"/>
      <c r="N364" s="212"/>
      <c r="O364" s="212"/>
      <c r="P364" s="55"/>
      <c r="Q364" s="55"/>
      <c r="R364" s="55"/>
      <c r="S364" s="55"/>
      <c r="T364" s="55"/>
      <c r="U364" s="213"/>
      <c r="V364" s="213"/>
      <c r="W364" s="213"/>
      <c r="X364" s="213"/>
      <c r="Y364" s="213"/>
      <c r="Z364" s="213"/>
      <c r="AA364" s="213"/>
      <c r="AB364" s="213"/>
      <c r="AC364" s="213"/>
      <c r="AD364" s="213"/>
      <c r="AE364" s="213"/>
      <c r="AF364" s="213"/>
      <c r="AG364" s="213"/>
      <c r="AH364" s="213"/>
      <c r="AI364" s="213"/>
      <c r="AJ364" s="213"/>
      <c r="AK364" s="213"/>
      <c r="AL364" s="213"/>
      <c r="AM364" s="213"/>
    </row>
    <row r="365" spans="1:39" ht="15.75" customHeight="1">
      <c r="A365" s="213"/>
      <c r="B365" s="212"/>
      <c r="C365" s="212"/>
      <c r="D365" s="212"/>
      <c r="E365" s="212"/>
      <c r="F365" s="212"/>
      <c r="G365" s="212"/>
      <c r="H365" s="212"/>
      <c r="I365" s="212"/>
      <c r="J365" s="212"/>
      <c r="K365" s="212"/>
      <c r="L365" s="212"/>
      <c r="M365" s="212"/>
      <c r="N365" s="212"/>
      <c r="O365" s="212"/>
      <c r="P365" s="55"/>
      <c r="Q365" s="55"/>
      <c r="R365" s="55"/>
      <c r="S365" s="55"/>
      <c r="T365" s="55"/>
      <c r="U365" s="213"/>
      <c r="V365" s="213"/>
      <c r="W365" s="213"/>
      <c r="X365" s="213"/>
      <c r="Y365" s="213"/>
      <c r="Z365" s="213"/>
      <c r="AA365" s="213"/>
      <c r="AB365" s="213"/>
      <c r="AC365" s="213"/>
      <c r="AD365" s="213"/>
      <c r="AE365" s="213"/>
      <c r="AF365" s="213"/>
      <c r="AG365" s="213"/>
      <c r="AH365" s="213"/>
      <c r="AI365" s="213"/>
      <c r="AJ365" s="213"/>
      <c r="AK365" s="213"/>
      <c r="AL365" s="213"/>
      <c r="AM365" s="213"/>
    </row>
    <row r="366" spans="1:39" ht="15.75" customHeight="1">
      <c r="A366" s="213"/>
      <c r="B366" s="212"/>
      <c r="C366" s="212"/>
      <c r="D366" s="212"/>
      <c r="E366" s="212"/>
      <c r="F366" s="212"/>
      <c r="G366" s="212"/>
      <c r="H366" s="212"/>
      <c r="I366" s="212"/>
      <c r="J366" s="212"/>
      <c r="K366" s="212"/>
      <c r="L366" s="212"/>
      <c r="M366" s="212"/>
      <c r="N366" s="212"/>
      <c r="O366" s="212"/>
      <c r="P366" s="55"/>
      <c r="Q366" s="55"/>
      <c r="R366" s="55"/>
      <c r="S366" s="55"/>
      <c r="T366" s="55"/>
      <c r="U366" s="213"/>
      <c r="V366" s="213"/>
      <c r="W366" s="213"/>
      <c r="X366" s="213"/>
      <c r="Y366" s="213"/>
      <c r="Z366" s="213"/>
      <c r="AA366" s="213"/>
      <c r="AB366" s="213"/>
      <c r="AC366" s="213"/>
      <c r="AD366" s="213"/>
      <c r="AE366" s="213"/>
      <c r="AF366" s="213"/>
      <c r="AG366" s="213"/>
      <c r="AH366" s="213"/>
      <c r="AI366" s="213"/>
      <c r="AJ366" s="213"/>
      <c r="AK366" s="213"/>
      <c r="AL366" s="213"/>
      <c r="AM366" s="213"/>
    </row>
    <row r="367" spans="1:39" ht="15.75" customHeight="1">
      <c r="A367" s="213"/>
      <c r="B367" s="212"/>
      <c r="C367" s="212"/>
      <c r="D367" s="212"/>
      <c r="E367" s="212"/>
      <c r="F367" s="212"/>
      <c r="G367" s="212"/>
      <c r="H367" s="212"/>
      <c r="I367" s="212"/>
      <c r="J367" s="212"/>
      <c r="K367" s="212"/>
      <c r="L367" s="212"/>
      <c r="M367" s="212"/>
      <c r="N367" s="212"/>
      <c r="O367" s="212"/>
      <c r="P367" s="55"/>
      <c r="Q367" s="55"/>
      <c r="R367" s="55"/>
      <c r="S367" s="55"/>
      <c r="T367" s="55"/>
      <c r="U367" s="213"/>
      <c r="V367" s="213"/>
      <c r="W367" s="213"/>
      <c r="X367" s="213"/>
      <c r="Y367" s="213"/>
      <c r="Z367" s="213"/>
      <c r="AA367" s="213"/>
      <c r="AB367" s="213"/>
      <c r="AC367" s="213"/>
      <c r="AD367" s="213"/>
      <c r="AE367" s="213"/>
      <c r="AF367" s="213"/>
      <c r="AG367" s="213"/>
      <c r="AH367" s="213"/>
      <c r="AI367" s="213"/>
      <c r="AJ367" s="213"/>
      <c r="AK367" s="213"/>
      <c r="AL367" s="213"/>
      <c r="AM367" s="213"/>
    </row>
    <row r="368" spans="1:39" ht="15.75" customHeight="1">
      <c r="A368" s="213"/>
      <c r="B368" s="212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2"/>
      <c r="O368" s="212"/>
      <c r="P368" s="55"/>
      <c r="Q368" s="55"/>
      <c r="R368" s="55"/>
      <c r="S368" s="55"/>
      <c r="T368" s="55"/>
      <c r="U368" s="213"/>
      <c r="V368" s="213"/>
      <c r="W368" s="213"/>
      <c r="X368" s="213"/>
      <c r="Y368" s="213"/>
      <c r="Z368" s="213"/>
      <c r="AA368" s="213"/>
      <c r="AB368" s="213"/>
      <c r="AC368" s="213"/>
      <c r="AD368" s="213"/>
      <c r="AE368" s="213"/>
      <c r="AF368" s="213"/>
      <c r="AG368" s="213"/>
      <c r="AH368" s="213"/>
      <c r="AI368" s="213"/>
      <c r="AJ368" s="213"/>
      <c r="AK368" s="213"/>
      <c r="AL368" s="213"/>
      <c r="AM368" s="213"/>
    </row>
    <row r="369" spans="1:39" ht="15.75" customHeight="1">
      <c r="A369" s="213"/>
      <c r="B369" s="212"/>
      <c r="C369" s="212"/>
      <c r="D369" s="212"/>
      <c r="E369" s="212"/>
      <c r="F369" s="212"/>
      <c r="G369" s="212"/>
      <c r="H369" s="212"/>
      <c r="I369" s="212"/>
      <c r="J369" s="212"/>
      <c r="K369" s="212"/>
      <c r="L369" s="212"/>
      <c r="M369" s="212"/>
      <c r="N369" s="212"/>
      <c r="O369" s="212"/>
      <c r="P369" s="55"/>
      <c r="Q369" s="55"/>
      <c r="R369" s="55"/>
      <c r="S369" s="55"/>
      <c r="T369" s="55"/>
      <c r="U369" s="213"/>
      <c r="V369" s="213"/>
      <c r="W369" s="213"/>
      <c r="X369" s="213"/>
      <c r="Y369" s="213"/>
      <c r="Z369" s="213"/>
      <c r="AA369" s="213"/>
      <c r="AB369" s="213"/>
      <c r="AC369" s="213"/>
      <c r="AD369" s="213"/>
      <c r="AE369" s="213"/>
      <c r="AF369" s="213"/>
      <c r="AG369" s="213"/>
      <c r="AH369" s="213"/>
      <c r="AI369" s="213"/>
      <c r="AJ369" s="213"/>
      <c r="AK369" s="213"/>
      <c r="AL369" s="213"/>
      <c r="AM369" s="213"/>
    </row>
    <row r="370" spans="1:39" ht="15.75" customHeight="1">
      <c r="A370" s="213"/>
      <c r="B370" s="212"/>
      <c r="C370" s="212"/>
      <c r="D370" s="212"/>
      <c r="E370" s="212"/>
      <c r="F370" s="212"/>
      <c r="G370" s="212"/>
      <c r="H370" s="212"/>
      <c r="I370" s="212"/>
      <c r="J370" s="212"/>
      <c r="K370" s="212"/>
      <c r="L370" s="212"/>
      <c r="M370" s="212"/>
      <c r="N370" s="212"/>
      <c r="O370" s="212"/>
      <c r="P370" s="55"/>
      <c r="Q370" s="55"/>
      <c r="R370" s="55"/>
      <c r="S370" s="55"/>
      <c r="T370" s="55"/>
      <c r="U370" s="213"/>
      <c r="V370" s="213"/>
      <c r="W370" s="213"/>
      <c r="X370" s="213"/>
      <c r="Y370" s="213"/>
      <c r="Z370" s="213"/>
      <c r="AA370" s="213"/>
      <c r="AB370" s="213"/>
      <c r="AC370" s="213"/>
      <c r="AD370" s="213"/>
      <c r="AE370" s="213"/>
      <c r="AF370" s="213"/>
      <c r="AG370" s="213"/>
      <c r="AH370" s="213"/>
      <c r="AI370" s="213"/>
      <c r="AJ370" s="213"/>
      <c r="AK370" s="213"/>
      <c r="AL370" s="213"/>
      <c r="AM370" s="213"/>
    </row>
    <row r="371" spans="1:39" ht="15.75" customHeight="1">
      <c r="A371" s="213"/>
      <c r="B371" s="212"/>
      <c r="C371" s="212"/>
      <c r="D371" s="212"/>
      <c r="E371" s="212"/>
      <c r="F371" s="212"/>
      <c r="G371" s="212"/>
      <c r="H371" s="212"/>
      <c r="I371" s="212"/>
      <c r="J371" s="212"/>
      <c r="K371" s="212"/>
      <c r="L371" s="212"/>
      <c r="M371" s="212"/>
      <c r="N371" s="212"/>
      <c r="O371" s="212"/>
      <c r="P371" s="55"/>
      <c r="Q371" s="55"/>
      <c r="R371" s="55"/>
      <c r="S371" s="55"/>
      <c r="T371" s="55"/>
      <c r="U371" s="213"/>
      <c r="V371" s="213"/>
      <c r="W371" s="213"/>
      <c r="X371" s="213"/>
      <c r="Y371" s="213"/>
      <c r="Z371" s="213"/>
      <c r="AA371" s="213"/>
      <c r="AB371" s="213"/>
      <c r="AC371" s="213"/>
      <c r="AD371" s="213"/>
      <c r="AE371" s="213"/>
      <c r="AF371" s="213"/>
      <c r="AG371" s="213"/>
      <c r="AH371" s="213"/>
      <c r="AI371" s="213"/>
      <c r="AJ371" s="213"/>
      <c r="AK371" s="213"/>
      <c r="AL371" s="213"/>
      <c r="AM371" s="213"/>
    </row>
    <row r="372" spans="1:39" ht="15.75" customHeight="1">
      <c r="A372" s="213"/>
      <c r="B372" s="212"/>
      <c r="C372" s="212"/>
      <c r="D372" s="212"/>
      <c r="E372" s="212"/>
      <c r="F372" s="212"/>
      <c r="G372" s="212"/>
      <c r="H372" s="212"/>
      <c r="I372" s="212"/>
      <c r="J372" s="212"/>
      <c r="K372" s="212"/>
      <c r="L372" s="212"/>
      <c r="M372" s="212"/>
      <c r="N372" s="212"/>
      <c r="O372" s="212"/>
      <c r="P372" s="55"/>
      <c r="Q372" s="55"/>
      <c r="R372" s="55"/>
      <c r="S372" s="55"/>
      <c r="T372" s="55"/>
      <c r="U372" s="213"/>
      <c r="V372" s="213"/>
      <c r="W372" s="213"/>
      <c r="X372" s="213"/>
      <c r="Y372" s="213"/>
      <c r="Z372" s="213"/>
      <c r="AA372" s="213"/>
      <c r="AB372" s="213"/>
      <c r="AC372" s="213"/>
      <c r="AD372" s="213"/>
      <c r="AE372" s="213"/>
      <c r="AF372" s="213"/>
      <c r="AG372" s="213"/>
      <c r="AH372" s="213"/>
      <c r="AI372" s="213"/>
      <c r="AJ372" s="213"/>
      <c r="AK372" s="213"/>
      <c r="AL372" s="213"/>
      <c r="AM372" s="213"/>
    </row>
    <row r="373" spans="1:39" ht="15.75" customHeight="1">
      <c r="A373" s="213"/>
      <c r="B373" s="212"/>
      <c r="C373" s="212"/>
      <c r="D373" s="212"/>
      <c r="E373" s="212"/>
      <c r="F373" s="212"/>
      <c r="G373" s="212"/>
      <c r="H373" s="212"/>
      <c r="I373" s="212"/>
      <c r="J373" s="212"/>
      <c r="K373" s="212"/>
      <c r="L373" s="212"/>
      <c r="M373" s="212"/>
      <c r="N373" s="212"/>
      <c r="O373" s="212"/>
      <c r="P373" s="55"/>
      <c r="Q373" s="55"/>
      <c r="R373" s="55"/>
      <c r="S373" s="55"/>
      <c r="T373" s="55"/>
      <c r="U373" s="213"/>
      <c r="V373" s="213"/>
      <c r="W373" s="213"/>
      <c r="X373" s="213"/>
      <c r="Y373" s="213"/>
      <c r="Z373" s="213"/>
      <c r="AA373" s="213"/>
      <c r="AB373" s="213"/>
      <c r="AC373" s="213"/>
      <c r="AD373" s="213"/>
      <c r="AE373" s="213"/>
      <c r="AF373" s="213"/>
      <c r="AG373" s="213"/>
      <c r="AH373" s="213"/>
      <c r="AI373" s="213"/>
      <c r="AJ373" s="213"/>
      <c r="AK373" s="213"/>
      <c r="AL373" s="213"/>
      <c r="AM373" s="213"/>
    </row>
    <row r="374" spans="1:39" ht="15.75" customHeight="1">
      <c r="A374" s="213"/>
      <c r="B374" s="212"/>
      <c r="C374" s="212"/>
      <c r="D374" s="212"/>
      <c r="E374" s="212"/>
      <c r="F374" s="212"/>
      <c r="G374" s="212"/>
      <c r="H374" s="212"/>
      <c r="I374" s="212"/>
      <c r="J374" s="212"/>
      <c r="K374" s="212"/>
      <c r="L374" s="212"/>
      <c r="M374" s="212"/>
      <c r="N374" s="212"/>
      <c r="O374" s="212"/>
      <c r="P374" s="55"/>
      <c r="Q374" s="55"/>
      <c r="R374" s="55"/>
      <c r="S374" s="55"/>
      <c r="T374" s="55"/>
      <c r="U374" s="213"/>
      <c r="V374" s="213"/>
      <c r="W374" s="213"/>
      <c r="X374" s="213"/>
      <c r="Y374" s="213"/>
      <c r="Z374" s="213"/>
      <c r="AA374" s="213"/>
      <c r="AB374" s="213"/>
      <c r="AC374" s="213"/>
      <c r="AD374" s="213"/>
      <c r="AE374" s="213"/>
      <c r="AF374" s="213"/>
      <c r="AG374" s="213"/>
      <c r="AH374" s="213"/>
      <c r="AI374" s="213"/>
      <c r="AJ374" s="213"/>
      <c r="AK374" s="213"/>
      <c r="AL374" s="213"/>
      <c r="AM374" s="213"/>
    </row>
    <row r="375" spans="1:39" ht="15.75" customHeight="1">
      <c r="A375" s="213"/>
      <c r="B375" s="212"/>
      <c r="C375" s="212"/>
      <c r="D375" s="212"/>
      <c r="E375" s="212"/>
      <c r="F375" s="212"/>
      <c r="G375" s="212"/>
      <c r="H375" s="212"/>
      <c r="I375" s="212"/>
      <c r="J375" s="212"/>
      <c r="K375" s="212"/>
      <c r="L375" s="212"/>
      <c r="M375" s="212"/>
      <c r="N375" s="212"/>
      <c r="O375" s="212"/>
      <c r="P375" s="55"/>
      <c r="Q375" s="55"/>
      <c r="R375" s="55"/>
      <c r="S375" s="55"/>
      <c r="T375" s="55"/>
      <c r="U375" s="213"/>
      <c r="V375" s="213"/>
      <c r="W375" s="213"/>
      <c r="X375" s="213"/>
      <c r="Y375" s="213"/>
      <c r="Z375" s="213"/>
      <c r="AA375" s="213"/>
      <c r="AB375" s="213"/>
      <c r="AC375" s="213"/>
      <c r="AD375" s="213"/>
      <c r="AE375" s="213"/>
      <c r="AF375" s="213"/>
      <c r="AG375" s="213"/>
      <c r="AH375" s="213"/>
      <c r="AI375" s="213"/>
      <c r="AJ375" s="213"/>
      <c r="AK375" s="213"/>
      <c r="AL375" s="213"/>
      <c r="AM375" s="213"/>
    </row>
    <row r="376" spans="1:39" ht="15.75" customHeight="1">
      <c r="A376" s="213"/>
      <c r="B376" s="212"/>
      <c r="C376" s="212"/>
      <c r="D376" s="212"/>
      <c r="E376" s="212"/>
      <c r="F376" s="212"/>
      <c r="G376" s="212"/>
      <c r="H376" s="212"/>
      <c r="I376" s="212"/>
      <c r="J376" s="212"/>
      <c r="K376" s="212"/>
      <c r="L376" s="212"/>
      <c r="M376" s="212"/>
      <c r="N376" s="212"/>
      <c r="O376" s="212"/>
      <c r="P376" s="55"/>
      <c r="Q376" s="55"/>
      <c r="R376" s="55"/>
      <c r="S376" s="55"/>
      <c r="T376" s="55"/>
      <c r="U376" s="213"/>
      <c r="V376" s="213"/>
      <c r="W376" s="213"/>
      <c r="X376" s="213"/>
      <c r="Y376" s="213"/>
      <c r="Z376" s="213"/>
      <c r="AA376" s="213"/>
      <c r="AB376" s="213"/>
      <c r="AC376" s="213"/>
      <c r="AD376" s="213"/>
      <c r="AE376" s="213"/>
      <c r="AF376" s="213"/>
      <c r="AG376" s="213"/>
      <c r="AH376" s="213"/>
      <c r="AI376" s="213"/>
      <c r="AJ376" s="213"/>
      <c r="AK376" s="213"/>
      <c r="AL376" s="213"/>
      <c r="AM376" s="213"/>
    </row>
    <row r="377" spans="1:39" ht="15.75" customHeight="1">
      <c r="A377" s="213"/>
      <c r="B377" s="212"/>
      <c r="C377" s="212"/>
      <c r="D377" s="212"/>
      <c r="E377" s="212"/>
      <c r="F377" s="212"/>
      <c r="G377" s="212"/>
      <c r="H377" s="212"/>
      <c r="I377" s="212"/>
      <c r="J377" s="212"/>
      <c r="K377" s="212"/>
      <c r="L377" s="212"/>
      <c r="M377" s="212"/>
      <c r="N377" s="212"/>
      <c r="O377" s="212"/>
      <c r="P377" s="55"/>
      <c r="Q377" s="55"/>
      <c r="R377" s="55"/>
      <c r="S377" s="55"/>
      <c r="T377" s="55"/>
      <c r="U377" s="213"/>
      <c r="V377" s="213"/>
      <c r="W377" s="213"/>
      <c r="X377" s="213"/>
      <c r="Y377" s="213"/>
      <c r="Z377" s="213"/>
      <c r="AA377" s="213"/>
      <c r="AB377" s="213"/>
      <c r="AC377" s="213"/>
      <c r="AD377" s="213"/>
      <c r="AE377" s="213"/>
      <c r="AF377" s="213"/>
      <c r="AG377" s="213"/>
      <c r="AH377" s="213"/>
      <c r="AI377" s="213"/>
      <c r="AJ377" s="213"/>
      <c r="AK377" s="213"/>
      <c r="AL377" s="213"/>
      <c r="AM377" s="213"/>
    </row>
    <row r="378" spans="1:39" ht="15.75" customHeight="1">
      <c r="A378" s="213"/>
      <c r="B378" s="212"/>
      <c r="C378" s="212"/>
      <c r="D378" s="212"/>
      <c r="E378" s="212"/>
      <c r="F378" s="212"/>
      <c r="G378" s="212"/>
      <c r="H378" s="212"/>
      <c r="I378" s="212"/>
      <c r="J378" s="212"/>
      <c r="K378" s="212"/>
      <c r="L378" s="212"/>
      <c r="M378" s="212"/>
      <c r="N378" s="212"/>
      <c r="O378" s="212"/>
      <c r="P378" s="55"/>
      <c r="Q378" s="55"/>
      <c r="R378" s="55"/>
      <c r="S378" s="55"/>
      <c r="T378" s="55"/>
      <c r="U378" s="213"/>
      <c r="V378" s="213"/>
      <c r="W378" s="213"/>
      <c r="X378" s="213"/>
      <c r="Y378" s="213"/>
      <c r="Z378" s="213"/>
      <c r="AA378" s="213"/>
      <c r="AB378" s="213"/>
      <c r="AC378" s="213"/>
      <c r="AD378" s="213"/>
      <c r="AE378" s="213"/>
      <c r="AF378" s="213"/>
      <c r="AG378" s="213"/>
      <c r="AH378" s="213"/>
      <c r="AI378" s="213"/>
      <c r="AJ378" s="213"/>
      <c r="AK378" s="213"/>
      <c r="AL378" s="213"/>
      <c r="AM378" s="213"/>
    </row>
    <row r="379" spans="1:39" ht="15.75" customHeight="1">
      <c r="A379" s="213"/>
      <c r="B379" s="212"/>
      <c r="C379" s="212"/>
      <c r="D379" s="212"/>
      <c r="E379" s="212"/>
      <c r="F379" s="212"/>
      <c r="G379" s="212"/>
      <c r="H379" s="212"/>
      <c r="I379" s="212"/>
      <c r="J379" s="212"/>
      <c r="K379" s="212"/>
      <c r="L379" s="212"/>
      <c r="M379" s="212"/>
      <c r="N379" s="212"/>
      <c r="O379" s="212"/>
      <c r="P379" s="55"/>
      <c r="Q379" s="55"/>
      <c r="R379" s="55"/>
      <c r="S379" s="55"/>
      <c r="T379" s="55"/>
      <c r="U379" s="213"/>
      <c r="V379" s="213"/>
      <c r="W379" s="213"/>
      <c r="X379" s="213"/>
      <c r="Y379" s="213"/>
      <c r="Z379" s="213"/>
      <c r="AA379" s="213"/>
      <c r="AB379" s="213"/>
      <c r="AC379" s="213"/>
      <c r="AD379" s="213"/>
      <c r="AE379" s="213"/>
      <c r="AF379" s="213"/>
      <c r="AG379" s="213"/>
      <c r="AH379" s="213"/>
      <c r="AI379" s="213"/>
      <c r="AJ379" s="213"/>
      <c r="AK379" s="213"/>
      <c r="AL379" s="213"/>
      <c r="AM379" s="213"/>
    </row>
    <row r="380" spans="1:39" ht="15.75" customHeight="1">
      <c r="A380" s="213"/>
      <c r="B380" s="212"/>
      <c r="C380" s="212"/>
      <c r="D380" s="212"/>
      <c r="E380" s="212"/>
      <c r="F380" s="212"/>
      <c r="G380" s="212"/>
      <c r="H380" s="212"/>
      <c r="I380" s="212"/>
      <c r="J380" s="212"/>
      <c r="K380" s="212"/>
      <c r="L380" s="212"/>
      <c r="M380" s="212"/>
      <c r="N380" s="212"/>
      <c r="O380" s="212"/>
      <c r="P380" s="55"/>
      <c r="Q380" s="55"/>
      <c r="R380" s="55"/>
      <c r="S380" s="55"/>
      <c r="T380" s="55"/>
      <c r="U380" s="213"/>
      <c r="V380" s="213"/>
      <c r="W380" s="213"/>
      <c r="X380" s="213"/>
      <c r="Y380" s="213"/>
      <c r="Z380" s="213"/>
      <c r="AA380" s="213"/>
      <c r="AB380" s="213"/>
      <c r="AC380" s="213"/>
      <c r="AD380" s="213"/>
      <c r="AE380" s="213"/>
      <c r="AF380" s="213"/>
      <c r="AG380" s="213"/>
      <c r="AH380" s="213"/>
      <c r="AI380" s="213"/>
      <c r="AJ380" s="213"/>
      <c r="AK380" s="213"/>
      <c r="AL380" s="213"/>
      <c r="AM380" s="213"/>
    </row>
    <row r="381" spans="1:39" ht="15.75" customHeight="1">
      <c r="A381" s="213"/>
      <c r="B381" s="212"/>
      <c r="C381" s="212"/>
      <c r="D381" s="212"/>
      <c r="E381" s="212"/>
      <c r="F381" s="212"/>
      <c r="G381" s="212"/>
      <c r="H381" s="212"/>
      <c r="I381" s="212"/>
      <c r="J381" s="212"/>
      <c r="K381" s="212"/>
      <c r="L381" s="212"/>
      <c r="M381" s="212"/>
      <c r="N381" s="212"/>
      <c r="O381" s="212"/>
      <c r="P381" s="55"/>
      <c r="Q381" s="55"/>
      <c r="R381" s="55"/>
      <c r="S381" s="55"/>
      <c r="T381" s="55"/>
      <c r="U381" s="213"/>
      <c r="V381" s="213"/>
      <c r="W381" s="213"/>
      <c r="X381" s="213"/>
      <c r="Y381" s="213"/>
      <c r="Z381" s="213"/>
      <c r="AA381" s="213"/>
      <c r="AB381" s="213"/>
      <c r="AC381" s="213"/>
      <c r="AD381" s="213"/>
      <c r="AE381" s="213"/>
      <c r="AF381" s="213"/>
      <c r="AG381" s="213"/>
      <c r="AH381" s="213"/>
      <c r="AI381" s="213"/>
      <c r="AJ381" s="213"/>
      <c r="AK381" s="213"/>
      <c r="AL381" s="213"/>
      <c r="AM381" s="213"/>
    </row>
    <row r="382" spans="1:39" ht="15.75" customHeight="1">
      <c r="A382" s="213"/>
      <c r="B382" s="212"/>
      <c r="C382" s="212"/>
      <c r="D382" s="212"/>
      <c r="E382" s="212"/>
      <c r="F382" s="212"/>
      <c r="G382" s="212"/>
      <c r="H382" s="212"/>
      <c r="I382" s="212"/>
      <c r="J382" s="212"/>
      <c r="K382" s="212"/>
      <c r="L382" s="212"/>
      <c r="M382" s="212"/>
      <c r="N382" s="212"/>
      <c r="O382" s="212"/>
      <c r="P382" s="55"/>
      <c r="Q382" s="55"/>
      <c r="R382" s="55"/>
      <c r="S382" s="55"/>
      <c r="T382" s="55"/>
      <c r="U382" s="213"/>
      <c r="V382" s="213"/>
      <c r="W382" s="213"/>
      <c r="X382" s="213"/>
      <c r="Y382" s="213"/>
      <c r="Z382" s="213"/>
      <c r="AA382" s="213"/>
      <c r="AB382" s="213"/>
      <c r="AC382" s="213"/>
      <c r="AD382" s="213"/>
      <c r="AE382" s="213"/>
      <c r="AF382" s="213"/>
      <c r="AG382" s="213"/>
      <c r="AH382" s="213"/>
      <c r="AI382" s="213"/>
      <c r="AJ382" s="213"/>
      <c r="AK382" s="213"/>
      <c r="AL382" s="213"/>
      <c r="AM382" s="213"/>
    </row>
    <row r="383" spans="1:39" ht="15.75" customHeight="1">
      <c r="A383" s="213"/>
      <c r="B383" s="212"/>
      <c r="C383" s="212"/>
      <c r="D383" s="212"/>
      <c r="E383" s="212"/>
      <c r="F383" s="212"/>
      <c r="G383" s="212"/>
      <c r="H383" s="212"/>
      <c r="I383" s="212"/>
      <c r="J383" s="212"/>
      <c r="K383" s="212"/>
      <c r="L383" s="212"/>
      <c r="M383" s="212"/>
      <c r="N383" s="212"/>
      <c r="O383" s="212"/>
      <c r="P383" s="55"/>
      <c r="Q383" s="55"/>
      <c r="R383" s="55"/>
      <c r="S383" s="55"/>
      <c r="T383" s="55"/>
      <c r="U383" s="213"/>
      <c r="V383" s="213"/>
      <c r="W383" s="213"/>
      <c r="X383" s="213"/>
      <c r="Y383" s="213"/>
      <c r="Z383" s="213"/>
      <c r="AA383" s="213"/>
      <c r="AB383" s="213"/>
      <c r="AC383" s="213"/>
      <c r="AD383" s="213"/>
      <c r="AE383" s="213"/>
      <c r="AF383" s="213"/>
      <c r="AG383" s="213"/>
      <c r="AH383" s="213"/>
      <c r="AI383" s="213"/>
      <c r="AJ383" s="213"/>
      <c r="AK383" s="213"/>
      <c r="AL383" s="213"/>
      <c r="AM383" s="213"/>
    </row>
    <row r="384" spans="1:39" ht="15.75" customHeight="1">
      <c r="A384" s="213"/>
      <c r="B384" s="212"/>
      <c r="C384" s="212"/>
      <c r="D384" s="212"/>
      <c r="E384" s="212"/>
      <c r="F384" s="212"/>
      <c r="G384" s="212"/>
      <c r="H384" s="212"/>
      <c r="I384" s="212"/>
      <c r="J384" s="212"/>
      <c r="K384" s="212"/>
      <c r="L384" s="212"/>
      <c r="M384" s="212"/>
      <c r="N384" s="212"/>
      <c r="O384" s="212"/>
      <c r="P384" s="55"/>
      <c r="Q384" s="55"/>
      <c r="R384" s="55"/>
      <c r="S384" s="55"/>
      <c r="T384" s="55"/>
      <c r="U384" s="213"/>
      <c r="V384" s="213"/>
      <c r="W384" s="213"/>
      <c r="X384" s="213"/>
      <c r="Y384" s="213"/>
      <c r="Z384" s="213"/>
      <c r="AA384" s="213"/>
      <c r="AB384" s="213"/>
      <c r="AC384" s="213"/>
      <c r="AD384" s="213"/>
      <c r="AE384" s="213"/>
      <c r="AF384" s="213"/>
      <c r="AG384" s="213"/>
      <c r="AH384" s="213"/>
      <c r="AI384" s="213"/>
      <c r="AJ384" s="213"/>
      <c r="AK384" s="213"/>
      <c r="AL384" s="213"/>
      <c r="AM384" s="213"/>
    </row>
    <row r="385" spans="1:39" ht="15.75" customHeight="1">
      <c r="A385" s="213"/>
      <c r="B385" s="212"/>
      <c r="C385" s="212"/>
      <c r="D385" s="212"/>
      <c r="E385" s="212"/>
      <c r="F385" s="212"/>
      <c r="G385" s="212"/>
      <c r="H385" s="212"/>
      <c r="I385" s="212"/>
      <c r="J385" s="212"/>
      <c r="K385" s="212"/>
      <c r="L385" s="212"/>
      <c r="M385" s="212"/>
      <c r="N385" s="212"/>
      <c r="O385" s="212"/>
      <c r="P385" s="55"/>
      <c r="Q385" s="55"/>
      <c r="R385" s="55"/>
      <c r="S385" s="55"/>
      <c r="T385" s="55"/>
      <c r="U385" s="213"/>
      <c r="V385" s="213"/>
      <c r="W385" s="213"/>
      <c r="X385" s="213"/>
      <c r="Y385" s="213"/>
      <c r="Z385" s="213"/>
      <c r="AA385" s="213"/>
      <c r="AB385" s="213"/>
      <c r="AC385" s="213"/>
      <c r="AD385" s="213"/>
      <c r="AE385" s="213"/>
      <c r="AF385" s="213"/>
      <c r="AG385" s="213"/>
      <c r="AH385" s="213"/>
      <c r="AI385" s="213"/>
      <c r="AJ385" s="213"/>
      <c r="AK385" s="213"/>
      <c r="AL385" s="213"/>
      <c r="AM385" s="213"/>
    </row>
    <row r="386" spans="1:39" ht="15.75" customHeight="1">
      <c r="A386" s="213"/>
      <c r="B386" s="212"/>
      <c r="C386" s="212"/>
      <c r="D386" s="212"/>
      <c r="E386" s="212"/>
      <c r="F386" s="212"/>
      <c r="G386" s="212"/>
      <c r="H386" s="212"/>
      <c r="I386" s="212"/>
      <c r="J386" s="212"/>
      <c r="K386" s="212"/>
      <c r="L386" s="212"/>
      <c r="M386" s="212"/>
      <c r="N386" s="212"/>
      <c r="O386" s="212"/>
      <c r="P386" s="55"/>
      <c r="Q386" s="55"/>
      <c r="R386" s="55"/>
      <c r="S386" s="55"/>
      <c r="T386" s="55"/>
      <c r="U386" s="213"/>
      <c r="V386" s="213"/>
      <c r="W386" s="213"/>
      <c r="X386" s="213"/>
      <c r="Y386" s="213"/>
      <c r="Z386" s="213"/>
      <c r="AA386" s="213"/>
      <c r="AB386" s="213"/>
      <c r="AC386" s="213"/>
      <c r="AD386" s="213"/>
      <c r="AE386" s="213"/>
      <c r="AF386" s="213"/>
      <c r="AG386" s="213"/>
      <c r="AH386" s="213"/>
      <c r="AI386" s="213"/>
      <c r="AJ386" s="213"/>
      <c r="AK386" s="213"/>
      <c r="AL386" s="213"/>
      <c r="AM386" s="213"/>
    </row>
    <row r="387" spans="1:39" ht="15.75" customHeight="1">
      <c r="A387" s="213"/>
      <c r="B387" s="212"/>
      <c r="C387" s="212"/>
      <c r="D387" s="212"/>
      <c r="E387" s="212"/>
      <c r="F387" s="212"/>
      <c r="G387" s="212"/>
      <c r="H387" s="212"/>
      <c r="I387" s="212"/>
      <c r="J387" s="212"/>
      <c r="K387" s="212"/>
      <c r="L387" s="212"/>
      <c r="M387" s="212"/>
      <c r="N387" s="212"/>
      <c r="O387" s="212"/>
      <c r="P387" s="55"/>
      <c r="Q387" s="55"/>
      <c r="R387" s="55"/>
      <c r="S387" s="55"/>
      <c r="T387" s="55"/>
      <c r="U387" s="213"/>
      <c r="V387" s="213"/>
      <c r="W387" s="213"/>
      <c r="X387" s="213"/>
      <c r="Y387" s="213"/>
      <c r="Z387" s="213"/>
      <c r="AA387" s="213"/>
      <c r="AB387" s="213"/>
      <c r="AC387" s="213"/>
      <c r="AD387" s="213"/>
      <c r="AE387" s="213"/>
      <c r="AF387" s="213"/>
      <c r="AG387" s="213"/>
      <c r="AH387" s="213"/>
      <c r="AI387" s="213"/>
      <c r="AJ387" s="213"/>
      <c r="AK387" s="213"/>
      <c r="AL387" s="213"/>
      <c r="AM387" s="213"/>
    </row>
    <row r="388" spans="1:39" ht="15.75" customHeight="1">
      <c r="A388" s="213"/>
      <c r="B388" s="212"/>
      <c r="C388" s="212"/>
      <c r="D388" s="212"/>
      <c r="E388" s="212"/>
      <c r="F388" s="212"/>
      <c r="G388" s="212"/>
      <c r="H388" s="212"/>
      <c r="I388" s="212"/>
      <c r="J388" s="212"/>
      <c r="K388" s="212"/>
      <c r="L388" s="212"/>
      <c r="M388" s="212"/>
      <c r="N388" s="212"/>
      <c r="O388" s="212"/>
      <c r="P388" s="55"/>
      <c r="Q388" s="55"/>
      <c r="R388" s="55"/>
      <c r="S388" s="55"/>
      <c r="T388" s="55"/>
      <c r="U388" s="213"/>
      <c r="V388" s="213"/>
      <c r="W388" s="213"/>
      <c r="X388" s="213"/>
      <c r="Y388" s="213"/>
      <c r="Z388" s="213"/>
      <c r="AA388" s="213"/>
      <c r="AB388" s="213"/>
      <c r="AC388" s="213"/>
      <c r="AD388" s="213"/>
      <c r="AE388" s="213"/>
      <c r="AF388" s="213"/>
      <c r="AG388" s="213"/>
      <c r="AH388" s="213"/>
      <c r="AI388" s="213"/>
      <c r="AJ388" s="213"/>
      <c r="AK388" s="213"/>
      <c r="AL388" s="213"/>
      <c r="AM388" s="213"/>
    </row>
    <row r="389" spans="1:39" ht="15.75" customHeight="1">
      <c r="A389" s="213"/>
      <c r="B389" s="212"/>
      <c r="C389" s="212"/>
      <c r="D389" s="212"/>
      <c r="E389" s="212"/>
      <c r="F389" s="212"/>
      <c r="G389" s="212"/>
      <c r="H389" s="212"/>
      <c r="I389" s="212"/>
      <c r="J389" s="212"/>
      <c r="K389" s="212"/>
      <c r="L389" s="212"/>
      <c r="M389" s="212"/>
      <c r="N389" s="212"/>
      <c r="O389" s="212"/>
      <c r="P389" s="55"/>
      <c r="Q389" s="55"/>
      <c r="R389" s="55"/>
      <c r="S389" s="55"/>
      <c r="T389" s="55"/>
      <c r="U389" s="213"/>
      <c r="V389" s="213"/>
      <c r="W389" s="213"/>
      <c r="X389" s="213"/>
      <c r="Y389" s="213"/>
      <c r="Z389" s="213"/>
      <c r="AA389" s="213"/>
      <c r="AB389" s="213"/>
      <c r="AC389" s="213"/>
      <c r="AD389" s="213"/>
      <c r="AE389" s="213"/>
      <c r="AF389" s="213"/>
      <c r="AG389" s="213"/>
      <c r="AH389" s="213"/>
      <c r="AI389" s="213"/>
      <c r="AJ389" s="213"/>
      <c r="AK389" s="213"/>
      <c r="AL389" s="213"/>
      <c r="AM389" s="213"/>
    </row>
    <row r="390" spans="1:39" ht="15.75" customHeight="1">
      <c r="A390" s="213"/>
      <c r="B390" s="212"/>
      <c r="C390" s="212"/>
      <c r="D390" s="212"/>
      <c r="E390" s="212"/>
      <c r="F390" s="212"/>
      <c r="G390" s="212"/>
      <c r="H390" s="212"/>
      <c r="I390" s="212"/>
      <c r="J390" s="212"/>
      <c r="K390" s="212"/>
      <c r="L390" s="212"/>
      <c r="M390" s="212"/>
      <c r="N390" s="212"/>
      <c r="O390" s="212"/>
      <c r="P390" s="55"/>
      <c r="Q390" s="55"/>
      <c r="R390" s="55"/>
      <c r="S390" s="55"/>
      <c r="T390" s="55"/>
      <c r="U390" s="213"/>
      <c r="V390" s="213"/>
      <c r="W390" s="213"/>
      <c r="X390" s="213"/>
      <c r="Y390" s="213"/>
      <c r="Z390" s="213"/>
      <c r="AA390" s="213"/>
      <c r="AB390" s="213"/>
      <c r="AC390" s="213"/>
      <c r="AD390" s="213"/>
      <c r="AE390" s="213"/>
      <c r="AF390" s="213"/>
      <c r="AG390" s="213"/>
      <c r="AH390" s="213"/>
      <c r="AI390" s="213"/>
      <c r="AJ390" s="213"/>
      <c r="AK390" s="213"/>
      <c r="AL390" s="213"/>
      <c r="AM390" s="213"/>
    </row>
    <row r="391" spans="1:39" ht="15.75" customHeight="1">
      <c r="A391" s="213"/>
      <c r="B391" s="212"/>
      <c r="C391" s="212"/>
      <c r="D391" s="212"/>
      <c r="E391" s="212"/>
      <c r="F391" s="212"/>
      <c r="G391" s="212"/>
      <c r="H391" s="212"/>
      <c r="I391" s="212"/>
      <c r="J391" s="212"/>
      <c r="K391" s="212"/>
      <c r="L391" s="212"/>
      <c r="M391" s="212"/>
      <c r="N391" s="212"/>
      <c r="O391" s="212"/>
      <c r="P391" s="55"/>
      <c r="Q391" s="55"/>
      <c r="R391" s="55"/>
      <c r="S391" s="55"/>
      <c r="T391" s="55"/>
      <c r="U391" s="213"/>
      <c r="V391" s="213"/>
      <c r="W391" s="213"/>
      <c r="X391" s="213"/>
      <c r="Y391" s="213"/>
      <c r="Z391" s="213"/>
      <c r="AA391" s="213"/>
      <c r="AB391" s="213"/>
      <c r="AC391" s="213"/>
      <c r="AD391" s="213"/>
      <c r="AE391" s="213"/>
      <c r="AF391" s="213"/>
      <c r="AG391" s="213"/>
      <c r="AH391" s="213"/>
      <c r="AI391" s="213"/>
      <c r="AJ391" s="213"/>
      <c r="AK391" s="213"/>
      <c r="AL391" s="213"/>
      <c r="AM391" s="213"/>
    </row>
    <row r="392" spans="1:39" ht="15.75" customHeight="1">
      <c r="A392" s="213"/>
      <c r="B392" s="212"/>
      <c r="C392" s="212"/>
      <c r="D392" s="212"/>
      <c r="E392" s="212"/>
      <c r="F392" s="212"/>
      <c r="G392" s="212"/>
      <c r="H392" s="212"/>
      <c r="I392" s="212"/>
      <c r="J392" s="212"/>
      <c r="K392" s="212"/>
      <c r="L392" s="212"/>
      <c r="M392" s="212"/>
      <c r="N392" s="212"/>
      <c r="O392" s="212"/>
      <c r="P392" s="55"/>
      <c r="Q392" s="55"/>
      <c r="R392" s="55"/>
      <c r="S392" s="55"/>
      <c r="T392" s="55"/>
      <c r="U392" s="213"/>
      <c r="V392" s="213"/>
      <c r="W392" s="213"/>
      <c r="X392" s="213"/>
      <c r="Y392" s="213"/>
      <c r="Z392" s="213"/>
      <c r="AA392" s="213"/>
      <c r="AB392" s="213"/>
      <c r="AC392" s="213"/>
      <c r="AD392" s="213"/>
      <c r="AE392" s="213"/>
      <c r="AF392" s="213"/>
      <c r="AG392" s="213"/>
      <c r="AH392" s="213"/>
      <c r="AI392" s="213"/>
      <c r="AJ392" s="213"/>
      <c r="AK392" s="213"/>
      <c r="AL392" s="213"/>
      <c r="AM392" s="213"/>
    </row>
    <row r="393" spans="1:39" ht="15.75" customHeight="1">
      <c r="A393" s="213"/>
      <c r="B393" s="212"/>
      <c r="C393" s="212"/>
      <c r="D393" s="212"/>
      <c r="E393" s="212"/>
      <c r="F393" s="212"/>
      <c r="G393" s="212"/>
      <c r="H393" s="212"/>
      <c r="I393" s="212"/>
      <c r="J393" s="212"/>
      <c r="K393" s="212"/>
      <c r="L393" s="212"/>
      <c r="M393" s="212"/>
      <c r="N393" s="212"/>
      <c r="O393" s="212"/>
      <c r="P393" s="55"/>
      <c r="Q393" s="55"/>
      <c r="R393" s="55"/>
      <c r="S393" s="55"/>
      <c r="T393" s="55"/>
      <c r="U393" s="213"/>
      <c r="V393" s="213"/>
      <c r="W393" s="213"/>
      <c r="X393" s="213"/>
      <c r="Y393" s="213"/>
      <c r="Z393" s="213"/>
      <c r="AA393" s="213"/>
      <c r="AB393" s="213"/>
      <c r="AC393" s="213"/>
      <c r="AD393" s="213"/>
      <c r="AE393" s="213"/>
      <c r="AF393" s="213"/>
      <c r="AG393" s="213"/>
      <c r="AH393" s="213"/>
      <c r="AI393" s="213"/>
      <c r="AJ393" s="213"/>
      <c r="AK393" s="213"/>
      <c r="AL393" s="213"/>
      <c r="AM393" s="213"/>
    </row>
    <row r="394" spans="1:39" ht="15.75" customHeight="1">
      <c r="A394" s="213"/>
      <c r="B394" s="212"/>
      <c r="C394" s="212"/>
      <c r="D394" s="212"/>
      <c r="E394" s="212"/>
      <c r="F394" s="212"/>
      <c r="G394" s="212"/>
      <c r="H394" s="212"/>
      <c r="I394" s="212"/>
      <c r="J394" s="212"/>
      <c r="K394" s="212"/>
      <c r="L394" s="212"/>
      <c r="M394" s="212"/>
      <c r="N394" s="212"/>
      <c r="O394" s="212"/>
      <c r="P394" s="55"/>
      <c r="Q394" s="55"/>
      <c r="R394" s="55"/>
      <c r="S394" s="55"/>
      <c r="T394" s="55"/>
      <c r="U394" s="213"/>
      <c r="V394" s="213"/>
      <c r="W394" s="213"/>
      <c r="X394" s="213"/>
      <c r="Y394" s="213"/>
      <c r="Z394" s="213"/>
      <c r="AA394" s="213"/>
      <c r="AB394" s="213"/>
      <c r="AC394" s="213"/>
      <c r="AD394" s="213"/>
      <c r="AE394" s="213"/>
      <c r="AF394" s="213"/>
      <c r="AG394" s="213"/>
      <c r="AH394" s="213"/>
      <c r="AI394" s="213"/>
      <c r="AJ394" s="213"/>
      <c r="AK394" s="213"/>
      <c r="AL394" s="213"/>
      <c r="AM394" s="213"/>
    </row>
    <row r="395" spans="1:39" ht="15.75" customHeight="1">
      <c r="A395" s="213"/>
      <c r="B395" s="212"/>
      <c r="C395" s="212"/>
      <c r="D395" s="212"/>
      <c r="E395" s="212"/>
      <c r="F395" s="212"/>
      <c r="G395" s="212"/>
      <c r="H395" s="212"/>
      <c r="I395" s="212"/>
      <c r="J395" s="212"/>
      <c r="K395" s="212"/>
      <c r="L395" s="212"/>
      <c r="M395" s="212"/>
      <c r="N395" s="212"/>
      <c r="O395" s="212"/>
      <c r="P395" s="55"/>
      <c r="Q395" s="55"/>
      <c r="R395" s="55"/>
      <c r="S395" s="55"/>
      <c r="T395" s="55"/>
      <c r="U395" s="213"/>
      <c r="V395" s="213"/>
      <c r="W395" s="213"/>
      <c r="X395" s="213"/>
      <c r="Y395" s="213"/>
      <c r="Z395" s="213"/>
      <c r="AA395" s="213"/>
      <c r="AB395" s="213"/>
      <c r="AC395" s="213"/>
      <c r="AD395" s="213"/>
      <c r="AE395" s="213"/>
      <c r="AF395" s="213"/>
      <c r="AG395" s="213"/>
      <c r="AH395" s="213"/>
      <c r="AI395" s="213"/>
      <c r="AJ395" s="213"/>
      <c r="AK395" s="213"/>
      <c r="AL395" s="213"/>
      <c r="AM395" s="213"/>
    </row>
    <row r="396" spans="1:39" ht="15.75" customHeight="1">
      <c r="A396" s="213"/>
      <c r="B396" s="212"/>
      <c r="C396" s="212"/>
      <c r="D396" s="212"/>
      <c r="E396" s="212"/>
      <c r="F396" s="212"/>
      <c r="G396" s="212"/>
      <c r="H396" s="212"/>
      <c r="I396" s="212"/>
      <c r="J396" s="212"/>
      <c r="K396" s="212"/>
      <c r="L396" s="212"/>
      <c r="M396" s="212"/>
      <c r="N396" s="212"/>
      <c r="O396" s="212"/>
      <c r="P396" s="55"/>
      <c r="Q396" s="55"/>
      <c r="R396" s="55"/>
      <c r="S396" s="55"/>
      <c r="T396" s="55"/>
      <c r="U396" s="213"/>
      <c r="V396" s="213"/>
      <c r="W396" s="213"/>
      <c r="X396" s="213"/>
      <c r="Y396" s="213"/>
      <c r="Z396" s="213"/>
      <c r="AA396" s="213"/>
      <c r="AB396" s="213"/>
      <c r="AC396" s="213"/>
      <c r="AD396" s="213"/>
      <c r="AE396" s="213"/>
      <c r="AF396" s="213"/>
      <c r="AG396" s="213"/>
      <c r="AH396" s="213"/>
      <c r="AI396" s="213"/>
      <c r="AJ396" s="213"/>
      <c r="AK396" s="213"/>
      <c r="AL396" s="213"/>
      <c r="AM396" s="213"/>
    </row>
    <row r="397" spans="1:39" ht="15.75" customHeight="1">
      <c r="A397" s="213"/>
      <c r="B397" s="212"/>
      <c r="C397" s="212"/>
      <c r="D397" s="212"/>
      <c r="E397" s="212"/>
      <c r="F397" s="212"/>
      <c r="G397" s="212"/>
      <c r="H397" s="212"/>
      <c r="I397" s="212"/>
      <c r="J397" s="212"/>
      <c r="K397" s="212"/>
      <c r="L397" s="212"/>
      <c r="M397" s="212"/>
      <c r="N397" s="212"/>
      <c r="O397" s="212"/>
      <c r="P397" s="55"/>
      <c r="Q397" s="55"/>
      <c r="R397" s="55"/>
      <c r="S397" s="55"/>
      <c r="T397" s="55"/>
      <c r="U397" s="213"/>
      <c r="V397" s="213"/>
      <c r="W397" s="213"/>
      <c r="X397" s="213"/>
      <c r="Y397" s="213"/>
      <c r="Z397" s="213"/>
      <c r="AA397" s="213"/>
      <c r="AB397" s="213"/>
      <c r="AC397" s="213"/>
      <c r="AD397" s="213"/>
      <c r="AE397" s="213"/>
      <c r="AF397" s="213"/>
      <c r="AG397" s="213"/>
      <c r="AH397" s="213"/>
      <c r="AI397" s="213"/>
      <c r="AJ397" s="213"/>
      <c r="AK397" s="213"/>
      <c r="AL397" s="213"/>
      <c r="AM397" s="213"/>
    </row>
    <row r="398" spans="1:39" ht="15.75" customHeight="1">
      <c r="A398" s="213"/>
      <c r="B398" s="212"/>
      <c r="C398" s="212"/>
      <c r="D398" s="212"/>
      <c r="E398" s="212"/>
      <c r="F398" s="212"/>
      <c r="G398" s="212"/>
      <c r="H398" s="212"/>
      <c r="I398" s="212"/>
      <c r="J398" s="212"/>
      <c r="K398" s="212"/>
      <c r="L398" s="212"/>
      <c r="M398" s="212"/>
      <c r="N398" s="212"/>
      <c r="O398" s="212"/>
      <c r="P398" s="55"/>
      <c r="Q398" s="55"/>
      <c r="R398" s="55"/>
      <c r="S398" s="55"/>
      <c r="T398" s="55"/>
      <c r="U398" s="213"/>
      <c r="V398" s="213"/>
      <c r="W398" s="213"/>
      <c r="X398" s="213"/>
      <c r="Y398" s="213"/>
      <c r="Z398" s="213"/>
      <c r="AA398" s="213"/>
      <c r="AB398" s="213"/>
      <c r="AC398" s="213"/>
      <c r="AD398" s="213"/>
      <c r="AE398" s="213"/>
      <c r="AF398" s="213"/>
      <c r="AG398" s="213"/>
      <c r="AH398" s="213"/>
      <c r="AI398" s="213"/>
      <c r="AJ398" s="213"/>
      <c r="AK398" s="213"/>
      <c r="AL398" s="213"/>
      <c r="AM398" s="213"/>
    </row>
    <row r="399" spans="1:39" ht="15.75" customHeight="1">
      <c r="A399" s="213"/>
      <c r="B399" s="212"/>
      <c r="C399" s="212"/>
      <c r="D399" s="212"/>
      <c r="E399" s="212"/>
      <c r="F399" s="212"/>
      <c r="G399" s="212"/>
      <c r="H399" s="212"/>
      <c r="I399" s="212"/>
      <c r="J399" s="212"/>
      <c r="K399" s="212"/>
      <c r="L399" s="212"/>
      <c r="M399" s="212"/>
      <c r="N399" s="212"/>
      <c r="O399" s="212"/>
      <c r="P399" s="55"/>
      <c r="Q399" s="55"/>
      <c r="R399" s="55"/>
      <c r="S399" s="55"/>
      <c r="T399" s="55"/>
      <c r="U399" s="213"/>
      <c r="V399" s="213"/>
      <c r="W399" s="213"/>
      <c r="X399" s="213"/>
      <c r="Y399" s="213"/>
      <c r="Z399" s="213"/>
      <c r="AA399" s="213"/>
      <c r="AB399" s="213"/>
      <c r="AC399" s="213"/>
      <c r="AD399" s="213"/>
      <c r="AE399" s="213"/>
      <c r="AF399" s="213"/>
      <c r="AG399" s="213"/>
      <c r="AH399" s="213"/>
      <c r="AI399" s="213"/>
      <c r="AJ399" s="213"/>
      <c r="AK399" s="213"/>
      <c r="AL399" s="213"/>
      <c r="AM399" s="213"/>
    </row>
    <row r="400" spans="1:39" ht="15.75" customHeight="1">
      <c r="A400" s="213"/>
      <c r="B400" s="212"/>
      <c r="C400" s="212"/>
      <c r="D400" s="212"/>
      <c r="E400" s="212"/>
      <c r="F400" s="212"/>
      <c r="G400" s="212"/>
      <c r="H400" s="212"/>
      <c r="I400" s="212"/>
      <c r="J400" s="212"/>
      <c r="K400" s="212"/>
      <c r="L400" s="212"/>
      <c r="M400" s="212"/>
      <c r="N400" s="212"/>
      <c r="O400" s="212"/>
      <c r="P400" s="55"/>
      <c r="Q400" s="55"/>
      <c r="R400" s="55"/>
      <c r="S400" s="55"/>
      <c r="T400" s="55"/>
      <c r="U400" s="213"/>
      <c r="V400" s="213"/>
      <c r="W400" s="213"/>
      <c r="X400" s="213"/>
      <c r="Y400" s="213"/>
      <c r="Z400" s="213"/>
      <c r="AA400" s="213"/>
      <c r="AB400" s="213"/>
      <c r="AC400" s="213"/>
      <c r="AD400" s="213"/>
      <c r="AE400" s="213"/>
      <c r="AF400" s="213"/>
      <c r="AG400" s="213"/>
      <c r="AH400" s="213"/>
      <c r="AI400" s="213"/>
      <c r="AJ400" s="213"/>
      <c r="AK400" s="213"/>
      <c r="AL400" s="213"/>
      <c r="AM400" s="213"/>
    </row>
    <row r="401" spans="1:39" ht="15.75" customHeight="1">
      <c r="A401" s="213"/>
      <c r="B401" s="212"/>
      <c r="C401" s="212"/>
      <c r="D401" s="212"/>
      <c r="E401" s="212"/>
      <c r="F401" s="212"/>
      <c r="G401" s="212"/>
      <c r="H401" s="212"/>
      <c r="I401" s="212"/>
      <c r="J401" s="212"/>
      <c r="K401" s="212"/>
      <c r="L401" s="212"/>
      <c r="M401" s="212"/>
      <c r="N401" s="212"/>
      <c r="O401" s="212"/>
      <c r="P401" s="55"/>
      <c r="Q401" s="55"/>
      <c r="R401" s="55"/>
      <c r="S401" s="55"/>
      <c r="T401" s="55"/>
      <c r="U401" s="213"/>
      <c r="V401" s="213"/>
      <c r="W401" s="213"/>
      <c r="X401" s="213"/>
      <c r="Y401" s="213"/>
      <c r="Z401" s="213"/>
      <c r="AA401" s="213"/>
      <c r="AB401" s="213"/>
      <c r="AC401" s="213"/>
      <c r="AD401" s="213"/>
      <c r="AE401" s="213"/>
      <c r="AF401" s="213"/>
      <c r="AG401" s="213"/>
      <c r="AH401" s="213"/>
      <c r="AI401" s="213"/>
      <c r="AJ401" s="213"/>
      <c r="AK401" s="213"/>
      <c r="AL401" s="213"/>
      <c r="AM401" s="213"/>
    </row>
    <row r="402" spans="1:39" ht="15.75" customHeight="1">
      <c r="A402" s="213"/>
      <c r="B402" s="212"/>
      <c r="C402" s="212"/>
      <c r="D402" s="212"/>
      <c r="E402" s="212"/>
      <c r="F402" s="212"/>
      <c r="G402" s="212"/>
      <c r="H402" s="212"/>
      <c r="I402" s="212"/>
      <c r="J402" s="212"/>
      <c r="K402" s="212"/>
      <c r="L402" s="212"/>
      <c r="M402" s="212"/>
      <c r="N402" s="212"/>
      <c r="O402" s="212"/>
      <c r="P402" s="55"/>
      <c r="Q402" s="55"/>
      <c r="R402" s="55"/>
      <c r="S402" s="55"/>
      <c r="T402" s="55"/>
      <c r="U402" s="213"/>
      <c r="V402" s="213"/>
      <c r="W402" s="213"/>
      <c r="X402" s="213"/>
      <c r="Y402" s="213"/>
      <c r="Z402" s="213"/>
      <c r="AA402" s="213"/>
      <c r="AB402" s="213"/>
      <c r="AC402" s="213"/>
      <c r="AD402" s="213"/>
      <c r="AE402" s="213"/>
      <c r="AF402" s="213"/>
      <c r="AG402" s="213"/>
      <c r="AH402" s="213"/>
      <c r="AI402" s="213"/>
      <c r="AJ402" s="213"/>
      <c r="AK402" s="213"/>
      <c r="AL402" s="213"/>
      <c r="AM402" s="213"/>
    </row>
    <row r="403" spans="1:39" ht="15.75" customHeight="1">
      <c r="A403" s="213"/>
      <c r="B403" s="212"/>
      <c r="C403" s="212"/>
      <c r="D403" s="212"/>
      <c r="E403" s="212"/>
      <c r="F403" s="212"/>
      <c r="G403" s="212"/>
      <c r="H403" s="212"/>
      <c r="I403" s="212"/>
      <c r="J403" s="212"/>
      <c r="K403" s="212"/>
      <c r="L403" s="212"/>
      <c r="M403" s="212"/>
      <c r="N403" s="212"/>
      <c r="O403" s="212"/>
      <c r="P403" s="55"/>
      <c r="Q403" s="55"/>
      <c r="R403" s="55"/>
      <c r="S403" s="55"/>
      <c r="T403" s="55"/>
      <c r="U403" s="213"/>
      <c r="V403" s="213"/>
      <c r="W403" s="213"/>
      <c r="X403" s="213"/>
      <c r="Y403" s="213"/>
      <c r="Z403" s="213"/>
      <c r="AA403" s="213"/>
      <c r="AB403" s="213"/>
      <c r="AC403" s="213"/>
      <c r="AD403" s="213"/>
      <c r="AE403" s="213"/>
      <c r="AF403" s="213"/>
      <c r="AG403" s="213"/>
      <c r="AH403" s="213"/>
      <c r="AI403" s="213"/>
      <c r="AJ403" s="213"/>
      <c r="AK403" s="213"/>
      <c r="AL403" s="213"/>
      <c r="AM403" s="213"/>
    </row>
    <row r="404" spans="1:39" ht="15.75" customHeight="1">
      <c r="A404" s="213"/>
      <c r="B404" s="212"/>
      <c r="C404" s="212"/>
      <c r="D404" s="212"/>
      <c r="E404" s="212"/>
      <c r="F404" s="212"/>
      <c r="G404" s="212"/>
      <c r="H404" s="212"/>
      <c r="I404" s="212"/>
      <c r="J404" s="212"/>
      <c r="K404" s="212"/>
      <c r="L404" s="212"/>
      <c r="M404" s="212"/>
      <c r="N404" s="212"/>
      <c r="O404" s="212"/>
      <c r="P404" s="55"/>
      <c r="Q404" s="55"/>
      <c r="R404" s="55"/>
      <c r="S404" s="55"/>
      <c r="T404" s="55"/>
      <c r="U404" s="213"/>
      <c r="V404" s="213"/>
      <c r="W404" s="213"/>
      <c r="X404" s="213"/>
      <c r="Y404" s="213"/>
      <c r="Z404" s="213"/>
      <c r="AA404" s="213"/>
      <c r="AB404" s="213"/>
      <c r="AC404" s="213"/>
      <c r="AD404" s="213"/>
      <c r="AE404" s="213"/>
      <c r="AF404" s="213"/>
      <c r="AG404" s="213"/>
      <c r="AH404" s="213"/>
      <c r="AI404" s="213"/>
      <c r="AJ404" s="213"/>
      <c r="AK404" s="213"/>
      <c r="AL404" s="213"/>
      <c r="AM404" s="213"/>
    </row>
    <row r="405" spans="1:39" ht="15.75" customHeight="1">
      <c r="A405" s="213"/>
      <c r="B405" s="212"/>
      <c r="C405" s="212"/>
      <c r="D405" s="212"/>
      <c r="E405" s="212"/>
      <c r="F405" s="212"/>
      <c r="G405" s="212"/>
      <c r="H405" s="212"/>
      <c r="I405" s="212"/>
      <c r="J405" s="212"/>
      <c r="K405" s="212"/>
      <c r="L405" s="212"/>
      <c r="M405" s="212"/>
      <c r="N405" s="212"/>
      <c r="O405" s="212"/>
      <c r="P405" s="55"/>
      <c r="Q405" s="55"/>
      <c r="R405" s="55"/>
      <c r="S405" s="55"/>
      <c r="T405" s="55"/>
      <c r="U405" s="213"/>
      <c r="V405" s="213"/>
      <c r="W405" s="213"/>
      <c r="X405" s="213"/>
      <c r="Y405" s="213"/>
      <c r="Z405" s="213"/>
      <c r="AA405" s="213"/>
      <c r="AB405" s="213"/>
      <c r="AC405" s="213"/>
      <c r="AD405" s="213"/>
      <c r="AE405" s="213"/>
      <c r="AF405" s="213"/>
      <c r="AG405" s="213"/>
      <c r="AH405" s="213"/>
      <c r="AI405" s="213"/>
      <c r="AJ405" s="213"/>
      <c r="AK405" s="213"/>
      <c r="AL405" s="213"/>
      <c r="AM405" s="213"/>
    </row>
    <row r="406" spans="1:39" ht="15.75" customHeight="1">
      <c r="A406" s="213"/>
      <c r="B406" s="212"/>
      <c r="C406" s="212"/>
      <c r="D406" s="212"/>
      <c r="E406" s="212"/>
      <c r="F406" s="212"/>
      <c r="G406" s="212"/>
      <c r="H406" s="212"/>
      <c r="I406" s="212"/>
      <c r="J406" s="212"/>
      <c r="K406" s="212"/>
      <c r="L406" s="212"/>
      <c r="M406" s="212"/>
      <c r="N406" s="212"/>
      <c r="O406" s="212"/>
      <c r="P406" s="55"/>
      <c r="Q406" s="55"/>
      <c r="R406" s="55"/>
      <c r="S406" s="55"/>
      <c r="T406" s="55"/>
      <c r="U406" s="213"/>
      <c r="V406" s="213"/>
      <c r="W406" s="213"/>
      <c r="X406" s="213"/>
      <c r="Y406" s="213"/>
      <c r="Z406" s="213"/>
      <c r="AA406" s="213"/>
      <c r="AB406" s="213"/>
      <c r="AC406" s="213"/>
      <c r="AD406" s="213"/>
      <c r="AE406" s="213"/>
      <c r="AF406" s="213"/>
      <c r="AG406" s="213"/>
      <c r="AH406" s="213"/>
      <c r="AI406" s="213"/>
      <c r="AJ406" s="213"/>
      <c r="AK406" s="213"/>
      <c r="AL406" s="213"/>
      <c r="AM406" s="213"/>
    </row>
    <row r="407" spans="1:39" ht="15.75" customHeight="1">
      <c r="A407" s="213"/>
      <c r="B407" s="212"/>
      <c r="C407" s="212"/>
      <c r="D407" s="212"/>
      <c r="E407" s="212"/>
      <c r="F407" s="212"/>
      <c r="G407" s="212"/>
      <c r="H407" s="212"/>
      <c r="I407" s="212"/>
      <c r="J407" s="212"/>
      <c r="K407" s="212"/>
      <c r="L407" s="212"/>
      <c r="M407" s="212"/>
      <c r="N407" s="212"/>
      <c r="O407" s="212"/>
      <c r="P407" s="55"/>
      <c r="Q407" s="55"/>
      <c r="R407" s="55"/>
      <c r="S407" s="55"/>
      <c r="T407" s="55"/>
      <c r="U407" s="213"/>
      <c r="V407" s="213"/>
      <c r="W407" s="213"/>
      <c r="X407" s="213"/>
      <c r="Y407" s="213"/>
      <c r="Z407" s="213"/>
      <c r="AA407" s="213"/>
      <c r="AB407" s="213"/>
      <c r="AC407" s="213"/>
      <c r="AD407" s="213"/>
      <c r="AE407" s="213"/>
      <c r="AF407" s="213"/>
      <c r="AG407" s="213"/>
      <c r="AH407" s="213"/>
      <c r="AI407" s="213"/>
      <c r="AJ407" s="213"/>
      <c r="AK407" s="213"/>
      <c r="AL407" s="213"/>
      <c r="AM407" s="213"/>
    </row>
    <row r="408" spans="1:39" ht="15.75" customHeight="1">
      <c r="A408" s="213"/>
      <c r="B408" s="212"/>
      <c r="C408" s="212"/>
      <c r="D408" s="212"/>
      <c r="E408" s="212"/>
      <c r="F408" s="212"/>
      <c r="G408" s="212"/>
      <c r="H408" s="212"/>
      <c r="I408" s="212"/>
      <c r="J408" s="212"/>
      <c r="K408" s="212"/>
      <c r="L408" s="212"/>
      <c r="M408" s="212"/>
      <c r="N408" s="212"/>
      <c r="O408" s="212"/>
      <c r="P408" s="55"/>
      <c r="Q408" s="55"/>
      <c r="R408" s="55"/>
      <c r="S408" s="55"/>
      <c r="T408" s="55"/>
      <c r="U408" s="213"/>
      <c r="V408" s="213"/>
      <c r="W408" s="213"/>
      <c r="X408" s="213"/>
      <c r="Y408" s="213"/>
      <c r="Z408" s="213"/>
      <c r="AA408" s="213"/>
      <c r="AB408" s="213"/>
      <c r="AC408" s="213"/>
      <c r="AD408" s="213"/>
      <c r="AE408" s="213"/>
      <c r="AF408" s="213"/>
      <c r="AG408" s="213"/>
      <c r="AH408" s="213"/>
      <c r="AI408" s="213"/>
      <c r="AJ408" s="213"/>
      <c r="AK408" s="213"/>
      <c r="AL408" s="213"/>
      <c r="AM408" s="213"/>
    </row>
    <row r="409" spans="1:39" ht="15.75" customHeight="1">
      <c r="A409" s="213"/>
      <c r="B409" s="212"/>
      <c r="C409" s="212"/>
      <c r="D409" s="212"/>
      <c r="E409" s="212"/>
      <c r="F409" s="212"/>
      <c r="G409" s="212"/>
      <c r="H409" s="212"/>
      <c r="I409" s="212"/>
      <c r="J409" s="212"/>
      <c r="K409" s="212"/>
      <c r="L409" s="212"/>
      <c r="M409" s="212"/>
      <c r="N409" s="212"/>
      <c r="O409" s="212"/>
      <c r="P409" s="55"/>
      <c r="Q409" s="55"/>
      <c r="R409" s="55"/>
      <c r="S409" s="55"/>
      <c r="T409" s="55"/>
      <c r="U409" s="213"/>
      <c r="V409" s="213"/>
      <c r="W409" s="213"/>
      <c r="X409" s="213"/>
      <c r="Y409" s="213"/>
      <c r="Z409" s="213"/>
      <c r="AA409" s="213"/>
      <c r="AB409" s="213"/>
      <c r="AC409" s="213"/>
      <c r="AD409" s="213"/>
      <c r="AE409" s="213"/>
      <c r="AF409" s="213"/>
      <c r="AG409" s="213"/>
      <c r="AH409" s="213"/>
      <c r="AI409" s="213"/>
      <c r="AJ409" s="213"/>
      <c r="AK409" s="213"/>
      <c r="AL409" s="213"/>
      <c r="AM409" s="213"/>
    </row>
    <row r="410" spans="1:39" ht="15.75" customHeight="1">
      <c r="A410" s="213"/>
      <c r="B410" s="212"/>
      <c r="C410" s="212"/>
      <c r="D410" s="212"/>
      <c r="E410" s="212"/>
      <c r="F410" s="212"/>
      <c r="G410" s="212"/>
      <c r="H410" s="212"/>
      <c r="I410" s="212"/>
      <c r="J410" s="212"/>
      <c r="K410" s="212"/>
      <c r="L410" s="212"/>
      <c r="M410" s="212"/>
      <c r="N410" s="212"/>
      <c r="O410" s="212"/>
      <c r="P410" s="55"/>
      <c r="Q410" s="55"/>
      <c r="R410" s="55"/>
      <c r="S410" s="55"/>
      <c r="T410" s="55"/>
      <c r="U410" s="213"/>
      <c r="V410" s="213"/>
      <c r="W410" s="213"/>
      <c r="X410" s="213"/>
      <c r="Y410" s="213"/>
      <c r="Z410" s="213"/>
      <c r="AA410" s="213"/>
      <c r="AB410" s="213"/>
      <c r="AC410" s="213"/>
      <c r="AD410" s="213"/>
      <c r="AE410" s="213"/>
      <c r="AF410" s="213"/>
      <c r="AG410" s="213"/>
      <c r="AH410" s="213"/>
      <c r="AI410" s="213"/>
      <c r="AJ410" s="213"/>
      <c r="AK410" s="213"/>
      <c r="AL410" s="213"/>
      <c r="AM410" s="213"/>
    </row>
    <row r="411" spans="1:39" ht="15.75" customHeight="1">
      <c r="A411" s="213"/>
      <c r="B411" s="212"/>
      <c r="C411" s="212"/>
      <c r="D411" s="212"/>
      <c r="E411" s="212"/>
      <c r="F411" s="212"/>
      <c r="G411" s="212"/>
      <c r="H411" s="212"/>
      <c r="I411" s="212"/>
      <c r="J411" s="212"/>
      <c r="K411" s="212"/>
      <c r="L411" s="212"/>
      <c r="M411" s="212"/>
      <c r="N411" s="212"/>
      <c r="O411" s="212"/>
      <c r="P411" s="55"/>
      <c r="Q411" s="55"/>
      <c r="R411" s="55"/>
      <c r="S411" s="55"/>
      <c r="T411" s="55"/>
      <c r="U411" s="213"/>
      <c r="V411" s="213"/>
      <c r="W411" s="213"/>
      <c r="X411" s="213"/>
      <c r="Y411" s="213"/>
      <c r="Z411" s="213"/>
      <c r="AA411" s="213"/>
      <c r="AB411" s="213"/>
      <c r="AC411" s="213"/>
      <c r="AD411" s="213"/>
      <c r="AE411" s="213"/>
      <c r="AF411" s="213"/>
      <c r="AG411" s="213"/>
      <c r="AH411" s="213"/>
      <c r="AI411" s="213"/>
      <c r="AJ411" s="213"/>
      <c r="AK411" s="213"/>
      <c r="AL411" s="213"/>
      <c r="AM411" s="213"/>
    </row>
    <row r="412" spans="1:39" ht="15.75" customHeight="1">
      <c r="A412" s="213"/>
      <c r="B412" s="212"/>
      <c r="C412" s="212"/>
      <c r="D412" s="212"/>
      <c r="E412" s="212"/>
      <c r="F412" s="212"/>
      <c r="G412" s="212"/>
      <c r="H412" s="212"/>
      <c r="I412" s="212"/>
      <c r="J412" s="212"/>
      <c r="K412" s="212"/>
      <c r="L412" s="212"/>
      <c r="M412" s="212"/>
      <c r="N412" s="212"/>
      <c r="O412" s="212"/>
      <c r="P412" s="55"/>
      <c r="Q412" s="55"/>
      <c r="R412" s="55"/>
      <c r="S412" s="55"/>
      <c r="T412" s="55"/>
      <c r="U412" s="213"/>
      <c r="V412" s="213"/>
      <c r="W412" s="213"/>
      <c r="X412" s="213"/>
      <c r="Y412" s="213"/>
      <c r="Z412" s="213"/>
      <c r="AA412" s="213"/>
      <c r="AB412" s="213"/>
      <c r="AC412" s="213"/>
      <c r="AD412" s="213"/>
      <c r="AE412" s="213"/>
      <c r="AF412" s="213"/>
      <c r="AG412" s="213"/>
      <c r="AH412" s="213"/>
      <c r="AI412" s="213"/>
      <c r="AJ412" s="213"/>
      <c r="AK412" s="213"/>
      <c r="AL412" s="213"/>
      <c r="AM412" s="213"/>
    </row>
    <row r="413" spans="1:39" ht="15.75" customHeight="1">
      <c r="A413" s="213"/>
      <c r="B413" s="212"/>
      <c r="C413" s="212"/>
      <c r="D413" s="212"/>
      <c r="E413" s="212"/>
      <c r="F413" s="212"/>
      <c r="G413" s="212"/>
      <c r="H413" s="212"/>
      <c r="I413" s="212"/>
      <c r="J413" s="212"/>
      <c r="K413" s="212"/>
      <c r="L413" s="212"/>
      <c r="M413" s="212"/>
      <c r="N413" s="212"/>
      <c r="O413" s="212"/>
      <c r="P413" s="55"/>
      <c r="Q413" s="55"/>
      <c r="R413" s="55"/>
      <c r="S413" s="55"/>
      <c r="T413" s="55"/>
      <c r="U413" s="213"/>
      <c r="V413" s="213"/>
      <c r="W413" s="213"/>
      <c r="X413" s="213"/>
      <c r="Y413" s="213"/>
      <c r="Z413" s="213"/>
      <c r="AA413" s="213"/>
      <c r="AB413" s="213"/>
      <c r="AC413" s="213"/>
      <c r="AD413" s="213"/>
      <c r="AE413" s="213"/>
      <c r="AF413" s="213"/>
      <c r="AG413" s="213"/>
      <c r="AH413" s="213"/>
      <c r="AI413" s="213"/>
      <c r="AJ413" s="213"/>
      <c r="AK413" s="213"/>
      <c r="AL413" s="213"/>
      <c r="AM413" s="213"/>
    </row>
    <row r="414" spans="1:39" ht="15.75" customHeight="1">
      <c r="A414" s="213"/>
      <c r="B414" s="212"/>
      <c r="C414" s="212"/>
      <c r="D414" s="212"/>
      <c r="E414" s="212"/>
      <c r="F414" s="212"/>
      <c r="G414" s="212"/>
      <c r="H414" s="212"/>
      <c r="I414" s="212"/>
      <c r="J414" s="212"/>
      <c r="K414" s="212"/>
      <c r="L414" s="212"/>
      <c r="M414" s="212"/>
      <c r="N414" s="212"/>
      <c r="O414" s="212"/>
      <c r="P414" s="55"/>
      <c r="Q414" s="55"/>
      <c r="R414" s="55"/>
      <c r="S414" s="55"/>
      <c r="T414" s="55"/>
      <c r="U414" s="213"/>
      <c r="V414" s="213"/>
      <c r="W414" s="213"/>
      <c r="X414" s="213"/>
      <c r="Y414" s="213"/>
      <c r="Z414" s="213"/>
      <c r="AA414" s="213"/>
      <c r="AB414" s="213"/>
      <c r="AC414" s="213"/>
      <c r="AD414" s="213"/>
      <c r="AE414" s="213"/>
      <c r="AF414" s="213"/>
      <c r="AG414" s="213"/>
      <c r="AH414" s="213"/>
      <c r="AI414" s="213"/>
      <c r="AJ414" s="213"/>
      <c r="AK414" s="213"/>
      <c r="AL414" s="213"/>
      <c r="AM414" s="213"/>
    </row>
    <row r="415" spans="1:39" ht="15.75" customHeight="1">
      <c r="A415" s="213"/>
      <c r="B415" s="212"/>
      <c r="C415" s="212"/>
      <c r="D415" s="212"/>
      <c r="E415" s="212"/>
      <c r="F415" s="212"/>
      <c r="G415" s="212"/>
      <c r="H415" s="212"/>
      <c r="I415" s="212"/>
      <c r="J415" s="212"/>
      <c r="K415" s="212"/>
      <c r="L415" s="212"/>
      <c r="M415" s="212"/>
      <c r="N415" s="212"/>
      <c r="O415" s="212"/>
      <c r="P415" s="55"/>
      <c r="Q415" s="55"/>
      <c r="R415" s="55"/>
      <c r="S415" s="55"/>
      <c r="T415" s="55"/>
      <c r="U415" s="213"/>
      <c r="V415" s="213"/>
      <c r="W415" s="213"/>
      <c r="X415" s="213"/>
      <c r="Y415" s="213"/>
      <c r="Z415" s="213"/>
      <c r="AA415" s="213"/>
      <c r="AB415" s="213"/>
      <c r="AC415" s="213"/>
      <c r="AD415" s="213"/>
      <c r="AE415" s="213"/>
      <c r="AF415" s="213"/>
      <c r="AG415" s="213"/>
      <c r="AH415" s="213"/>
      <c r="AI415" s="213"/>
      <c r="AJ415" s="213"/>
      <c r="AK415" s="213"/>
      <c r="AL415" s="213"/>
      <c r="AM415" s="213"/>
    </row>
    <row r="416" spans="1:39" ht="15.75" customHeight="1">
      <c r="A416" s="213"/>
      <c r="B416" s="212"/>
      <c r="C416" s="212"/>
      <c r="D416" s="212"/>
      <c r="E416" s="212"/>
      <c r="F416" s="212"/>
      <c r="G416" s="212"/>
      <c r="H416" s="212"/>
      <c r="I416" s="212"/>
      <c r="J416" s="212"/>
      <c r="K416" s="212"/>
      <c r="L416" s="212"/>
      <c r="M416" s="212"/>
      <c r="N416" s="212"/>
      <c r="O416" s="212"/>
      <c r="P416" s="55"/>
      <c r="Q416" s="55"/>
      <c r="R416" s="55"/>
      <c r="S416" s="55"/>
      <c r="T416" s="55"/>
      <c r="U416" s="213"/>
      <c r="V416" s="213"/>
      <c r="W416" s="213"/>
      <c r="X416" s="213"/>
      <c r="Y416" s="213"/>
      <c r="Z416" s="213"/>
      <c r="AA416" s="213"/>
      <c r="AB416" s="213"/>
      <c r="AC416" s="213"/>
      <c r="AD416" s="213"/>
      <c r="AE416" s="213"/>
      <c r="AF416" s="213"/>
      <c r="AG416" s="213"/>
      <c r="AH416" s="213"/>
      <c r="AI416" s="213"/>
      <c r="AJ416" s="213"/>
      <c r="AK416" s="213"/>
      <c r="AL416" s="213"/>
      <c r="AM416" s="213"/>
    </row>
    <row r="417" spans="1:39" ht="15.75" customHeight="1">
      <c r="A417" s="213"/>
      <c r="B417" s="212"/>
      <c r="C417" s="212"/>
      <c r="D417" s="212"/>
      <c r="E417" s="212"/>
      <c r="F417" s="212"/>
      <c r="G417" s="212"/>
      <c r="H417" s="212"/>
      <c r="I417" s="212"/>
      <c r="J417" s="212"/>
      <c r="K417" s="212"/>
      <c r="L417" s="212"/>
      <c r="M417" s="212"/>
      <c r="N417" s="212"/>
      <c r="O417" s="212"/>
      <c r="P417" s="55"/>
      <c r="Q417" s="55"/>
      <c r="R417" s="55"/>
      <c r="S417" s="55"/>
      <c r="T417" s="55"/>
      <c r="U417" s="213"/>
      <c r="V417" s="213"/>
      <c r="W417" s="213"/>
      <c r="X417" s="213"/>
      <c r="Y417" s="213"/>
      <c r="Z417" s="213"/>
      <c r="AA417" s="213"/>
      <c r="AB417" s="213"/>
      <c r="AC417" s="213"/>
      <c r="AD417" s="213"/>
      <c r="AE417" s="213"/>
      <c r="AF417" s="213"/>
      <c r="AG417" s="213"/>
      <c r="AH417" s="213"/>
      <c r="AI417" s="213"/>
      <c r="AJ417" s="213"/>
      <c r="AK417" s="213"/>
      <c r="AL417" s="213"/>
      <c r="AM417" s="213"/>
    </row>
    <row r="418" spans="1:39" ht="15.75" customHeight="1">
      <c r="A418" s="213"/>
      <c r="B418" s="212"/>
      <c r="C418" s="212"/>
      <c r="D418" s="212"/>
      <c r="E418" s="212"/>
      <c r="F418" s="212"/>
      <c r="G418" s="212"/>
      <c r="H418" s="212"/>
      <c r="I418" s="212"/>
      <c r="J418" s="212"/>
      <c r="K418" s="212"/>
      <c r="L418" s="212"/>
      <c r="M418" s="212"/>
      <c r="N418" s="212"/>
      <c r="O418" s="212"/>
      <c r="P418" s="55"/>
      <c r="Q418" s="55"/>
      <c r="R418" s="55"/>
      <c r="S418" s="55"/>
      <c r="T418" s="55"/>
      <c r="U418" s="213"/>
      <c r="V418" s="213"/>
      <c r="W418" s="213"/>
      <c r="X418" s="213"/>
      <c r="Y418" s="213"/>
      <c r="Z418" s="213"/>
      <c r="AA418" s="213"/>
      <c r="AB418" s="213"/>
      <c r="AC418" s="213"/>
      <c r="AD418" s="213"/>
      <c r="AE418" s="213"/>
      <c r="AF418" s="213"/>
      <c r="AG418" s="213"/>
      <c r="AH418" s="213"/>
      <c r="AI418" s="213"/>
      <c r="AJ418" s="213"/>
      <c r="AK418" s="213"/>
      <c r="AL418" s="213"/>
      <c r="AM418" s="213"/>
    </row>
    <row r="419" spans="1:39" ht="15.75" customHeight="1">
      <c r="A419" s="213"/>
      <c r="B419" s="212"/>
      <c r="C419" s="212"/>
      <c r="D419" s="212"/>
      <c r="E419" s="212"/>
      <c r="F419" s="212"/>
      <c r="G419" s="212"/>
      <c r="H419" s="212"/>
      <c r="I419" s="212"/>
      <c r="J419" s="212"/>
      <c r="K419" s="212"/>
      <c r="L419" s="212"/>
      <c r="M419" s="212"/>
      <c r="N419" s="212"/>
      <c r="O419" s="212"/>
      <c r="P419" s="55"/>
      <c r="Q419" s="55"/>
      <c r="R419" s="55"/>
      <c r="S419" s="55"/>
      <c r="T419" s="55"/>
      <c r="U419" s="213"/>
      <c r="V419" s="213"/>
      <c r="W419" s="213"/>
      <c r="X419" s="213"/>
      <c r="Y419" s="213"/>
      <c r="Z419" s="213"/>
      <c r="AA419" s="213"/>
      <c r="AB419" s="213"/>
      <c r="AC419" s="213"/>
      <c r="AD419" s="213"/>
      <c r="AE419" s="213"/>
      <c r="AF419" s="213"/>
      <c r="AG419" s="213"/>
      <c r="AH419" s="213"/>
      <c r="AI419" s="213"/>
      <c r="AJ419" s="213"/>
      <c r="AK419" s="213"/>
      <c r="AL419" s="213"/>
      <c r="AM419" s="213"/>
    </row>
    <row r="420" spans="1:39" ht="15.75" customHeight="1">
      <c r="A420" s="213"/>
      <c r="B420" s="212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2"/>
      <c r="O420" s="212"/>
      <c r="P420" s="55"/>
      <c r="Q420" s="55"/>
      <c r="R420" s="55"/>
      <c r="S420" s="55"/>
      <c r="T420" s="55"/>
      <c r="U420" s="213"/>
      <c r="V420" s="213"/>
      <c r="W420" s="213"/>
      <c r="X420" s="213"/>
      <c r="Y420" s="213"/>
      <c r="Z420" s="213"/>
      <c r="AA420" s="213"/>
      <c r="AB420" s="213"/>
      <c r="AC420" s="213"/>
      <c r="AD420" s="213"/>
      <c r="AE420" s="213"/>
      <c r="AF420" s="213"/>
      <c r="AG420" s="213"/>
      <c r="AH420" s="213"/>
      <c r="AI420" s="213"/>
      <c r="AJ420" s="213"/>
      <c r="AK420" s="213"/>
      <c r="AL420" s="213"/>
      <c r="AM420" s="213"/>
    </row>
    <row r="421" spans="1:39" ht="15.75" customHeight="1">
      <c r="A421" s="213"/>
      <c r="B421" s="212"/>
      <c r="C421" s="212"/>
      <c r="D421" s="212"/>
      <c r="E421" s="212"/>
      <c r="F421" s="212"/>
      <c r="G421" s="212"/>
      <c r="H421" s="212"/>
      <c r="I421" s="212"/>
      <c r="J421" s="212"/>
      <c r="K421" s="212"/>
      <c r="L421" s="212"/>
      <c r="M421" s="212"/>
      <c r="N421" s="212"/>
      <c r="O421" s="212"/>
      <c r="P421" s="55"/>
      <c r="Q421" s="55"/>
      <c r="R421" s="55"/>
      <c r="S421" s="55"/>
      <c r="T421" s="55"/>
      <c r="U421" s="213"/>
      <c r="V421" s="213"/>
      <c r="W421" s="213"/>
      <c r="X421" s="213"/>
      <c r="Y421" s="213"/>
      <c r="Z421" s="213"/>
      <c r="AA421" s="213"/>
      <c r="AB421" s="213"/>
      <c r="AC421" s="213"/>
      <c r="AD421" s="213"/>
      <c r="AE421" s="213"/>
      <c r="AF421" s="213"/>
      <c r="AG421" s="213"/>
      <c r="AH421" s="213"/>
      <c r="AI421" s="213"/>
      <c r="AJ421" s="213"/>
      <c r="AK421" s="213"/>
      <c r="AL421" s="213"/>
      <c r="AM421" s="213"/>
    </row>
    <row r="422" spans="1:39" ht="15.75" customHeight="1">
      <c r="A422" s="213"/>
      <c r="B422" s="212"/>
      <c r="C422" s="212"/>
      <c r="D422" s="212"/>
      <c r="E422" s="212"/>
      <c r="F422" s="212"/>
      <c r="G422" s="212"/>
      <c r="H422" s="212"/>
      <c r="I422" s="212"/>
      <c r="J422" s="212"/>
      <c r="K422" s="212"/>
      <c r="L422" s="212"/>
      <c r="M422" s="212"/>
      <c r="N422" s="212"/>
      <c r="O422" s="212"/>
      <c r="P422" s="55"/>
      <c r="Q422" s="55"/>
      <c r="R422" s="55"/>
      <c r="S422" s="55"/>
      <c r="T422" s="55"/>
      <c r="U422" s="213"/>
      <c r="V422" s="213"/>
      <c r="W422" s="213"/>
      <c r="X422" s="213"/>
      <c r="Y422" s="213"/>
      <c r="Z422" s="213"/>
      <c r="AA422" s="213"/>
      <c r="AB422" s="213"/>
      <c r="AC422" s="213"/>
      <c r="AD422" s="213"/>
      <c r="AE422" s="213"/>
      <c r="AF422" s="213"/>
      <c r="AG422" s="213"/>
      <c r="AH422" s="213"/>
      <c r="AI422" s="213"/>
      <c r="AJ422" s="213"/>
      <c r="AK422" s="213"/>
      <c r="AL422" s="213"/>
      <c r="AM422" s="213"/>
    </row>
    <row r="423" spans="1:39" ht="15.75" customHeight="1">
      <c r="A423" s="213"/>
      <c r="B423" s="212"/>
      <c r="C423" s="212"/>
      <c r="D423" s="212"/>
      <c r="E423" s="212"/>
      <c r="F423" s="212"/>
      <c r="G423" s="212"/>
      <c r="H423" s="212"/>
      <c r="I423" s="212"/>
      <c r="J423" s="212"/>
      <c r="K423" s="212"/>
      <c r="L423" s="212"/>
      <c r="M423" s="212"/>
      <c r="N423" s="212"/>
      <c r="O423" s="212"/>
      <c r="P423" s="55"/>
      <c r="Q423" s="55"/>
      <c r="R423" s="55"/>
      <c r="S423" s="55"/>
      <c r="T423" s="55"/>
      <c r="U423" s="213"/>
      <c r="V423" s="213"/>
      <c r="W423" s="213"/>
      <c r="X423" s="213"/>
      <c r="Y423" s="213"/>
      <c r="Z423" s="213"/>
      <c r="AA423" s="213"/>
      <c r="AB423" s="213"/>
      <c r="AC423" s="213"/>
      <c r="AD423" s="213"/>
      <c r="AE423" s="213"/>
      <c r="AF423" s="213"/>
      <c r="AG423" s="213"/>
      <c r="AH423" s="213"/>
      <c r="AI423" s="213"/>
      <c r="AJ423" s="213"/>
      <c r="AK423" s="213"/>
      <c r="AL423" s="213"/>
      <c r="AM423" s="213"/>
    </row>
    <row r="424" spans="1:39" ht="15.75" customHeight="1">
      <c r="A424" s="213"/>
      <c r="B424" s="212"/>
      <c r="C424" s="212"/>
      <c r="D424" s="212"/>
      <c r="E424" s="212"/>
      <c r="F424" s="212"/>
      <c r="G424" s="212"/>
      <c r="H424" s="212"/>
      <c r="I424" s="212"/>
      <c r="J424" s="212"/>
      <c r="K424" s="212"/>
      <c r="L424" s="212"/>
      <c r="M424" s="212"/>
      <c r="N424" s="212"/>
      <c r="O424" s="212"/>
      <c r="P424" s="55"/>
      <c r="Q424" s="55"/>
      <c r="R424" s="55"/>
      <c r="S424" s="55"/>
      <c r="T424" s="55"/>
      <c r="U424" s="213"/>
      <c r="V424" s="213"/>
      <c r="W424" s="213"/>
      <c r="X424" s="213"/>
      <c r="Y424" s="213"/>
      <c r="Z424" s="213"/>
      <c r="AA424" s="213"/>
      <c r="AB424" s="213"/>
      <c r="AC424" s="213"/>
      <c r="AD424" s="213"/>
      <c r="AE424" s="213"/>
      <c r="AF424" s="213"/>
      <c r="AG424" s="213"/>
      <c r="AH424" s="213"/>
      <c r="AI424" s="213"/>
      <c r="AJ424" s="213"/>
      <c r="AK424" s="213"/>
      <c r="AL424" s="213"/>
      <c r="AM424" s="213"/>
    </row>
    <row r="425" spans="1:39" ht="15.75" customHeight="1">
      <c r="A425" s="213"/>
      <c r="B425" s="212"/>
      <c r="C425" s="212"/>
      <c r="D425" s="212"/>
      <c r="E425" s="212"/>
      <c r="F425" s="212"/>
      <c r="G425" s="212"/>
      <c r="H425" s="212"/>
      <c r="I425" s="212"/>
      <c r="J425" s="212"/>
      <c r="K425" s="212"/>
      <c r="L425" s="212"/>
      <c r="M425" s="212"/>
      <c r="N425" s="212"/>
      <c r="O425" s="212"/>
      <c r="P425" s="55"/>
      <c r="Q425" s="55"/>
      <c r="R425" s="55"/>
      <c r="S425" s="55"/>
      <c r="T425" s="55"/>
      <c r="U425" s="213"/>
      <c r="V425" s="213"/>
      <c r="W425" s="213"/>
      <c r="X425" s="213"/>
      <c r="Y425" s="213"/>
      <c r="Z425" s="213"/>
      <c r="AA425" s="213"/>
      <c r="AB425" s="213"/>
      <c r="AC425" s="213"/>
      <c r="AD425" s="213"/>
      <c r="AE425" s="213"/>
      <c r="AF425" s="213"/>
      <c r="AG425" s="213"/>
      <c r="AH425" s="213"/>
      <c r="AI425" s="213"/>
      <c r="AJ425" s="213"/>
      <c r="AK425" s="213"/>
      <c r="AL425" s="213"/>
      <c r="AM425" s="213"/>
    </row>
    <row r="426" spans="1:39" ht="15.75" customHeight="1">
      <c r="A426" s="213"/>
      <c r="B426" s="212"/>
      <c r="C426" s="212"/>
      <c r="D426" s="212"/>
      <c r="E426" s="212"/>
      <c r="F426" s="212"/>
      <c r="G426" s="212"/>
      <c r="H426" s="212"/>
      <c r="I426" s="212"/>
      <c r="J426" s="212"/>
      <c r="K426" s="212"/>
      <c r="L426" s="212"/>
      <c r="M426" s="212"/>
      <c r="N426" s="212"/>
      <c r="O426" s="212"/>
      <c r="P426" s="55"/>
      <c r="Q426" s="55"/>
      <c r="R426" s="55"/>
      <c r="S426" s="55"/>
      <c r="T426" s="55"/>
      <c r="U426" s="213"/>
      <c r="V426" s="213"/>
      <c r="W426" s="213"/>
      <c r="X426" s="213"/>
      <c r="Y426" s="213"/>
      <c r="Z426" s="213"/>
      <c r="AA426" s="213"/>
      <c r="AB426" s="213"/>
      <c r="AC426" s="213"/>
      <c r="AD426" s="213"/>
      <c r="AE426" s="213"/>
      <c r="AF426" s="213"/>
      <c r="AG426" s="213"/>
      <c r="AH426" s="213"/>
      <c r="AI426" s="213"/>
      <c r="AJ426" s="213"/>
      <c r="AK426" s="213"/>
      <c r="AL426" s="213"/>
      <c r="AM426" s="213"/>
    </row>
    <row r="427" spans="1:39" ht="15.75" customHeight="1">
      <c r="A427" s="213"/>
      <c r="B427" s="212"/>
      <c r="C427" s="212"/>
      <c r="D427" s="212"/>
      <c r="E427" s="212"/>
      <c r="F427" s="212"/>
      <c r="G427" s="212"/>
      <c r="H427" s="212"/>
      <c r="I427" s="212"/>
      <c r="J427" s="212"/>
      <c r="K427" s="212"/>
      <c r="L427" s="212"/>
      <c r="M427" s="212"/>
      <c r="N427" s="212"/>
      <c r="O427" s="212"/>
      <c r="P427" s="55"/>
      <c r="Q427" s="55"/>
      <c r="R427" s="55"/>
      <c r="S427" s="55"/>
      <c r="T427" s="55"/>
      <c r="U427" s="213"/>
      <c r="V427" s="213"/>
      <c r="W427" s="213"/>
      <c r="X427" s="213"/>
      <c r="Y427" s="213"/>
      <c r="Z427" s="213"/>
      <c r="AA427" s="213"/>
      <c r="AB427" s="213"/>
      <c r="AC427" s="213"/>
      <c r="AD427" s="213"/>
      <c r="AE427" s="213"/>
      <c r="AF427" s="213"/>
      <c r="AG427" s="213"/>
      <c r="AH427" s="213"/>
      <c r="AI427" s="213"/>
      <c r="AJ427" s="213"/>
      <c r="AK427" s="213"/>
      <c r="AL427" s="213"/>
      <c r="AM427" s="213"/>
    </row>
    <row r="428" spans="1:39" ht="15.75" customHeight="1">
      <c r="A428" s="213"/>
      <c r="B428" s="212"/>
      <c r="C428" s="212"/>
      <c r="D428" s="212"/>
      <c r="E428" s="212"/>
      <c r="F428" s="212"/>
      <c r="G428" s="212"/>
      <c r="H428" s="212"/>
      <c r="I428" s="212"/>
      <c r="J428" s="212"/>
      <c r="K428" s="212"/>
      <c r="L428" s="212"/>
      <c r="M428" s="212"/>
      <c r="N428" s="212"/>
      <c r="O428" s="212"/>
      <c r="P428" s="55"/>
      <c r="Q428" s="55"/>
      <c r="R428" s="55"/>
      <c r="S428" s="55"/>
      <c r="T428" s="55"/>
      <c r="U428" s="213"/>
      <c r="V428" s="213"/>
      <c r="W428" s="213"/>
      <c r="X428" s="213"/>
      <c r="Y428" s="213"/>
      <c r="Z428" s="213"/>
      <c r="AA428" s="213"/>
      <c r="AB428" s="213"/>
      <c r="AC428" s="213"/>
      <c r="AD428" s="213"/>
      <c r="AE428" s="213"/>
      <c r="AF428" s="213"/>
      <c r="AG428" s="213"/>
      <c r="AH428" s="213"/>
      <c r="AI428" s="213"/>
      <c r="AJ428" s="213"/>
      <c r="AK428" s="213"/>
      <c r="AL428" s="213"/>
      <c r="AM428" s="213"/>
    </row>
    <row r="429" spans="1:39" ht="15.75" customHeight="1">
      <c r="A429" s="213"/>
      <c r="B429" s="212"/>
      <c r="C429" s="212"/>
      <c r="D429" s="212"/>
      <c r="E429" s="212"/>
      <c r="F429" s="212"/>
      <c r="G429" s="212"/>
      <c r="H429" s="212"/>
      <c r="I429" s="212"/>
      <c r="J429" s="212"/>
      <c r="K429" s="212"/>
      <c r="L429" s="212"/>
      <c r="M429" s="212"/>
      <c r="N429" s="212"/>
      <c r="O429" s="212"/>
      <c r="P429" s="55"/>
      <c r="Q429" s="55"/>
      <c r="R429" s="55"/>
      <c r="S429" s="55"/>
      <c r="T429" s="55"/>
      <c r="U429" s="213"/>
      <c r="V429" s="213"/>
      <c r="W429" s="213"/>
      <c r="X429" s="213"/>
      <c r="Y429" s="213"/>
      <c r="Z429" s="213"/>
      <c r="AA429" s="213"/>
      <c r="AB429" s="213"/>
      <c r="AC429" s="213"/>
      <c r="AD429" s="213"/>
      <c r="AE429" s="213"/>
      <c r="AF429" s="213"/>
      <c r="AG429" s="213"/>
      <c r="AH429" s="213"/>
      <c r="AI429" s="213"/>
      <c r="AJ429" s="213"/>
      <c r="AK429" s="213"/>
      <c r="AL429" s="213"/>
      <c r="AM429" s="213"/>
    </row>
    <row r="430" spans="1:39" ht="15.75" customHeight="1">
      <c r="A430" s="213"/>
      <c r="B430" s="212"/>
      <c r="C430" s="212"/>
      <c r="D430" s="212"/>
      <c r="E430" s="212"/>
      <c r="F430" s="212"/>
      <c r="G430" s="212"/>
      <c r="H430" s="212"/>
      <c r="I430" s="212"/>
      <c r="J430" s="212"/>
      <c r="K430" s="212"/>
      <c r="L430" s="212"/>
      <c r="M430" s="212"/>
      <c r="N430" s="212"/>
      <c r="O430" s="212"/>
      <c r="P430" s="55"/>
      <c r="Q430" s="55"/>
      <c r="R430" s="55"/>
      <c r="S430" s="55"/>
      <c r="T430" s="55"/>
      <c r="U430" s="213"/>
      <c r="V430" s="213"/>
      <c r="W430" s="213"/>
      <c r="X430" s="213"/>
      <c r="Y430" s="213"/>
      <c r="Z430" s="213"/>
      <c r="AA430" s="213"/>
      <c r="AB430" s="213"/>
      <c r="AC430" s="213"/>
      <c r="AD430" s="213"/>
      <c r="AE430" s="213"/>
      <c r="AF430" s="213"/>
      <c r="AG430" s="213"/>
      <c r="AH430" s="213"/>
      <c r="AI430" s="213"/>
      <c r="AJ430" s="213"/>
      <c r="AK430" s="213"/>
      <c r="AL430" s="213"/>
      <c r="AM430" s="213"/>
    </row>
    <row r="431" spans="1:39" ht="15.75" customHeight="1">
      <c r="A431" s="213"/>
      <c r="B431" s="212"/>
      <c r="C431" s="212"/>
      <c r="D431" s="212"/>
      <c r="E431" s="212"/>
      <c r="F431" s="212"/>
      <c r="G431" s="212"/>
      <c r="H431" s="212"/>
      <c r="I431" s="212"/>
      <c r="J431" s="212"/>
      <c r="K431" s="212"/>
      <c r="L431" s="212"/>
      <c r="M431" s="212"/>
      <c r="N431" s="212"/>
      <c r="O431" s="212"/>
      <c r="P431" s="55"/>
      <c r="Q431" s="55"/>
      <c r="R431" s="55"/>
      <c r="S431" s="55"/>
      <c r="T431" s="55"/>
      <c r="U431" s="213"/>
      <c r="V431" s="213"/>
      <c r="W431" s="213"/>
      <c r="X431" s="213"/>
      <c r="Y431" s="213"/>
      <c r="Z431" s="213"/>
      <c r="AA431" s="213"/>
      <c r="AB431" s="213"/>
      <c r="AC431" s="213"/>
      <c r="AD431" s="213"/>
      <c r="AE431" s="213"/>
      <c r="AF431" s="213"/>
      <c r="AG431" s="213"/>
      <c r="AH431" s="213"/>
      <c r="AI431" s="213"/>
      <c r="AJ431" s="213"/>
      <c r="AK431" s="213"/>
      <c r="AL431" s="213"/>
      <c r="AM431" s="213"/>
    </row>
    <row r="432" spans="1:39" ht="15.75" customHeight="1">
      <c r="A432" s="213"/>
      <c r="B432" s="212"/>
      <c r="C432" s="212"/>
      <c r="D432" s="212"/>
      <c r="E432" s="212"/>
      <c r="F432" s="212"/>
      <c r="G432" s="212"/>
      <c r="H432" s="212"/>
      <c r="I432" s="212"/>
      <c r="J432" s="212"/>
      <c r="K432" s="212"/>
      <c r="L432" s="212"/>
      <c r="M432" s="212"/>
      <c r="N432" s="212"/>
      <c r="O432" s="212"/>
      <c r="P432" s="55"/>
      <c r="Q432" s="55"/>
      <c r="R432" s="55"/>
      <c r="S432" s="55"/>
      <c r="T432" s="55"/>
      <c r="U432" s="213"/>
      <c r="V432" s="213"/>
      <c r="W432" s="213"/>
      <c r="X432" s="213"/>
      <c r="Y432" s="213"/>
      <c r="Z432" s="213"/>
      <c r="AA432" s="213"/>
      <c r="AB432" s="213"/>
      <c r="AC432" s="213"/>
      <c r="AD432" s="213"/>
      <c r="AE432" s="213"/>
      <c r="AF432" s="213"/>
      <c r="AG432" s="213"/>
      <c r="AH432" s="213"/>
      <c r="AI432" s="213"/>
      <c r="AJ432" s="213"/>
      <c r="AK432" s="213"/>
      <c r="AL432" s="213"/>
      <c r="AM432" s="213"/>
    </row>
    <row r="433" spans="1:39" ht="15.75" customHeight="1">
      <c r="A433" s="213"/>
      <c r="B433" s="212"/>
      <c r="C433" s="212"/>
      <c r="D433" s="212"/>
      <c r="E433" s="212"/>
      <c r="F433" s="212"/>
      <c r="G433" s="212"/>
      <c r="H433" s="212"/>
      <c r="I433" s="212"/>
      <c r="J433" s="212"/>
      <c r="K433" s="212"/>
      <c r="L433" s="212"/>
      <c r="M433" s="212"/>
      <c r="N433" s="212"/>
      <c r="O433" s="212"/>
      <c r="P433" s="55"/>
      <c r="Q433" s="55"/>
      <c r="R433" s="55"/>
      <c r="S433" s="55"/>
      <c r="T433" s="55"/>
      <c r="U433" s="213"/>
      <c r="V433" s="213"/>
      <c r="W433" s="213"/>
      <c r="X433" s="213"/>
      <c r="Y433" s="213"/>
      <c r="Z433" s="213"/>
      <c r="AA433" s="213"/>
      <c r="AB433" s="213"/>
      <c r="AC433" s="213"/>
      <c r="AD433" s="213"/>
      <c r="AE433" s="213"/>
      <c r="AF433" s="213"/>
      <c r="AG433" s="213"/>
      <c r="AH433" s="213"/>
      <c r="AI433" s="213"/>
      <c r="AJ433" s="213"/>
      <c r="AK433" s="213"/>
      <c r="AL433" s="213"/>
      <c r="AM433" s="213"/>
    </row>
    <row r="434" spans="1:39" ht="15.75" customHeight="1">
      <c r="A434" s="213"/>
      <c r="B434" s="212"/>
      <c r="C434" s="212"/>
      <c r="D434" s="212"/>
      <c r="E434" s="212"/>
      <c r="F434" s="212"/>
      <c r="G434" s="212"/>
      <c r="H434" s="212"/>
      <c r="I434" s="212"/>
      <c r="J434" s="212"/>
      <c r="K434" s="212"/>
      <c r="L434" s="212"/>
      <c r="M434" s="212"/>
      <c r="N434" s="212"/>
      <c r="O434" s="212"/>
      <c r="P434" s="55"/>
      <c r="Q434" s="55"/>
      <c r="R434" s="55"/>
      <c r="S434" s="55"/>
      <c r="T434" s="55"/>
      <c r="U434" s="213"/>
      <c r="V434" s="213"/>
      <c r="W434" s="213"/>
      <c r="X434" s="213"/>
      <c r="Y434" s="213"/>
      <c r="Z434" s="213"/>
      <c r="AA434" s="213"/>
      <c r="AB434" s="213"/>
      <c r="AC434" s="213"/>
      <c r="AD434" s="213"/>
      <c r="AE434" s="213"/>
      <c r="AF434" s="213"/>
      <c r="AG434" s="213"/>
      <c r="AH434" s="213"/>
      <c r="AI434" s="213"/>
      <c r="AJ434" s="213"/>
      <c r="AK434" s="213"/>
      <c r="AL434" s="213"/>
      <c r="AM434" s="213"/>
    </row>
    <row r="435" spans="1:39" ht="15.75" customHeight="1">
      <c r="A435" s="213"/>
      <c r="B435" s="212"/>
      <c r="C435" s="212"/>
      <c r="D435" s="212"/>
      <c r="E435" s="212"/>
      <c r="F435" s="212"/>
      <c r="G435" s="212"/>
      <c r="H435" s="212"/>
      <c r="I435" s="212"/>
      <c r="J435" s="212"/>
      <c r="K435" s="212"/>
      <c r="L435" s="212"/>
      <c r="M435" s="212"/>
      <c r="N435" s="212"/>
      <c r="O435" s="212"/>
      <c r="P435" s="55"/>
      <c r="Q435" s="55"/>
      <c r="R435" s="55"/>
      <c r="S435" s="55"/>
      <c r="T435" s="55"/>
      <c r="U435" s="213"/>
      <c r="V435" s="213"/>
      <c r="W435" s="213"/>
      <c r="X435" s="213"/>
      <c r="Y435" s="213"/>
      <c r="Z435" s="213"/>
      <c r="AA435" s="213"/>
      <c r="AB435" s="213"/>
      <c r="AC435" s="213"/>
      <c r="AD435" s="213"/>
      <c r="AE435" s="213"/>
      <c r="AF435" s="213"/>
      <c r="AG435" s="213"/>
      <c r="AH435" s="213"/>
      <c r="AI435" s="213"/>
      <c r="AJ435" s="213"/>
      <c r="AK435" s="213"/>
      <c r="AL435" s="213"/>
      <c r="AM435" s="213"/>
    </row>
    <row r="436" spans="1:39" ht="15.75" customHeight="1">
      <c r="A436" s="213"/>
      <c r="B436" s="212"/>
      <c r="C436" s="212"/>
      <c r="D436" s="212"/>
      <c r="E436" s="212"/>
      <c r="F436" s="212"/>
      <c r="G436" s="212"/>
      <c r="H436" s="212"/>
      <c r="I436" s="212"/>
      <c r="J436" s="212"/>
      <c r="K436" s="212"/>
      <c r="L436" s="212"/>
      <c r="M436" s="212"/>
      <c r="N436" s="212"/>
      <c r="O436" s="212"/>
      <c r="P436" s="55"/>
      <c r="Q436" s="55"/>
      <c r="R436" s="55"/>
      <c r="S436" s="55"/>
      <c r="T436" s="55"/>
      <c r="U436" s="213"/>
      <c r="V436" s="213"/>
      <c r="W436" s="213"/>
      <c r="X436" s="213"/>
      <c r="Y436" s="213"/>
      <c r="Z436" s="213"/>
      <c r="AA436" s="213"/>
      <c r="AB436" s="213"/>
      <c r="AC436" s="213"/>
      <c r="AD436" s="213"/>
      <c r="AE436" s="213"/>
      <c r="AF436" s="213"/>
      <c r="AG436" s="213"/>
      <c r="AH436" s="213"/>
      <c r="AI436" s="213"/>
      <c r="AJ436" s="213"/>
      <c r="AK436" s="213"/>
      <c r="AL436" s="213"/>
      <c r="AM436" s="213"/>
    </row>
    <row r="437" spans="1:39" ht="15.75" customHeight="1">
      <c r="A437" s="213"/>
      <c r="B437" s="212"/>
      <c r="C437" s="212"/>
      <c r="D437" s="212"/>
      <c r="E437" s="212"/>
      <c r="F437" s="212"/>
      <c r="G437" s="212"/>
      <c r="H437" s="212"/>
      <c r="I437" s="212"/>
      <c r="J437" s="212"/>
      <c r="K437" s="212"/>
      <c r="L437" s="212"/>
      <c r="M437" s="212"/>
      <c r="N437" s="212"/>
      <c r="O437" s="212"/>
      <c r="P437" s="55"/>
      <c r="Q437" s="55"/>
      <c r="R437" s="55"/>
      <c r="S437" s="55"/>
      <c r="T437" s="55"/>
      <c r="U437" s="213"/>
      <c r="V437" s="213"/>
      <c r="W437" s="213"/>
      <c r="X437" s="213"/>
      <c r="Y437" s="213"/>
      <c r="Z437" s="213"/>
      <c r="AA437" s="213"/>
      <c r="AB437" s="213"/>
      <c r="AC437" s="213"/>
      <c r="AD437" s="213"/>
      <c r="AE437" s="213"/>
      <c r="AF437" s="213"/>
      <c r="AG437" s="213"/>
      <c r="AH437" s="213"/>
      <c r="AI437" s="213"/>
      <c r="AJ437" s="213"/>
      <c r="AK437" s="213"/>
      <c r="AL437" s="213"/>
      <c r="AM437" s="213"/>
    </row>
    <row r="438" spans="1:39" ht="15.75" customHeight="1">
      <c r="A438" s="213"/>
      <c r="B438" s="212"/>
      <c r="C438" s="212"/>
      <c r="D438" s="212"/>
      <c r="E438" s="212"/>
      <c r="F438" s="212"/>
      <c r="G438" s="212"/>
      <c r="H438" s="212"/>
      <c r="I438" s="212"/>
      <c r="J438" s="212"/>
      <c r="K438" s="212"/>
      <c r="L438" s="212"/>
      <c r="M438" s="212"/>
      <c r="N438" s="212"/>
      <c r="O438" s="212"/>
      <c r="P438" s="55"/>
      <c r="Q438" s="55"/>
      <c r="R438" s="55"/>
      <c r="S438" s="55"/>
      <c r="T438" s="55"/>
      <c r="U438" s="213"/>
      <c r="V438" s="213"/>
      <c r="W438" s="213"/>
      <c r="X438" s="213"/>
      <c r="Y438" s="213"/>
      <c r="Z438" s="213"/>
      <c r="AA438" s="213"/>
      <c r="AB438" s="213"/>
      <c r="AC438" s="213"/>
      <c r="AD438" s="213"/>
      <c r="AE438" s="213"/>
      <c r="AF438" s="213"/>
      <c r="AG438" s="213"/>
      <c r="AH438" s="213"/>
      <c r="AI438" s="213"/>
      <c r="AJ438" s="213"/>
      <c r="AK438" s="213"/>
      <c r="AL438" s="213"/>
      <c r="AM438" s="213"/>
    </row>
    <row r="439" spans="1:39" ht="15.75" customHeight="1">
      <c r="A439" s="213"/>
      <c r="B439" s="212"/>
      <c r="C439" s="212"/>
      <c r="D439" s="212"/>
      <c r="E439" s="212"/>
      <c r="F439" s="212"/>
      <c r="G439" s="212"/>
      <c r="H439" s="212"/>
      <c r="I439" s="212"/>
      <c r="J439" s="212"/>
      <c r="K439" s="212"/>
      <c r="L439" s="212"/>
      <c r="M439" s="212"/>
      <c r="N439" s="212"/>
      <c r="O439" s="212"/>
      <c r="P439" s="55"/>
      <c r="Q439" s="55"/>
      <c r="R439" s="55"/>
      <c r="S439" s="55"/>
      <c r="T439" s="55"/>
      <c r="U439" s="213"/>
      <c r="V439" s="213"/>
      <c r="W439" s="213"/>
      <c r="X439" s="213"/>
      <c r="Y439" s="213"/>
      <c r="Z439" s="213"/>
      <c r="AA439" s="213"/>
      <c r="AB439" s="213"/>
      <c r="AC439" s="213"/>
      <c r="AD439" s="213"/>
      <c r="AE439" s="213"/>
      <c r="AF439" s="213"/>
      <c r="AG439" s="213"/>
      <c r="AH439" s="213"/>
      <c r="AI439" s="213"/>
      <c r="AJ439" s="213"/>
      <c r="AK439" s="213"/>
      <c r="AL439" s="213"/>
      <c r="AM439" s="213"/>
    </row>
    <row r="440" spans="1:39" ht="15.75" customHeight="1">
      <c r="A440" s="213"/>
      <c r="B440" s="212"/>
      <c r="C440" s="212"/>
      <c r="D440" s="212"/>
      <c r="E440" s="212"/>
      <c r="F440" s="212"/>
      <c r="G440" s="212"/>
      <c r="H440" s="212"/>
      <c r="I440" s="212"/>
      <c r="J440" s="212"/>
      <c r="K440" s="212"/>
      <c r="L440" s="212"/>
      <c r="M440" s="212"/>
      <c r="N440" s="212"/>
      <c r="O440" s="212"/>
      <c r="P440" s="55"/>
      <c r="Q440" s="55"/>
      <c r="R440" s="55"/>
      <c r="S440" s="55"/>
      <c r="T440" s="55"/>
      <c r="U440" s="213"/>
      <c r="V440" s="213"/>
      <c r="W440" s="213"/>
      <c r="X440" s="213"/>
      <c r="Y440" s="213"/>
      <c r="Z440" s="213"/>
      <c r="AA440" s="213"/>
      <c r="AB440" s="213"/>
      <c r="AC440" s="213"/>
      <c r="AD440" s="213"/>
      <c r="AE440" s="213"/>
      <c r="AF440" s="213"/>
      <c r="AG440" s="213"/>
      <c r="AH440" s="213"/>
      <c r="AI440" s="213"/>
      <c r="AJ440" s="213"/>
      <c r="AK440" s="213"/>
      <c r="AL440" s="213"/>
      <c r="AM440" s="213"/>
    </row>
    <row r="441" spans="1:39" ht="15.75" customHeight="1">
      <c r="A441" s="213"/>
      <c r="B441" s="212"/>
      <c r="C441" s="212"/>
      <c r="D441" s="212"/>
      <c r="E441" s="212"/>
      <c r="F441" s="212"/>
      <c r="G441" s="212"/>
      <c r="H441" s="212"/>
      <c r="I441" s="212"/>
      <c r="J441" s="212"/>
      <c r="K441" s="212"/>
      <c r="L441" s="212"/>
      <c r="M441" s="212"/>
      <c r="N441" s="212"/>
      <c r="O441" s="212"/>
      <c r="P441" s="55"/>
      <c r="Q441" s="55"/>
      <c r="R441" s="55"/>
      <c r="S441" s="55"/>
      <c r="T441" s="55"/>
      <c r="U441" s="213"/>
      <c r="V441" s="213"/>
      <c r="W441" s="213"/>
      <c r="X441" s="213"/>
      <c r="Y441" s="213"/>
      <c r="Z441" s="213"/>
      <c r="AA441" s="213"/>
      <c r="AB441" s="213"/>
      <c r="AC441" s="213"/>
      <c r="AD441" s="213"/>
      <c r="AE441" s="213"/>
      <c r="AF441" s="213"/>
      <c r="AG441" s="213"/>
      <c r="AH441" s="213"/>
      <c r="AI441" s="213"/>
      <c r="AJ441" s="213"/>
      <c r="AK441" s="213"/>
      <c r="AL441" s="213"/>
      <c r="AM441" s="213"/>
    </row>
    <row r="442" spans="1:39" ht="15.75" customHeight="1">
      <c r="A442" s="213"/>
      <c r="B442" s="212"/>
      <c r="C442" s="212"/>
      <c r="D442" s="212"/>
      <c r="E442" s="212"/>
      <c r="F442" s="212"/>
      <c r="G442" s="212"/>
      <c r="H442" s="212"/>
      <c r="I442" s="212"/>
      <c r="J442" s="212"/>
      <c r="K442" s="212"/>
      <c r="L442" s="212"/>
      <c r="M442" s="212"/>
      <c r="N442" s="212"/>
      <c r="O442" s="212"/>
      <c r="P442" s="55"/>
      <c r="Q442" s="55"/>
      <c r="R442" s="55"/>
      <c r="S442" s="55"/>
      <c r="T442" s="55"/>
      <c r="U442" s="213"/>
      <c r="V442" s="213"/>
      <c r="W442" s="213"/>
      <c r="X442" s="213"/>
      <c r="Y442" s="213"/>
      <c r="Z442" s="213"/>
      <c r="AA442" s="213"/>
      <c r="AB442" s="213"/>
      <c r="AC442" s="213"/>
      <c r="AD442" s="213"/>
      <c r="AE442" s="213"/>
      <c r="AF442" s="213"/>
      <c r="AG442" s="213"/>
      <c r="AH442" s="213"/>
      <c r="AI442" s="213"/>
      <c r="AJ442" s="213"/>
      <c r="AK442" s="213"/>
      <c r="AL442" s="213"/>
      <c r="AM442" s="213"/>
    </row>
    <row r="443" spans="1:39" ht="15.75" customHeight="1">
      <c r="A443" s="213"/>
      <c r="B443" s="212"/>
      <c r="C443" s="212"/>
      <c r="D443" s="212"/>
      <c r="E443" s="212"/>
      <c r="F443" s="212"/>
      <c r="G443" s="212"/>
      <c r="H443" s="212"/>
      <c r="I443" s="212"/>
      <c r="J443" s="212"/>
      <c r="K443" s="212"/>
      <c r="L443" s="212"/>
      <c r="M443" s="212"/>
      <c r="N443" s="212"/>
      <c r="O443" s="212"/>
      <c r="P443" s="55"/>
      <c r="Q443" s="55"/>
      <c r="R443" s="55"/>
      <c r="S443" s="55"/>
      <c r="T443" s="55"/>
      <c r="U443" s="213"/>
      <c r="V443" s="213"/>
      <c r="W443" s="213"/>
      <c r="X443" s="213"/>
      <c r="Y443" s="213"/>
      <c r="Z443" s="213"/>
      <c r="AA443" s="213"/>
      <c r="AB443" s="213"/>
      <c r="AC443" s="213"/>
      <c r="AD443" s="213"/>
      <c r="AE443" s="213"/>
      <c r="AF443" s="213"/>
      <c r="AG443" s="213"/>
      <c r="AH443" s="213"/>
      <c r="AI443" s="213"/>
      <c r="AJ443" s="213"/>
      <c r="AK443" s="213"/>
      <c r="AL443" s="213"/>
      <c r="AM443" s="213"/>
    </row>
    <row r="444" spans="1:39" ht="15.75" customHeight="1">
      <c r="A444" s="213"/>
      <c r="B444" s="212"/>
      <c r="C444" s="212"/>
      <c r="D444" s="212"/>
      <c r="E444" s="212"/>
      <c r="F444" s="212"/>
      <c r="G444" s="212"/>
      <c r="H444" s="212"/>
      <c r="I444" s="212"/>
      <c r="J444" s="212"/>
      <c r="K444" s="212"/>
      <c r="L444" s="212"/>
      <c r="M444" s="212"/>
      <c r="N444" s="212"/>
      <c r="O444" s="212"/>
      <c r="P444" s="55"/>
      <c r="Q444" s="55"/>
      <c r="R444" s="55"/>
      <c r="S444" s="55"/>
      <c r="T444" s="55"/>
      <c r="U444" s="213"/>
      <c r="V444" s="213"/>
      <c r="W444" s="213"/>
      <c r="X444" s="213"/>
      <c r="Y444" s="213"/>
      <c r="Z444" s="213"/>
      <c r="AA444" s="213"/>
      <c r="AB444" s="213"/>
      <c r="AC444" s="213"/>
      <c r="AD444" s="213"/>
      <c r="AE444" s="213"/>
      <c r="AF444" s="213"/>
      <c r="AG444" s="213"/>
      <c r="AH444" s="213"/>
      <c r="AI444" s="213"/>
      <c r="AJ444" s="213"/>
      <c r="AK444" s="213"/>
      <c r="AL444" s="213"/>
      <c r="AM444" s="213"/>
    </row>
    <row r="445" spans="1:39" ht="15.75" customHeight="1">
      <c r="A445" s="213"/>
      <c r="B445" s="212"/>
      <c r="C445" s="212"/>
      <c r="D445" s="212"/>
      <c r="E445" s="212"/>
      <c r="F445" s="212"/>
      <c r="G445" s="212"/>
      <c r="H445" s="212"/>
      <c r="I445" s="212"/>
      <c r="J445" s="212"/>
      <c r="K445" s="212"/>
      <c r="L445" s="212"/>
      <c r="M445" s="212"/>
      <c r="N445" s="212"/>
      <c r="O445" s="212"/>
      <c r="P445" s="55"/>
      <c r="Q445" s="55"/>
      <c r="R445" s="55"/>
      <c r="S445" s="55"/>
      <c r="T445" s="55"/>
      <c r="U445" s="213"/>
      <c r="V445" s="213"/>
      <c r="W445" s="213"/>
      <c r="X445" s="213"/>
      <c r="Y445" s="213"/>
      <c r="Z445" s="213"/>
      <c r="AA445" s="213"/>
      <c r="AB445" s="213"/>
      <c r="AC445" s="213"/>
      <c r="AD445" s="213"/>
      <c r="AE445" s="213"/>
      <c r="AF445" s="213"/>
      <c r="AG445" s="213"/>
      <c r="AH445" s="213"/>
      <c r="AI445" s="213"/>
      <c r="AJ445" s="213"/>
      <c r="AK445" s="213"/>
      <c r="AL445" s="213"/>
      <c r="AM445" s="213"/>
    </row>
    <row r="446" spans="1:39" ht="15.75" customHeight="1">
      <c r="A446" s="213"/>
      <c r="B446" s="212"/>
      <c r="C446" s="212"/>
      <c r="D446" s="212"/>
      <c r="E446" s="212"/>
      <c r="F446" s="212"/>
      <c r="G446" s="212"/>
      <c r="H446" s="212"/>
      <c r="I446" s="212"/>
      <c r="J446" s="212"/>
      <c r="K446" s="212"/>
      <c r="L446" s="212"/>
      <c r="M446" s="212"/>
      <c r="N446" s="212"/>
      <c r="O446" s="212"/>
      <c r="P446" s="55"/>
      <c r="Q446" s="55"/>
      <c r="R446" s="55"/>
      <c r="S446" s="55"/>
      <c r="T446" s="55"/>
      <c r="U446" s="213"/>
      <c r="V446" s="213"/>
      <c r="W446" s="213"/>
      <c r="X446" s="213"/>
      <c r="Y446" s="213"/>
      <c r="Z446" s="213"/>
      <c r="AA446" s="213"/>
      <c r="AB446" s="213"/>
      <c r="AC446" s="213"/>
      <c r="AD446" s="213"/>
      <c r="AE446" s="213"/>
      <c r="AF446" s="213"/>
      <c r="AG446" s="213"/>
      <c r="AH446" s="213"/>
      <c r="AI446" s="213"/>
      <c r="AJ446" s="213"/>
      <c r="AK446" s="213"/>
      <c r="AL446" s="213"/>
      <c r="AM446" s="213"/>
    </row>
    <row r="447" spans="1:39" ht="15.75" customHeight="1">
      <c r="A447" s="213"/>
      <c r="B447" s="212"/>
      <c r="C447" s="212"/>
      <c r="D447" s="212"/>
      <c r="E447" s="212"/>
      <c r="F447" s="212"/>
      <c r="G447" s="212"/>
      <c r="H447" s="212"/>
      <c r="I447" s="212"/>
      <c r="J447" s="212"/>
      <c r="K447" s="212"/>
      <c r="L447" s="212"/>
      <c r="M447" s="212"/>
      <c r="N447" s="212"/>
      <c r="O447" s="212"/>
      <c r="P447" s="55"/>
      <c r="Q447" s="55"/>
      <c r="R447" s="55"/>
      <c r="S447" s="55"/>
      <c r="T447" s="55"/>
      <c r="U447" s="213"/>
      <c r="V447" s="213"/>
      <c r="W447" s="213"/>
      <c r="X447" s="213"/>
      <c r="Y447" s="213"/>
      <c r="Z447" s="213"/>
      <c r="AA447" s="213"/>
      <c r="AB447" s="213"/>
      <c r="AC447" s="213"/>
      <c r="AD447" s="213"/>
      <c r="AE447" s="213"/>
      <c r="AF447" s="213"/>
      <c r="AG447" s="213"/>
      <c r="AH447" s="213"/>
      <c r="AI447" s="213"/>
      <c r="AJ447" s="213"/>
      <c r="AK447" s="213"/>
      <c r="AL447" s="213"/>
      <c r="AM447" s="213"/>
    </row>
    <row r="448" spans="1:39" ht="15.75" customHeight="1">
      <c r="A448" s="213"/>
      <c r="B448" s="212"/>
      <c r="C448" s="212"/>
      <c r="D448" s="212"/>
      <c r="E448" s="212"/>
      <c r="F448" s="212"/>
      <c r="G448" s="212"/>
      <c r="H448" s="212"/>
      <c r="I448" s="212"/>
      <c r="J448" s="212"/>
      <c r="K448" s="212"/>
      <c r="L448" s="212"/>
      <c r="M448" s="212"/>
      <c r="N448" s="212"/>
      <c r="O448" s="212"/>
      <c r="P448" s="55"/>
      <c r="Q448" s="55"/>
      <c r="R448" s="55"/>
      <c r="S448" s="55"/>
      <c r="T448" s="55"/>
      <c r="U448" s="213"/>
      <c r="V448" s="213"/>
      <c r="W448" s="213"/>
      <c r="X448" s="213"/>
      <c r="Y448" s="213"/>
      <c r="Z448" s="213"/>
      <c r="AA448" s="213"/>
      <c r="AB448" s="213"/>
      <c r="AC448" s="213"/>
      <c r="AD448" s="213"/>
      <c r="AE448" s="213"/>
      <c r="AF448" s="213"/>
      <c r="AG448" s="213"/>
      <c r="AH448" s="213"/>
      <c r="AI448" s="213"/>
      <c r="AJ448" s="213"/>
      <c r="AK448" s="213"/>
      <c r="AL448" s="213"/>
      <c r="AM448" s="213"/>
    </row>
    <row r="449" spans="1:39" ht="15.75" customHeight="1">
      <c r="A449" s="213"/>
      <c r="B449" s="212"/>
      <c r="C449" s="212"/>
      <c r="D449" s="212"/>
      <c r="E449" s="212"/>
      <c r="F449" s="212"/>
      <c r="G449" s="212"/>
      <c r="H449" s="212"/>
      <c r="I449" s="212"/>
      <c r="J449" s="212"/>
      <c r="K449" s="212"/>
      <c r="L449" s="212"/>
      <c r="M449" s="212"/>
      <c r="N449" s="212"/>
      <c r="O449" s="212"/>
      <c r="P449" s="55"/>
      <c r="Q449" s="55"/>
      <c r="R449" s="55"/>
      <c r="S449" s="55"/>
      <c r="T449" s="55"/>
      <c r="U449" s="213"/>
      <c r="V449" s="213"/>
      <c r="W449" s="213"/>
      <c r="X449" s="213"/>
      <c r="Y449" s="213"/>
      <c r="Z449" s="213"/>
      <c r="AA449" s="213"/>
      <c r="AB449" s="213"/>
      <c r="AC449" s="213"/>
      <c r="AD449" s="213"/>
      <c r="AE449" s="213"/>
      <c r="AF449" s="213"/>
      <c r="AG449" s="213"/>
      <c r="AH449" s="213"/>
      <c r="AI449" s="213"/>
      <c r="AJ449" s="213"/>
      <c r="AK449" s="213"/>
      <c r="AL449" s="213"/>
      <c r="AM449" s="213"/>
    </row>
    <row r="450" spans="1:39" ht="15.75" customHeight="1">
      <c r="A450" s="213"/>
      <c r="B450" s="212"/>
      <c r="C450" s="212"/>
      <c r="D450" s="212"/>
      <c r="E450" s="212"/>
      <c r="F450" s="212"/>
      <c r="G450" s="212"/>
      <c r="H450" s="212"/>
      <c r="I450" s="212"/>
      <c r="J450" s="212"/>
      <c r="K450" s="212"/>
      <c r="L450" s="212"/>
      <c r="M450" s="212"/>
      <c r="N450" s="212"/>
      <c r="O450" s="212"/>
      <c r="P450" s="55"/>
      <c r="Q450" s="55"/>
      <c r="R450" s="55"/>
      <c r="S450" s="55"/>
      <c r="T450" s="55"/>
      <c r="U450" s="213"/>
      <c r="V450" s="213"/>
      <c r="W450" s="213"/>
      <c r="X450" s="213"/>
      <c r="Y450" s="213"/>
      <c r="Z450" s="213"/>
      <c r="AA450" s="213"/>
      <c r="AB450" s="213"/>
      <c r="AC450" s="213"/>
      <c r="AD450" s="213"/>
      <c r="AE450" s="213"/>
      <c r="AF450" s="213"/>
      <c r="AG450" s="213"/>
      <c r="AH450" s="213"/>
      <c r="AI450" s="213"/>
      <c r="AJ450" s="213"/>
      <c r="AK450" s="213"/>
      <c r="AL450" s="213"/>
      <c r="AM450" s="213"/>
    </row>
    <row r="451" spans="1:39" ht="15.75" customHeight="1">
      <c r="A451" s="213"/>
      <c r="B451" s="212"/>
      <c r="C451" s="212"/>
      <c r="D451" s="212"/>
      <c r="E451" s="212"/>
      <c r="F451" s="212"/>
      <c r="G451" s="212"/>
      <c r="H451" s="212"/>
      <c r="I451" s="212"/>
      <c r="J451" s="212"/>
      <c r="K451" s="212"/>
      <c r="L451" s="212"/>
      <c r="M451" s="212"/>
      <c r="N451" s="212"/>
      <c r="O451" s="212"/>
      <c r="P451" s="55"/>
      <c r="Q451" s="55"/>
      <c r="R451" s="55"/>
      <c r="S451" s="55"/>
      <c r="T451" s="55"/>
      <c r="U451" s="213"/>
      <c r="V451" s="213"/>
      <c r="W451" s="213"/>
      <c r="X451" s="213"/>
      <c r="Y451" s="213"/>
      <c r="Z451" s="213"/>
      <c r="AA451" s="213"/>
      <c r="AB451" s="213"/>
      <c r="AC451" s="213"/>
      <c r="AD451" s="213"/>
      <c r="AE451" s="213"/>
      <c r="AF451" s="213"/>
      <c r="AG451" s="213"/>
      <c r="AH451" s="213"/>
      <c r="AI451" s="213"/>
      <c r="AJ451" s="213"/>
      <c r="AK451" s="213"/>
      <c r="AL451" s="213"/>
      <c r="AM451" s="213"/>
    </row>
    <row r="452" spans="1:39" ht="15.75" customHeight="1">
      <c r="A452" s="213"/>
      <c r="B452" s="212"/>
      <c r="C452" s="212"/>
      <c r="D452" s="212"/>
      <c r="E452" s="212"/>
      <c r="F452" s="212"/>
      <c r="G452" s="212"/>
      <c r="H452" s="212"/>
      <c r="I452" s="212"/>
      <c r="J452" s="212"/>
      <c r="K452" s="212"/>
      <c r="L452" s="212"/>
      <c r="M452" s="212"/>
      <c r="N452" s="212"/>
      <c r="O452" s="212"/>
      <c r="P452" s="55"/>
      <c r="Q452" s="55"/>
      <c r="R452" s="55"/>
      <c r="S452" s="55"/>
      <c r="T452" s="55"/>
      <c r="U452" s="213"/>
      <c r="V452" s="213"/>
      <c r="W452" s="213"/>
      <c r="X452" s="213"/>
      <c r="Y452" s="213"/>
      <c r="Z452" s="213"/>
      <c r="AA452" s="213"/>
      <c r="AB452" s="213"/>
      <c r="AC452" s="213"/>
      <c r="AD452" s="213"/>
      <c r="AE452" s="213"/>
      <c r="AF452" s="213"/>
      <c r="AG452" s="213"/>
      <c r="AH452" s="213"/>
      <c r="AI452" s="213"/>
      <c r="AJ452" s="213"/>
      <c r="AK452" s="213"/>
      <c r="AL452" s="213"/>
      <c r="AM452" s="213"/>
    </row>
    <row r="453" spans="1:39" ht="15.75" customHeight="1">
      <c r="A453" s="213"/>
      <c r="B453" s="212"/>
      <c r="C453" s="212"/>
      <c r="D453" s="212"/>
      <c r="E453" s="212"/>
      <c r="F453" s="212"/>
      <c r="G453" s="212"/>
      <c r="H453" s="212"/>
      <c r="I453" s="212"/>
      <c r="J453" s="212"/>
      <c r="K453" s="212"/>
      <c r="L453" s="212"/>
      <c r="M453" s="212"/>
      <c r="N453" s="212"/>
      <c r="O453" s="212"/>
      <c r="P453" s="55"/>
      <c r="Q453" s="55"/>
      <c r="R453" s="55"/>
      <c r="S453" s="55"/>
      <c r="T453" s="55"/>
      <c r="U453" s="213"/>
      <c r="V453" s="213"/>
      <c r="W453" s="213"/>
      <c r="X453" s="213"/>
      <c r="Y453" s="213"/>
      <c r="Z453" s="213"/>
      <c r="AA453" s="213"/>
      <c r="AB453" s="213"/>
      <c r="AC453" s="213"/>
      <c r="AD453" s="213"/>
      <c r="AE453" s="213"/>
      <c r="AF453" s="213"/>
      <c r="AG453" s="213"/>
      <c r="AH453" s="213"/>
      <c r="AI453" s="213"/>
      <c r="AJ453" s="213"/>
      <c r="AK453" s="213"/>
      <c r="AL453" s="213"/>
      <c r="AM453" s="213"/>
    </row>
    <row r="454" spans="1:39" ht="15.75" customHeight="1">
      <c r="A454" s="213"/>
      <c r="B454" s="212"/>
      <c r="C454" s="212"/>
      <c r="D454" s="212"/>
      <c r="E454" s="212"/>
      <c r="F454" s="212"/>
      <c r="G454" s="212"/>
      <c r="H454" s="212"/>
      <c r="I454" s="212"/>
      <c r="J454" s="212"/>
      <c r="K454" s="212"/>
      <c r="L454" s="212"/>
      <c r="M454" s="212"/>
      <c r="N454" s="212"/>
      <c r="O454" s="212"/>
      <c r="P454" s="55"/>
      <c r="Q454" s="55"/>
      <c r="R454" s="55"/>
      <c r="S454" s="55"/>
      <c r="T454" s="55"/>
      <c r="U454" s="213"/>
      <c r="V454" s="213"/>
      <c r="W454" s="213"/>
      <c r="X454" s="213"/>
      <c r="Y454" s="213"/>
      <c r="Z454" s="213"/>
      <c r="AA454" s="213"/>
      <c r="AB454" s="213"/>
      <c r="AC454" s="213"/>
      <c r="AD454" s="213"/>
      <c r="AE454" s="213"/>
      <c r="AF454" s="213"/>
      <c r="AG454" s="213"/>
      <c r="AH454" s="213"/>
      <c r="AI454" s="213"/>
      <c r="AJ454" s="213"/>
      <c r="AK454" s="213"/>
      <c r="AL454" s="213"/>
      <c r="AM454" s="213"/>
    </row>
    <row r="455" spans="1:39" ht="15.75" customHeight="1">
      <c r="A455" s="213"/>
      <c r="B455" s="212"/>
      <c r="C455" s="212"/>
      <c r="D455" s="212"/>
      <c r="E455" s="212"/>
      <c r="F455" s="212"/>
      <c r="G455" s="212"/>
      <c r="H455" s="212"/>
      <c r="I455" s="212"/>
      <c r="J455" s="212"/>
      <c r="K455" s="212"/>
      <c r="L455" s="212"/>
      <c r="M455" s="212"/>
      <c r="N455" s="212"/>
      <c r="O455" s="212"/>
      <c r="P455" s="55"/>
      <c r="Q455" s="55"/>
      <c r="R455" s="55"/>
      <c r="S455" s="55"/>
      <c r="T455" s="55"/>
      <c r="U455" s="213"/>
      <c r="V455" s="213"/>
      <c r="W455" s="213"/>
      <c r="X455" s="213"/>
      <c r="Y455" s="213"/>
      <c r="Z455" s="213"/>
      <c r="AA455" s="213"/>
      <c r="AB455" s="213"/>
      <c r="AC455" s="213"/>
      <c r="AD455" s="213"/>
      <c r="AE455" s="213"/>
      <c r="AF455" s="213"/>
      <c r="AG455" s="213"/>
      <c r="AH455" s="213"/>
      <c r="AI455" s="213"/>
      <c r="AJ455" s="213"/>
      <c r="AK455" s="213"/>
      <c r="AL455" s="213"/>
      <c r="AM455" s="213"/>
    </row>
    <row r="456" spans="1:39" ht="15.75" customHeight="1">
      <c r="A456" s="213"/>
      <c r="B456" s="212"/>
      <c r="C456" s="212"/>
      <c r="D456" s="212"/>
      <c r="E456" s="212"/>
      <c r="F456" s="212"/>
      <c r="G456" s="212"/>
      <c r="H456" s="212"/>
      <c r="I456" s="212"/>
      <c r="J456" s="212"/>
      <c r="K456" s="212"/>
      <c r="L456" s="212"/>
      <c r="M456" s="212"/>
      <c r="N456" s="212"/>
      <c r="O456" s="212"/>
      <c r="P456" s="55"/>
      <c r="Q456" s="55"/>
      <c r="R456" s="55"/>
      <c r="S456" s="55"/>
      <c r="T456" s="55"/>
      <c r="U456" s="213"/>
      <c r="V456" s="213"/>
      <c r="W456" s="213"/>
      <c r="X456" s="213"/>
      <c r="Y456" s="213"/>
      <c r="Z456" s="213"/>
      <c r="AA456" s="213"/>
      <c r="AB456" s="213"/>
      <c r="AC456" s="213"/>
      <c r="AD456" s="213"/>
      <c r="AE456" s="213"/>
      <c r="AF456" s="213"/>
      <c r="AG456" s="213"/>
      <c r="AH456" s="213"/>
      <c r="AI456" s="213"/>
      <c r="AJ456" s="213"/>
      <c r="AK456" s="213"/>
      <c r="AL456" s="213"/>
      <c r="AM456" s="213"/>
    </row>
    <row r="457" spans="1:39" ht="15.75" customHeight="1">
      <c r="A457" s="213"/>
      <c r="B457" s="212"/>
      <c r="C457" s="212"/>
      <c r="D457" s="212"/>
      <c r="E457" s="212"/>
      <c r="F457" s="212"/>
      <c r="G457" s="212"/>
      <c r="H457" s="212"/>
      <c r="I457" s="212"/>
      <c r="J457" s="212"/>
      <c r="K457" s="212"/>
      <c r="L457" s="212"/>
      <c r="M457" s="212"/>
      <c r="N457" s="212"/>
      <c r="O457" s="212"/>
      <c r="P457" s="55"/>
      <c r="Q457" s="55"/>
      <c r="R457" s="55"/>
      <c r="S457" s="55"/>
      <c r="T457" s="55"/>
      <c r="U457" s="213"/>
      <c r="V457" s="213"/>
      <c r="W457" s="213"/>
      <c r="X457" s="213"/>
      <c r="Y457" s="213"/>
      <c r="Z457" s="213"/>
      <c r="AA457" s="213"/>
      <c r="AB457" s="213"/>
      <c r="AC457" s="213"/>
      <c r="AD457" s="213"/>
      <c r="AE457" s="213"/>
      <c r="AF457" s="213"/>
      <c r="AG457" s="213"/>
      <c r="AH457" s="213"/>
      <c r="AI457" s="213"/>
      <c r="AJ457" s="213"/>
      <c r="AK457" s="213"/>
      <c r="AL457" s="213"/>
      <c r="AM457" s="213"/>
    </row>
    <row r="458" spans="1:39" ht="15.75" customHeight="1">
      <c r="A458" s="213"/>
      <c r="B458" s="212"/>
      <c r="C458" s="212"/>
      <c r="D458" s="212"/>
      <c r="E458" s="212"/>
      <c r="F458" s="212"/>
      <c r="G458" s="212"/>
      <c r="H458" s="212"/>
      <c r="I458" s="212"/>
      <c r="J458" s="212"/>
      <c r="K458" s="212"/>
      <c r="L458" s="212"/>
      <c r="M458" s="212"/>
      <c r="N458" s="212"/>
      <c r="O458" s="212"/>
      <c r="P458" s="55"/>
      <c r="Q458" s="55"/>
      <c r="R458" s="55"/>
      <c r="S458" s="55"/>
      <c r="T458" s="55"/>
      <c r="U458" s="213"/>
      <c r="V458" s="213"/>
      <c r="W458" s="213"/>
      <c r="X458" s="213"/>
      <c r="Y458" s="213"/>
      <c r="Z458" s="213"/>
      <c r="AA458" s="213"/>
      <c r="AB458" s="213"/>
      <c r="AC458" s="213"/>
      <c r="AD458" s="213"/>
      <c r="AE458" s="213"/>
      <c r="AF458" s="213"/>
      <c r="AG458" s="213"/>
      <c r="AH458" s="213"/>
      <c r="AI458" s="213"/>
      <c r="AJ458" s="213"/>
      <c r="AK458" s="213"/>
      <c r="AL458" s="213"/>
      <c r="AM458" s="213"/>
    </row>
    <row r="459" spans="1:39" ht="15.75" customHeight="1">
      <c r="A459" s="213"/>
      <c r="B459" s="212"/>
      <c r="C459" s="212"/>
      <c r="D459" s="212"/>
      <c r="E459" s="212"/>
      <c r="F459" s="212"/>
      <c r="G459" s="212"/>
      <c r="H459" s="212"/>
      <c r="I459" s="212"/>
      <c r="J459" s="212"/>
      <c r="K459" s="212"/>
      <c r="L459" s="212"/>
      <c r="M459" s="212"/>
      <c r="N459" s="212"/>
      <c r="O459" s="212"/>
      <c r="P459" s="55"/>
      <c r="Q459" s="55"/>
      <c r="R459" s="55"/>
      <c r="S459" s="55"/>
      <c r="T459" s="55"/>
      <c r="U459" s="213"/>
      <c r="V459" s="213"/>
      <c r="W459" s="213"/>
      <c r="X459" s="213"/>
      <c r="Y459" s="213"/>
      <c r="Z459" s="213"/>
      <c r="AA459" s="213"/>
      <c r="AB459" s="213"/>
      <c r="AC459" s="213"/>
      <c r="AD459" s="213"/>
      <c r="AE459" s="213"/>
      <c r="AF459" s="213"/>
      <c r="AG459" s="213"/>
      <c r="AH459" s="213"/>
      <c r="AI459" s="213"/>
      <c r="AJ459" s="213"/>
      <c r="AK459" s="213"/>
      <c r="AL459" s="213"/>
      <c r="AM459" s="213"/>
    </row>
    <row r="460" spans="1:39" ht="15.75" customHeight="1">
      <c r="A460" s="213"/>
      <c r="B460" s="212"/>
      <c r="C460" s="212"/>
      <c r="D460" s="212"/>
      <c r="E460" s="212"/>
      <c r="F460" s="212"/>
      <c r="G460" s="212"/>
      <c r="H460" s="212"/>
      <c r="I460" s="212"/>
      <c r="J460" s="212"/>
      <c r="K460" s="212"/>
      <c r="L460" s="212"/>
      <c r="M460" s="212"/>
      <c r="N460" s="212"/>
      <c r="O460" s="212"/>
      <c r="P460" s="55"/>
      <c r="Q460" s="55"/>
      <c r="R460" s="55"/>
      <c r="S460" s="55"/>
      <c r="T460" s="55"/>
      <c r="U460" s="213"/>
      <c r="V460" s="213"/>
      <c r="W460" s="213"/>
      <c r="X460" s="213"/>
      <c r="Y460" s="213"/>
      <c r="Z460" s="213"/>
      <c r="AA460" s="213"/>
      <c r="AB460" s="213"/>
      <c r="AC460" s="213"/>
      <c r="AD460" s="213"/>
      <c r="AE460" s="213"/>
      <c r="AF460" s="213"/>
      <c r="AG460" s="213"/>
      <c r="AH460" s="213"/>
      <c r="AI460" s="213"/>
      <c r="AJ460" s="213"/>
      <c r="AK460" s="213"/>
      <c r="AL460" s="213"/>
      <c r="AM460" s="213"/>
    </row>
    <row r="461" spans="1:39" ht="15.75" customHeight="1">
      <c r="A461" s="213"/>
      <c r="B461" s="212"/>
      <c r="C461" s="212"/>
      <c r="D461" s="212"/>
      <c r="E461" s="212"/>
      <c r="F461" s="212"/>
      <c r="G461" s="212"/>
      <c r="H461" s="212"/>
      <c r="I461" s="212"/>
      <c r="J461" s="212"/>
      <c r="K461" s="212"/>
      <c r="L461" s="212"/>
      <c r="M461" s="212"/>
      <c r="N461" s="212"/>
      <c r="O461" s="212"/>
      <c r="P461" s="55"/>
      <c r="Q461" s="55"/>
      <c r="R461" s="55"/>
      <c r="S461" s="55"/>
      <c r="T461" s="55"/>
      <c r="U461" s="213"/>
      <c r="V461" s="213"/>
      <c r="W461" s="213"/>
      <c r="X461" s="213"/>
      <c r="Y461" s="213"/>
      <c r="Z461" s="213"/>
      <c r="AA461" s="213"/>
      <c r="AB461" s="213"/>
      <c r="AC461" s="213"/>
      <c r="AD461" s="213"/>
      <c r="AE461" s="213"/>
      <c r="AF461" s="213"/>
      <c r="AG461" s="213"/>
      <c r="AH461" s="213"/>
      <c r="AI461" s="213"/>
      <c r="AJ461" s="213"/>
      <c r="AK461" s="213"/>
      <c r="AL461" s="213"/>
      <c r="AM461" s="213"/>
    </row>
    <row r="462" spans="1:39" ht="15.75" customHeight="1">
      <c r="A462" s="213"/>
      <c r="B462" s="212"/>
      <c r="C462" s="212"/>
      <c r="D462" s="212"/>
      <c r="E462" s="212"/>
      <c r="F462" s="212"/>
      <c r="G462" s="212"/>
      <c r="H462" s="212"/>
      <c r="I462" s="212"/>
      <c r="J462" s="212"/>
      <c r="K462" s="212"/>
      <c r="L462" s="212"/>
      <c r="M462" s="212"/>
      <c r="N462" s="212"/>
      <c r="O462" s="212"/>
      <c r="P462" s="55"/>
      <c r="Q462" s="55"/>
      <c r="R462" s="55"/>
      <c r="S462" s="55"/>
      <c r="T462" s="55"/>
      <c r="U462" s="213"/>
      <c r="V462" s="213"/>
      <c r="W462" s="213"/>
      <c r="X462" s="213"/>
      <c r="Y462" s="213"/>
      <c r="Z462" s="213"/>
      <c r="AA462" s="213"/>
      <c r="AB462" s="213"/>
      <c r="AC462" s="213"/>
      <c r="AD462" s="213"/>
      <c r="AE462" s="213"/>
      <c r="AF462" s="213"/>
      <c r="AG462" s="213"/>
      <c r="AH462" s="213"/>
      <c r="AI462" s="213"/>
      <c r="AJ462" s="213"/>
      <c r="AK462" s="213"/>
      <c r="AL462" s="213"/>
      <c r="AM462" s="213"/>
    </row>
    <row r="463" spans="1:39" ht="15.75" customHeight="1">
      <c r="A463" s="213"/>
      <c r="B463" s="212"/>
      <c r="C463" s="212"/>
      <c r="D463" s="212"/>
      <c r="E463" s="212"/>
      <c r="F463" s="212"/>
      <c r="G463" s="212"/>
      <c r="H463" s="212"/>
      <c r="I463" s="212"/>
      <c r="J463" s="212"/>
      <c r="K463" s="212"/>
      <c r="L463" s="212"/>
      <c r="M463" s="212"/>
      <c r="N463" s="212"/>
      <c r="O463" s="212"/>
      <c r="P463" s="55"/>
      <c r="Q463" s="55"/>
      <c r="R463" s="55"/>
      <c r="S463" s="55"/>
      <c r="T463" s="55"/>
      <c r="U463" s="213"/>
      <c r="V463" s="213"/>
      <c r="W463" s="213"/>
      <c r="X463" s="213"/>
      <c r="Y463" s="213"/>
      <c r="Z463" s="213"/>
      <c r="AA463" s="213"/>
      <c r="AB463" s="213"/>
      <c r="AC463" s="213"/>
      <c r="AD463" s="213"/>
      <c r="AE463" s="213"/>
      <c r="AF463" s="213"/>
      <c r="AG463" s="213"/>
      <c r="AH463" s="213"/>
      <c r="AI463" s="213"/>
      <c r="AJ463" s="213"/>
      <c r="AK463" s="213"/>
      <c r="AL463" s="213"/>
      <c r="AM463" s="213"/>
    </row>
    <row r="464" spans="1:39" ht="15.75" customHeight="1">
      <c r="A464" s="213"/>
      <c r="B464" s="212"/>
      <c r="C464" s="212"/>
      <c r="D464" s="212"/>
      <c r="E464" s="212"/>
      <c r="F464" s="212"/>
      <c r="G464" s="212"/>
      <c r="H464" s="212"/>
      <c r="I464" s="212"/>
      <c r="J464" s="212"/>
      <c r="K464" s="212"/>
      <c r="L464" s="212"/>
      <c r="M464" s="212"/>
      <c r="N464" s="212"/>
      <c r="O464" s="212"/>
      <c r="P464" s="55"/>
      <c r="Q464" s="55"/>
      <c r="R464" s="55"/>
      <c r="S464" s="55"/>
      <c r="T464" s="55"/>
      <c r="U464" s="213"/>
      <c r="V464" s="213"/>
      <c r="W464" s="213"/>
      <c r="X464" s="213"/>
      <c r="Y464" s="213"/>
      <c r="Z464" s="213"/>
      <c r="AA464" s="213"/>
      <c r="AB464" s="213"/>
      <c r="AC464" s="213"/>
      <c r="AD464" s="213"/>
      <c r="AE464" s="213"/>
      <c r="AF464" s="213"/>
      <c r="AG464" s="213"/>
      <c r="AH464" s="213"/>
      <c r="AI464" s="213"/>
      <c r="AJ464" s="213"/>
      <c r="AK464" s="213"/>
      <c r="AL464" s="213"/>
      <c r="AM464" s="213"/>
    </row>
    <row r="465" spans="1:39" ht="15.75" customHeight="1">
      <c r="A465" s="213"/>
      <c r="B465" s="212"/>
      <c r="C465" s="212"/>
      <c r="D465" s="212"/>
      <c r="E465" s="212"/>
      <c r="F465" s="212"/>
      <c r="G465" s="212"/>
      <c r="H465" s="212"/>
      <c r="I465" s="212"/>
      <c r="J465" s="212"/>
      <c r="K465" s="212"/>
      <c r="L465" s="212"/>
      <c r="M465" s="212"/>
      <c r="N465" s="212"/>
      <c r="O465" s="212"/>
      <c r="P465" s="55"/>
      <c r="Q465" s="55"/>
      <c r="R465" s="55"/>
      <c r="S465" s="55"/>
      <c r="T465" s="55"/>
      <c r="U465" s="213"/>
      <c r="V465" s="213"/>
      <c r="W465" s="213"/>
      <c r="X465" s="213"/>
      <c r="Y465" s="213"/>
      <c r="Z465" s="213"/>
      <c r="AA465" s="213"/>
      <c r="AB465" s="213"/>
      <c r="AC465" s="213"/>
      <c r="AD465" s="213"/>
      <c r="AE465" s="213"/>
      <c r="AF465" s="213"/>
      <c r="AG465" s="213"/>
      <c r="AH465" s="213"/>
      <c r="AI465" s="213"/>
      <c r="AJ465" s="213"/>
      <c r="AK465" s="213"/>
      <c r="AL465" s="213"/>
      <c r="AM465" s="213"/>
    </row>
    <row r="466" spans="1:39" ht="15.75" customHeight="1">
      <c r="A466" s="213"/>
      <c r="B466" s="212"/>
      <c r="C466" s="212"/>
      <c r="D466" s="212"/>
      <c r="E466" s="212"/>
      <c r="F466" s="212"/>
      <c r="G466" s="212"/>
      <c r="H466" s="212"/>
      <c r="I466" s="212"/>
      <c r="J466" s="212"/>
      <c r="K466" s="212"/>
      <c r="L466" s="212"/>
      <c r="M466" s="212"/>
      <c r="N466" s="212"/>
      <c r="O466" s="212"/>
      <c r="P466" s="55"/>
      <c r="Q466" s="55"/>
      <c r="R466" s="55"/>
      <c r="S466" s="55"/>
      <c r="T466" s="55"/>
      <c r="U466" s="213"/>
      <c r="V466" s="213"/>
      <c r="W466" s="213"/>
      <c r="X466" s="213"/>
      <c r="Y466" s="213"/>
      <c r="Z466" s="213"/>
      <c r="AA466" s="213"/>
      <c r="AB466" s="213"/>
      <c r="AC466" s="213"/>
      <c r="AD466" s="213"/>
      <c r="AE466" s="213"/>
      <c r="AF466" s="213"/>
      <c r="AG466" s="213"/>
      <c r="AH466" s="213"/>
      <c r="AI466" s="213"/>
      <c r="AJ466" s="213"/>
      <c r="AK466" s="213"/>
      <c r="AL466" s="213"/>
      <c r="AM466" s="213"/>
    </row>
    <row r="467" spans="1:39" ht="15.75" customHeight="1">
      <c r="A467" s="213"/>
      <c r="B467" s="212"/>
      <c r="C467" s="212"/>
      <c r="D467" s="212"/>
      <c r="E467" s="212"/>
      <c r="F467" s="212"/>
      <c r="G467" s="212"/>
      <c r="H467" s="212"/>
      <c r="I467" s="212"/>
      <c r="J467" s="212"/>
      <c r="K467" s="212"/>
      <c r="L467" s="212"/>
      <c r="M467" s="212"/>
      <c r="N467" s="212"/>
      <c r="O467" s="212"/>
      <c r="P467" s="55"/>
      <c r="Q467" s="55"/>
      <c r="R467" s="55"/>
      <c r="S467" s="55"/>
      <c r="T467" s="55"/>
      <c r="U467" s="213"/>
      <c r="V467" s="213"/>
      <c r="W467" s="213"/>
      <c r="X467" s="213"/>
      <c r="Y467" s="213"/>
      <c r="Z467" s="213"/>
      <c r="AA467" s="213"/>
      <c r="AB467" s="213"/>
      <c r="AC467" s="213"/>
      <c r="AD467" s="213"/>
      <c r="AE467" s="213"/>
      <c r="AF467" s="213"/>
      <c r="AG467" s="213"/>
      <c r="AH467" s="213"/>
      <c r="AI467" s="213"/>
      <c r="AJ467" s="213"/>
      <c r="AK467" s="213"/>
      <c r="AL467" s="213"/>
      <c r="AM467" s="213"/>
    </row>
    <row r="468" spans="1:39" ht="15.75" customHeight="1">
      <c r="A468" s="213"/>
      <c r="B468" s="212"/>
      <c r="C468" s="212"/>
      <c r="D468" s="212"/>
      <c r="E468" s="212"/>
      <c r="F468" s="212"/>
      <c r="G468" s="212"/>
      <c r="H468" s="212"/>
      <c r="I468" s="212"/>
      <c r="J468" s="212"/>
      <c r="K468" s="212"/>
      <c r="L468" s="212"/>
      <c r="M468" s="212"/>
      <c r="N468" s="212"/>
      <c r="O468" s="212"/>
      <c r="P468" s="55"/>
      <c r="Q468" s="55"/>
      <c r="R468" s="55"/>
      <c r="S468" s="55"/>
      <c r="T468" s="55"/>
      <c r="U468" s="213"/>
      <c r="V468" s="213"/>
      <c r="W468" s="213"/>
      <c r="X468" s="213"/>
      <c r="Y468" s="213"/>
      <c r="Z468" s="213"/>
      <c r="AA468" s="213"/>
      <c r="AB468" s="213"/>
      <c r="AC468" s="213"/>
      <c r="AD468" s="213"/>
      <c r="AE468" s="213"/>
      <c r="AF468" s="213"/>
      <c r="AG468" s="213"/>
      <c r="AH468" s="213"/>
      <c r="AI468" s="213"/>
      <c r="AJ468" s="213"/>
      <c r="AK468" s="213"/>
      <c r="AL468" s="213"/>
      <c r="AM468" s="213"/>
    </row>
    <row r="469" spans="1:39" ht="15.75" customHeight="1">
      <c r="A469" s="213"/>
      <c r="B469" s="212"/>
      <c r="C469" s="212"/>
      <c r="D469" s="212"/>
      <c r="E469" s="212"/>
      <c r="F469" s="212"/>
      <c r="G469" s="212"/>
      <c r="H469" s="212"/>
      <c r="I469" s="212"/>
      <c r="J469" s="212"/>
      <c r="K469" s="212"/>
      <c r="L469" s="212"/>
      <c r="M469" s="212"/>
      <c r="N469" s="212"/>
      <c r="O469" s="212"/>
      <c r="P469" s="55"/>
      <c r="Q469" s="55"/>
      <c r="R469" s="55"/>
      <c r="S469" s="55"/>
      <c r="T469" s="55"/>
      <c r="U469" s="213"/>
      <c r="V469" s="213"/>
      <c r="W469" s="213"/>
      <c r="X469" s="213"/>
      <c r="Y469" s="213"/>
      <c r="Z469" s="213"/>
      <c r="AA469" s="213"/>
      <c r="AB469" s="213"/>
      <c r="AC469" s="213"/>
      <c r="AD469" s="213"/>
      <c r="AE469" s="213"/>
      <c r="AF469" s="213"/>
      <c r="AG469" s="213"/>
      <c r="AH469" s="213"/>
      <c r="AI469" s="213"/>
      <c r="AJ469" s="213"/>
      <c r="AK469" s="213"/>
      <c r="AL469" s="213"/>
      <c r="AM469" s="213"/>
    </row>
    <row r="470" spans="1:39" ht="15.75" customHeight="1">
      <c r="A470" s="213"/>
      <c r="B470" s="212"/>
      <c r="C470" s="212"/>
      <c r="D470" s="212"/>
      <c r="E470" s="212"/>
      <c r="F470" s="212"/>
      <c r="G470" s="212"/>
      <c r="H470" s="212"/>
      <c r="I470" s="212"/>
      <c r="J470" s="212"/>
      <c r="K470" s="212"/>
      <c r="L470" s="212"/>
      <c r="M470" s="212"/>
      <c r="N470" s="212"/>
      <c r="O470" s="212"/>
      <c r="P470" s="55"/>
      <c r="Q470" s="55"/>
      <c r="R470" s="55"/>
      <c r="S470" s="55"/>
      <c r="T470" s="55"/>
      <c r="U470" s="213"/>
      <c r="V470" s="213"/>
      <c r="W470" s="213"/>
      <c r="X470" s="213"/>
      <c r="Y470" s="213"/>
      <c r="Z470" s="213"/>
      <c r="AA470" s="213"/>
      <c r="AB470" s="213"/>
      <c r="AC470" s="213"/>
      <c r="AD470" s="213"/>
      <c r="AE470" s="213"/>
      <c r="AF470" s="213"/>
      <c r="AG470" s="213"/>
      <c r="AH470" s="213"/>
      <c r="AI470" s="213"/>
      <c r="AJ470" s="213"/>
      <c r="AK470" s="213"/>
      <c r="AL470" s="213"/>
      <c r="AM470" s="213"/>
    </row>
    <row r="471" spans="1:39" ht="15.75" customHeight="1">
      <c r="A471" s="213"/>
      <c r="B471" s="212"/>
      <c r="C471" s="212"/>
      <c r="D471" s="212"/>
      <c r="E471" s="212"/>
      <c r="F471" s="212"/>
      <c r="G471" s="212"/>
      <c r="H471" s="212"/>
      <c r="I471" s="212"/>
      <c r="J471" s="212"/>
      <c r="K471" s="212"/>
      <c r="L471" s="212"/>
      <c r="M471" s="212"/>
      <c r="N471" s="212"/>
      <c r="O471" s="212"/>
      <c r="P471" s="55"/>
      <c r="Q471" s="55"/>
      <c r="R471" s="55"/>
      <c r="S471" s="55"/>
      <c r="T471" s="55"/>
      <c r="U471" s="213"/>
      <c r="V471" s="213"/>
      <c r="W471" s="213"/>
      <c r="X471" s="213"/>
      <c r="Y471" s="213"/>
      <c r="Z471" s="213"/>
      <c r="AA471" s="213"/>
      <c r="AB471" s="213"/>
      <c r="AC471" s="213"/>
      <c r="AD471" s="213"/>
      <c r="AE471" s="213"/>
      <c r="AF471" s="213"/>
      <c r="AG471" s="213"/>
      <c r="AH471" s="213"/>
      <c r="AI471" s="213"/>
      <c r="AJ471" s="213"/>
      <c r="AK471" s="213"/>
      <c r="AL471" s="213"/>
      <c r="AM471" s="213"/>
    </row>
    <row r="472" spans="1:39" ht="15.75" customHeight="1">
      <c r="A472" s="213"/>
      <c r="B472" s="212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2"/>
      <c r="O472" s="212"/>
      <c r="P472" s="55"/>
      <c r="Q472" s="55"/>
      <c r="R472" s="55"/>
      <c r="S472" s="55"/>
      <c r="T472" s="55"/>
      <c r="U472" s="213"/>
      <c r="V472" s="213"/>
      <c r="W472" s="213"/>
      <c r="X472" s="213"/>
      <c r="Y472" s="213"/>
      <c r="Z472" s="213"/>
      <c r="AA472" s="213"/>
      <c r="AB472" s="213"/>
      <c r="AC472" s="213"/>
      <c r="AD472" s="213"/>
      <c r="AE472" s="213"/>
      <c r="AF472" s="213"/>
      <c r="AG472" s="213"/>
      <c r="AH472" s="213"/>
      <c r="AI472" s="213"/>
      <c r="AJ472" s="213"/>
      <c r="AK472" s="213"/>
      <c r="AL472" s="213"/>
      <c r="AM472" s="213"/>
    </row>
    <row r="473" spans="1:39" ht="15.75" customHeight="1">
      <c r="A473" s="213"/>
      <c r="B473" s="212"/>
      <c r="C473" s="212"/>
      <c r="D473" s="212"/>
      <c r="E473" s="212"/>
      <c r="F473" s="212"/>
      <c r="G473" s="212"/>
      <c r="H473" s="212"/>
      <c r="I473" s="212"/>
      <c r="J473" s="212"/>
      <c r="K473" s="212"/>
      <c r="L473" s="212"/>
      <c r="M473" s="212"/>
      <c r="N473" s="212"/>
      <c r="O473" s="212"/>
      <c r="P473" s="55"/>
      <c r="Q473" s="55"/>
      <c r="R473" s="55"/>
      <c r="S473" s="55"/>
      <c r="T473" s="55"/>
      <c r="U473" s="213"/>
      <c r="V473" s="213"/>
      <c r="W473" s="213"/>
      <c r="X473" s="213"/>
      <c r="Y473" s="213"/>
      <c r="Z473" s="213"/>
      <c r="AA473" s="213"/>
      <c r="AB473" s="213"/>
      <c r="AC473" s="213"/>
      <c r="AD473" s="213"/>
      <c r="AE473" s="213"/>
      <c r="AF473" s="213"/>
      <c r="AG473" s="213"/>
      <c r="AH473" s="213"/>
      <c r="AI473" s="213"/>
      <c r="AJ473" s="213"/>
      <c r="AK473" s="213"/>
      <c r="AL473" s="213"/>
      <c r="AM473" s="213"/>
    </row>
    <row r="474" spans="1:39" ht="15.75" customHeight="1">
      <c r="A474" s="213"/>
      <c r="B474" s="212"/>
      <c r="C474" s="212"/>
      <c r="D474" s="212"/>
      <c r="E474" s="212"/>
      <c r="F474" s="212"/>
      <c r="G474" s="212"/>
      <c r="H474" s="212"/>
      <c r="I474" s="212"/>
      <c r="J474" s="212"/>
      <c r="K474" s="212"/>
      <c r="L474" s="212"/>
      <c r="M474" s="212"/>
      <c r="N474" s="212"/>
      <c r="O474" s="212"/>
      <c r="P474" s="55"/>
      <c r="Q474" s="55"/>
      <c r="R474" s="55"/>
      <c r="S474" s="55"/>
      <c r="T474" s="55"/>
      <c r="U474" s="213"/>
      <c r="V474" s="213"/>
      <c r="W474" s="213"/>
      <c r="X474" s="213"/>
      <c r="Y474" s="213"/>
      <c r="Z474" s="213"/>
      <c r="AA474" s="213"/>
      <c r="AB474" s="213"/>
      <c r="AC474" s="213"/>
      <c r="AD474" s="213"/>
      <c r="AE474" s="213"/>
      <c r="AF474" s="213"/>
      <c r="AG474" s="213"/>
      <c r="AH474" s="213"/>
      <c r="AI474" s="213"/>
      <c r="AJ474" s="213"/>
      <c r="AK474" s="213"/>
      <c r="AL474" s="213"/>
      <c r="AM474" s="213"/>
    </row>
    <row r="475" spans="1:39" ht="15.75" customHeight="1">
      <c r="A475" s="213"/>
      <c r="B475" s="212"/>
      <c r="C475" s="212"/>
      <c r="D475" s="212"/>
      <c r="E475" s="212"/>
      <c r="F475" s="212"/>
      <c r="G475" s="212"/>
      <c r="H475" s="212"/>
      <c r="I475" s="212"/>
      <c r="J475" s="212"/>
      <c r="K475" s="212"/>
      <c r="L475" s="212"/>
      <c r="M475" s="212"/>
      <c r="N475" s="212"/>
      <c r="O475" s="212"/>
      <c r="P475" s="55"/>
      <c r="Q475" s="55"/>
      <c r="R475" s="55"/>
      <c r="S475" s="55"/>
      <c r="T475" s="55"/>
      <c r="U475" s="213"/>
      <c r="V475" s="213"/>
      <c r="W475" s="213"/>
      <c r="X475" s="213"/>
      <c r="Y475" s="213"/>
      <c r="Z475" s="213"/>
      <c r="AA475" s="213"/>
      <c r="AB475" s="213"/>
      <c r="AC475" s="213"/>
      <c r="AD475" s="213"/>
      <c r="AE475" s="213"/>
      <c r="AF475" s="213"/>
      <c r="AG475" s="213"/>
      <c r="AH475" s="213"/>
      <c r="AI475" s="213"/>
      <c r="AJ475" s="213"/>
      <c r="AK475" s="213"/>
      <c r="AL475" s="213"/>
      <c r="AM475" s="213"/>
    </row>
    <row r="476" spans="1:39" ht="15.75" customHeight="1">
      <c r="A476" s="213"/>
      <c r="B476" s="212"/>
      <c r="C476" s="212"/>
      <c r="D476" s="212"/>
      <c r="E476" s="212"/>
      <c r="F476" s="212"/>
      <c r="G476" s="212"/>
      <c r="H476" s="212"/>
      <c r="I476" s="212"/>
      <c r="J476" s="212"/>
      <c r="K476" s="212"/>
      <c r="L476" s="212"/>
      <c r="M476" s="212"/>
      <c r="N476" s="212"/>
      <c r="O476" s="212"/>
      <c r="P476" s="55"/>
      <c r="Q476" s="55"/>
      <c r="R476" s="55"/>
      <c r="S476" s="55"/>
      <c r="T476" s="55"/>
      <c r="U476" s="213"/>
      <c r="V476" s="213"/>
      <c r="W476" s="213"/>
      <c r="X476" s="213"/>
      <c r="Y476" s="213"/>
      <c r="Z476" s="213"/>
      <c r="AA476" s="213"/>
      <c r="AB476" s="213"/>
      <c r="AC476" s="213"/>
      <c r="AD476" s="213"/>
      <c r="AE476" s="213"/>
      <c r="AF476" s="213"/>
      <c r="AG476" s="213"/>
      <c r="AH476" s="213"/>
      <c r="AI476" s="213"/>
      <c r="AJ476" s="213"/>
      <c r="AK476" s="213"/>
      <c r="AL476" s="213"/>
      <c r="AM476" s="213"/>
    </row>
    <row r="477" spans="1:39" ht="15.75" customHeight="1">
      <c r="A477" s="213"/>
      <c r="B477" s="212"/>
      <c r="C477" s="212"/>
      <c r="D477" s="212"/>
      <c r="E477" s="212"/>
      <c r="F477" s="212"/>
      <c r="G477" s="212"/>
      <c r="H477" s="212"/>
      <c r="I477" s="212"/>
      <c r="J477" s="212"/>
      <c r="K477" s="212"/>
      <c r="L477" s="212"/>
      <c r="M477" s="212"/>
      <c r="N477" s="212"/>
      <c r="O477" s="212"/>
      <c r="P477" s="55"/>
      <c r="Q477" s="55"/>
      <c r="R477" s="55"/>
      <c r="S477" s="55"/>
      <c r="T477" s="55"/>
      <c r="U477" s="213"/>
      <c r="V477" s="213"/>
      <c r="W477" s="213"/>
      <c r="X477" s="213"/>
      <c r="Y477" s="213"/>
      <c r="Z477" s="213"/>
      <c r="AA477" s="213"/>
      <c r="AB477" s="213"/>
      <c r="AC477" s="213"/>
      <c r="AD477" s="213"/>
      <c r="AE477" s="213"/>
      <c r="AF477" s="213"/>
      <c r="AG477" s="213"/>
      <c r="AH477" s="213"/>
      <c r="AI477" s="213"/>
      <c r="AJ477" s="213"/>
      <c r="AK477" s="213"/>
      <c r="AL477" s="213"/>
      <c r="AM477" s="213"/>
    </row>
    <row r="478" spans="1:39" ht="15.75" customHeight="1">
      <c r="A478" s="213"/>
      <c r="B478" s="212"/>
      <c r="C478" s="212"/>
      <c r="D478" s="212"/>
      <c r="E478" s="212"/>
      <c r="F478" s="212"/>
      <c r="G478" s="212"/>
      <c r="H478" s="212"/>
      <c r="I478" s="212"/>
      <c r="J478" s="212"/>
      <c r="K478" s="212"/>
      <c r="L478" s="212"/>
      <c r="M478" s="212"/>
      <c r="N478" s="212"/>
      <c r="O478" s="212"/>
      <c r="P478" s="55"/>
      <c r="Q478" s="55"/>
      <c r="R478" s="55"/>
      <c r="S478" s="55"/>
      <c r="T478" s="55"/>
      <c r="U478" s="213"/>
      <c r="V478" s="213"/>
      <c r="W478" s="213"/>
      <c r="X478" s="213"/>
      <c r="Y478" s="213"/>
      <c r="Z478" s="213"/>
      <c r="AA478" s="213"/>
      <c r="AB478" s="213"/>
      <c r="AC478" s="213"/>
      <c r="AD478" s="213"/>
      <c r="AE478" s="213"/>
      <c r="AF478" s="213"/>
      <c r="AG478" s="213"/>
      <c r="AH478" s="213"/>
      <c r="AI478" s="213"/>
      <c r="AJ478" s="213"/>
      <c r="AK478" s="213"/>
      <c r="AL478" s="213"/>
      <c r="AM478" s="213"/>
    </row>
    <row r="479" spans="1:39" ht="15.75" customHeight="1">
      <c r="A479" s="213"/>
      <c r="B479" s="212"/>
      <c r="C479" s="212"/>
      <c r="D479" s="212"/>
      <c r="E479" s="212"/>
      <c r="F479" s="212"/>
      <c r="G479" s="212"/>
      <c r="H479" s="212"/>
      <c r="I479" s="212"/>
      <c r="J479" s="212"/>
      <c r="K479" s="212"/>
      <c r="L479" s="212"/>
      <c r="M479" s="212"/>
      <c r="N479" s="212"/>
      <c r="O479" s="212"/>
      <c r="P479" s="55"/>
      <c r="Q479" s="55"/>
      <c r="R479" s="55"/>
      <c r="S479" s="55"/>
      <c r="T479" s="55"/>
      <c r="U479" s="213"/>
      <c r="V479" s="213"/>
      <c r="W479" s="213"/>
      <c r="X479" s="213"/>
      <c r="Y479" s="213"/>
      <c r="Z479" s="213"/>
      <c r="AA479" s="213"/>
      <c r="AB479" s="213"/>
      <c r="AC479" s="213"/>
      <c r="AD479" s="213"/>
      <c r="AE479" s="213"/>
      <c r="AF479" s="213"/>
      <c r="AG479" s="213"/>
      <c r="AH479" s="213"/>
      <c r="AI479" s="213"/>
      <c r="AJ479" s="213"/>
      <c r="AK479" s="213"/>
      <c r="AL479" s="213"/>
      <c r="AM479" s="213"/>
    </row>
    <row r="480" spans="1:39" ht="15.75" customHeight="1">
      <c r="A480" s="213"/>
      <c r="B480" s="212"/>
      <c r="C480" s="212"/>
      <c r="D480" s="212"/>
      <c r="E480" s="212"/>
      <c r="F480" s="212"/>
      <c r="G480" s="212"/>
      <c r="H480" s="212"/>
      <c r="I480" s="212"/>
      <c r="J480" s="212"/>
      <c r="K480" s="212"/>
      <c r="L480" s="212"/>
      <c r="M480" s="212"/>
      <c r="N480" s="212"/>
      <c r="O480" s="212"/>
      <c r="P480" s="55"/>
      <c r="Q480" s="55"/>
      <c r="R480" s="55"/>
      <c r="S480" s="55"/>
      <c r="T480" s="55"/>
      <c r="U480" s="213"/>
      <c r="V480" s="213"/>
      <c r="W480" s="213"/>
      <c r="X480" s="213"/>
      <c r="Y480" s="213"/>
      <c r="Z480" s="213"/>
      <c r="AA480" s="213"/>
      <c r="AB480" s="213"/>
      <c r="AC480" s="213"/>
      <c r="AD480" s="213"/>
      <c r="AE480" s="213"/>
      <c r="AF480" s="213"/>
      <c r="AG480" s="213"/>
      <c r="AH480" s="213"/>
      <c r="AI480" s="213"/>
      <c r="AJ480" s="213"/>
      <c r="AK480" s="213"/>
      <c r="AL480" s="213"/>
      <c r="AM480" s="213"/>
    </row>
    <row r="481" spans="1:39" ht="15.75" customHeight="1">
      <c r="A481" s="213"/>
      <c r="B481" s="212"/>
      <c r="C481" s="212"/>
      <c r="D481" s="212"/>
      <c r="E481" s="212"/>
      <c r="F481" s="212"/>
      <c r="G481" s="212"/>
      <c r="H481" s="212"/>
      <c r="I481" s="212"/>
      <c r="J481" s="212"/>
      <c r="K481" s="212"/>
      <c r="L481" s="212"/>
      <c r="M481" s="212"/>
      <c r="N481" s="212"/>
      <c r="O481" s="212"/>
      <c r="P481" s="55"/>
      <c r="Q481" s="55"/>
      <c r="R481" s="55"/>
      <c r="S481" s="55"/>
      <c r="T481" s="55"/>
      <c r="U481" s="213"/>
      <c r="V481" s="213"/>
      <c r="W481" s="213"/>
      <c r="X481" s="213"/>
      <c r="Y481" s="213"/>
      <c r="Z481" s="213"/>
      <c r="AA481" s="213"/>
      <c r="AB481" s="213"/>
      <c r="AC481" s="213"/>
      <c r="AD481" s="213"/>
      <c r="AE481" s="213"/>
      <c r="AF481" s="213"/>
      <c r="AG481" s="213"/>
      <c r="AH481" s="213"/>
      <c r="AI481" s="213"/>
      <c r="AJ481" s="213"/>
      <c r="AK481" s="213"/>
      <c r="AL481" s="213"/>
      <c r="AM481" s="213"/>
    </row>
    <row r="482" spans="1:39" ht="15.75" customHeight="1">
      <c r="A482" s="213"/>
      <c r="B482" s="212"/>
      <c r="C482" s="212"/>
      <c r="D482" s="212"/>
      <c r="E482" s="212"/>
      <c r="F482" s="212"/>
      <c r="G482" s="212"/>
      <c r="H482" s="212"/>
      <c r="I482" s="212"/>
      <c r="J482" s="212"/>
      <c r="K482" s="212"/>
      <c r="L482" s="212"/>
      <c r="M482" s="212"/>
      <c r="N482" s="212"/>
      <c r="O482" s="212"/>
      <c r="P482" s="55"/>
      <c r="Q482" s="55"/>
      <c r="R482" s="55"/>
      <c r="S482" s="55"/>
      <c r="T482" s="55"/>
      <c r="U482" s="213"/>
      <c r="V482" s="213"/>
      <c r="W482" s="213"/>
      <c r="X482" s="213"/>
      <c r="Y482" s="213"/>
      <c r="Z482" s="213"/>
      <c r="AA482" s="213"/>
      <c r="AB482" s="213"/>
      <c r="AC482" s="213"/>
      <c r="AD482" s="213"/>
      <c r="AE482" s="213"/>
      <c r="AF482" s="213"/>
      <c r="AG482" s="213"/>
      <c r="AH482" s="213"/>
      <c r="AI482" s="213"/>
      <c r="AJ482" s="213"/>
      <c r="AK482" s="213"/>
      <c r="AL482" s="213"/>
      <c r="AM482" s="213"/>
    </row>
    <row r="483" spans="1:39" ht="15.75" customHeight="1">
      <c r="A483" s="213"/>
      <c r="B483" s="212"/>
      <c r="C483" s="212"/>
      <c r="D483" s="212"/>
      <c r="E483" s="212"/>
      <c r="F483" s="212"/>
      <c r="G483" s="212"/>
      <c r="H483" s="212"/>
      <c r="I483" s="212"/>
      <c r="J483" s="212"/>
      <c r="K483" s="212"/>
      <c r="L483" s="212"/>
      <c r="M483" s="212"/>
      <c r="N483" s="212"/>
      <c r="O483" s="212"/>
      <c r="P483" s="55"/>
      <c r="Q483" s="55"/>
      <c r="R483" s="55"/>
      <c r="S483" s="55"/>
      <c r="T483" s="55"/>
      <c r="U483" s="213"/>
      <c r="V483" s="213"/>
      <c r="W483" s="213"/>
      <c r="X483" s="213"/>
      <c r="Y483" s="213"/>
      <c r="Z483" s="213"/>
      <c r="AA483" s="213"/>
      <c r="AB483" s="213"/>
      <c r="AC483" s="213"/>
      <c r="AD483" s="213"/>
      <c r="AE483" s="213"/>
      <c r="AF483" s="213"/>
      <c r="AG483" s="213"/>
      <c r="AH483" s="213"/>
      <c r="AI483" s="213"/>
      <c r="AJ483" s="213"/>
      <c r="AK483" s="213"/>
      <c r="AL483" s="213"/>
      <c r="AM483" s="213"/>
    </row>
    <row r="484" spans="1:39" ht="15.75" customHeight="1">
      <c r="A484" s="213"/>
      <c r="B484" s="212"/>
      <c r="C484" s="212"/>
      <c r="D484" s="212"/>
      <c r="E484" s="212"/>
      <c r="F484" s="212"/>
      <c r="G484" s="212"/>
      <c r="H484" s="212"/>
      <c r="I484" s="212"/>
      <c r="J484" s="212"/>
      <c r="K484" s="212"/>
      <c r="L484" s="212"/>
      <c r="M484" s="212"/>
      <c r="N484" s="212"/>
      <c r="O484" s="212"/>
      <c r="P484" s="55"/>
      <c r="Q484" s="55"/>
      <c r="R484" s="55"/>
      <c r="S484" s="55"/>
      <c r="T484" s="55"/>
      <c r="U484" s="213"/>
      <c r="V484" s="213"/>
      <c r="W484" s="213"/>
      <c r="X484" s="213"/>
      <c r="Y484" s="213"/>
      <c r="Z484" s="213"/>
      <c r="AA484" s="213"/>
      <c r="AB484" s="213"/>
      <c r="AC484" s="213"/>
      <c r="AD484" s="213"/>
      <c r="AE484" s="213"/>
      <c r="AF484" s="213"/>
      <c r="AG484" s="213"/>
      <c r="AH484" s="213"/>
      <c r="AI484" s="213"/>
      <c r="AJ484" s="213"/>
      <c r="AK484" s="213"/>
      <c r="AL484" s="213"/>
      <c r="AM484" s="213"/>
    </row>
    <row r="485" spans="1:39" ht="15.75" customHeight="1">
      <c r="A485" s="213"/>
      <c r="B485" s="212"/>
      <c r="C485" s="212"/>
      <c r="D485" s="212"/>
      <c r="E485" s="212"/>
      <c r="F485" s="212"/>
      <c r="G485" s="212"/>
      <c r="H485" s="212"/>
      <c r="I485" s="212"/>
      <c r="J485" s="212"/>
      <c r="K485" s="212"/>
      <c r="L485" s="212"/>
      <c r="M485" s="212"/>
      <c r="N485" s="212"/>
      <c r="O485" s="212"/>
      <c r="P485" s="55"/>
      <c r="Q485" s="55"/>
      <c r="R485" s="55"/>
      <c r="S485" s="55"/>
      <c r="T485" s="55"/>
      <c r="U485" s="213"/>
      <c r="V485" s="213"/>
      <c r="W485" s="213"/>
      <c r="X485" s="213"/>
      <c r="Y485" s="213"/>
      <c r="Z485" s="213"/>
      <c r="AA485" s="213"/>
      <c r="AB485" s="213"/>
      <c r="AC485" s="213"/>
      <c r="AD485" s="213"/>
      <c r="AE485" s="213"/>
      <c r="AF485" s="213"/>
      <c r="AG485" s="213"/>
      <c r="AH485" s="213"/>
      <c r="AI485" s="213"/>
      <c r="AJ485" s="213"/>
      <c r="AK485" s="213"/>
      <c r="AL485" s="213"/>
      <c r="AM485" s="213"/>
    </row>
    <row r="486" spans="1:39" ht="15.75" customHeight="1">
      <c r="A486" s="213"/>
      <c r="B486" s="212"/>
      <c r="C486" s="212"/>
      <c r="D486" s="212"/>
      <c r="E486" s="212"/>
      <c r="F486" s="212"/>
      <c r="G486" s="212"/>
      <c r="H486" s="212"/>
      <c r="I486" s="212"/>
      <c r="J486" s="212"/>
      <c r="K486" s="212"/>
      <c r="L486" s="212"/>
      <c r="M486" s="212"/>
      <c r="N486" s="212"/>
      <c r="O486" s="212"/>
      <c r="P486" s="55"/>
      <c r="Q486" s="55"/>
      <c r="R486" s="55"/>
      <c r="S486" s="55"/>
      <c r="T486" s="55"/>
      <c r="U486" s="213"/>
      <c r="V486" s="213"/>
      <c r="W486" s="213"/>
      <c r="X486" s="213"/>
      <c r="Y486" s="213"/>
      <c r="Z486" s="213"/>
      <c r="AA486" s="213"/>
      <c r="AB486" s="213"/>
      <c r="AC486" s="213"/>
      <c r="AD486" s="213"/>
      <c r="AE486" s="213"/>
      <c r="AF486" s="213"/>
      <c r="AG486" s="213"/>
      <c r="AH486" s="213"/>
      <c r="AI486" s="213"/>
      <c r="AJ486" s="213"/>
      <c r="AK486" s="213"/>
      <c r="AL486" s="213"/>
      <c r="AM486" s="213"/>
    </row>
    <row r="487" spans="1:39" ht="15.75" customHeight="1">
      <c r="A487" s="213"/>
      <c r="B487" s="212"/>
      <c r="C487" s="212"/>
      <c r="D487" s="212"/>
      <c r="E487" s="212"/>
      <c r="F487" s="212"/>
      <c r="G487" s="212"/>
      <c r="H487" s="212"/>
      <c r="I487" s="212"/>
      <c r="J487" s="212"/>
      <c r="K487" s="212"/>
      <c r="L487" s="212"/>
      <c r="M487" s="212"/>
      <c r="N487" s="212"/>
      <c r="O487" s="212"/>
      <c r="P487" s="55"/>
      <c r="Q487" s="55"/>
      <c r="R487" s="55"/>
      <c r="S487" s="55"/>
      <c r="T487" s="55"/>
      <c r="U487" s="213"/>
      <c r="V487" s="213"/>
      <c r="W487" s="213"/>
      <c r="X487" s="213"/>
      <c r="Y487" s="213"/>
      <c r="Z487" s="213"/>
      <c r="AA487" s="213"/>
      <c r="AB487" s="213"/>
      <c r="AC487" s="213"/>
      <c r="AD487" s="213"/>
      <c r="AE487" s="213"/>
      <c r="AF487" s="213"/>
      <c r="AG487" s="213"/>
      <c r="AH487" s="213"/>
      <c r="AI487" s="213"/>
      <c r="AJ487" s="213"/>
      <c r="AK487" s="213"/>
      <c r="AL487" s="213"/>
      <c r="AM487" s="213"/>
    </row>
    <row r="488" spans="1:39" ht="15.75" customHeight="1">
      <c r="A488" s="213"/>
      <c r="B488" s="212"/>
      <c r="C488" s="212"/>
      <c r="D488" s="212"/>
      <c r="E488" s="212"/>
      <c r="F488" s="212"/>
      <c r="G488" s="212"/>
      <c r="H488" s="212"/>
      <c r="I488" s="212"/>
      <c r="J488" s="212"/>
      <c r="K488" s="212"/>
      <c r="L488" s="212"/>
      <c r="M488" s="212"/>
      <c r="N488" s="212"/>
      <c r="O488" s="212"/>
      <c r="P488" s="55"/>
      <c r="Q488" s="55"/>
      <c r="R488" s="55"/>
      <c r="S488" s="55"/>
      <c r="T488" s="55"/>
      <c r="U488" s="213"/>
      <c r="V488" s="213"/>
      <c r="W488" s="213"/>
      <c r="X488" s="213"/>
      <c r="Y488" s="213"/>
      <c r="Z488" s="213"/>
      <c r="AA488" s="213"/>
      <c r="AB488" s="213"/>
      <c r="AC488" s="213"/>
      <c r="AD488" s="213"/>
      <c r="AE488" s="213"/>
      <c r="AF488" s="213"/>
      <c r="AG488" s="213"/>
      <c r="AH488" s="213"/>
      <c r="AI488" s="213"/>
      <c r="AJ488" s="213"/>
      <c r="AK488" s="213"/>
      <c r="AL488" s="213"/>
      <c r="AM488" s="213"/>
    </row>
    <row r="489" spans="1:39" ht="15.75" customHeight="1">
      <c r="A489" s="213"/>
      <c r="B489" s="212"/>
      <c r="C489" s="212"/>
      <c r="D489" s="212"/>
      <c r="E489" s="212"/>
      <c r="F489" s="212"/>
      <c r="G489" s="212"/>
      <c r="H489" s="212"/>
      <c r="I489" s="212"/>
      <c r="J489" s="212"/>
      <c r="K489" s="212"/>
      <c r="L489" s="212"/>
      <c r="M489" s="212"/>
      <c r="N489" s="212"/>
      <c r="O489" s="212"/>
      <c r="P489" s="55"/>
      <c r="Q489" s="55"/>
      <c r="R489" s="55"/>
      <c r="S489" s="55"/>
      <c r="T489" s="55"/>
      <c r="U489" s="213"/>
      <c r="V489" s="213"/>
      <c r="W489" s="213"/>
      <c r="X489" s="213"/>
      <c r="Y489" s="213"/>
      <c r="Z489" s="213"/>
      <c r="AA489" s="213"/>
      <c r="AB489" s="213"/>
      <c r="AC489" s="213"/>
      <c r="AD489" s="213"/>
      <c r="AE489" s="213"/>
      <c r="AF489" s="213"/>
      <c r="AG489" s="213"/>
      <c r="AH489" s="213"/>
      <c r="AI489" s="213"/>
      <c r="AJ489" s="213"/>
      <c r="AK489" s="213"/>
      <c r="AL489" s="213"/>
      <c r="AM489" s="213"/>
    </row>
    <row r="490" spans="1:39" ht="15.75" customHeight="1">
      <c r="A490" s="213"/>
      <c r="B490" s="212"/>
      <c r="C490" s="212"/>
      <c r="D490" s="212"/>
      <c r="E490" s="212"/>
      <c r="F490" s="212"/>
      <c r="G490" s="212"/>
      <c r="H490" s="212"/>
      <c r="I490" s="212"/>
      <c r="J490" s="212"/>
      <c r="K490" s="212"/>
      <c r="L490" s="212"/>
      <c r="M490" s="212"/>
      <c r="N490" s="212"/>
      <c r="O490" s="212"/>
      <c r="P490" s="55"/>
      <c r="Q490" s="55"/>
      <c r="R490" s="55"/>
      <c r="S490" s="55"/>
      <c r="T490" s="55"/>
      <c r="U490" s="213"/>
      <c r="V490" s="213"/>
      <c r="W490" s="213"/>
      <c r="X490" s="213"/>
      <c r="Y490" s="213"/>
      <c r="Z490" s="213"/>
      <c r="AA490" s="213"/>
      <c r="AB490" s="213"/>
      <c r="AC490" s="213"/>
      <c r="AD490" s="213"/>
      <c r="AE490" s="213"/>
      <c r="AF490" s="213"/>
      <c r="AG490" s="213"/>
      <c r="AH490" s="213"/>
      <c r="AI490" s="213"/>
      <c r="AJ490" s="213"/>
      <c r="AK490" s="213"/>
      <c r="AL490" s="213"/>
      <c r="AM490" s="213"/>
    </row>
    <row r="491" spans="1:39" ht="15.75" customHeight="1">
      <c r="A491" s="213"/>
      <c r="B491" s="212"/>
      <c r="C491" s="212"/>
      <c r="D491" s="212"/>
      <c r="E491" s="212"/>
      <c r="F491" s="212"/>
      <c r="G491" s="212"/>
      <c r="H491" s="212"/>
      <c r="I491" s="212"/>
      <c r="J491" s="212"/>
      <c r="K491" s="212"/>
      <c r="L491" s="212"/>
      <c r="M491" s="212"/>
      <c r="N491" s="212"/>
      <c r="O491" s="212"/>
      <c r="P491" s="55"/>
      <c r="Q491" s="55"/>
      <c r="R491" s="55"/>
      <c r="S491" s="55"/>
      <c r="T491" s="55"/>
      <c r="U491" s="213"/>
      <c r="V491" s="213"/>
      <c r="W491" s="213"/>
      <c r="X491" s="213"/>
      <c r="Y491" s="213"/>
      <c r="Z491" s="213"/>
      <c r="AA491" s="213"/>
      <c r="AB491" s="213"/>
      <c r="AC491" s="213"/>
      <c r="AD491" s="213"/>
      <c r="AE491" s="213"/>
      <c r="AF491" s="213"/>
      <c r="AG491" s="213"/>
      <c r="AH491" s="213"/>
      <c r="AI491" s="213"/>
      <c r="AJ491" s="213"/>
      <c r="AK491" s="213"/>
      <c r="AL491" s="213"/>
      <c r="AM491" s="213"/>
    </row>
    <row r="492" spans="1:39" ht="15.75" customHeight="1">
      <c r="A492" s="213"/>
      <c r="B492" s="212"/>
      <c r="C492" s="212"/>
      <c r="D492" s="212"/>
      <c r="E492" s="212"/>
      <c r="F492" s="212"/>
      <c r="G492" s="212"/>
      <c r="H492" s="212"/>
      <c r="I492" s="212"/>
      <c r="J492" s="212"/>
      <c r="K492" s="212"/>
      <c r="L492" s="212"/>
      <c r="M492" s="212"/>
      <c r="N492" s="212"/>
      <c r="O492" s="212"/>
      <c r="P492" s="55"/>
      <c r="Q492" s="55"/>
      <c r="R492" s="55"/>
      <c r="S492" s="55"/>
      <c r="T492" s="55"/>
      <c r="U492" s="213"/>
      <c r="V492" s="213"/>
      <c r="W492" s="213"/>
      <c r="X492" s="213"/>
      <c r="Y492" s="213"/>
      <c r="Z492" s="213"/>
      <c r="AA492" s="213"/>
      <c r="AB492" s="213"/>
      <c r="AC492" s="213"/>
      <c r="AD492" s="213"/>
      <c r="AE492" s="213"/>
      <c r="AF492" s="213"/>
      <c r="AG492" s="213"/>
      <c r="AH492" s="213"/>
      <c r="AI492" s="213"/>
      <c r="AJ492" s="213"/>
      <c r="AK492" s="213"/>
      <c r="AL492" s="213"/>
      <c r="AM492" s="213"/>
    </row>
    <row r="493" spans="1:39" ht="15.75" customHeight="1">
      <c r="A493" s="213"/>
      <c r="B493" s="212"/>
      <c r="C493" s="212"/>
      <c r="D493" s="212"/>
      <c r="E493" s="212"/>
      <c r="F493" s="212"/>
      <c r="G493" s="212"/>
      <c r="H493" s="212"/>
      <c r="I493" s="212"/>
      <c r="J493" s="212"/>
      <c r="K493" s="212"/>
      <c r="L493" s="212"/>
      <c r="M493" s="212"/>
      <c r="N493" s="212"/>
      <c r="O493" s="212"/>
      <c r="P493" s="55"/>
      <c r="Q493" s="55"/>
      <c r="R493" s="55"/>
      <c r="S493" s="55"/>
      <c r="T493" s="55"/>
      <c r="U493" s="213"/>
      <c r="V493" s="213"/>
      <c r="W493" s="213"/>
      <c r="X493" s="213"/>
      <c r="Y493" s="213"/>
      <c r="Z493" s="213"/>
      <c r="AA493" s="213"/>
      <c r="AB493" s="213"/>
      <c r="AC493" s="213"/>
      <c r="AD493" s="213"/>
      <c r="AE493" s="213"/>
      <c r="AF493" s="213"/>
      <c r="AG493" s="213"/>
      <c r="AH493" s="213"/>
      <c r="AI493" s="213"/>
      <c r="AJ493" s="213"/>
      <c r="AK493" s="213"/>
      <c r="AL493" s="213"/>
      <c r="AM493" s="213"/>
    </row>
    <row r="494" spans="1:39" ht="15.75" customHeight="1">
      <c r="A494" s="213"/>
      <c r="B494" s="212"/>
      <c r="C494" s="212"/>
      <c r="D494" s="212"/>
      <c r="E494" s="212"/>
      <c r="F494" s="212"/>
      <c r="G494" s="212"/>
      <c r="H494" s="212"/>
      <c r="I494" s="212"/>
      <c r="J494" s="212"/>
      <c r="K494" s="212"/>
      <c r="L494" s="212"/>
      <c r="M494" s="212"/>
      <c r="N494" s="212"/>
      <c r="O494" s="212"/>
      <c r="P494" s="55"/>
      <c r="Q494" s="55"/>
      <c r="R494" s="55"/>
      <c r="S494" s="55"/>
      <c r="T494" s="55"/>
      <c r="U494" s="213"/>
      <c r="V494" s="213"/>
      <c r="W494" s="213"/>
      <c r="X494" s="213"/>
      <c r="Y494" s="213"/>
      <c r="Z494" s="213"/>
      <c r="AA494" s="213"/>
      <c r="AB494" s="213"/>
      <c r="AC494" s="213"/>
      <c r="AD494" s="213"/>
      <c r="AE494" s="213"/>
      <c r="AF494" s="213"/>
      <c r="AG494" s="213"/>
      <c r="AH494" s="213"/>
      <c r="AI494" s="213"/>
      <c r="AJ494" s="213"/>
      <c r="AK494" s="213"/>
      <c r="AL494" s="213"/>
      <c r="AM494" s="213"/>
    </row>
    <row r="495" spans="1:39" ht="15.75" customHeight="1">
      <c r="A495" s="213"/>
      <c r="B495" s="212"/>
      <c r="C495" s="212"/>
      <c r="D495" s="212"/>
      <c r="E495" s="212"/>
      <c r="F495" s="212"/>
      <c r="G495" s="212"/>
      <c r="H495" s="212"/>
      <c r="I495" s="212"/>
      <c r="J495" s="212"/>
      <c r="K495" s="212"/>
      <c r="L495" s="212"/>
      <c r="M495" s="212"/>
      <c r="N495" s="212"/>
      <c r="O495" s="212"/>
      <c r="P495" s="55"/>
      <c r="Q495" s="55"/>
      <c r="R495" s="55"/>
      <c r="S495" s="55"/>
      <c r="T495" s="55"/>
      <c r="U495" s="213"/>
      <c r="V495" s="213"/>
      <c r="W495" s="213"/>
      <c r="X495" s="213"/>
      <c r="Y495" s="213"/>
      <c r="Z495" s="213"/>
      <c r="AA495" s="213"/>
      <c r="AB495" s="213"/>
      <c r="AC495" s="213"/>
      <c r="AD495" s="213"/>
      <c r="AE495" s="213"/>
      <c r="AF495" s="213"/>
      <c r="AG495" s="213"/>
      <c r="AH495" s="213"/>
      <c r="AI495" s="213"/>
      <c r="AJ495" s="213"/>
      <c r="AK495" s="213"/>
      <c r="AL495" s="213"/>
      <c r="AM495" s="213"/>
    </row>
    <row r="496" spans="1:39" ht="15.75" customHeight="1">
      <c r="A496" s="213"/>
      <c r="B496" s="212"/>
      <c r="C496" s="212"/>
      <c r="D496" s="212"/>
      <c r="E496" s="212"/>
      <c r="F496" s="212"/>
      <c r="G496" s="212"/>
      <c r="H496" s="212"/>
      <c r="I496" s="212"/>
      <c r="J496" s="212"/>
      <c r="K496" s="212"/>
      <c r="L496" s="212"/>
      <c r="M496" s="212"/>
      <c r="N496" s="212"/>
      <c r="O496" s="212"/>
      <c r="P496" s="55"/>
      <c r="Q496" s="55"/>
      <c r="R496" s="55"/>
      <c r="S496" s="55"/>
      <c r="T496" s="55"/>
      <c r="U496" s="213"/>
      <c r="V496" s="213"/>
      <c r="W496" s="213"/>
      <c r="X496" s="213"/>
      <c r="Y496" s="213"/>
      <c r="Z496" s="213"/>
      <c r="AA496" s="213"/>
      <c r="AB496" s="213"/>
      <c r="AC496" s="213"/>
      <c r="AD496" s="213"/>
      <c r="AE496" s="213"/>
      <c r="AF496" s="213"/>
      <c r="AG496" s="213"/>
      <c r="AH496" s="213"/>
      <c r="AI496" s="213"/>
      <c r="AJ496" s="213"/>
      <c r="AK496" s="213"/>
      <c r="AL496" s="213"/>
      <c r="AM496" s="213"/>
    </row>
    <row r="497" spans="1:39" ht="15.75" customHeight="1">
      <c r="A497" s="213"/>
      <c r="B497" s="212"/>
      <c r="C497" s="212"/>
      <c r="D497" s="212"/>
      <c r="E497" s="212"/>
      <c r="F497" s="212"/>
      <c r="G497" s="212"/>
      <c r="H497" s="212"/>
      <c r="I497" s="212"/>
      <c r="J497" s="212"/>
      <c r="K497" s="212"/>
      <c r="L497" s="212"/>
      <c r="M497" s="212"/>
      <c r="N497" s="212"/>
      <c r="O497" s="212"/>
      <c r="P497" s="55"/>
      <c r="Q497" s="55"/>
      <c r="R497" s="55"/>
      <c r="S497" s="55"/>
      <c r="T497" s="55"/>
      <c r="U497" s="213"/>
      <c r="V497" s="213"/>
      <c r="W497" s="213"/>
      <c r="X497" s="213"/>
      <c r="Y497" s="213"/>
      <c r="Z497" s="213"/>
      <c r="AA497" s="213"/>
      <c r="AB497" s="213"/>
      <c r="AC497" s="213"/>
      <c r="AD497" s="213"/>
      <c r="AE497" s="213"/>
      <c r="AF497" s="213"/>
      <c r="AG497" s="213"/>
      <c r="AH497" s="213"/>
      <c r="AI497" s="213"/>
      <c r="AJ497" s="213"/>
      <c r="AK497" s="213"/>
      <c r="AL497" s="213"/>
      <c r="AM497" s="213"/>
    </row>
    <row r="498" spans="1:39" ht="15.75" customHeight="1">
      <c r="A498" s="213"/>
      <c r="B498" s="212"/>
      <c r="C498" s="212"/>
      <c r="D498" s="212"/>
      <c r="E498" s="212"/>
      <c r="F498" s="212"/>
      <c r="G498" s="212"/>
      <c r="H498" s="212"/>
      <c r="I498" s="212"/>
      <c r="J498" s="212"/>
      <c r="K498" s="212"/>
      <c r="L498" s="212"/>
      <c r="M498" s="212"/>
      <c r="N498" s="212"/>
      <c r="O498" s="212"/>
      <c r="P498" s="55"/>
      <c r="Q498" s="55"/>
      <c r="R498" s="55"/>
      <c r="S498" s="55"/>
      <c r="T498" s="55"/>
      <c r="U498" s="213"/>
      <c r="V498" s="213"/>
      <c r="W498" s="213"/>
      <c r="X498" s="213"/>
      <c r="Y498" s="213"/>
      <c r="Z498" s="213"/>
      <c r="AA498" s="213"/>
      <c r="AB498" s="213"/>
      <c r="AC498" s="213"/>
      <c r="AD498" s="213"/>
      <c r="AE498" s="213"/>
      <c r="AF498" s="213"/>
      <c r="AG498" s="213"/>
      <c r="AH498" s="213"/>
      <c r="AI498" s="213"/>
      <c r="AJ498" s="213"/>
      <c r="AK498" s="213"/>
      <c r="AL498" s="213"/>
      <c r="AM498" s="213"/>
    </row>
    <row r="499" spans="1:39" ht="15.75" customHeight="1">
      <c r="A499" s="213"/>
      <c r="B499" s="212"/>
      <c r="C499" s="212"/>
      <c r="D499" s="212"/>
      <c r="E499" s="212"/>
      <c r="F499" s="212"/>
      <c r="G499" s="212"/>
      <c r="H499" s="212"/>
      <c r="I499" s="212"/>
      <c r="J499" s="212"/>
      <c r="K499" s="212"/>
      <c r="L499" s="212"/>
      <c r="M499" s="212"/>
      <c r="N499" s="212"/>
      <c r="O499" s="212"/>
      <c r="P499" s="55"/>
      <c r="Q499" s="55"/>
      <c r="R499" s="55"/>
      <c r="S499" s="55"/>
      <c r="T499" s="55"/>
      <c r="U499" s="213"/>
      <c r="V499" s="213"/>
      <c r="W499" s="213"/>
      <c r="X499" s="213"/>
      <c r="Y499" s="213"/>
      <c r="Z499" s="213"/>
      <c r="AA499" s="213"/>
      <c r="AB499" s="213"/>
      <c r="AC499" s="213"/>
      <c r="AD499" s="213"/>
      <c r="AE499" s="213"/>
      <c r="AF499" s="213"/>
      <c r="AG499" s="213"/>
      <c r="AH499" s="213"/>
      <c r="AI499" s="213"/>
      <c r="AJ499" s="213"/>
      <c r="AK499" s="213"/>
      <c r="AL499" s="213"/>
      <c r="AM499" s="213"/>
    </row>
    <row r="500" spans="1:39" ht="15.75" customHeight="1">
      <c r="A500" s="213"/>
      <c r="B500" s="212"/>
      <c r="C500" s="212"/>
      <c r="D500" s="212"/>
      <c r="E500" s="212"/>
      <c r="F500" s="212"/>
      <c r="G500" s="212"/>
      <c r="H500" s="212"/>
      <c r="I500" s="212"/>
      <c r="J500" s="212"/>
      <c r="K500" s="212"/>
      <c r="L500" s="212"/>
      <c r="M500" s="212"/>
      <c r="N500" s="212"/>
      <c r="O500" s="212"/>
      <c r="P500" s="55"/>
      <c r="Q500" s="55"/>
      <c r="R500" s="55"/>
      <c r="S500" s="55"/>
      <c r="T500" s="55"/>
      <c r="U500" s="213"/>
      <c r="V500" s="213"/>
      <c r="W500" s="213"/>
      <c r="X500" s="213"/>
      <c r="Y500" s="213"/>
      <c r="Z500" s="213"/>
      <c r="AA500" s="213"/>
      <c r="AB500" s="213"/>
      <c r="AC500" s="213"/>
      <c r="AD500" s="213"/>
      <c r="AE500" s="213"/>
      <c r="AF500" s="213"/>
      <c r="AG500" s="213"/>
      <c r="AH500" s="213"/>
      <c r="AI500" s="213"/>
      <c r="AJ500" s="213"/>
      <c r="AK500" s="213"/>
      <c r="AL500" s="213"/>
      <c r="AM500" s="213"/>
    </row>
    <row r="501" spans="1:39" ht="15.75" customHeight="1">
      <c r="A501" s="213"/>
      <c r="B501" s="212"/>
      <c r="C501" s="212"/>
      <c r="D501" s="212"/>
      <c r="E501" s="212"/>
      <c r="F501" s="212"/>
      <c r="G501" s="212"/>
      <c r="H501" s="212"/>
      <c r="I501" s="212"/>
      <c r="J501" s="212"/>
      <c r="K501" s="212"/>
      <c r="L501" s="212"/>
      <c r="M501" s="212"/>
      <c r="N501" s="212"/>
      <c r="O501" s="212"/>
      <c r="P501" s="55"/>
      <c r="Q501" s="55"/>
      <c r="R501" s="55"/>
      <c r="S501" s="55"/>
      <c r="T501" s="55"/>
      <c r="U501" s="213"/>
      <c r="V501" s="213"/>
      <c r="W501" s="213"/>
      <c r="X501" s="213"/>
      <c r="Y501" s="213"/>
      <c r="Z501" s="213"/>
      <c r="AA501" s="213"/>
      <c r="AB501" s="213"/>
      <c r="AC501" s="213"/>
      <c r="AD501" s="213"/>
      <c r="AE501" s="213"/>
      <c r="AF501" s="213"/>
      <c r="AG501" s="213"/>
      <c r="AH501" s="213"/>
      <c r="AI501" s="213"/>
      <c r="AJ501" s="213"/>
      <c r="AK501" s="213"/>
      <c r="AL501" s="213"/>
      <c r="AM501" s="213"/>
    </row>
    <row r="502" spans="1:39" ht="15.75" customHeight="1">
      <c r="A502" s="213"/>
      <c r="B502" s="212"/>
      <c r="C502" s="212"/>
      <c r="D502" s="212"/>
      <c r="E502" s="212"/>
      <c r="F502" s="212"/>
      <c r="G502" s="212"/>
      <c r="H502" s="212"/>
      <c r="I502" s="212"/>
      <c r="J502" s="212"/>
      <c r="K502" s="212"/>
      <c r="L502" s="212"/>
      <c r="M502" s="212"/>
      <c r="N502" s="212"/>
      <c r="O502" s="212"/>
      <c r="P502" s="55"/>
      <c r="Q502" s="55"/>
      <c r="R502" s="55"/>
      <c r="S502" s="55"/>
      <c r="T502" s="55"/>
      <c r="U502" s="213"/>
      <c r="V502" s="213"/>
      <c r="W502" s="213"/>
      <c r="X502" s="213"/>
      <c r="Y502" s="213"/>
      <c r="Z502" s="213"/>
      <c r="AA502" s="213"/>
      <c r="AB502" s="213"/>
      <c r="AC502" s="213"/>
      <c r="AD502" s="213"/>
      <c r="AE502" s="213"/>
      <c r="AF502" s="213"/>
      <c r="AG502" s="213"/>
      <c r="AH502" s="213"/>
      <c r="AI502" s="213"/>
      <c r="AJ502" s="213"/>
      <c r="AK502" s="213"/>
      <c r="AL502" s="213"/>
      <c r="AM502" s="213"/>
    </row>
    <row r="503" spans="1:39" ht="15.75" customHeight="1">
      <c r="A503" s="213"/>
      <c r="B503" s="212"/>
      <c r="C503" s="212"/>
      <c r="D503" s="212"/>
      <c r="E503" s="212"/>
      <c r="F503" s="212"/>
      <c r="G503" s="212"/>
      <c r="H503" s="212"/>
      <c r="I503" s="212"/>
      <c r="J503" s="212"/>
      <c r="K503" s="212"/>
      <c r="L503" s="212"/>
      <c r="M503" s="212"/>
      <c r="N503" s="212"/>
      <c r="O503" s="212"/>
      <c r="P503" s="55"/>
      <c r="Q503" s="55"/>
      <c r="R503" s="55"/>
      <c r="S503" s="55"/>
      <c r="T503" s="55"/>
      <c r="U503" s="213"/>
      <c r="V503" s="213"/>
      <c r="W503" s="213"/>
      <c r="X503" s="213"/>
      <c r="Y503" s="213"/>
      <c r="Z503" s="213"/>
      <c r="AA503" s="213"/>
      <c r="AB503" s="213"/>
      <c r="AC503" s="213"/>
      <c r="AD503" s="213"/>
      <c r="AE503" s="213"/>
      <c r="AF503" s="213"/>
      <c r="AG503" s="213"/>
      <c r="AH503" s="213"/>
      <c r="AI503" s="213"/>
      <c r="AJ503" s="213"/>
      <c r="AK503" s="213"/>
      <c r="AL503" s="213"/>
      <c r="AM503" s="213"/>
    </row>
    <row r="504" spans="1:39" ht="15.75" customHeight="1">
      <c r="A504" s="213"/>
      <c r="B504" s="212"/>
      <c r="C504" s="212"/>
      <c r="D504" s="212"/>
      <c r="E504" s="212"/>
      <c r="F504" s="212"/>
      <c r="G504" s="212"/>
      <c r="H504" s="212"/>
      <c r="I504" s="212"/>
      <c r="J504" s="212"/>
      <c r="K504" s="212"/>
      <c r="L504" s="212"/>
      <c r="M504" s="212"/>
      <c r="N504" s="212"/>
      <c r="O504" s="212"/>
      <c r="P504" s="55"/>
      <c r="Q504" s="55"/>
      <c r="R504" s="55"/>
      <c r="S504" s="55"/>
      <c r="T504" s="55"/>
      <c r="U504" s="213"/>
      <c r="V504" s="213"/>
      <c r="W504" s="213"/>
      <c r="X504" s="213"/>
      <c r="Y504" s="213"/>
      <c r="Z504" s="213"/>
      <c r="AA504" s="213"/>
      <c r="AB504" s="213"/>
      <c r="AC504" s="213"/>
      <c r="AD504" s="213"/>
      <c r="AE504" s="213"/>
      <c r="AF504" s="213"/>
      <c r="AG504" s="213"/>
      <c r="AH504" s="213"/>
      <c r="AI504" s="213"/>
      <c r="AJ504" s="213"/>
      <c r="AK504" s="213"/>
      <c r="AL504" s="213"/>
      <c r="AM504" s="213"/>
    </row>
    <row r="505" spans="1:39" ht="15.75" customHeight="1">
      <c r="A505" s="213"/>
      <c r="B505" s="212"/>
      <c r="C505" s="212"/>
      <c r="D505" s="212"/>
      <c r="E505" s="212"/>
      <c r="F505" s="212"/>
      <c r="G505" s="212"/>
      <c r="H505" s="212"/>
      <c r="I505" s="212"/>
      <c r="J505" s="212"/>
      <c r="K505" s="212"/>
      <c r="L505" s="212"/>
      <c r="M505" s="212"/>
      <c r="N505" s="212"/>
      <c r="O505" s="212"/>
      <c r="P505" s="55"/>
      <c r="Q505" s="55"/>
      <c r="R505" s="55"/>
      <c r="S505" s="55"/>
      <c r="T505" s="55"/>
      <c r="U505" s="213"/>
      <c r="V505" s="213"/>
      <c r="W505" s="213"/>
      <c r="X505" s="213"/>
      <c r="Y505" s="213"/>
      <c r="Z505" s="213"/>
      <c r="AA505" s="213"/>
      <c r="AB505" s="213"/>
      <c r="AC505" s="213"/>
      <c r="AD505" s="213"/>
      <c r="AE505" s="213"/>
      <c r="AF505" s="213"/>
      <c r="AG505" s="213"/>
      <c r="AH505" s="213"/>
      <c r="AI505" s="213"/>
      <c r="AJ505" s="213"/>
      <c r="AK505" s="213"/>
      <c r="AL505" s="213"/>
      <c r="AM505" s="213"/>
    </row>
    <row r="506" spans="1:39" ht="15.75" customHeight="1">
      <c r="A506" s="213"/>
      <c r="B506" s="212"/>
      <c r="C506" s="212"/>
      <c r="D506" s="212"/>
      <c r="E506" s="212"/>
      <c r="F506" s="212"/>
      <c r="G506" s="212"/>
      <c r="H506" s="212"/>
      <c r="I506" s="212"/>
      <c r="J506" s="212"/>
      <c r="K506" s="212"/>
      <c r="L506" s="212"/>
      <c r="M506" s="212"/>
      <c r="N506" s="212"/>
      <c r="O506" s="212"/>
      <c r="P506" s="55"/>
      <c r="Q506" s="55"/>
      <c r="R506" s="55"/>
      <c r="S506" s="55"/>
      <c r="T506" s="55"/>
      <c r="U506" s="213"/>
      <c r="V506" s="213"/>
      <c r="W506" s="213"/>
      <c r="X506" s="213"/>
      <c r="Y506" s="213"/>
      <c r="Z506" s="213"/>
      <c r="AA506" s="213"/>
      <c r="AB506" s="213"/>
      <c r="AC506" s="213"/>
      <c r="AD506" s="213"/>
      <c r="AE506" s="213"/>
      <c r="AF506" s="213"/>
      <c r="AG506" s="213"/>
      <c r="AH506" s="213"/>
      <c r="AI506" s="213"/>
      <c r="AJ506" s="213"/>
      <c r="AK506" s="213"/>
      <c r="AL506" s="213"/>
      <c r="AM506" s="213"/>
    </row>
    <row r="507" spans="1:39" ht="15.75" customHeight="1">
      <c r="A507" s="213"/>
      <c r="B507" s="212"/>
      <c r="C507" s="212"/>
      <c r="D507" s="212"/>
      <c r="E507" s="212"/>
      <c r="F507" s="212"/>
      <c r="G507" s="212"/>
      <c r="H507" s="212"/>
      <c r="I507" s="212"/>
      <c r="J507" s="212"/>
      <c r="K507" s="212"/>
      <c r="L507" s="212"/>
      <c r="M507" s="212"/>
      <c r="N507" s="212"/>
      <c r="O507" s="212"/>
      <c r="P507" s="55"/>
      <c r="Q507" s="55"/>
      <c r="R507" s="55"/>
      <c r="S507" s="55"/>
      <c r="T507" s="55"/>
      <c r="U507" s="213"/>
      <c r="V507" s="213"/>
      <c r="W507" s="213"/>
      <c r="X507" s="213"/>
      <c r="Y507" s="213"/>
      <c r="Z507" s="213"/>
      <c r="AA507" s="213"/>
      <c r="AB507" s="213"/>
      <c r="AC507" s="213"/>
      <c r="AD507" s="213"/>
      <c r="AE507" s="213"/>
      <c r="AF507" s="213"/>
      <c r="AG507" s="213"/>
      <c r="AH507" s="213"/>
      <c r="AI507" s="213"/>
      <c r="AJ507" s="213"/>
      <c r="AK507" s="213"/>
      <c r="AL507" s="213"/>
      <c r="AM507" s="213"/>
    </row>
    <row r="508" spans="1:39" ht="15.75" customHeight="1">
      <c r="A508" s="213"/>
      <c r="B508" s="212"/>
      <c r="C508" s="212"/>
      <c r="D508" s="212"/>
      <c r="E508" s="212"/>
      <c r="F508" s="212"/>
      <c r="G508" s="212"/>
      <c r="H508" s="212"/>
      <c r="I508" s="212"/>
      <c r="J508" s="212"/>
      <c r="K508" s="212"/>
      <c r="L508" s="212"/>
      <c r="M508" s="212"/>
      <c r="N508" s="212"/>
      <c r="O508" s="212"/>
      <c r="P508" s="55"/>
      <c r="Q508" s="55"/>
      <c r="R508" s="55"/>
      <c r="S508" s="55"/>
      <c r="T508" s="55"/>
      <c r="U508" s="213"/>
      <c r="V508" s="213"/>
      <c r="W508" s="213"/>
      <c r="X508" s="213"/>
      <c r="Y508" s="213"/>
      <c r="Z508" s="213"/>
      <c r="AA508" s="213"/>
      <c r="AB508" s="213"/>
      <c r="AC508" s="213"/>
      <c r="AD508" s="213"/>
      <c r="AE508" s="213"/>
      <c r="AF508" s="213"/>
      <c r="AG508" s="213"/>
      <c r="AH508" s="213"/>
      <c r="AI508" s="213"/>
      <c r="AJ508" s="213"/>
      <c r="AK508" s="213"/>
      <c r="AL508" s="213"/>
      <c r="AM508" s="213"/>
    </row>
    <row r="509" spans="1:39" ht="15.75" customHeight="1">
      <c r="A509" s="213"/>
      <c r="B509" s="212"/>
      <c r="C509" s="212"/>
      <c r="D509" s="212"/>
      <c r="E509" s="212"/>
      <c r="F509" s="212"/>
      <c r="G509" s="212"/>
      <c r="H509" s="212"/>
      <c r="I509" s="212"/>
      <c r="J509" s="212"/>
      <c r="K509" s="212"/>
      <c r="L509" s="212"/>
      <c r="M509" s="212"/>
      <c r="N509" s="212"/>
      <c r="O509" s="212"/>
      <c r="P509" s="55"/>
      <c r="Q509" s="55"/>
      <c r="R509" s="55"/>
      <c r="S509" s="55"/>
      <c r="T509" s="55"/>
      <c r="U509" s="213"/>
      <c r="V509" s="213"/>
      <c r="W509" s="213"/>
      <c r="X509" s="213"/>
      <c r="Y509" s="213"/>
      <c r="Z509" s="213"/>
      <c r="AA509" s="213"/>
      <c r="AB509" s="213"/>
      <c r="AC509" s="213"/>
      <c r="AD509" s="213"/>
      <c r="AE509" s="213"/>
      <c r="AF509" s="213"/>
      <c r="AG509" s="213"/>
      <c r="AH509" s="213"/>
      <c r="AI509" s="213"/>
      <c r="AJ509" s="213"/>
      <c r="AK509" s="213"/>
      <c r="AL509" s="213"/>
      <c r="AM509" s="213"/>
    </row>
    <row r="510" spans="1:39" ht="15.75" customHeight="1">
      <c r="A510" s="213"/>
      <c r="B510" s="212"/>
      <c r="C510" s="212"/>
      <c r="D510" s="212"/>
      <c r="E510" s="212"/>
      <c r="F510" s="212"/>
      <c r="G510" s="212"/>
      <c r="H510" s="212"/>
      <c r="I510" s="212"/>
      <c r="J510" s="212"/>
      <c r="K510" s="212"/>
      <c r="L510" s="212"/>
      <c r="M510" s="212"/>
      <c r="N510" s="212"/>
      <c r="O510" s="212"/>
      <c r="P510" s="55"/>
      <c r="Q510" s="55"/>
      <c r="R510" s="55"/>
      <c r="S510" s="55"/>
      <c r="T510" s="55"/>
      <c r="U510" s="213"/>
      <c r="V510" s="213"/>
      <c r="W510" s="213"/>
      <c r="X510" s="213"/>
      <c r="Y510" s="213"/>
      <c r="Z510" s="213"/>
      <c r="AA510" s="213"/>
      <c r="AB510" s="213"/>
      <c r="AC510" s="213"/>
      <c r="AD510" s="213"/>
      <c r="AE510" s="213"/>
      <c r="AF510" s="213"/>
      <c r="AG510" s="213"/>
      <c r="AH510" s="213"/>
      <c r="AI510" s="213"/>
      <c r="AJ510" s="213"/>
      <c r="AK510" s="213"/>
      <c r="AL510" s="213"/>
      <c r="AM510" s="213"/>
    </row>
    <row r="511" spans="1:39" ht="15.75" customHeight="1">
      <c r="A511" s="213"/>
      <c r="B511" s="212"/>
      <c r="C511" s="212"/>
      <c r="D511" s="212"/>
      <c r="E511" s="212"/>
      <c r="F511" s="212"/>
      <c r="G511" s="212"/>
      <c r="H511" s="212"/>
      <c r="I511" s="212"/>
      <c r="J511" s="212"/>
      <c r="K511" s="212"/>
      <c r="L511" s="212"/>
      <c r="M511" s="212"/>
      <c r="N511" s="212"/>
      <c r="O511" s="212"/>
      <c r="P511" s="55"/>
      <c r="Q511" s="55"/>
      <c r="R511" s="55"/>
      <c r="S511" s="55"/>
      <c r="T511" s="55"/>
      <c r="U511" s="213"/>
      <c r="V511" s="213"/>
      <c r="W511" s="213"/>
      <c r="X511" s="213"/>
      <c r="Y511" s="213"/>
      <c r="Z511" s="213"/>
      <c r="AA511" s="213"/>
      <c r="AB511" s="213"/>
      <c r="AC511" s="213"/>
      <c r="AD511" s="213"/>
      <c r="AE511" s="213"/>
      <c r="AF511" s="213"/>
      <c r="AG511" s="213"/>
      <c r="AH511" s="213"/>
      <c r="AI511" s="213"/>
      <c r="AJ511" s="213"/>
      <c r="AK511" s="213"/>
      <c r="AL511" s="213"/>
      <c r="AM511" s="213"/>
    </row>
    <row r="512" spans="1:39" ht="15.75" customHeight="1">
      <c r="A512" s="213"/>
      <c r="B512" s="212"/>
      <c r="C512" s="212"/>
      <c r="D512" s="212"/>
      <c r="E512" s="212"/>
      <c r="F512" s="212"/>
      <c r="G512" s="212"/>
      <c r="H512" s="212"/>
      <c r="I512" s="212"/>
      <c r="J512" s="212"/>
      <c r="K512" s="212"/>
      <c r="L512" s="212"/>
      <c r="M512" s="212"/>
      <c r="N512" s="212"/>
      <c r="O512" s="212"/>
      <c r="P512" s="55"/>
      <c r="Q512" s="55"/>
      <c r="R512" s="55"/>
      <c r="S512" s="55"/>
      <c r="T512" s="55"/>
      <c r="U512" s="213"/>
      <c r="V512" s="213"/>
      <c r="W512" s="213"/>
      <c r="X512" s="213"/>
      <c r="Y512" s="213"/>
      <c r="Z512" s="213"/>
      <c r="AA512" s="213"/>
      <c r="AB512" s="213"/>
      <c r="AC512" s="213"/>
      <c r="AD512" s="213"/>
      <c r="AE512" s="213"/>
      <c r="AF512" s="213"/>
      <c r="AG512" s="213"/>
      <c r="AH512" s="213"/>
      <c r="AI512" s="213"/>
      <c r="AJ512" s="213"/>
      <c r="AK512" s="213"/>
      <c r="AL512" s="213"/>
      <c r="AM512" s="213"/>
    </row>
    <row r="513" spans="1:39" ht="15.75" customHeight="1">
      <c r="A513" s="213"/>
      <c r="B513" s="212"/>
      <c r="C513" s="212"/>
      <c r="D513" s="212"/>
      <c r="E513" s="212"/>
      <c r="F513" s="212"/>
      <c r="G513" s="212"/>
      <c r="H513" s="212"/>
      <c r="I513" s="212"/>
      <c r="J513" s="212"/>
      <c r="K513" s="212"/>
      <c r="L513" s="212"/>
      <c r="M513" s="212"/>
      <c r="N513" s="212"/>
      <c r="O513" s="212"/>
      <c r="P513" s="55"/>
      <c r="Q513" s="55"/>
      <c r="R513" s="55"/>
      <c r="S513" s="55"/>
      <c r="T513" s="55"/>
      <c r="U513" s="213"/>
      <c r="V513" s="213"/>
      <c r="W513" s="213"/>
      <c r="X513" s="213"/>
      <c r="Y513" s="213"/>
      <c r="Z513" s="213"/>
      <c r="AA513" s="213"/>
      <c r="AB513" s="213"/>
      <c r="AC513" s="213"/>
      <c r="AD513" s="213"/>
      <c r="AE513" s="213"/>
      <c r="AF513" s="213"/>
      <c r="AG513" s="213"/>
      <c r="AH513" s="213"/>
      <c r="AI513" s="213"/>
      <c r="AJ513" s="213"/>
      <c r="AK513" s="213"/>
      <c r="AL513" s="213"/>
      <c r="AM513" s="213"/>
    </row>
    <row r="514" spans="1:39" ht="15.75" customHeight="1">
      <c r="A514" s="213"/>
      <c r="B514" s="212"/>
      <c r="C514" s="212"/>
      <c r="D514" s="212"/>
      <c r="E514" s="212"/>
      <c r="F514" s="212"/>
      <c r="G514" s="212"/>
      <c r="H514" s="212"/>
      <c r="I514" s="212"/>
      <c r="J514" s="212"/>
      <c r="K514" s="212"/>
      <c r="L514" s="212"/>
      <c r="M514" s="212"/>
      <c r="N514" s="212"/>
      <c r="O514" s="212"/>
      <c r="P514" s="55"/>
      <c r="Q514" s="55"/>
      <c r="R514" s="55"/>
      <c r="S514" s="55"/>
      <c r="T514" s="55"/>
      <c r="U514" s="213"/>
      <c r="V514" s="213"/>
      <c r="W514" s="213"/>
      <c r="X514" s="213"/>
      <c r="Y514" s="213"/>
      <c r="Z514" s="213"/>
      <c r="AA514" s="213"/>
      <c r="AB514" s="213"/>
      <c r="AC514" s="213"/>
      <c r="AD514" s="213"/>
      <c r="AE514" s="213"/>
      <c r="AF514" s="213"/>
      <c r="AG514" s="213"/>
      <c r="AH514" s="213"/>
      <c r="AI514" s="213"/>
      <c r="AJ514" s="213"/>
      <c r="AK514" s="213"/>
      <c r="AL514" s="213"/>
      <c r="AM514" s="213"/>
    </row>
    <row r="515" spans="1:39" ht="15.75" customHeight="1">
      <c r="A515" s="213"/>
      <c r="B515" s="212"/>
      <c r="C515" s="212"/>
      <c r="D515" s="212"/>
      <c r="E515" s="212"/>
      <c r="F515" s="212"/>
      <c r="G515" s="212"/>
      <c r="H515" s="212"/>
      <c r="I515" s="212"/>
      <c r="J515" s="212"/>
      <c r="K515" s="212"/>
      <c r="L515" s="212"/>
      <c r="M515" s="212"/>
      <c r="N515" s="212"/>
      <c r="O515" s="212"/>
      <c r="P515" s="55"/>
      <c r="Q515" s="55"/>
      <c r="R515" s="55"/>
      <c r="S515" s="55"/>
      <c r="T515" s="55"/>
      <c r="U515" s="213"/>
      <c r="V515" s="213"/>
      <c r="W515" s="213"/>
      <c r="X515" s="213"/>
      <c r="Y515" s="213"/>
      <c r="Z515" s="213"/>
      <c r="AA515" s="213"/>
      <c r="AB515" s="213"/>
      <c r="AC515" s="213"/>
      <c r="AD515" s="213"/>
      <c r="AE515" s="213"/>
      <c r="AF515" s="213"/>
      <c r="AG515" s="213"/>
      <c r="AH515" s="213"/>
      <c r="AI515" s="213"/>
      <c r="AJ515" s="213"/>
      <c r="AK515" s="213"/>
      <c r="AL515" s="213"/>
      <c r="AM515" s="213"/>
    </row>
    <row r="516" spans="1:39" ht="15.75" customHeight="1">
      <c r="A516" s="213"/>
      <c r="B516" s="212"/>
      <c r="C516" s="212"/>
      <c r="D516" s="212"/>
      <c r="E516" s="212"/>
      <c r="F516" s="212"/>
      <c r="G516" s="212"/>
      <c r="H516" s="212"/>
      <c r="I516" s="212"/>
      <c r="J516" s="212"/>
      <c r="K516" s="212"/>
      <c r="L516" s="212"/>
      <c r="M516" s="212"/>
      <c r="N516" s="212"/>
      <c r="O516" s="212"/>
      <c r="P516" s="55"/>
      <c r="Q516" s="55"/>
      <c r="R516" s="55"/>
      <c r="S516" s="55"/>
      <c r="T516" s="55"/>
      <c r="U516" s="213"/>
      <c r="V516" s="213"/>
      <c r="W516" s="213"/>
      <c r="X516" s="213"/>
      <c r="Y516" s="213"/>
      <c r="Z516" s="213"/>
      <c r="AA516" s="213"/>
      <c r="AB516" s="213"/>
      <c r="AC516" s="213"/>
      <c r="AD516" s="213"/>
      <c r="AE516" s="213"/>
      <c r="AF516" s="213"/>
      <c r="AG516" s="213"/>
      <c r="AH516" s="213"/>
      <c r="AI516" s="213"/>
      <c r="AJ516" s="213"/>
      <c r="AK516" s="213"/>
      <c r="AL516" s="213"/>
      <c r="AM516" s="213"/>
    </row>
    <row r="517" spans="1:39" ht="15.75" customHeight="1">
      <c r="A517" s="213"/>
      <c r="B517" s="212"/>
      <c r="C517" s="212"/>
      <c r="D517" s="212"/>
      <c r="E517" s="212"/>
      <c r="F517" s="212"/>
      <c r="G517" s="212"/>
      <c r="H517" s="212"/>
      <c r="I517" s="212"/>
      <c r="J517" s="212"/>
      <c r="K517" s="212"/>
      <c r="L517" s="212"/>
      <c r="M517" s="212"/>
      <c r="N517" s="212"/>
      <c r="O517" s="212"/>
      <c r="P517" s="55"/>
      <c r="Q517" s="55"/>
      <c r="R517" s="55"/>
      <c r="S517" s="55"/>
      <c r="T517" s="55"/>
      <c r="U517" s="213"/>
      <c r="V517" s="213"/>
      <c r="W517" s="213"/>
      <c r="X517" s="213"/>
      <c r="Y517" s="213"/>
      <c r="Z517" s="213"/>
      <c r="AA517" s="213"/>
      <c r="AB517" s="213"/>
      <c r="AC517" s="213"/>
      <c r="AD517" s="213"/>
      <c r="AE517" s="213"/>
      <c r="AF517" s="213"/>
      <c r="AG517" s="213"/>
      <c r="AH517" s="213"/>
      <c r="AI517" s="213"/>
      <c r="AJ517" s="213"/>
      <c r="AK517" s="213"/>
      <c r="AL517" s="213"/>
      <c r="AM517" s="213"/>
    </row>
    <row r="518" spans="1:39" ht="15.75" customHeight="1">
      <c r="A518" s="213"/>
      <c r="B518" s="212"/>
      <c r="C518" s="212"/>
      <c r="D518" s="212"/>
      <c r="E518" s="212"/>
      <c r="F518" s="212"/>
      <c r="G518" s="212"/>
      <c r="H518" s="212"/>
      <c r="I518" s="212"/>
      <c r="J518" s="212"/>
      <c r="K518" s="212"/>
      <c r="L518" s="212"/>
      <c r="M518" s="212"/>
      <c r="N518" s="212"/>
      <c r="O518" s="212"/>
      <c r="P518" s="55"/>
      <c r="Q518" s="55"/>
      <c r="R518" s="55"/>
      <c r="S518" s="55"/>
      <c r="T518" s="55"/>
      <c r="U518" s="213"/>
      <c r="V518" s="213"/>
      <c r="W518" s="213"/>
      <c r="X518" s="213"/>
      <c r="Y518" s="213"/>
      <c r="Z518" s="213"/>
      <c r="AA518" s="213"/>
      <c r="AB518" s="213"/>
      <c r="AC518" s="213"/>
      <c r="AD518" s="213"/>
      <c r="AE518" s="213"/>
      <c r="AF518" s="213"/>
      <c r="AG518" s="213"/>
      <c r="AH518" s="213"/>
      <c r="AI518" s="213"/>
      <c r="AJ518" s="213"/>
      <c r="AK518" s="213"/>
      <c r="AL518" s="213"/>
      <c r="AM518" s="213"/>
    </row>
    <row r="519" spans="1:39" ht="15.75" customHeight="1">
      <c r="A519" s="213"/>
      <c r="B519" s="212"/>
      <c r="C519" s="212"/>
      <c r="D519" s="212"/>
      <c r="E519" s="212"/>
      <c r="F519" s="212"/>
      <c r="G519" s="212"/>
      <c r="H519" s="212"/>
      <c r="I519" s="212"/>
      <c r="J519" s="212"/>
      <c r="K519" s="212"/>
      <c r="L519" s="212"/>
      <c r="M519" s="212"/>
      <c r="N519" s="212"/>
      <c r="O519" s="212"/>
      <c r="P519" s="55"/>
      <c r="Q519" s="55"/>
      <c r="R519" s="55"/>
      <c r="S519" s="55"/>
      <c r="T519" s="55"/>
      <c r="U519" s="213"/>
      <c r="V519" s="213"/>
      <c r="W519" s="213"/>
      <c r="X519" s="213"/>
      <c r="Y519" s="213"/>
      <c r="Z519" s="213"/>
      <c r="AA519" s="213"/>
      <c r="AB519" s="213"/>
      <c r="AC519" s="213"/>
      <c r="AD519" s="213"/>
      <c r="AE519" s="213"/>
      <c r="AF519" s="213"/>
      <c r="AG519" s="213"/>
      <c r="AH519" s="213"/>
      <c r="AI519" s="213"/>
      <c r="AJ519" s="213"/>
      <c r="AK519" s="213"/>
      <c r="AL519" s="213"/>
      <c r="AM519" s="213"/>
    </row>
    <row r="520" spans="1:39" ht="15.75" customHeight="1">
      <c r="A520" s="213"/>
      <c r="B520" s="212"/>
      <c r="C520" s="212"/>
      <c r="D520" s="212"/>
      <c r="E520" s="212"/>
      <c r="F520" s="212"/>
      <c r="G520" s="212"/>
      <c r="H520" s="212"/>
      <c r="I520" s="212"/>
      <c r="J520" s="212"/>
      <c r="K520" s="212"/>
      <c r="L520" s="212"/>
      <c r="M520" s="212"/>
      <c r="N520" s="212"/>
      <c r="O520" s="212"/>
      <c r="P520" s="55"/>
      <c r="Q520" s="55"/>
      <c r="R520" s="55"/>
      <c r="S520" s="55"/>
      <c r="T520" s="55"/>
      <c r="U520" s="213"/>
      <c r="V520" s="213"/>
      <c r="W520" s="213"/>
      <c r="X520" s="213"/>
      <c r="Y520" s="213"/>
      <c r="Z520" s="213"/>
      <c r="AA520" s="213"/>
      <c r="AB520" s="213"/>
      <c r="AC520" s="213"/>
      <c r="AD520" s="213"/>
      <c r="AE520" s="213"/>
      <c r="AF520" s="213"/>
      <c r="AG520" s="213"/>
      <c r="AH520" s="213"/>
      <c r="AI520" s="213"/>
      <c r="AJ520" s="213"/>
      <c r="AK520" s="213"/>
      <c r="AL520" s="213"/>
      <c r="AM520" s="213"/>
    </row>
    <row r="521" spans="1:39" ht="15.75" customHeight="1">
      <c r="A521" s="213"/>
      <c r="B521" s="212"/>
      <c r="C521" s="212"/>
      <c r="D521" s="212"/>
      <c r="E521" s="212"/>
      <c r="F521" s="212"/>
      <c r="G521" s="212"/>
      <c r="H521" s="212"/>
      <c r="I521" s="212"/>
      <c r="J521" s="212"/>
      <c r="K521" s="212"/>
      <c r="L521" s="212"/>
      <c r="M521" s="212"/>
      <c r="N521" s="212"/>
      <c r="O521" s="212"/>
      <c r="P521" s="55"/>
      <c r="Q521" s="55"/>
      <c r="R521" s="55"/>
      <c r="S521" s="55"/>
      <c r="T521" s="55"/>
      <c r="U521" s="213"/>
      <c r="V521" s="213"/>
      <c r="W521" s="213"/>
      <c r="X521" s="213"/>
      <c r="Y521" s="213"/>
      <c r="Z521" s="213"/>
      <c r="AA521" s="213"/>
      <c r="AB521" s="213"/>
      <c r="AC521" s="213"/>
      <c r="AD521" s="213"/>
      <c r="AE521" s="213"/>
      <c r="AF521" s="213"/>
      <c r="AG521" s="213"/>
      <c r="AH521" s="213"/>
      <c r="AI521" s="213"/>
      <c r="AJ521" s="213"/>
      <c r="AK521" s="213"/>
      <c r="AL521" s="213"/>
      <c r="AM521" s="213"/>
    </row>
    <row r="522" spans="1:39" ht="15.75" customHeight="1">
      <c r="A522" s="213"/>
      <c r="B522" s="212"/>
      <c r="C522" s="212"/>
      <c r="D522" s="212"/>
      <c r="E522" s="212"/>
      <c r="F522" s="212"/>
      <c r="G522" s="212"/>
      <c r="H522" s="212"/>
      <c r="I522" s="212"/>
      <c r="J522" s="212"/>
      <c r="K522" s="212"/>
      <c r="L522" s="212"/>
      <c r="M522" s="212"/>
      <c r="N522" s="212"/>
      <c r="O522" s="212"/>
      <c r="P522" s="55"/>
      <c r="Q522" s="55"/>
      <c r="R522" s="55"/>
      <c r="S522" s="55"/>
      <c r="T522" s="55"/>
      <c r="U522" s="213"/>
      <c r="V522" s="213"/>
      <c r="W522" s="213"/>
      <c r="X522" s="213"/>
      <c r="Y522" s="213"/>
      <c r="Z522" s="213"/>
      <c r="AA522" s="213"/>
      <c r="AB522" s="213"/>
      <c r="AC522" s="213"/>
      <c r="AD522" s="213"/>
      <c r="AE522" s="213"/>
      <c r="AF522" s="213"/>
      <c r="AG522" s="213"/>
      <c r="AH522" s="213"/>
      <c r="AI522" s="213"/>
      <c r="AJ522" s="213"/>
      <c r="AK522" s="213"/>
      <c r="AL522" s="213"/>
      <c r="AM522" s="213"/>
    </row>
    <row r="523" spans="1:39" ht="15.75" customHeight="1">
      <c r="A523" s="213"/>
      <c r="B523" s="212"/>
      <c r="C523" s="212"/>
      <c r="D523" s="212"/>
      <c r="E523" s="212"/>
      <c r="F523" s="212"/>
      <c r="G523" s="212"/>
      <c r="H523" s="212"/>
      <c r="I523" s="212"/>
      <c r="J523" s="212"/>
      <c r="K523" s="212"/>
      <c r="L523" s="212"/>
      <c r="M523" s="212"/>
      <c r="N523" s="212"/>
      <c r="O523" s="212"/>
      <c r="P523" s="55"/>
      <c r="Q523" s="55"/>
      <c r="R523" s="55"/>
      <c r="S523" s="55"/>
      <c r="T523" s="55"/>
      <c r="U523" s="213"/>
      <c r="V523" s="213"/>
      <c r="W523" s="213"/>
      <c r="X523" s="213"/>
      <c r="Y523" s="213"/>
      <c r="Z523" s="213"/>
      <c r="AA523" s="213"/>
      <c r="AB523" s="213"/>
      <c r="AC523" s="213"/>
      <c r="AD523" s="213"/>
      <c r="AE523" s="213"/>
      <c r="AF523" s="213"/>
      <c r="AG523" s="213"/>
      <c r="AH523" s="213"/>
      <c r="AI523" s="213"/>
      <c r="AJ523" s="213"/>
      <c r="AK523" s="213"/>
      <c r="AL523" s="213"/>
      <c r="AM523" s="213"/>
    </row>
    <row r="524" spans="1:39" ht="15.75" customHeight="1">
      <c r="A524" s="213"/>
      <c r="B524" s="212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2"/>
      <c r="O524" s="212"/>
      <c r="P524" s="55"/>
      <c r="Q524" s="55"/>
      <c r="R524" s="55"/>
      <c r="S524" s="55"/>
      <c r="T524" s="55"/>
      <c r="U524" s="213"/>
      <c r="V524" s="213"/>
      <c r="W524" s="213"/>
      <c r="X524" s="213"/>
      <c r="Y524" s="213"/>
      <c r="Z524" s="213"/>
      <c r="AA524" s="213"/>
      <c r="AB524" s="213"/>
      <c r="AC524" s="213"/>
      <c r="AD524" s="213"/>
      <c r="AE524" s="213"/>
      <c r="AF524" s="213"/>
      <c r="AG524" s="213"/>
      <c r="AH524" s="213"/>
      <c r="AI524" s="213"/>
      <c r="AJ524" s="213"/>
      <c r="AK524" s="213"/>
      <c r="AL524" s="213"/>
      <c r="AM524" s="213"/>
    </row>
    <row r="525" spans="1:39" ht="15.75" customHeight="1">
      <c r="A525" s="213"/>
      <c r="B525" s="212"/>
      <c r="C525" s="212"/>
      <c r="D525" s="212"/>
      <c r="E525" s="212"/>
      <c r="F525" s="212"/>
      <c r="G525" s="212"/>
      <c r="H525" s="212"/>
      <c r="I525" s="212"/>
      <c r="J525" s="212"/>
      <c r="K525" s="212"/>
      <c r="L525" s="212"/>
      <c r="M525" s="212"/>
      <c r="N525" s="212"/>
      <c r="O525" s="212"/>
      <c r="P525" s="55"/>
      <c r="Q525" s="55"/>
      <c r="R525" s="55"/>
      <c r="S525" s="55"/>
      <c r="T525" s="55"/>
      <c r="U525" s="213"/>
      <c r="V525" s="213"/>
      <c r="W525" s="213"/>
      <c r="X525" s="213"/>
      <c r="Y525" s="213"/>
      <c r="Z525" s="213"/>
      <c r="AA525" s="213"/>
      <c r="AB525" s="213"/>
      <c r="AC525" s="213"/>
      <c r="AD525" s="213"/>
      <c r="AE525" s="213"/>
      <c r="AF525" s="213"/>
      <c r="AG525" s="213"/>
      <c r="AH525" s="213"/>
      <c r="AI525" s="213"/>
      <c r="AJ525" s="213"/>
      <c r="AK525" s="213"/>
      <c r="AL525" s="213"/>
      <c r="AM525" s="213"/>
    </row>
    <row r="526" spans="1:39" ht="15.75" customHeight="1">
      <c r="A526" s="213"/>
      <c r="B526" s="212"/>
      <c r="C526" s="212"/>
      <c r="D526" s="212"/>
      <c r="E526" s="212"/>
      <c r="F526" s="212"/>
      <c r="G526" s="212"/>
      <c r="H526" s="212"/>
      <c r="I526" s="212"/>
      <c r="J526" s="212"/>
      <c r="K526" s="212"/>
      <c r="L526" s="212"/>
      <c r="M526" s="212"/>
      <c r="N526" s="212"/>
      <c r="O526" s="212"/>
      <c r="P526" s="55"/>
      <c r="Q526" s="55"/>
      <c r="R526" s="55"/>
      <c r="S526" s="55"/>
      <c r="T526" s="55"/>
      <c r="U526" s="213"/>
      <c r="V526" s="213"/>
      <c r="W526" s="213"/>
      <c r="X526" s="213"/>
      <c r="Y526" s="213"/>
      <c r="Z526" s="213"/>
      <c r="AA526" s="213"/>
      <c r="AB526" s="213"/>
      <c r="AC526" s="213"/>
      <c r="AD526" s="213"/>
      <c r="AE526" s="213"/>
      <c r="AF526" s="213"/>
      <c r="AG526" s="213"/>
      <c r="AH526" s="213"/>
      <c r="AI526" s="213"/>
      <c r="AJ526" s="213"/>
      <c r="AK526" s="213"/>
      <c r="AL526" s="213"/>
      <c r="AM526" s="213"/>
    </row>
    <row r="527" spans="1:39" ht="15.75" customHeight="1">
      <c r="A527" s="213"/>
      <c r="B527" s="212"/>
      <c r="C527" s="212"/>
      <c r="D527" s="212"/>
      <c r="E527" s="212"/>
      <c r="F527" s="212"/>
      <c r="G527" s="212"/>
      <c r="H527" s="212"/>
      <c r="I527" s="212"/>
      <c r="J527" s="212"/>
      <c r="K527" s="212"/>
      <c r="L527" s="212"/>
      <c r="M527" s="212"/>
      <c r="N527" s="212"/>
      <c r="O527" s="212"/>
      <c r="P527" s="55"/>
      <c r="Q527" s="55"/>
      <c r="R527" s="55"/>
      <c r="S527" s="55"/>
      <c r="T527" s="55"/>
      <c r="U527" s="213"/>
      <c r="V527" s="213"/>
      <c r="W527" s="213"/>
      <c r="X527" s="213"/>
      <c r="Y527" s="213"/>
      <c r="Z527" s="213"/>
      <c r="AA527" s="213"/>
      <c r="AB527" s="213"/>
      <c r="AC527" s="213"/>
      <c r="AD527" s="213"/>
      <c r="AE527" s="213"/>
      <c r="AF527" s="213"/>
      <c r="AG527" s="213"/>
      <c r="AH527" s="213"/>
      <c r="AI527" s="213"/>
      <c r="AJ527" s="213"/>
      <c r="AK527" s="213"/>
      <c r="AL527" s="213"/>
      <c r="AM527" s="213"/>
    </row>
    <row r="528" spans="1:39" ht="15.75" customHeight="1">
      <c r="A528" s="213"/>
      <c r="B528" s="212"/>
      <c r="C528" s="212"/>
      <c r="D528" s="212"/>
      <c r="E528" s="212"/>
      <c r="F528" s="212"/>
      <c r="G528" s="212"/>
      <c r="H528" s="212"/>
      <c r="I528" s="212"/>
      <c r="J528" s="212"/>
      <c r="K528" s="212"/>
      <c r="L528" s="212"/>
      <c r="M528" s="212"/>
      <c r="N528" s="212"/>
      <c r="O528" s="212"/>
      <c r="P528" s="55"/>
      <c r="Q528" s="55"/>
      <c r="R528" s="55"/>
      <c r="S528" s="55"/>
      <c r="T528" s="55"/>
      <c r="U528" s="213"/>
      <c r="V528" s="213"/>
      <c r="W528" s="213"/>
      <c r="X528" s="213"/>
      <c r="Y528" s="213"/>
      <c r="Z528" s="213"/>
      <c r="AA528" s="213"/>
      <c r="AB528" s="213"/>
      <c r="AC528" s="213"/>
      <c r="AD528" s="213"/>
      <c r="AE528" s="213"/>
      <c r="AF528" s="213"/>
      <c r="AG528" s="213"/>
      <c r="AH528" s="213"/>
      <c r="AI528" s="213"/>
      <c r="AJ528" s="213"/>
      <c r="AK528" s="213"/>
      <c r="AL528" s="213"/>
      <c r="AM528" s="213"/>
    </row>
    <row r="529" spans="1:39" ht="15.75" customHeight="1">
      <c r="A529" s="213"/>
      <c r="B529" s="212"/>
      <c r="C529" s="212"/>
      <c r="D529" s="212"/>
      <c r="E529" s="212"/>
      <c r="F529" s="212"/>
      <c r="G529" s="212"/>
      <c r="H529" s="212"/>
      <c r="I529" s="212"/>
      <c r="J529" s="212"/>
      <c r="K529" s="212"/>
      <c r="L529" s="212"/>
      <c r="M529" s="212"/>
      <c r="N529" s="212"/>
      <c r="O529" s="212"/>
      <c r="P529" s="55"/>
      <c r="Q529" s="55"/>
      <c r="R529" s="55"/>
      <c r="S529" s="55"/>
      <c r="T529" s="55"/>
      <c r="U529" s="213"/>
      <c r="V529" s="213"/>
      <c r="W529" s="213"/>
      <c r="X529" s="213"/>
      <c r="Y529" s="213"/>
      <c r="Z529" s="213"/>
      <c r="AA529" s="213"/>
      <c r="AB529" s="213"/>
      <c r="AC529" s="213"/>
      <c r="AD529" s="213"/>
      <c r="AE529" s="213"/>
      <c r="AF529" s="213"/>
      <c r="AG529" s="213"/>
      <c r="AH529" s="213"/>
      <c r="AI529" s="213"/>
      <c r="AJ529" s="213"/>
      <c r="AK529" s="213"/>
      <c r="AL529" s="213"/>
      <c r="AM529" s="213"/>
    </row>
    <row r="530" spans="1:39" ht="15.75" customHeight="1">
      <c r="A530" s="213"/>
      <c r="B530" s="212"/>
      <c r="C530" s="212"/>
      <c r="D530" s="212"/>
      <c r="E530" s="212"/>
      <c r="F530" s="212"/>
      <c r="G530" s="212"/>
      <c r="H530" s="212"/>
      <c r="I530" s="212"/>
      <c r="J530" s="212"/>
      <c r="K530" s="212"/>
      <c r="L530" s="212"/>
      <c r="M530" s="212"/>
      <c r="N530" s="212"/>
      <c r="O530" s="212"/>
      <c r="P530" s="55"/>
      <c r="Q530" s="55"/>
      <c r="R530" s="55"/>
      <c r="S530" s="55"/>
      <c r="T530" s="55"/>
      <c r="U530" s="213"/>
      <c r="V530" s="213"/>
      <c r="W530" s="213"/>
      <c r="X530" s="213"/>
      <c r="Y530" s="213"/>
      <c r="Z530" s="213"/>
      <c r="AA530" s="213"/>
      <c r="AB530" s="213"/>
      <c r="AC530" s="213"/>
      <c r="AD530" s="213"/>
      <c r="AE530" s="213"/>
      <c r="AF530" s="213"/>
      <c r="AG530" s="213"/>
      <c r="AH530" s="213"/>
      <c r="AI530" s="213"/>
      <c r="AJ530" s="213"/>
      <c r="AK530" s="213"/>
      <c r="AL530" s="213"/>
      <c r="AM530" s="213"/>
    </row>
    <row r="531" spans="1:39" ht="15.75" customHeight="1">
      <c r="A531" s="213"/>
      <c r="B531" s="212"/>
      <c r="C531" s="212"/>
      <c r="D531" s="212"/>
      <c r="E531" s="212"/>
      <c r="F531" s="212"/>
      <c r="G531" s="212"/>
      <c r="H531" s="212"/>
      <c r="I531" s="212"/>
      <c r="J531" s="212"/>
      <c r="K531" s="212"/>
      <c r="L531" s="212"/>
      <c r="M531" s="212"/>
      <c r="N531" s="212"/>
      <c r="O531" s="212"/>
      <c r="P531" s="55"/>
      <c r="Q531" s="55"/>
      <c r="R531" s="55"/>
      <c r="S531" s="55"/>
      <c r="T531" s="55"/>
      <c r="U531" s="213"/>
      <c r="V531" s="213"/>
      <c r="W531" s="213"/>
      <c r="X531" s="213"/>
      <c r="Y531" s="213"/>
      <c r="Z531" s="213"/>
      <c r="AA531" s="213"/>
      <c r="AB531" s="213"/>
      <c r="AC531" s="213"/>
      <c r="AD531" s="213"/>
      <c r="AE531" s="213"/>
      <c r="AF531" s="213"/>
      <c r="AG531" s="213"/>
      <c r="AH531" s="213"/>
      <c r="AI531" s="213"/>
      <c r="AJ531" s="213"/>
      <c r="AK531" s="213"/>
      <c r="AL531" s="213"/>
      <c r="AM531" s="213"/>
    </row>
    <row r="532" spans="1:39" ht="15.75" customHeight="1">
      <c r="A532" s="213"/>
      <c r="B532" s="212"/>
      <c r="C532" s="212"/>
      <c r="D532" s="212"/>
      <c r="E532" s="212"/>
      <c r="F532" s="212"/>
      <c r="G532" s="212"/>
      <c r="H532" s="212"/>
      <c r="I532" s="212"/>
      <c r="J532" s="212"/>
      <c r="K532" s="212"/>
      <c r="L532" s="212"/>
      <c r="M532" s="212"/>
      <c r="N532" s="212"/>
      <c r="O532" s="212"/>
      <c r="P532" s="55"/>
      <c r="Q532" s="55"/>
      <c r="R532" s="55"/>
      <c r="S532" s="55"/>
      <c r="T532" s="55"/>
      <c r="U532" s="213"/>
      <c r="V532" s="213"/>
      <c r="W532" s="213"/>
      <c r="X532" s="213"/>
      <c r="Y532" s="213"/>
      <c r="Z532" s="213"/>
      <c r="AA532" s="213"/>
      <c r="AB532" s="213"/>
      <c r="AC532" s="213"/>
      <c r="AD532" s="213"/>
      <c r="AE532" s="213"/>
      <c r="AF532" s="213"/>
      <c r="AG532" s="213"/>
      <c r="AH532" s="213"/>
      <c r="AI532" s="213"/>
      <c r="AJ532" s="213"/>
      <c r="AK532" s="213"/>
      <c r="AL532" s="213"/>
      <c r="AM532" s="213"/>
    </row>
    <row r="533" spans="1:39" ht="15.75" customHeight="1">
      <c r="A533" s="213"/>
      <c r="B533" s="212"/>
      <c r="C533" s="212"/>
      <c r="D533" s="212"/>
      <c r="E533" s="212"/>
      <c r="F533" s="212"/>
      <c r="G533" s="212"/>
      <c r="H533" s="212"/>
      <c r="I533" s="212"/>
      <c r="J533" s="212"/>
      <c r="K533" s="212"/>
      <c r="L533" s="212"/>
      <c r="M533" s="212"/>
      <c r="N533" s="212"/>
      <c r="O533" s="212"/>
      <c r="P533" s="55"/>
      <c r="Q533" s="55"/>
      <c r="R533" s="55"/>
      <c r="S533" s="55"/>
      <c r="T533" s="55"/>
      <c r="U533" s="213"/>
      <c r="V533" s="213"/>
      <c r="W533" s="213"/>
      <c r="X533" s="213"/>
      <c r="Y533" s="213"/>
      <c r="Z533" s="213"/>
      <c r="AA533" s="213"/>
      <c r="AB533" s="213"/>
      <c r="AC533" s="213"/>
      <c r="AD533" s="213"/>
      <c r="AE533" s="213"/>
      <c r="AF533" s="213"/>
      <c r="AG533" s="213"/>
      <c r="AH533" s="213"/>
      <c r="AI533" s="213"/>
      <c r="AJ533" s="213"/>
      <c r="AK533" s="213"/>
      <c r="AL533" s="213"/>
      <c r="AM533" s="213"/>
    </row>
    <row r="534" spans="1:39" ht="15.75" customHeight="1">
      <c r="A534" s="213"/>
      <c r="B534" s="212"/>
      <c r="C534" s="212"/>
      <c r="D534" s="212"/>
      <c r="E534" s="212"/>
      <c r="F534" s="212"/>
      <c r="G534" s="212"/>
      <c r="H534" s="212"/>
      <c r="I534" s="212"/>
      <c r="J534" s="212"/>
      <c r="K534" s="212"/>
      <c r="L534" s="212"/>
      <c r="M534" s="212"/>
      <c r="N534" s="212"/>
      <c r="O534" s="212"/>
      <c r="P534" s="55"/>
      <c r="Q534" s="55"/>
      <c r="R534" s="55"/>
      <c r="S534" s="55"/>
      <c r="T534" s="55"/>
      <c r="U534" s="213"/>
      <c r="V534" s="213"/>
      <c r="W534" s="213"/>
      <c r="X534" s="213"/>
      <c r="Y534" s="213"/>
      <c r="Z534" s="213"/>
      <c r="AA534" s="213"/>
      <c r="AB534" s="213"/>
      <c r="AC534" s="213"/>
      <c r="AD534" s="213"/>
      <c r="AE534" s="213"/>
      <c r="AF534" s="213"/>
      <c r="AG534" s="213"/>
      <c r="AH534" s="213"/>
      <c r="AI534" s="213"/>
      <c r="AJ534" s="213"/>
      <c r="AK534" s="213"/>
      <c r="AL534" s="213"/>
      <c r="AM534" s="213"/>
    </row>
    <row r="535" spans="1:39" ht="15.75" customHeight="1">
      <c r="A535" s="213"/>
      <c r="B535" s="212"/>
      <c r="C535" s="212"/>
      <c r="D535" s="212"/>
      <c r="E535" s="212"/>
      <c r="F535" s="212"/>
      <c r="G535" s="212"/>
      <c r="H535" s="212"/>
      <c r="I535" s="212"/>
      <c r="J535" s="212"/>
      <c r="K535" s="212"/>
      <c r="L535" s="212"/>
      <c r="M535" s="212"/>
      <c r="N535" s="212"/>
      <c r="O535" s="212"/>
      <c r="P535" s="55"/>
      <c r="Q535" s="55"/>
      <c r="R535" s="55"/>
      <c r="S535" s="55"/>
      <c r="T535" s="55"/>
      <c r="U535" s="213"/>
      <c r="V535" s="213"/>
      <c r="W535" s="213"/>
      <c r="X535" s="213"/>
      <c r="Y535" s="213"/>
      <c r="Z535" s="213"/>
      <c r="AA535" s="213"/>
      <c r="AB535" s="213"/>
      <c r="AC535" s="213"/>
      <c r="AD535" s="213"/>
      <c r="AE535" s="213"/>
      <c r="AF535" s="213"/>
      <c r="AG535" s="213"/>
      <c r="AH535" s="213"/>
      <c r="AI535" s="213"/>
      <c r="AJ535" s="213"/>
      <c r="AK535" s="213"/>
      <c r="AL535" s="213"/>
      <c r="AM535" s="213"/>
    </row>
    <row r="536" spans="1:39" ht="15.75" customHeight="1">
      <c r="A536" s="213"/>
      <c r="B536" s="212"/>
      <c r="C536" s="212"/>
      <c r="D536" s="212"/>
      <c r="E536" s="212"/>
      <c r="F536" s="212"/>
      <c r="G536" s="212"/>
      <c r="H536" s="212"/>
      <c r="I536" s="212"/>
      <c r="J536" s="212"/>
      <c r="K536" s="212"/>
      <c r="L536" s="212"/>
      <c r="M536" s="212"/>
      <c r="N536" s="212"/>
      <c r="O536" s="212"/>
      <c r="P536" s="55"/>
      <c r="Q536" s="55"/>
      <c r="R536" s="55"/>
      <c r="S536" s="55"/>
      <c r="T536" s="55"/>
      <c r="U536" s="213"/>
      <c r="V536" s="213"/>
      <c r="W536" s="213"/>
      <c r="X536" s="213"/>
      <c r="Y536" s="213"/>
      <c r="Z536" s="213"/>
      <c r="AA536" s="213"/>
      <c r="AB536" s="213"/>
      <c r="AC536" s="213"/>
      <c r="AD536" s="213"/>
      <c r="AE536" s="213"/>
      <c r="AF536" s="213"/>
      <c r="AG536" s="213"/>
      <c r="AH536" s="213"/>
      <c r="AI536" s="213"/>
      <c r="AJ536" s="213"/>
      <c r="AK536" s="213"/>
      <c r="AL536" s="213"/>
      <c r="AM536" s="213"/>
    </row>
    <row r="537" spans="1:39" ht="15.75" customHeight="1">
      <c r="A537" s="213"/>
      <c r="B537" s="212"/>
      <c r="C537" s="212"/>
      <c r="D537" s="212"/>
      <c r="E537" s="212"/>
      <c r="F537" s="212"/>
      <c r="G537" s="212"/>
      <c r="H537" s="212"/>
      <c r="I537" s="212"/>
      <c r="J537" s="212"/>
      <c r="K537" s="212"/>
      <c r="L537" s="212"/>
      <c r="M537" s="212"/>
      <c r="N537" s="212"/>
      <c r="O537" s="212"/>
      <c r="P537" s="55"/>
      <c r="Q537" s="55"/>
      <c r="R537" s="55"/>
      <c r="S537" s="55"/>
      <c r="T537" s="55"/>
      <c r="U537" s="213"/>
      <c r="V537" s="213"/>
      <c r="W537" s="213"/>
      <c r="X537" s="213"/>
      <c r="Y537" s="213"/>
      <c r="Z537" s="213"/>
      <c r="AA537" s="213"/>
      <c r="AB537" s="213"/>
      <c r="AC537" s="213"/>
      <c r="AD537" s="213"/>
      <c r="AE537" s="213"/>
      <c r="AF537" s="213"/>
      <c r="AG537" s="213"/>
      <c r="AH537" s="213"/>
      <c r="AI537" s="213"/>
      <c r="AJ537" s="213"/>
      <c r="AK537" s="213"/>
      <c r="AL537" s="213"/>
      <c r="AM537" s="213"/>
    </row>
    <row r="538" spans="1:39" ht="15.75" customHeight="1">
      <c r="A538" s="213"/>
      <c r="B538" s="212"/>
      <c r="C538" s="212"/>
      <c r="D538" s="212"/>
      <c r="E538" s="212"/>
      <c r="F538" s="212"/>
      <c r="G538" s="212"/>
      <c r="H538" s="212"/>
      <c r="I538" s="212"/>
      <c r="J538" s="212"/>
      <c r="K538" s="212"/>
      <c r="L538" s="212"/>
      <c r="M538" s="212"/>
      <c r="N538" s="212"/>
      <c r="O538" s="212"/>
      <c r="P538" s="55"/>
      <c r="Q538" s="55"/>
      <c r="R538" s="55"/>
      <c r="S538" s="55"/>
      <c r="T538" s="55"/>
      <c r="U538" s="213"/>
      <c r="V538" s="213"/>
      <c r="W538" s="213"/>
      <c r="X538" s="213"/>
      <c r="Y538" s="213"/>
      <c r="Z538" s="213"/>
      <c r="AA538" s="213"/>
      <c r="AB538" s="213"/>
      <c r="AC538" s="213"/>
      <c r="AD538" s="213"/>
      <c r="AE538" s="213"/>
      <c r="AF538" s="213"/>
      <c r="AG538" s="213"/>
      <c r="AH538" s="213"/>
      <c r="AI538" s="213"/>
      <c r="AJ538" s="213"/>
      <c r="AK538" s="213"/>
      <c r="AL538" s="213"/>
      <c r="AM538" s="213"/>
    </row>
    <row r="539" spans="1:39" ht="15.75" customHeight="1">
      <c r="A539" s="213"/>
      <c r="B539" s="212"/>
      <c r="C539" s="212"/>
      <c r="D539" s="212"/>
      <c r="E539" s="212"/>
      <c r="F539" s="212"/>
      <c r="G539" s="212"/>
      <c r="H539" s="212"/>
      <c r="I539" s="212"/>
      <c r="J539" s="212"/>
      <c r="K539" s="212"/>
      <c r="L539" s="212"/>
      <c r="M539" s="212"/>
      <c r="N539" s="212"/>
      <c r="O539" s="212"/>
      <c r="P539" s="55"/>
      <c r="Q539" s="55"/>
      <c r="R539" s="55"/>
      <c r="S539" s="55"/>
      <c r="T539" s="55"/>
      <c r="U539" s="213"/>
      <c r="V539" s="213"/>
      <c r="W539" s="213"/>
      <c r="X539" s="213"/>
      <c r="Y539" s="213"/>
      <c r="Z539" s="213"/>
      <c r="AA539" s="213"/>
      <c r="AB539" s="213"/>
      <c r="AC539" s="213"/>
      <c r="AD539" s="213"/>
      <c r="AE539" s="213"/>
      <c r="AF539" s="213"/>
      <c r="AG539" s="213"/>
      <c r="AH539" s="213"/>
      <c r="AI539" s="213"/>
      <c r="AJ539" s="213"/>
      <c r="AK539" s="213"/>
      <c r="AL539" s="213"/>
      <c r="AM539" s="213"/>
    </row>
    <row r="540" spans="1:39" ht="15.75" customHeight="1">
      <c r="A540" s="213"/>
      <c r="B540" s="212"/>
      <c r="C540" s="212"/>
      <c r="D540" s="212"/>
      <c r="E540" s="212"/>
      <c r="F540" s="212"/>
      <c r="G540" s="212"/>
      <c r="H540" s="212"/>
      <c r="I540" s="212"/>
      <c r="J540" s="212"/>
      <c r="K540" s="212"/>
      <c r="L540" s="212"/>
      <c r="M540" s="212"/>
      <c r="N540" s="212"/>
      <c r="O540" s="212"/>
      <c r="P540" s="55"/>
      <c r="Q540" s="55"/>
      <c r="R540" s="55"/>
      <c r="S540" s="55"/>
      <c r="T540" s="55"/>
      <c r="U540" s="213"/>
      <c r="V540" s="213"/>
      <c r="W540" s="213"/>
      <c r="X540" s="213"/>
      <c r="Y540" s="213"/>
      <c r="Z540" s="213"/>
      <c r="AA540" s="213"/>
      <c r="AB540" s="213"/>
      <c r="AC540" s="213"/>
      <c r="AD540" s="213"/>
      <c r="AE540" s="213"/>
      <c r="AF540" s="213"/>
      <c r="AG540" s="213"/>
      <c r="AH540" s="213"/>
      <c r="AI540" s="213"/>
      <c r="AJ540" s="213"/>
      <c r="AK540" s="213"/>
      <c r="AL540" s="213"/>
      <c r="AM540" s="213"/>
    </row>
    <row r="541" spans="1:39" ht="15.75" customHeight="1">
      <c r="A541" s="213"/>
      <c r="B541" s="212"/>
      <c r="C541" s="212"/>
      <c r="D541" s="212"/>
      <c r="E541" s="212"/>
      <c r="F541" s="212"/>
      <c r="G541" s="212"/>
      <c r="H541" s="212"/>
      <c r="I541" s="212"/>
      <c r="J541" s="212"/>
      <c r="K541" s="212"/>
      <c r="L541" s="212"/>
      <c r="M541" s="212"/>
      <c r="N541" s="212"/>
      <c r="O541" s="212"/>
      <c r="P541" s="55"/>
      <c r="Q541" s="55"/>
      <c r="R541" s="55"/>
      <c r="S541" s="55"/>
      <c r="T541" s="55"/>
      <c r="U541" s="213"/>
      <c r="V541" s="213"/>
      <c r="W541" s="213"/>
      <c r="X541" s="213"/>
      <c r="Y541" s="213"/>
      <c r="Z541" s="213"/>
      <c r="AA541" s="213"/>
      <c r="AB541" s="213"/>
      <c r="AC541" s="213"/>
      <c r="AD541" s="213"/>
      <c r="AE541" s="213"/>
      <c r="AF541" s="213"/>
      <c r="AG541" s="213"/>
      <c r="AH541" s="213"/>
      <c r="AI541" s="213"/>
      <c r="AJ541" s="213"/>
      <c r="AK541" s="213"/>
      <c r="AL541" s="213"/>
      <c r="AM541" s="213"/>
    </row>
    <row r="542" spans="1:39" ht="15.75" customHeight="1">
      <c r="A542" s="213"/>
      <c r="B542" s="212"/>
      <c r="C542" s="212"/>
      <c r="D542" s="212"/>
      <c r="E542" s="212"/>
      <c r="F542" s="212"/>
      <c r="G542" s="212"/>
      <c r="H542" s="212"/>
      <c r="I542" s="212"/>
      <c r="J542" s="212"/>
      <c r="K542" s="212"/>
      <c r="L542" s="212"/>
      <c r="M542" s="212"/>
      <c r="N542" s="212"/>
      <c r="O542" s="212"/>
      <c r="P542" s="55"/>
      <c r="Q542" s="55"/>
      <c r="R542" s="55"/>
      <c r="S542" s="55"/>
      <c r="T542" s="55"/>
      <c r="U542" s="213"/>
      <c r="V542" s="213"/>
      <c r="W542" s="213"/>
      <c r="X542" s="213"/>
      <c r="Y542" s="213"/>
      <c r="Z542" s="213"/>
      <c r="AA542" s="213"/>
      <c r="AB542" s="213"/>
      <c r="AC542" s="213"/>
      <c r="AD542" s="213"/>
      <c r="AE542" s="213"/>
      <c r="AF542" s="213"/>
      <c r="AG542" s="213"/>
      <c r="AH542" s="213"/>
      <c r="AI542" s="213"/>
      <c r="AJ542" s="213"/>
      <c r="AK542" s="213"/>
      <c r="AL542" s="213"/>
      <c r="AM542" s="213"/>
    </row>
    <row r="543" spans="1:39" ht="15.75" customHeight="1">
      <c r="A543" s="213"/>
      <c r="B543" s="212"/>
      <c r="C543" s="212"/>
      <c r="D543" s="212"/>
      <c r="E543" s="212"/>
      <c r="F543" s="212"/>
      <c r="G543" s="212"/>
      <c r="H543" s="212"/>
      <c r="I543" s="212"/>
      <c r="J543" s="212"/>
      <c r="K543" s="212"/>
      <c r="L543" s="212"/>
      <c r="M543" s="212"/>
      <c r="N543" s="212"/>
      <c r="O543" s="212"/>
      <c r="P543" s="55"/>
      <c r="Q543" s="55"/>
      <c r="R543" s="55"/>
      <c r="S543" s="55"/>
      <c r="T543" s="55"/>
      <c r="U543" s="213"/>
      <c r="V543" s="213"/>
      <c r="W543" s="213"/>
      <c r="X543" s="213"/>
      <c r="Y543" s="213"/>
      <c r="Z543" s="213"/>
      <c r="AA543" s="213"/>
      <c r="AB543" s="213"/>
      <c r="AC543" s="213"/>
      <c r="AD543" s="213"/>
      <c r="AE543" s="213"/>
      <c r="AF543" s="213"/>
      <c r="AG543" s="213"/>
      <c r="AH543" s="213"/>
      <c r="AI543" s="213"/>
      <c r="AJ543" s="213"/>
      <c r="AK543" s="213"/>
      <c r="AL543" s="213"/>
      <c r="AM543" s="213"/>
    </row>
    <row r="544" spans="1:39" ht="15.75" customHeight="1">
      <c r="A544" s="213"/>
      <c r="B544" s="212"/>
      <c r="C544" s="212"/>
      <c r="D544" s="212"/>
      <c r="E544" s="212"/>
      <c r="F544" s="212"/>
      <c r="G544" s="212"/>
      <c r="H544" s="212"/>
      <c r="I544" s="212"/>
      <c r="J544" s="212"/>
      <c r="K544" s="212"/>
      <c r="L544" s="212"/>
      <c r="M544" s="212"/>
      <c r="N544" s="212"/>
      <c r="O544" s="212"/>
      <c r="P544" s="55"/>
      <c r="Q544" s="55"/>
      <c r="R544" s="55"/>
      <c r="S544" s="55"/>
      <c r="T544" s="55"/>
      <c r="U544" s="213"/>
      <c r="V544" s="213"/>
      <c r="W544" s="213"/>
      <c r="X544" s="213"/>
      <c r="Y544" s="213"/>
      <c r="Z544" s="213"/>
      <c r="AA544" s="213"/>
      <c r="AB544" s="213"/>
      <c r="AC544" s="213"/>
      <c r="AD544" s="213"/>
      <c r="AE544" s="213"/>
      <c r="AF544" s="213"/>
      <c r="AG544" s="213"/>
      <c r="AH544" s="213"/>
      <c r="AI544" s="213"/>
      <c r="AJ544" s="213"/>
      <c r="AK544" s="213"/>
      <c r="AL544" s="213"/>
      <c r="AM544" s="213"/>
    </row>
    <row r="545" spans="1:39" ht="15.75" customHeight="1">
      <c r="A545" s="213"/>
      <c r="B545" s="212"/>
      <c r="C545" s="212"/>
      <c r="D545" s="212"/>
      <c r="E545" s="212"/>
      <c r="F545" s="212"/>
      <c r="G545" s="212"/>
      <c r="H545" s="212"/>
      <c r="I545" s="212"/>
      <c r="J545" s="212"/>
      <c r="K545" s="212"/>
      <c r="L545" s="212"/>
      <c r="M545" s="212"/>
      <c r="N545" s="212"/>
      <c r="O545" s="212"/>
      <c r="P545" s="55"/>
      <c r="Q545" s="55"/>
      <c r="R545" s="55"/>
      <c r="S545" s="55"/>
      <c r="T545" s="55"/>
      <c r="U545" s="213"/>
      <c r="V545" s="213"/>
      <c r="W545" s="213"/>
      <c r="X545" s="213"/>
      <c r="Y545" s="213"/>
      <c r="Z545" s="213"/>
      <c r="AA545" s="213"/>
      <c r="AB545" s="213"/>
      <c r="AC545" s="213"/>
      <c r="AD545" s="213"/>
      <c r="AE545" s="213"/>
      <c r="AF545" s="213"/>
      <c r="AG545" s="213"/>
      <c r="AH545" s="213"/>
      <c r="AI545" s="213"/>
      <c r="AJ545" s="213"/>
      <c r="AK545" s="213"/>
      <c r="AL545" s="213"/>
      <c r="AM545" s="213"/>
    </row>
    <row r="546" spans="1:39" ht="15.75" customHeight="1">
      <c r="A546" s="213"/>
      <c r="B546" s="212"/>
      <c r="C546" s="212"/>
      <c r="D546" s="212"/>
      <c r="E546" s="212"/>
      <c r="F546" s="212"/>
      <c r="G546" s="212"/>
      <c r="H546" s="212"/>
      <c r="I546" s="212"/>
      <c r="J546" s="212"/>
      <c r="K546" s="212"/>
      <c r="L546" s="212"/>
      <c r="M546" s="212"/>
      <c r="N546" s="212"/>
      <c r="O546" s="212"/>
      <c r="P546" s="55"/>
      <c r="Q546" s="55"/>
      <c r="R546" s="55"/>
      <c r="S546" s="55"/>
      <c r="T546" s="55"/>
      <c r="U546" s="213"/>
      <c r="V546" s="213"/>
      <c r="W546" s="213"/>
      <c r="X546" s="213"/>
      <c r="Y546" s="213"/>
      <c r="Z546" s="213"/>
      <c r="AA546" s="213"/>
      <c r="AB546" s="213"/>
      <c r="AC546" s="213"/>
      <c r="AD546" s="213"/>
      <c r="AE546" s="213"/>
      <c r="AF546" s="213"/>
      <c r="AG546" s="213"/>
      <c r="AH546" s="213"/>
      <c r="AI546" s="213"/>
      <c r="AJ546" s="213"/>
      <c r="AK546" s="213"/>
      <c r="AL546" s="213"/>
      <c r="AM546" s="213"/>
    </row>
    <row r="547" spans="1:39" ht="15.75" customHeight="1">
      <c r="A547" s="213"/>
      <c r="B547" s="212"/>
      <c r="C547" s="212"/>
      <c r="D547" s="212"/>
      <c r="E547" s="212"/>
      <c r="F547" s="212"/>
      <c r="G547" s="212"/>
      <c r="H547" s="212"/>
      <c r="I547" s="212"/>
      <c r="J547" s="212"/>
      <c r="K547" s="212"/>
      <c r="L547" s="212"/>
      <c r="M547" s="212"/>
      <c r="N547" s="212"/>
      <c r="O547" s="212"/>
      <c r="P547" s="55"/>
      <c r="Q547" s="55"/>
      <c r="R547" s="55"/>
      <c r="S547" s="55"/>
      <c r="T547" s="55"/>
      <c r="U547" s="213"/>
      <c r="V547" s="213"/>
      <c r="W547" s="213"/>
      <c r="X547" s="213"/>
      <c r="Y547" s="213"/>
      <c r="Z547" s="213"/>
      <c r="AA547" s="213"/>
      <c r="AB547" s="213"/>
      <c r="AC547" s="213"/>
      <c r="AD547" s="213"/>
      <c r="AE547" s="213"/>
      <c r="AF547" s="213"/>
      <c r="AG547" s="213"/>
      <c r="AH547" s="213"/>
      <c r="AI547" s="213"/>
      <c r="AJ547" s="213"/>
      <c r="AK547" s="213"/>
      <c r="AL547" s="213"/>
      <c r="AM547" s="213"/>
    </row>
    <row r="548" spans="1:39" ht="15.75" customHeight="1">
      <c r="A548" s="213"/>
      <c r="B548" s="212"/>
      <c r="C548" s="212"/>
      <c r="D548" s="212"/>
      <c r="E548" s="212"/>
      <c r="F548" s="212"/>
      <c r="G548" s="212"/>
      <c r="H548" s="212"/>
      <c r="I548" s="212"/>
      <c r="J548" s="212"/>
      <c r="K548" s="212"/>
      <c r="L548" s="212"/>
      <c r="M548" s="212"/>
      <c r="N548" s="212"/>
      <c r="O548" s="212"/>
      <c r="P548" s="55"/>
      <c r="Q548" s="55"/>
      <c r="R548" s="55"/>
      <c r="S548" s="55"/>
      <c r="T548" s="55"/>
      <c r="U548" s="213"/>
      <c r="V548" s="213"/>
      <c r="W548" s="213"/>
      <c r="X548" s="213"/>
      <c r="Y548" s="213"/>
      <c r="Z548" s="213"/>
      <c r="AA548" s="213"/>
      <c r="AB548" s="213"/>
      <c r="AC548" s="213"/>
      <c r="AD548" s="213"/>
      <c r="AE548" s="213"/>
      <c r="AF548" s="213"/>
      <c r="AG548" s="213"/>
      <c r="AH548" s="213"/>
      <c r="AI548" s="213"/>
      <c r="AJ548" s="213"/>
      <c r="AK548" s="213"/>
      <c r="AL548" s="213"/>
      <c r="AM548" s="213"/>
    </row>
    <row r="549" spans="1:39" ht="15.75" customHeight="1">
      <c r="A549" s="213"/>
      <c r="B549" s="212"/>
      <c r="C549" s="212"/>
      <c r="D549" s="212"/>
      <c r="E549" s="212"/>
      <c r="F549" s="212"/>
      <c r="G549" s="212"/>
      <c r="H549" s="212"/>
      <c r="I549" s="212"/>
      <c r="J549" s="212"/>
      <c r="K549" s="212"/>
      <c r="L549" s="212"/>
      <c r="M549" s="212"/>
      <c r="N549" s="212"/>
      <c r="O549" s="212"/>
      <c r="P549" s="55"/>
      <c r="Q549" s="55"/>
      <c r="R549" s="55"/>
      <c r="S549" s="55"/>
      <c r="T549" s="55"/>
      <c r="U549" s="213"/>
      <c r="V549" s="213"/>
      <c r="W549" s="213"/>
      <c r="X549" s="213"/>
      <c r="Y549" s="213"/>
      <c r="Z549" s="213"/>
      <c r="AA549" s="213"/>
      <c r="AB549" s="213"/>
      <c r="AC549" s="213"/>
      <c r="AD549" s="213"/>
      <c r="AE549" s="213"/>
      <c r="AF549" s="213"/>
      <c r="AG549" s="213"/>
      <c r="AH549" s="213"/>
      <c r="AI549" s="213"/>
      <c r="AJ549" s="213"/>
      <c r="AK549" s="213"/>
      <c r="AL549" s="213"/>
      <c r="AM549" s="213"/>
    </row>
    <row r="550" spans="1:39" ht="15.75" customHeight="1">
      <c r="A550" s="213"/>
      <c r="B550" s="212"/>
      <c r="C550" s="212"/>
      <c r="D550" s="212"/>
      <c r="E550" s="212"/>
      <c r="F550" s="212"/>
      <c r="G550" s="212"/>
      <c r="H550" s="212"/>
      <c r="I550" s="212"/>
      <c r="J550" s="212"/>
      <c r="K550" s="212"/>
      <c r="L550" s="212"/>
      <c r="M550" s="212"/>
      <c r="N550" s="212"/>
      <c r="O550" s="212"/>
      <c r="P550" s="55"/>
      <c r="Q550" s="55"/>
      <c r="R550" s="55"/>
      <c r="S550" s="55"/>
      <c r="T550" s="55"/>
      <c r="U550" s="213"/>
      <c r="V550" s="213"/>
      <c r="W550" s="213"/>
      <c r="X550" s="213"/>
      <c r="Y550" s="213"/>
      <c r="Z550" s="213"/>
      <c r="AA550" s="213"/>
      <c r="AB550" s="213"/>
      <c r="AC550" s="213"/>
      <c r="AD550" s="213"/>
      <c r="AE550" s="213"/>
      <c r="AF550" s="213"/>
      <c r="AG550" s="213"/>
      <c r="AH550" s="213"/>
      <c r="AI550" s="213"/>
      <c r="AJ550" s="213"/>
      <c r="AK550" s="213"/>
      <c r="AL550" s="213"/>
      <c r="AM550" s="213"/>
    </row>
    <row r="551" spans="1:39" ht="15.75" customHeight="1">
      <c r="A551" s="213"/>
      <c r="B551" s="212"/>
      <c r="C551" s="212"/>
      <c r="D551" s="212"/>
      <c r="E551" s="212"/>
      <c r="F551" s="212"/>
      <c r="G551" s="212"/>
      <c r="H551" s="212"/>
      <c r="I551" s="212"/>
      <c r="J551" s="212"/>
      <c r="K551" s="212"/>
      <c r="L551" s="212"/>
      <c r="M551" s="212"/>
      <c r="N551" s="212"/>
      <c r="O551" s="212"/>
      <c r="P551" s="55"/>
      <c r="Q551" s="55"/>
      <c r="R551" s="55"/>
      <c r="S551" s="55"/>
      <c r="T551" s="55"/>
      <c r="U551" s="213"/>
      <c r="V551" s="213"/>
      <c r="W551" s="213"/>
      <c r="X551" s="213"/>
      <c r="Y551" s="213"/>
      <c r="Z551" s="213"/>
      <c r="AA551" s="213"/>
      <c r="AB551" s="213"/>
      <c r="AC551" s="213"/>
      <c r="AD551" s="213"/>
      <c r="AE551" s="213"/>
      <c r="AF551" s="213"/>
      <c r="AG551" s="213"/>
      <c r="AH551" s="213"/>
      <c r="AI551" s="213"/>
      <c r="AJ551" s="213"/>
      <c r="AK551" s="213"/>
      <c r="AL551" s="213"/>
      <c r="AM551" s="213"/>
    </row>
    <row r="552" spans="1:39" ht="15.75" customHeight="1">
      <c r="A552" s="213"/>
      <c r="B552" s="212"/>
      <c r="C552" s="212"/>
      <c r="D552" s="212"/>
      <c r="E552" s="212"/>
      <c r="F552" s="212"/>
      <c r="G552" s="212"/>
      <c r="H552" s="212"/>
      <c r="I552" s="212"/>
      <c r="J552" s="212"/>
      <c r="K552" s="212"/>
      <c r="L552" s="212"/>
      <c r="M552" s="212"/>
      <c r="N552" s="212"/>
      <c r="O552" s="212"/>
      <c r="P552" s="55"/>
      <c r="Q552" s="55"/>
      <c r="R552" s="55"/>
      <c r="S552" s="55"/>
      <c r="T552" s="55"/>
      <c r="U552" s="213"/>
      <c r="V552" s="213"/>
      <c r="W552" s="213"/>
      <c r="X552" s="213"/>
      <c r="Y552" s="213"/>
      <c r="Z552" s="213"/>
      <c r="AA552" s="213"/>
      <c r="AB552" s="213"/>
      <c r="AC552" s="213"/>
      <c r="AD552" s="213"/>
      <c r="AE552" s="213"/>
      <c r="AF552" s="213"/>
      <c r="AG552" s="213"/>
      <c r="AH552" s="213"/>
      <c r="AI552" s="213"/>
      <c r="AJ552" s="213"/>
      <c r="AK552" s="213"/>
      <c r="AL552" s="213"/>
      <c r="AM552" s="213"/>
    </row>
    <row r="553" spans="1:39" ht="15.75" customHeight="1">
      <c r="A553" s="213"/>
      <c r="B553" s="212"/>
      <c r="C553" s="212"/>
      <c r="D553" s="212"/>
      <c r="E553" s="212"/>
      <c r="F553" s="212"/>
      <c r="G553" s="212"/>
      <c r="H553" s="212"/>
      <c r="I553" s="212"/>
      <c r="J553" s="212"/>
      <c r="K553" s="212"/>
      <c r="L553" s="212"/>
      <c r="M553" s="212"/>
      <c r="N553" s="212"/>
      <c r="O553" s="212"/>
      <c r="P553" s="55"/>
      <c r="Q553" s="55"/>
      <c r="R553" s="55"/>
      <c r="S553" s="55"/>
      <c r="T553" s="55"/>
      <c r="U553" s="213"/>
      <c r="V553" s="213"/>
      <c r="W553" s="213"/>
      <c r="X553" s="213"/>
      <c r="Y553" s="213"/>
      <c r="Z553" s="213"/>
      <c r="AA553" s="213"/>
      <c r="AB553" s="213"/>
      <c r="AC553" s="213"/>
      <c r="AD553" s="213"/>
      <c r="AE553" s="213"/>
      <c r="AF553" s="213"/>
      <c r="AG553" s="213"/>
      <c r="AH553" s="213"/>
      <c r="AI553" s="213"/>
      <c r="AJ553" s="213"/>
      <c r="AK553" s="213"/>
      <c r="AL553" s="213"/>
      <c r="AM553" s="213"/>
    </row>
    <row r="554" spans="1:39" ht="15.75" customHeight="1">
      <c r="A554" s="213"/>
      <c r="B554" s="212"/>
      <c r="C554" s="212"/>
      <c r="D554" s="212"/>
      <c r="E554" s="212"/>
      <c r="F554" s="212"/>
      <c r="G554" s="212"/>
      <c r="H554" s="212"/>
      <c r="I554" s="212"/>
      <c r="J554" s="212"/>
      <c r="K554" s="212"/>
      <c r="L554" s="212"/>
      <c r="M554" s="212"/>
      <c r="N554" s="212"/>
      <c r="O554" s="212"/>
      <c r="P554" s="55"/>
      <c r="Q554" s="55"/>
      <c r="R554" s="55"/>
      <c r="S554" s="55"/>
      <c r="T554" s="55"/>
      <c r="U554" s="213"/>
      <c r="V554" s="213"/>
      <c r="W554" s="213"/>
      <c r="X554" s="213"/>
      <c r="Y554" s="213"/>
      <c r="Z554" s="213"/>
      <c r="AA554" s="213"/>
      <c r="AB554" s="213"/>
      <c r="AC554" s="213"/>
      <c r="AD554" s="213"/>
      <c r="AE554" s="213"/>
      <c r="AF554" s="213"/>
      <c r="AG554" s="213"/>
      <c r="AH554" s="213"/>
      <c r="AI554" s="213"/>
      <c r="AJ554" s="213"/>
      <c r="AK554" s="213"/>
      <c r="AL554" s="213"/>
      <c r="AM554" s="213"/>
    </row>
    <row r="555" spans="1:39" ht="15.75" customHeight="1">
      <c r="A555" s="213"/>
      <c r="B555" s="212"/>
      <c r="C555" s="212"/>
      <c r="D555" s="212"/>
      <c r="E555" s="212"/>
      <c r="F555" s="212"/>
      <c r="G555" s="212"/>
      <c r="H555" s="212"/>
      <c r="I555" s="212"/>
      <c r="J555" s="212"/>
      <c r="K555" s="212"/>
      <c r="L555" s="212"/>
      <c r="M555" s="212"/>
      <c r="N555" s="212"/>
      <c r="O555" s="212"/>
      <c r="P555" s="55"/>
      <c r="Q555" s="55"/>
      <c r="R555" s="55"/>
      <c r="S555" s="55"/>
      <c r="T555" s="55"/>
      <c r="U555" s="213"/>
      <c r="V555" s="213"/>
      <c r="W555" s="213"/>
      <c r="X555" s="213"/>
      <c r="Y555" s="213"/>
      <c r="Z555" s="213"/>
      <c r="AA555" s="213"/>
      <c r="AB555" s="213"/>
      <c r="AC555" s="213"/>
      <c r="AD555" s="213"/>
      <c r="AE555" s="213"/>
      <c r="AF555" s="213"/>
      <c r="AG555" s="213"/>
      <c r="AH555" s="213"/>
      <c r="AI555" s="213"/>
      <c r="AJ555" s="213"/>
      <c r="AK555" s="213"/>
      <c r="AL555" s="213"/>
      <c r="AM555" s="213"/>
    </row>
    <row r="556" spans="1:39" ht="15.75" customHeight="1">
      <c r="A556" s="213"/>
      <c r="B556" s="212"/>
      <c r="C556" s="212"/>
      <c r="D556" s="212"/>
      <c r="E556" s="212"/>
      <c r="F556" s="212"/>
      <c r="G556" s="212"/>
      <c r="H556" s="212"/>
      <c r="I556" s="212"/>
      <c r="J556" s="212"/>
      <c r="K556" s="212"/>
      <c r="L556" s="212"/>
      <c r="M556" s="212"/>
      <c r="N556" s="212"/>
      <c r="O556" s="212"/>
      <c r="P556" s="55"/>
      <c r="Q556" s="55"/>
      <c r="R556" s="55"/>
      <c r="S556" s="55"/>
      <c r="T556" s="55"/>
      <c r="U556" s="213"/>
      <c r="V556" s="213"/>
      <c r="W556" s="213"/>
      <c r="X556" s="213"/>
      <c r="Y556" s="213"/>
      <c r="Z556" s="213"/>
      <c r="AA556" s="213"/>
      <c r="AB556" s="213"/>
      <c r="AC556" s="213"/>
      <c r="AD556" s="213"/>
      <c r="AE556" s="213"/>
      <c r="AF556" s="213"/>
      <c r="AG556" s="213"/>
      <c r="AH556" s="213"/>
      <c r="AI556" s="213"/>
      <c r="AJ556" s="213"/>
      <c r="AK556" s="213"/>
      <c r="AL556" s="213"/>
      <c r="AM556" s="213"/>
    </row>
    <row r="557" spans="1:39" ht="15.75" customHeight="1">
      <c r="A557" s="213"/>
      <c r="B557" s="212"/>
      <c r="C557" s="212"/>
      <c r="D557" s="212"/>
      <c r="E557" s="212"/>
      <c r="F557" s="212"/>
      <c r="G557" s="212"/>
      <c r="H557" s="212"/>
      <c r="I557" s="212"/>
      <c r="J557" s="212"/>
      <c r="K557" s="212"/>
      <c r="L557" s="212"/>
      <c r="M557" s="212"/>
      <c r="N557" s="212"/>
      <c r="O557" s="212"/>
      <c r="P557" s="55"/>
      <c r="Q557" s="55"/>
      <c r="R557" s="55"/>
      <c r="S557" s="55"/>
      <c r="T557" s="55"/>
      <c r="U557" s="213"/>
      <c r="V557" s="213"/>
      <c r="W557" s="213"/>
      <c r="X557" s="213"/>
      <c r="Y557" s="213"/>
      <c r="Z557" s="213"/>
      <c r="AA557" s="213"/>
      <c r="AB557" s="213"/>
      <c r="AC557" s="213"/>
      <c r="AD557" s="213"/>
      <c r="AE557" s="213"/>
      <c r="AF557" s="213"/>
      <c r="AG557" s="213"/>
      <c r="AH557" s="213"/>
      <c r="AI557" s="213"/>
      <c r="AJ557" s="213"/>
      <c r="AK557" s="213"/>
      <c r="AL557" s="213"/>
      <c r="AM557" s="213"/>
    </row>
    <row r="558" spans="1:39" ht="15.75" customHeight="1">
      <c r="A558" s="213"/>
      <c r="B558" s="212"/>
      <c r="C558" s="212"/>
      <c r="D558" s="212"/>
      <c r="E558" s="212"/>
      <c r="F558" s="212"/>
      <c r="G558" s="212"/>
      <c r="H558" s="212"/>
      <c r="I558" s="212"/>
      <c r="J558" s="212"/>
      <c r="K558" s="212"/>
      <c r="L558" s="212"/>
      <c r="M558" s="212"/>
      <c r="N558" s="212"/>
      <c r="O558" s="212"/>
      <c r="P558" s="55"/>
      <c r="Q558" s="55"/>
      <c r="R558" s="55"/>
      <c r="S558" s="55"/>
      <c r="T558" s="55"/>
      <c r="U558" s="213"/>
      <c r="V558" s="213"/>
      <c r="W558" s="213"/>
      <c r="X558" s="213"/>
      <c r="Y558" s="213"/>
      <c r="Z558" s="213"/>
      <c r="AA558" s="213"/>
      <c r="AB558" s="213"/>
      <c r="AC558" s="213"/>
      <c r="AD558" s="213"/>
      <c r="AE558" s="213"/>
      <c r="AF558" s="213"/>
      <c r="AG558" s="213"/>
      <c r="AH558" s="213"/>
      <c r="AI558" s="213"/>
      <c r="AJ558" s="213"/>
      <c r="AK558" s="213"/>
      <c r="AL558" s="213"/>
      <c r="AM558" s="213"/>
    </row>
    <row r="559" spans="1:39" ht="15.75" customHeight="1">
      <c r="A559" s="213"/>
      <c r="B559" s="212"/>
      <c r="C559" s="212"/>
      <c r="D559" s="212"/>
      <c r="E559" s="212"/>
      <c r="F559" s="212"/>
      <c r="G559" s="212"/>
      <c r="H559" s="212"/>
      <c r="I559" s="212"/>
      <c r="J559" s="212"/>
      <c r="K559" s="212"/>
      <c r="L559" s="212"/>
      <c r="M559" s="212"/>
      <c r="N559" s="212"/>
      <c r="O559" s="212"/>
      <c r="P559" s="55"/>
      <c r="Q559" s="55"/>
      <c r="R559" s="55"/>
      <c r="S559" s="55"/>
      <c r="T559" s="55"/>
      <c r="U559" s="213"/>
      <c r="V559" s="213"/>
      <c r="W559" s="213"/>
      <c r="X559" s="213"/>
      <c r="Y559" s="213"/>
      <c r="Z559" s="213"/>
      <c r="AA559" s="213"/>
      <c r="AB559" s="213"/>
      <c r="AC559" s="213"/>
      <c r="AD559" s="213"/>
      <c r="AE559" s="213"/>
      <c r="AF559" s="213"/>
      <c r="AG559" s="213"/>
      <c r="AH559" s="213"/>
      <c r="AI559" s="213"/>
      <c r="AJ559" s="213"/>
      <c r="AK559" s="213"/>
      <c r="AL559" s="213"/>
      <c r="AM559" s="213"/>
    </row>
    <row r="560" spans="1:39" ht="15.75" customHeight="1">
      <c r="A560" s="213"/>
      <c r="B560" s="212"/>
      <c r="C560" s="212"/>
      <c r="D560" s="212"/>
      <c r="E560" s="212"/>
      <c r="F560" s="212"/>
      <c r="G560" s="212"/>
      <c r="H560" s="212"/>
      <c r="I560" s="212"/>
      <c r="J560" s="212"/>
      <c r="K560" s="212"/>
      <c r="L560" s="212"/>
      <c r="M560" s="212"/>
      <c r="N560" s="212"/>
      <c r="O560" s="212"/>
      <c r="P560" s="55"/>
      <c r="Q560" s="55"/>
      <c r="R560" s="55"/>
      <c r="S560" s="55"/>
      <c r="T560" s="55"/>
      <c r="U560" s="213"/>
      <c r="V560" s="213"/>
      <c r="W560" s="213"/>
      <c r="X560" s="213"/>
      <c r="Y560" s="213"/>
      <c r="Z560" s="213"/>
      <c r="AA560" s="213"/>
      <c r="AB560" s="213"/>
      <c r="AC560" s="213"/>
      <c r="AD560" s="213"/>
      <c r="AE560" s="213"/>
      <c r="AF560" s="213"/>
      <c r="AG560" s="213"/>
      <c r="AH560" s="213"/>
      <c r="AI560" s="213"/>
      <c r="AJ560" s="213"/>
      <c r="AK560" s="213"/>
      <c r="AL560" s="213"/>
      <c r="AM560" s="213"/>
    </row>
    <row r="561" spans="1:39" ht="15.75" customHeight="1">
      <c r="A561" s="213"/>
      <c r="B561" s="212"/>
      <c r="C561" s="212"/>
      <c r="D561" s="212"/>
      <c r="E561" s="212"/>
      <c r="F561" s="212"/>
      <c r="G561" s="212"/>
      <c r="H561" s="212"/>
      <c r="I561" s="212"/>
      <c r="J561" s="212"/>
      <c r="K561" s="212"/>
      <c r="L561" s="212"/>
      <c r="M561" s="212"/>
      <c r="N561" s="212"/>
      <c r="O561" s="212"/>
      <c r="P561" s="55"/>
      <c r="Q561" s="55"/>
      <c r="R561" s="55"/>
      <c r="S561" s="55"/>
      <c r="T561" s="55"/>
      <c r="U561" s="213"/>
      <c r="V561" s="213"/>
      <c r="W561" s="213"/>
      <c r="X561" s="213"/>
      <c r="Y561" s="213"/>
      <c r="Z561" s="213"/>
      <c r="AA561" s="213"/>
      <c r="AB561" s="213"/>
      <c r="AC561" s="213"/>
      <c r="AD561" s="213"/>
      <c r="AE561" s="213"/>
      <c r="AF561" s="213"/>
      <c r="AG561" s="213"/>
      <c r="AH561" s="213"/>
      <c r="AI561" s="213"/>
      <c r="AJ561" s="213"/>
      <c r="AK561" s="213"/>
      <c r="AL561" s="213"/>
      <c r="AM561" s="213"/>
    </row>
    <row r="562" spans="1:39" ht="15.75" customHeight="1">
      <c r="A562" s="213"/>
      <c r="B562" s="212"/>
      <c r="C562" s="212"/>
      <c r="D562" s="212"/>
      <c r="E562" s="212"/>
      <c r="F562" s="212"/>
      <c r="G562" s="212"/>
      <c r="H562" s="212"/>
      <c r="I562" s="212"/>
      <c r="J562" s="212"/>
      <c r="K562" s="212"/>
      <c r="L562" s="212"/>
      <c r="M562" s="212"/>
      <c r="N562" s="212"/>
      <c r="O562" s="212"/>
      <c r="P562" s="55"/>
      <c r="Q562" s="55"/>
      <c r="R562" s="55"/>
      <c r="S562" s="55"/>
      <c r="T562" s="55"/>
      <c r="U562" s="213"/>
      <c r="V562" s="213"/>
      <c r="W562" s="213"/>
      <c r="X562" s="213"/>
      <c r="Y562" s="213"/>
      <c r="Z562" s="213"/>
      <c r="AA562" s="213"/>
      <c r="AB562" s="213"/>
      <c r="AC562" s="213"/>
      <c r="AD562" s="213"/>
      <c r="AE562" s="213"/>
      <c r="AF562" s="213"/>
      <c r="AG562" s="213"/>
      <c r="AH562" s="213"/>
      <c r="AI562" s="213"/>
      <c r="AJ562" s="213"/>
      <c r="AK562" s="213"/>
      <c r="AL562" s="213"/>
      <c r="AM562" s="213"/>
    </row>
    <row r="563" spans="1:39" ht="15.75" customHeight="1">
      <c r="A563" s="213"/>
      <c r="B563" s="212"/>
      <c r="C563" s="212"/>
      <c r="D563" s="212"/>
      <c r="E563" s="212"/>
      <c r="F563" s="212"/>
      <c r="G563" s="212"/>
      <c r="H563" s="212"/>
      <c r="I563" s="212"/>
      <c r="J563" s="212"/>
      <c r="K563" s="212"/>
      <c r="L563" s="212"/>
      <c r="M563" s="212"/>
      <c r="N563" s="212"/>
      <c r="O563" s="212"/>
      <c r="P563" s="55"/>
      <c r="Q563" s="55"/>
      <c r="R563" s="55"/>
      <c r="S563" s="55"/>
      <c r="T563" s="55"/>
      <c r="U563" s="213"/>
      <c r="V563" s="213"/>
      <c r="W563" s="213"/>
      <c r="X563" s="213"/>
      <c r="Y563" s="213"/>
      <c r="Z563" s="213"/>
      <c r="AA563" s="213"/>
      <c r="AB563" s="213"/>
      <c r="AC563" s="213"/>
      <c r="AD563" s="213"/>
      <c r="AE563" s="213"/>
      <c r="AF563" s="213"/>
      <c r="AG563" s="213"/>
      <c r="AH563" s="213"/>
      <c r="AI563" s="213"/>
      <c r="AJ563" s="213"/>
      <c r="AK563" s="213"/>
      <c r="AL563" s="213"/>
      <c r="AM563" s="213"/>
    </row>
    <row r="564" spans="1:39" ht="15.75" customHeight="1">
      <c r="A564" s="213"/>
      <c r="B564" s="212"/>
      <c r="C564" s="212"/>
      <c r="D564" s="212"/>
      <c r="E564" s="212"/>
      <c r="F564" s="212"/>
      <c r="G564" s="212"/>
      <c r="H564" s="212"/>
      <c r="I564" s="212"/>
      <c r="J564" s="212"/>
      <c r="K564" s="212"/>
      <c r="L564" s="212"/>
      <c r="M564" s="212"/>
      <c r="N564" s="212"/>
      <c r="O564" s="212"/>
      <c r="P564" s="55"/>
      <c r="Q564" s="55"/>
      <c r="R564" s="55"/>
      <c r="S564" s="55"/>
      <c r="T564" s="55"/>
      <c r="U564" s="213"/>
      <c r="V564" s="213"/>
      <c r="W564" s="213"/>
      <c r="X564" s="213"/>
      <c r="Y564" s="213"/>
      <c r="Z564" s="213"/>
      <c r="AA564" s="213"/>
      <c r="AB564" s="213"/>
      <c r="AC564" s="213"/>
      <c r="AD564" s="213"/>
      <c r="AE564" s="213"/>
      <c r="AF564" s="213"/>
      <c r="AG564" s="213"/>
      <c r="AH564" s="213"/>
      <c r="AI564" s="213"/>
      <c r="AJ564" s="213"/>
      <c r="AK564" s="213"/>
      <c r="AL564" s="213"/>
      <c r="AM564" s="213"/>
    </row>
    <row r="565" spans="1:39" ht="15.75" customHeight="1">
      <c r="A565" s="213"/>
      <c r="B565" s="212"/>
      <c r="C565" s="212"/>
      <c r="D565" s="212"/>
      <c r="E565" s="212"/>
      <c r="F565" s="212"/>
      <c r="G565" s="212"/>
      <c r="H565" s="212"/>
      <c r="I565" s="212"/>
      <c r="J565" s="212"/>
      <c r="K565" s="212"/>
      <c r="L565" s="212"/>
      <c r="M565" s="212"/>
      <c r="N565" s="212"/>
      <c r="O565" s="212"/>
      <c r="P565" s="55"/>
      <c r="Q565" s="55"/>
      <c r="R565" s="55"/>
      <c r="S565" s="55"/>
      <c r="T565" s="55"/>
      <c r="U565" s="213"/>
      <c r="V565" s="213"/>
      <c r="W565" s="213"/>
      <c r="X565" s="213"/>
      <c r="Y565" s="213"/>
      <c r="Z565" s="213"/>
      <c r="AA565" s="213"/>
      <c r="AB565" s="213"/>
      <c r="AC565" s="213"/>
      <c r="AD565" s="213"/>
      <c r="AE565" s="213"/>
      <c r="AF565" s="213"/>
      <c r="AG565" s="213"/>
      <c r="AH565" s="213"/>
      <c r="AI565" s="213"/>
      <c r="AJ565" s="213"/>
      <c r="AK565" s="213"/>
      <c r="AL565" s="213"/>
      <c r="AM565" s="213"/>
    </row>
    <row r="566" spans="1:39" ht="15.75" customHeight="1">
      <c r="A566" s="213"/>
      <c r="B566" s="212"/>
      <c r="C566" s="212"/>
      <c r="D566" s="212"/>
      <c r="E566" s="212"/>
      <c r="F566" s="212"/>
      <c r="G566" s="212"/>
      <c r="H566" s="212"/>
      <c r="I566" s="212"/>
      <c r="J566" s="212"/>
      <c r="K566" s="212"/>
      <c r="L566" s="212"/>
      <c r="M566" s="212"/>
      <c r="N566" s="212"/>
      <c r="O566" s="212"/>
      <c r="P566" s="55"/>
      <c r="Q566" s="55"/>
      <c r="R566" s="55"/>
      <c r="S566" s="55"/>
      <c r="T566" s="55"/>
      <c r="U566" s="213"/>
      <c r="V566" s="213"/>
      <c r="W566" s="213"/>
      <c r="X566" s="213"/>
      <c r="Y566" s="213"/>
      <c r="Z566" s="213"/>
      <c r="AA566" s="213"/>
      <c r="AB566" s="213"/>
      <c r="AC566" s="213"/>
      <c r="AD566" s="213"/>
      <c r="AE566" s="213"/>
      <c r="AF566" s="213"/>
      <c r="AG566" s="213"/>
      <c r="AH566" s="213"/>
      <c r="AI566" s="213"/>
      <c r="AJ566" s="213"/>
      <c r="AK566" s="213"/>
      <c r="AL566" s="213"/>
      <c r="AM566" s="213"/>
    </row>
    <row r="567" spans="1:39" ht="15.75" customHeight="1">
      <c r="A567" s="213"/>
      <c r="B567" s="212"/>
      <c r="C567" s="212"/>
      <c r="D567" s="212"/>
      <c r="E567" s="212"/>
      <c r="F567" s="212"/>
      <c r="G567" s="212"/>
      <c r="H567" s="212"/>
      <c r="I567" s="212"/>
      <c r="J567" s="212"/>
      <c r="K567" s="212"/>
      <c r="L567" s="212"/>
      <c r="M567" s="212"/>
      <c r="N567" s="212"/>
      <c r="O567" s="212"/>
      <c r="P567" s="55"/>
      <c r="Q567" s="55"/>
      <c r="R567" s="55"/>
      <c r="S567" s="55"/>
      <c r="T567" s="55"/>
      <c r="U567" s="213"/>
      <c r="V567" s="213"/>
      <c r="W567" s="213"/>
      <c r="X567" s="213"/>
      <c r="Y567" s="213"/>
      <c r="Z567" s="213"/>
      <c r="AA567" s="213"/>
      <c r="AB567" s="213"/>
      <c r="AC567" s="213"/>
      <c r="AD567" s="213"/>
      <c r="AE567" s="213"/>
      <c r="AF567" s="213"/>
      <c r="AG567" s="213"/>
      <c r="AH567" s="213"/>
      <c r="AI567" s="213"/>
      <c r="AJ567" s="213"/>
      <c r="AK567" s="213"/>
      <c r="AL567" s="213"/>
      <c r="AM567" s="213"/>
    </row>
    <row r="568" spans="1:39" ht="15.75" customHeight="1">
      <c r="A568" s="213"/>
      <c r="B568" s="212"/>
      <c r="C568" s="212"/>
      <c r="D568" s="212"/>
      <c r="E568" s="212"/>
      <c r="F568" s="212"/>
      <c r="G568" s="212"/>
      <c r="H568" s="212"/>
      <c r="I568" s="212"/>
      <c r="J568" s="212"/>
      <c r="K568" s="212"/>
      <c r="L568" s="212"/>
      <c r="M568" s="212"/>
      <c r="N568" s="212"/>
      <c r="O568" s="212"/>
      <c r="P568" s="55"/>
      <c r="Q568" s="55"/>
      <c r="R568" s="55"/>
      <c r="S568" s="55"/>
      <c r="T568" s="55"/>
      <c r="U568" s="213"/>
      <c r="V568" s="213"/>
      <c r="W568" s="213"/>
      <c r="X568" s="213"/>
      <c r="Y568" s="213"/>
      <c r="Z568" s="213"/>
      <c r="AA568" s="213"/>
      <c r="AB568" s="213"/>
      <c r="AC568" s="213"/>
      <c r="AD568" s="213"/>
      <c r="AE568" s="213"/>
      <c r="AF568" s="213"/>
      <c r="AG568" s="213"/>
      <c r="AH568" s="213"/>
      <c r="AI568" s="213"/>
      <c r="AJ568" s="213"/>
      <c r="AK568" s="213"/>
      <c r="AL568" s="213"/>
      <c r="AM568" s="213"/>
    </row>
    <row r="569" spans="1:39" ht="15.75" customHeight="1">
      <c r="A569" s="213"/>
      <c r="B569" s="212"/>
      <c r="C569" s="212"/>
      <c r="D569" s="212"/>
      <c r="E569" s="212"/>
      <c r="F569" s="212"/>
      <c r="G569" s="212"/>
      <c r="H569" s="212"/>
      <c r="I569" s="212"/>
      <c r="J569" s="212"/>
      <c r="K569" s="212"/>
      <c r="L569" s="212"/>
      <c r="M569" s="212"/>
      <c r="N569" s="212"/>
      <c r="O569" s="212"/>
      <c r="P569" s="55"/>
      <c r="Q569" s="55"/>
      <c r="R569" s="55"/>
      <c r="S569" s="55"/>
      <c r="T569" s="55"/>
      <c r="U569" s="213"/>
      <c r="V569" s="213"/>
      <c r="W569" s="213"/>
      <c r="X569" s="213"/>
      <c r="Y569" s="213"/>
      <c r="Z569" s="213"/>
      <c r="AA569" s="213"/>
      <c r="AB569" s="213"/>
      <c r="AC569" s="213"/>
      <c r="AD569" s="213"/>
      <c r="AE569" s="213"/>
      <c r="AF569" s="213"/>
      <c r="AG569" s="213"/>
      <c r="AH569" s="213"/>
      <c r="AI569" s="213"/>
      <c r="AJ569" s="213"/>
      <c r="AK569" s="213"/>
      <c r="AL569" s="213"/>
      <c r="AM569" s="213"/>
    </row>
    <row r="570" spans="1:39" ht="15.75" customHeight="1">
      <c r="A570" s="213"/>
      <c r="B570" s="212"/>
      <c r="C570" s="212"/>
      <c r="D570" s="212"/>
      <c r="E570" s="212"/>
      <c r="F570" s="212"/>
      <c r="G570" s="212"/>
      <c r="H570" s="212"/>
      <c r="I570" s="212"/>
      <c r="J570" s="212"/>
      <c r="K570" s="212"/>
      <c r="L570" s="212"/>
      <c r="M570" s="212"/>
      <c r="N570" s="212"/>
      <c r="O570" s="212"/>
      <c r="P570" s="55"/>
      <c r="Q570" s="55"/>
      <c r="R570" s="55"/>
      <c r="S570" s="55"/>
      <c r="T570" s="55"/>
      <c r="U570" s="213"/>
      <c r="V570" s="213"/>
      <c r="W570" s="213"/>
      <c r="X570" s="213"/>
      <c r="Y570" s="213"/>
      <c r="Z570" s="213"/>
      <c r="AA570" s="213"/>
      <c r="AB570" s="213"/>
      <c r="AC570" s="213"/>
      <c r="AD570" s="213"/>
      <c r="AE570" s="213"/>
      <c r="AF570" s="213"/>
      <c r="AG570" s="213"/>
      <c r="AH570" s="213"/>
      <c r="AI570" s="213"/>
      <c r="AJ570" s="213"/>
      <c r="AK570" s="213"/>
      <c r="AL570" s="213"/>
      <c r="AM570" s="213"/>
    </row>
    <row r="571" spans="1:39" ht="15.75" customHeight="1">
      <c r="A571" s="213"/>
      <c r="B571" s="212"/>
      <c r="C571" s="212"/>
      <c r="D571" s="212"/>
      <c r="E571" s="212"/>
      <c r="F571" s="212"/>
      <c r="G571" s="212"/>
      <c r="H571" s="212"/>
      <c r="I571" s="212"/>
      <c r="J571" s="212"/>
      <c r="K571" s="212"/>
      <c r="L571" s="212"/>
      <c r="M571" s="212"/>
      <c r="N571" s="212"/>
      <c r="O571" s="212"/>
      <c r="P571" s="55"/>
      <c r="Q571" s="55"/>
      <c r="R571" s="55"/>
      <c r="S571" s="55"/>
      <c r="T571" s="55"/>
      <c r="U571" s="213"/>
      <c r="V571" s="213"/>
      <c r="W571" s="213"/>
      <c r="X571" s="213"/>
      <c r="Y571" s="213"/>
      <c r="Z571" s="213"/>
      <c r="AA571" s="213"/>
      <c r="AB571" s="213"/>
      <c r="AC571" s="213"/>
      <c r="AD571" s="213"/>
      <c r="AE571" s="213"/>
      <c r="AF571" s="213"/>
      <c r="AG571" s="213"/>
      <c r="AH571" s="213"/>
      <c r="AI571" s="213"/>
      <c r="AJ571" s="213"/>
      <c r="AK571" s="213"/>
      <c r="AL571" s="213"/>
      <c r="AM571" s="213"/>
    </row>
    <row r="572" spans="1:39" ht="15.75" customHeight="1">
      <c r="A572" s="213"/>
      <c r="B572" s="212"/>
      <c r="C572" s="212"/>
      <c r="D572" s="212"/>
      <c r="E572" s="212"/>
      <c r="F572" s="212"/>
      <c r="G572" s="212"/>
      <c r="H572" s="212"/>
      <c r="I572" s="212"/>
      <c r="J572" s="212"/>
      <c r="K572" s="212"/>
      <c r="L572" s="212"/>
      <c r="M572" s="212"/>
      <c r="N572" s="212"/>
      <c r="O572" s="212"/>
      <c r="P572" s="55"/>
      <c r="Q572" s="55"/>
      <c r="R572" s="55"/>
      <c r="S572" s="55"/>
      <c r="T572" s="55"/>
      <c r="U572" s="213"/>
      <c r="V572" s="213"/>
      <c r="W572" s="213"/>
      <c r="X572" s="213"/>
      <c r="Y572" s="213"/>
      <c r="Z572" s="213"/>
      <c r="AA572" s="213"/>
      <c r="AB572" s="213"/>
      <c r="AC572" s="213"/>
      <c r="AD572" s="213"/>
      <c r="AE572" s="213"/>
      <c r="AF572" s="213"/>
      <c r="AG572" s="213"/>
      <c r="AH572" s="213"/>
      <c r="AI572" s="213"/>
      <c r="AJ572" s="213"/>
      <c r="AK572" s="213"/>
      <c r="AL572" s="213"/>
      <c r="AM572" s="213"/>
    </row>
    <row r="573" spans="1:39" ht="15.75" customHeight="1">
      <c r="A573" s="213"/>
      <c r="B573" s="212"/>
      <c r="C573" s="212"/>
      <c r="D573" s="212"/>
      <c r="E573" s="212"/>
      <c r="F573" s="212"/>
      <c r="G573" s="212"/>
      <c r="H573" s="212"/>
      <c r="I573" s="212"/>
      <c r="J573" s="212"/>
      <c r="K573" s="212"/>
      <c r="L573" s="212"/>
      <c r="M573" s="212"/>
      <c r="N573" s="212"/>
      <c r="O573" s="212"/>
      <c r="P573" s="55"/>
      <c r="Q573" s="55"/>
      <c r="R573" s="55"/>
      <c r="S573" s="55"/>
      <c r="T573" s="55"/>
      <c r="U573" s="213"/>
      <c r="V573" s="213"/>
      <c r="W573" s="213"/>
      <c r="X573" s="213"/>
      <c r="Y573" s="213"/>
      <c r="Z573" s="213"/>
      <c r="AA573" s="213"/>
      <c r="AB573" s="213"/>
      <c r="AC573" s="213"/>
      <c r="AD573" s="213"/>
      <c r="AE573" s="213"/>
      <c r="AF573" s="213"/>
      <c r="AG573" s="213"/>
      <c r="AH573" s="213"/>
      <c r="AI573" s="213"/>
      <c r="AJ573" s="213"/>
      <c r="AK573" s="213"/>
      <c r="AL573" s="213"/>
      <c r="AM573" s="213"/>
    </row>
    <row r="574" spans="1:39" ht="15.75" customHeight="1">
      <c r="A574" s="213"/>
      <c r="B574" s="212"/>
      <c r="C574" s="212"/>
      <c r="D574" s="212"/>
      <c r="E574" s="212"/>
      <c r="F574" s="212"/>
      <c r="G574" s="212"/>
      <c r="H574" s="212"/>
      <c r="I574" s="212"/>
      <c r="J574" s="212"/>
      <c r="K574" s="212"/>
      <c r="L574" s="212"/>
      <c r="M574" s="212"/>
      <c r="N574" s="212"/>
      <c r="O574" s="212"/>
      <c r="P574" s="55"/>
      <c r="Q574" s="55"/>
      <c r="R574" s="55"/>
      <c r="S574" s="55"/>
      <c r="T574" s="55"/>
      <c r="U574" s="213"/>
      <c r="V574" s="213"/>
      <c r="W574" s="213"/>
      <c r="X574" s="213"/>
      <c r="Y574" s="213"/>
      <c r="Z574" s="213"/>
      <c r="AA574" s="213"/>
      <c r="AB574" s="213"/>
      <c r="AC574" s="213"/>
      <c r="AD574" s="213"/>
      <c r="AE574" s="213"/>
      <c r="AF574" s="213"/>
      <c r="AG574" s="213"/>
      <c r="AH574" s="213"/>
      <c r="AI574" s="213"/>
      <c r="AJ574" s="213"/>
      <c r="AK574" s="213"/>
      <c r="AL574" s="213"/>
      <c r="AM574" s="213"/>
    </row>
    <row r="575" spans="1:39" ht="15.75" customHeight="1">
      <c r="A575" s="213"/>
      <c r="B575" s="212"/>
      <c r="C575" s="212"/>
      <c r="D575" s="212"/>
      <c r="E575" s="212"/>
      <c r="F575" s="212"/>
      <c r="G575" s="212"/>
      <c r="H575" s="212"/>
      <c r="I575" s="212"/>
      <c r="J575" s="212"/>
      <c r="K575" s="212"/>
      <c r="L575" s="212"/>
      <c r="M575" s="212"/>
      <c r="N575" s="212"/>
      <c r="O575" s="212"/>
      <c r="P575" s="55"/>
      <c r="Q575" s="55"/>
      <c r="R575" s="55"/>
      <c r="S575" s="55"/>
      <c r="T575" s="55"/>
      <c r="U575" s="213"/>
      <c r="V575" s="213"/>
      <c r="W575" s="213"/>
      <c r="X575" s="213"/>
      <c r="Y575" s="213"/>
      <c r="Z575" s="213"/>
      <c r="AA575" s="213"/>
      <c r="AB575" s="213"/>
      <c r="AC575" s="213"/>
      <c r="AD575" s="213"/>
      <c r="AE575" s="213"/>
      <c r="AF575" s="213"/>
      <c r="AG575" s="213"/>
      <c r="AH575" s="213"/>
      <c r="AI575" s="213"/>
      <c r="AJ575" s="213"/>
      <c r="AK575" s="213"/>
      <c r="AL575" s="213"/>
      <c r="AM575" s="213"/>
    </row>
    <row r="576" spans="1:39" ht="15.75" customHeight="1">
      <c r="A576" s="213"/>
      <c r="B576" s="212"/>
      <c r="C576" s="212"/>
      <c r="D576" s="212"/>
      <c r="E576" s="212"/>
      <c r="F576" s="212"/>
      <c r="G576" s="212"/>
      <c r="H576" s="212"/>
      <c r="I576" s="212"/>
      <c r="J576" s="212"/>
      <c r="K576" s="212"/>
      <c r="L576" s="212"/>
      <c r="M576" s="212"/>
      <c r="N576" s="212"/>
      <c r="O576" s="212"/>
      <c r="P576" s="55"/>
      <c r="Q576" s="55"/>
      <c r="R576" s="55"/>
      <c r="S576" s="55"/>
      <c r="T576" s="55"/>
      <c r="U576" s="213"/>
      <c r="V576" s="213"/>
      <c r="W576" s="213"/>
      <c r="X576" s="213"/>
      <c r="Y576" s="213"/>
      <c r="Z576" s="213"/>
      <c r="AA576" s="213"/>
      <c r="AB576" s="213"/>
      <c r="AC576" s="213"/>
      <c r="AD576" s="213"/>
      <c r="AE576" s="213"/>
      <c r="AF576" s="213"/>
      <c r="AG576" s="213"/>
      <c r="AH576" s="213"/>
      <c r="AI576" s="213"/>
      <c r="AJ576" s="213"/>
      <c r="AK576" s="213"/>
      <c r="AL576" s="213"/>
      <c r="AM576" s="213"/>
    </row>
    <row r="577" spans="1:39" ht="15.75" customHeight="1">
      <c r="A577" s="213"/>
      <c r="B577" s="212"/>
      <c r="C577" s="212"/>
      <c r="D577" s="212"/>
      <c r="E577" s="212"/>
      <c r="F577" s="212"/>
      <c r="G577" s="212"/>
      <c r="H577" s="212"/>
      <c r="I577" s="212"/>
      <c r="J577" s="212"/>
      <c r="K577" s="212"/>
      <c r="L577" s="212"/>
      <c r="M577" s="212"/>
      <c r="N577" s="212"/>
      <c r="O577" s="212"/>
      <c r="P577" s="55"/>
      <c r="Q577" s="55"/>
      <c r="R577" s="55"/>
      <c r="S577" s="55"/>
      <c r="T577" s="55"/>
      <c r="U577" s="213"/>
      <c r="V577" s="213"/>
      <c r="W577" s="213"/>
      <c r="X577" s="213"/>
      <c r="Y577" s="213"/>
      <c r="Z577" s="213"/>
      <c r="AA577" s="213"/>
      <c r="AB577" s="213"/>
      <c r="AC577" s="213"/>
      <c r="AD577" s="213"/>
      <c r="AE577" s="213"/>
      <c r="AF577" s="213"/>
      <c r="AG577" s="213"/>
      <c r="AH577" s="213"/>
      <c r="AI577" s="213"/>
      <c r="AJ577" s="213"/>
      <c r="AK577" s="213"/>
      <c r="AL577" s="213"/>
      <c r="AM577" s="213"/>
    </row>
    <row r="578" spans="1:39" ht="15.75" customHeight="1">
      <c r="A578" s="213"/>
      <c r="B578" s="212"/>
      <c r="C578" s="212"/>
      <c r="D578" s="212"/>
      <c r="E578" s="212"/>
      <c r="F578" s="212"/>
      <c r="G578" s="212"/>
      <c r="H578" s="212"/>
      <c r="I578" s="212"/>
      <c r="J578" s="212"/>
      <c r="K578" s="212"/>
      <c r="L578" s="212"/>
      <c r="M578" s="212"/>
      <c r="N578" s="212"/>
      <c r="O578" s="212"/>
      <c r="P578" s="55"/>
      <c r="Q578" s="55"/>
      <c r="R578" s="55"/>
      <c r="S578" s="55"/>
      <c r="T578" s="55"/>
      <c r="U578" s="213"/>
      <c r="V578" s="213"/>
      <c r="W578" s="213"/>
      <c r="X578" s="213"/>
      <c r="Y578" s="213"/>
      <c r="Z578" s="213"/>
      <c r="AA578" s="213"/>
      <c r="AB578" s="213"/>
      <c r="AC578" s="213"/>
      <c r="AD578" s="213"/>
      <c r="AE578" s="213"/>
      <c r="AF578" s="213"/>
      <c r="AG578" s="213"/>
      <c r="AH578" s="213"/>
      <c r="AI578" s="213"/>
      <c r="AJ578" s="213"/>
      <c r="AK578" s="213"/>
      <c r="AL578" s="213"/>
      <c r="AM578" s="213"/>
    </row>
    <row r="579" spans="1:39" ht="15.75" customHeight="1">
      <c r="A579" s="213"/>
      <c r="B579" s="212"/>
      <c r="C579" s="212"/>
      <c r="D579" s="212"/>
      <c r="E579" s="212"/>
      <c r="F579" s="212"/>
      <c r="G579" s="212"/>
      <c r="H579" s="212"/>
      <c r="I579" s="212"/>
      <c r="J579" s="212"/>
      <c r="K579" s="212"/>
      <c r="L579" s="212"/>
      <c r="M579" s="212"/>
      <c r="N579" s="212"/>
      <c r="O579" s="212"/>
      <c r="P579" s="55"/>
      <c r="Q579" s="55"/>
      <c r="R579" s="55"/>
      <c r="S579" s="55"/>
      <c r="T579" s="55"/>
      <c r="U579" s="213"/>
      <c r="V579" s="213"/>
      <c r="W579" s="213"/>
      <c r="X579" s="213"/>
      <c r="Y579" s="213"/>
      <c r="Z579" s="213"/>
      <c r="AA579" s="213"/>
      <c r="AB579" s="213"/>
      <c r="AC579" s="213"/>
      <c r="AD579" s="213"/>
      <c r="AE579" s="213"/>
      <c r="AF579" s="213"/>
      <c r="AG579" s="213"/>
      <c r="AH579" s="213"/>
      <c r="AI579" s="213"/>
      <c r="AJ579" s="213"/>
      <c r="AK579" s="213"/>
      <c r="AL579" s="213"/>
      <c r="AM579" s="213"/>
    </row>
    <row r="580" spans="1:39" ht="15.75" customHeight="1">
      <c r="A580" s="213"/>
      <c r="B580" s="212"/>
      <c r="C580" s="212"/>
      <c r="D580" s="212"/>
      <c r="E580" s="212"/>
      <c r="F580" s="212"/>
      <c r="G580" s="212"/>
      <c r="H580" s="212"/>
      <c r="I580" s="212"/>
      <c r="J580" s="212"/>
      <c r="K580" s="212"/>
      <c r="L580" s="212"/>
      <c r="M580" s="212"/>
      <c r="N580" s="212"/>
      <c r="O580" s="212"/>
      <c r="P580" s="55"/>
      <c r="Q580" s="55"/>
      <c r="R580" s="55"/>
      <c r="S580" s="55"/>
      <c r="T580" s="55"/>
      <c r="U580" s="213"/>
      <c r="V580" s="213"/>
      <c r="W580" s="213"/>
      <c r="X580" s="213"/>
      <c r="Y580" s="213"/>
      <c r="Z580" s="213"/>
      <c r="AA580" s="213"/>
      <c r="AB580" s="213"/>
      <c r="AC580" s="213"/>
      <c r="AD580" s="213"/>
      <c r="AE580" s="213"/>
      <c r="AF580" s="213"/>
      <c r="AG580" s="213"/>
      <c r="AH580" s="213"/>
      <c r="AI580" s="213"/>
      <c r="AJ580" s="213"/>
      <c r="AK580" s="213"/>
      <c r="AL580" s="213"/>
      <c r="AM580" s="213"/>
    </row>
    <row r="581" spans="1:39" ht="15.75" customHeight="1">
      <c r="A581" s="213"/>
      <c r="B581" s="212"/>
      <c r="C581" s="212"/>
      <c r="D581" s="212"/>
      <c r="E581" s="212"/>
      <c r="F581" s="212"/>
      <c r="G581" s="212"/>
      <c r="H581" s="212"/>
      <c r="I581" s="212"/>
      <c r="J581" s="212"/>
      <c r="K581" s="212"/>
      <c r="L581" s="212"/>
      <c r="M581" s="212"/>
      <c r="N581" s="212"/>
      <c r="O581" s="212"/>
      <c r="P581" s="55"/>
      <c r="Q581" s="55"/>
      <c r="R581" s="55"/>
      <c r="S581" s="55"/>
      <c r="T581" s="55"/>
      <c r="U581" s="213"/>
      <c r="V581" s="213"/>
      <c r="W581" s="213"/>
      <c r="X581" s="213"/>
      <c r="Y581" s="213"/>
      <c r="Z581" s="213"/>
      <c r="AA581" s="213"/>
      <c r="AB581" s="213"/>
      <c r="AC581" s="213"/>
      <c r="AD581" s="213"/>
      <c r="AE581" s="213"/>
      <c r="AF581" s="213"/>
      <c r="AG581" s="213"/>
      <c r="AH581" s="213"/>
      <c r="AI581" s="213"/>
      <c r="AJ581" s="213"/>
      <c r="AK581" s="213"/>
      <c r="AL581" s="213"/>
      <c r="AM581" s="213"/>
    </row>
    <row r="582" spans="1:39" ht="15.75" customHeight="1">
      <c r="A582" s="213"/>
      <c r="B582" s="212"/>
      <c r="C582" s="212"/>
      <c r="D582" s="212"/>
      <c r="E582" s="212"/>
      <c r="F582" s="212"/>
      <c r="G582" s="212"/>
      <c r="H582" s="212"/>
      <c r="I582" s="212"/>
      <c r="J582" s="212"/>
      <c r="K582" s="212"/>
      <c r="L582" s="212"/>
      <c r="M582" s="212"/>
      <c r="N582" s="212"/>
      <c r="O582" s="212"/>
      <c r="P582" s="55"/>
      <c r="Q582" s="55"/>
      <c r="R582" s="55"/>
      <c r="S582" s="55"/>
      <c r="T582" s="55"/>
      <c r="U582" s="213"/>
      <c r="V582" s="213"/>
      <c r="W582" s="213"/>
      <c r="X582" s="213"/>
      <c r="Y582" s="213"/>
      <c r="Z582" s="213"/>
      <c r="AA582" s="213"/>
      <c r="AB582" s="213"/>
      <c r="AC582" s="213"/>
      <c r="AD582" s="213"/>
      <c r="AE582" s="213"/>
      <c r="AF582" s="213"/>
      <c r="AG582" s="213"/>
      <c r="AH582" s="213"/>
      <c r="AI582" s="213"/>
      <c r="AJ582" s="213"/>
      <c r="AK582" s="213"/>
      <c r="AL582" s="213"/>
      <c r="AM582" s="213"/>
    </row>
    <row r="583" spans="1:39" ht="15.75" customHeight="1">
      <c r="A583" s="213"/>
      <c r="B583" s="212"/>
      <c r="C583" s="212"/>
      <c r="D583" s="212"/>
      <c r="E583" s="212"/>
      <c r="F583" s="212"/>
      <c r="G583" s="212"/>
      <c r="H583" s="212"/>
      <c r="I583" s="212"/>
      <c r="J583" s="212"/>
      <c r="K583" s="212"/>
      <c r="L583" s="212"/>
      <c r="M583" s="212"/>
      <c r="N583" s="212"/>
      <c r="O583" s="212"/>
      <c r="P583" s="55"/>
      <c r="Q583" s="55"/>
      <c r="R583" s="55"/>
      <c r="S583" s="55"/>
      <c r="T583" s="55"/>
      <c r="U583" s="213"/>
      <c r="V583" s="213"/>
      <c r="W583" s="213"/>
      <c r="X583" s="213"/>
      <c r="Y583" s="213"/>
      <c r="Z583" s="213"/>
      <c r="AA583" s="213"/>
      <c r="AB583" s="213"/>
      <c r="AC583" s="213"/>
      <c r="AD583" s="213"/>
      <c r="AE583" s="213"/>
      <c r="AF583" s="213"/>
      <c r="AG583" s="213"/>
      <c r="AH583" s="213"/>
      <c r="AI583" s="213"/>
      <c r="AJ583" s="213"/>
      <c r="AK583" s="213"/>
      <c r="AL583" s="213"/>
      <c r="AM583" s="213"/>
    </row>
    <row r="584" spans="1:39" ht="15.75" customHeight="1">
      <c r="A584" s="213"/>
      <c r="B584" s="212"/>
      <c r="C584" s="212"/>
      <c r="D584" s="212"/>
      <c r="E584" s="212"/>
      <c r="F584" s="212"/>
      <c r="G584" s="212"/>
      <c r="H584" s="212"/>
      <c r="I584" s="212"/>
      <c r="J584" s="212"/>
      <c r="K584" s="212"/>
      <c r="L584" s="212"/>
      <c r="M584" s="212"/>
      <c r="N584" s="212"/>
      <c r="O584" s="212"/>
      <c r="P584" s="55"/>
      <c r="Q584" s="55"/>
      <c r="R584" s="55"/>
      <c r="S584" s="55"/>
      <c r="T584" s="55"/>
      <c r="U584" s="213"/>
      <c r="V584" s="213"/>
      <c r="W584" s="213"/>
      <c r="X584" s="213"/>
      <c r="Y584" s="213"/>
      <c r="Z584" s="213"/>
      <c r="AA584" s="213"/>
      <c r="AB584" s="213"/>
      <c r="AC584" s="213"/>
      <c r="AD584" s="213"/>
      <c r="AE584" s="213"/>
      <c r="AF584" s="213"/>
      <c r="AG584" s="213"/>
      <c r="AH584" s="213"/>
      <c r="AI584" s="213"/>
      <c r="AJ584" s="213"/>
      <c r="AK584" s="213"/>
      <c r="AL584" s="213"/>
      <c r="AM584" s="213"/>
    </row>
    <row r="585" spans="1:39" ht="15.75" customHeight="1">
      <c r="A585" s="213"/>
      <c r="B585" s="212"/>
      <c r="C585" s="212"/>
      <c r="D585" s="212"/>
      <c r="E585" s="212"/>
      <c r="F585" s="212"/>
      <c r="G585" s="212"/>
      <c r="H585" s="212"/>
      <c r="I585" s="212"/>
      <c r="J585" s="212"/>
      <c r="K585" s="212"/>
      <c r="L585" s="212"/>
      <c r="M585" s="212"/>
      <c r="N585" s="212"/>
      <c r="O585" s="212"/>
      <c r="P585" s="55"/>
      <c r="Q585" s="55"/>
      <c r="R585" s="55"/>
      <c r="S585" s="55"/>
      <c r="T585" s="55"/>
      <c r="U585" s="213"/>
      <c r="V585" s="213"/>
      <c r="W585" s="213"/>
      <c r="X585" s="213"/>
      <c r="Y585" s="213"/>
      <c r="Z585" s="213"/>
      <c r="AA585" s="213"/>
      <c r="AB585" s="213"/>
      <c r="AC585" s="213"/>
      <c r="AD585" s="213"/>
      <c r="AE585" s="213"/>
      <c r="AF585" s="213"/>
      <c r="AG585" s="213"/>
      <c r="AH585" s="213"/>
      <c r="AI585" s="213"/>
      <c r="AJ585" s="213"/>
      <c r="AK585" s="213"/>
      <c r="AL585" s="213"/>
      <c r="AM585" s="213"/>
    </row>
    <row r="586" spans="1:39" ht="15.75" customHeight="1">
      <c r="A586" s="213"/>
      <c r="B586" s="212"/>
      <c r="C586" s="212"/>
      <c r="D586" s="212"/>
      <c r="E586" s="212"/>
      <c r="F586" s="212"/>
      <c r="G586" s="212"/>
      <c r="H586" s="212"/>
      <c r="I586" s="212"/>
      <c r="J586" s="212"/>
      <c r="K586" s="212"/>
      <c r="L586" s="212"/>
      <c r="M586" s="212"/>
      <c r="N586" s="212"/>
      <c r="O586" s="212"/>
      <c r="P586" s="55"/>
      <c r="Q586" s="55"/>
      <c r="R586" s="55"/>
      <c r="S586" s="55"/>
      <c r="T586" s="55"/>
      <c r="U586" s="213"/>
      <c r="V586" s="213"/>
      <c r="W586" s="213"/>
      <c r="X586" s="213"/>
      <c r="Y586" s="213"/>
      <c r="Z586" s="213"/>
      <c r="AA586" s="213"/>
      <c r="AB586" s="213"/>
      <c r="AC586" s="213"/>
      <c r="AD586" s="213"/>
      <c r="AE586" s="213"/>
      <c r="AF586" s="213"/>
      <c r="AG586" s="213"/>
      <c r="AH586" s="213"/>
      <c r="AI586" s="213"/>
      <c r="AJ586" s="213"/>
      <c r="AK586" s="213"/>
      <c r="AL586" s="213"/>
      <c r="AM586" s="213"/>
    </row>
    <row r="587" spans="1:39" ht="15.75" customHeight="1">
      <c r="A587" s="213"/>
      <c r="B587" s="212"/>
      <c r="C587" s="212"/>
      <c r="D587" s="212"/>
      <c r="E587" s="212"/>
      <c r="F587" s="212"/>
      <c r="G587" s="212"/>
      <c r="H587" s="212"/>
      <c r="I587" s="212"/>
      <c r="J587" s="212"/>
      <c r="K587" s="212"/>
      <c r="L587" s="212"/>
      <c r="M587" s="212"/>
      <c r="N587" s="212"/>
      <c r="O587" s="212"/>
      <c r="P587" s="55"/>
      <c r="Q587" s="55"/>
      <c r="R587" s="55"/>
      <c r="S587" s="55"/>
      <c r="T587" s="55"/>
      <c r="U587" s="213"/>
      <c r="V587" s="213"/>
      <c r="W587" s="213"/>
      <c r="X587" s="213"/>
      <c r="Y587" s="213"/>
      <c r="Z587" s="213"/>
      <c r="AA587" s="213"/>
      <c r="AB587" s="213"/>
      <c r="AC587" s="213"/>
      <c r="AD587" s="213"/>
      <c r="AE587" s="213"/>
      <c r="AF587" s="213"/>
      <c r="AG587" s="213"/>
      <c r="AH587" s="213"/>
      <c r="AI587" s="213"/>
      <c r="AJ587" s="213"/>
      <c r="AK587" s="213"/>
      <c r="AL587" s="213"/>
      <c r="AM587" s="213"/>
    </row>
    <row r="588" spans="1:39" ht="15.75" customHeight="1">
      <c r="A588" s="213"/>
      <c r="B588" s="212"/>
      <c r="C588" s="212"/>
      <c r="D588" s="212"/>
      <c r="E588" s="212"/>
      <c r="F588" s="212"/>
      <c r="G588" s="212"/>
      <c r="H588" s="212"/>
      <c r="I588" s="212"/>
      <c r="J588" s="212"/>
      <c r="K588" s="212"/>
      <c r="L588" s="212"/>
      <c r="M588" s="212"/>
      <c r="N588" s="212"/>
      <c r="O588" s="212"/>
      <c r="P588" s="55"/>
      <c r="Q588" s="55"/>
      <c r="R588" s="55"/>
      <c r="S588" s="55"/>
      <c r="T588" s="55"/>
      <c r="U588" s="213"/>
      <c r="V588" s="213"/>
      <c r="W588" s="213"/>
      <c r="X588" s="213"/>
      <c r="Y588" s="213"/>
      <c r="Z588" s="213"/>
      <c r="AA588" s="213"/>
      <c r="AB588" s="213"/>
      <c r="AC588" s="213"/>
      <c r="AD588" s="213"/>
      <c r="AE588" s="213"/>
      <c r="AF588" s="213"/>
      <c r="AG588" s="213"/>
      <c r="AH588" s="213"/>
      <c r="AI588" s="213"/>
      <c r="AJ588" s="213"/>
      <c r="AK588" s="213"/>
      <c r="AL588" s="213"/>
      <c r="AM588" s="213"/>
    </row>
    <row r="589" spans="1:39" ht="15.75" customHeight="1">
      <c r="A589" s="213"/>
      <c r="B589" s="212"/>
      <c r="C589" s="212"/>
      <c r="D589" s="212"/>
      <c r="E589" s="212"/>
      <c r="F589" s="212"/>
      <c r="G589" s="212"/>
      <c r="H589" s="212"/>
      <c r="I589" s="212"/>
      <c r="J589" s="212"/>
      <c r="K589" s="212"/>
      <c r="L589" s="212"/>
      <c r="M589" s="212"/>
      <c r="N589" s="212"/>
      <c r="O589" s="212"/>
      <c r="P589" s="55"/>
      <c r="Q589" s="55"/>
      <c r="R589" s="55"/>
      <c r="S589" s="55"/>
      <c r="T589" s="55"/>
      <c r="U589" s="213"/>
      <c r="V589" s="213"/>
      <c r="W589" s="213"/>
      <c r="X589" s="213"/>
      <c r="Y589" s="213"/>
      <c r="Z589" s="213"/>
      <c r="AA589" s="213"/>
      <c r="AB589" s="213"/>
      <c r="AC589" s="213"/>
      <c r="AD589" s="213"/>
      <c r="AE589" s="213"/>
      <c r="AF589" s="213"/>
      <c r="AG589" s="213"/>
      <c r="AH589" s="213"/>
      <c r="AI589" s="213"/>
      <c r="AJ589" s="213"/>
      <c r="AK589" s="213"/>
      <c r="AL589" s="213"/>
      <c r="AM589" s="213"/>
    </row>
    <row r="590" spans="1:39" ht="15.75" customHeight="1">
      <c r="A590" s="213"/>
      <c r="B590" s="212"/>
      <c r="C590" s="212"/>
      <c r="D590" s="212"/>
      <c r="E590" s="212"/>
      <c r="F590" s="212"/>
      <c r="G590" s="212"/>
      <c r="H590" s="212"/>
      <c r="I590" s="212"/>
      <c r="J590" s="212"/>
      <c r="K590" s="212"/>
      <c r="L590" s="212"/>
      <c r="M590" s="212"/>
      <c r="N590" s="212"/>
      <c r="O590" s="212"/>
      <c r="P590" s="55"/>
      <c r="Q590" s="55"/>
      <c r="R590" s="55"/>
      <c r="S590" s="55"/>
      <c r="T590" s="55"/>
      <c r="U590" s="213"/>
      <c r="V590" s="213"/>
      <c r="W590" s="213"/>
      <c r="X590" s="213"/>
      <c r="Y590" s="213"/>
      <c r="Z590" s="213"/>
      <c r="AA590" s="213"/>
      <c r="AB590" s="213"/>
      <c r="AC590" s="213"/>
      <c r="AD590" s="213"/>
      <c r="AE590" s="213"/>
      <c r="AF590" s="213"/>
      <c r="AG590" s="213"/>
      <c r="AH590" s="213"/>
      <c r="AI590" s="213"/>
      <c r="AJ590" s="213"/>
      <c r="AK590" s="213"/>
      <c r="AL590" s="213"/>
      <c r="AM590" s="213"/>
    </row>
    <row r="591" spans="1:39" ht="15.75" customHeight="1">
      <c r="A591" s="213"/>
      <c r="B591" s="212"/>
      <c r="C591" s="212"/>
      <c r="D591" s="212"/>
      <c r="E591" s="212"/>
      <c r="F591" s="212"/>
      <c r="G591" s="212"/>
      <c r="H591" s="212"/>
      <c r="I591" s="212"/>
      <c r="J591" s="212"/>
      <c r="K591" s="212"/>
      <c r="L591" s="212"/>
      <c r="M591" s="212"/>
      <c r="N591" s="212"/>
      <c r="O591" s="212"/>
      <c r="P591" s="55"/>
      <c r="Q591" s="55"/>
      <c r="R591" s="55"/>
      <c r="S591" s="55"/>
      <c r="T591" s="55"/>
      <c r="U591" s="213"/>
      <c r="V591" s="213"/>
      <c r="W591" s="213"/>
      <c r="X591" s="213"/>
      <c r="Y591" s="213"/>
      <c r="Z591" s="213"/>
      <c r="AA591" s="213"/>
      <c r="AB591" s="213"/>
      <c r="AC591" s="213"/>
      <c r="AD591" s="213"/>
      <c r="AE591" s="213"/>
      <c r="AF591" s="213"/>
      <c r="AG591" s="213"/>
      <c r="AH591" s="213"/>
      <c r="AI591" s="213"/>
      <c r="AJ591" s="213"/>
      <c r="AK591" s="213"/>
      <c r="AL591" s="213"/>
      <c r="AM591" s="213"/>
    </row>
    <row r="592" spans="1:39" ht="15.75" customHeight="1">
      <c r="A592" s="213"/>
      <c r="B592" s="212"/>
      <c r="C592" s="212"/>
      <c r="D592" s="212"/>
      <c r="E592" s="212"/>
      <c r="F592" s="212"/>
      <c r="G592" s="212"/>
      <c r="H592" s="212"/>
      <c r="I592" s="212"/>
      <c r="J592" s="212"/>
      <c r="K592" s="212"/>
      <c r="L592" s="212"/>
      <c r="M592" s="212"/>
      <c r="N592" s="212"/>
      <c r="O592" s="212"/>
      <c r="P592" s="55"/>
      <c r="Q592" s="55"/>
      <c r="R592" s="55"/>
      <c r="S592" s="55"/>
      <c r="T592" s="55"/>
      <c r="U592" s="213"/>
      <c r="V592" s="213"/>
      <c r="W592" s="213"/>
      <c r="X592" s="213"/>
      <c r="Y592" s="213"/>
      <c r="Z592" s="213"/>
      <c r="AA592" s="213"/>
      <c r="AB592" s="213"/>
      <c r="AC592" s="213"/>
      <c r="AD592" s="213"/>
      <c r="AE592" s="213"/>
      <c r="AF592" s="213"/>
      <c r="AG592" s="213"/>
      <c r="AH592" s="213"/>
      <c r="AI592" s="213"/>
      <c r="AJ592" s="213"/>
      <c r="AK592" s="213"/>
      <c r="AL592" s="213"/>
      <c r="AM592" s="213"/>
    </row>
    <row r="593" spans="1:39" ht="15.75" customHeight="1">
      <c r="A593" s="213"/>
      <c r="B593" s="212"/>
      <c r="C593" s="212"/>
      <c r="D593" s="212"/>
      <c r="E593" s="212"/>
      <c r="F593" s="212"/>
      <c r="G593" s="212"/>
      <c r="H593" s="212"/>
      <c r="I593" s="212"/>
      <c r="J593" s="212"/>
      <c r="K593" s="212"/>
      <c r="L593" s="212"/>
      <c r="M593" s="212"/>
      <c r="N593" s="212"/>
      <c r="O593" s="212"/>
      <c r="P593" s="55"/>
      <c r="Q593" s="55"/>
      <c r="R593" s="55"/>
      <c r="S593" s="55"/>
      <c r="T593" s="55"/>
      <c r="U593" s="213"/>
      <c r="V593" s="213"/>
      <c r="W593" s="213"/>
      <c r="X593" s="213"/>
      <c r="Y593" s="213"/>
      <c r="Z593" s="213"/>
      <c r="AA593" s="213"/>
      <c r="AB593" s="213"/>
      <c r="AC593" s="213"/>
      <c r="AD593" s="213"/>
      <c r="AE593" s="213"/>
      <c r="AF593" s="213"/>
      <c r="AG593" s="213"/>
      <c r="AH593" s="213"/>
      <c r="AI593" s="213"/>
      <c r="AJ593" s="213"/>
      <c r="AK593" s="213"/>
      <c r="AL593" s="213"/>
      <c r="AM593" s="213"/>
    </row>
    <row r="594" spans="1:39" ht="15.75" customHeight="1">
      <c r="A594" s="213"/>
      <c r="B594" s="212"/>
      <c r="C594" s="212"/>
      <c r="D594" s="212"/>
      <c r="E594" s="212"/>
      <c r="F594" s="212"/>
      <c r="G594" s="212"/>
      <c r="H594" s="212"/>
      <c r="I594" s="212"/>
      <c r="J594" s="212"/>
      <c r="K594" s="212"/>
      <c r="L594" s="212"/>
      <c r="M594" s="212"/>
      <c r="N594" s="212"/>
      <c r="O594" s="212"/>
      <c r="P594" s="55"/>
      <c r="Q594" s="55"/>
      <c r="R594" s="55"/>
      <c r="S594" s="55"/>
      <c r="T594" s="55"/>
      <c r="U594" s="213"/>
      <c r="V594" s="213"/>
      <c r="W594" s="213"/>
      <c r="X594" s="213"/>
      <c r="Y594" s="213"/>
      <c r="Z594" s="213"/>
      <c r="AA594" s="213"/>
      <c r="AB594" s="213"/>
      <c r="AC594" s="213"/>
      <c r="AD594" s="213"/>
      <c r="AE594" s="213"/>
      <c r="AF594" s="213"/>
      <c r="AG594" s="213"/>
      <c r="AH594" s="213"/>
      <c r="AI594" s="213"/>
      <c r="AJ594" s="213"/>
      <c r="AK594" s="213"/>
      <c r="AL594" s="213"/>
      <c r="AM594" s="213"/>
    </row>
    <row r="595" spans="1:39" ht="15.75" customHeight="1">
      <c r="A595" s="213"/>
      <c r="B595" s="212"/>
      <c r="C595" s="212"/>
      <c r="D595" s="212"/>
      <c r="E595" s="212"/>
      <c r="F595" s="212"/>
      <c r="G595" s="212"/>
      <c r="H595" s="212"/>
      <c r="I595" s="212"/>
      <c r="J595" s="212"/>
      <c r="K595" s="212"/>
      <c r="L595" s="212"/>
      <c r="M595" s="212"/>
      <c r="N595" s="212"/>
      <c r="O595" s="212"/>
      <c r="P595" s="55"/>
      <c r="Q595" s="55"/>
      <c r="R595" s="55"/>
      <c r="S595" s="55"/>
      <c r="T595" s="55"/>
      <c r="U595" s="213"/>
      <c r="V595" s="213"/>
      <c r="W595" s="213"/>
      <c r="X595" s="213"/>
      <c r="Y595" s="213"/>
      <c r="Z595" s="213"/>
      <c r="AA595" s="213"/>
      <c r="AB595" s="213"/>
      <c r="AC595" s="213"/>
      <c r="AD595" s="213"/>
      <c r="AE595" s="213"/>
      <c r="AF595" s="213"/>
      <c r="AG595" s="213"/>
      <c r="AH595" s="213"/>
      <c r="AI595" s="213"/>
      <c r="AJ595" s="213"/>
      <c r="AK595" s="213"/>
      <c r="AL595" s="213"/>
      <c r="AM595" s="213"/>
    </row>
    <row r="596" spans="1:39" ht="15.75" customHeight="1">
      <c r="A596" s="213"/>
      <c r="B596" s="212"/>
      <c r="C596" s="212"/>
      <c r="D596" s="212"/>
      <c r="E596" s="212"/>
      <c r="F596" s="212"/>
      <c r="G596" s="212"/>
      <c r="H596" s="212"/>
      <c r="I596" s="212"/>
      <c r="J596" s="212"/>
      <c r="K596" s="212"/>
      <c r="L596" s="212"/>
      <c r="M596" s="212"/>
      <c r="N596" s="212"/>
      <c r="O596" s="212"/>
      <c r="P596" s="55"/>
      <c r="Q596" s="55"/>
      <c r="R596" s="55"/>
      <c r="S596" s="55"/>
      <c r="T596" s="55"/>
      <c r="U596" s="213"/>
      <c r="V596" s="213"/>
      <c r="W596" s="213"/>
      <c r="X596" s="213"/>
      <c r="Y596" s="213"/>
      <c r="Z596" s="213"/>
      <c r="AA596" s="213"/>
      <c r="AB596" s="213"/>
      <c r="AC596" s="213"/>
      <c r="AD596" s="213"/>
      <c r="AE596" s="213"/>
      <c r="AF596" s="213"/>
      <c r="AG596" s="213"/>
      <c r="AH596" s="213"/>
      <c r="AI596" s="213"/>
      <c r="AJ596" s="213"/>
      <c r="AK596" s="213"/>
      <c r="AL596" s="213"/>
      <c r="AM596" s="213"/>
    </row>
    <row r="597" spans="1:39" ht="15.75" customHeight="1">
      <c r="A597" s="213"/>
      <c r="B597" s="212"/>
      <c r="C597" s="212"/>
      <c r="D597" s="212"/>
      <c r="E597" s="212"/>
      <c r="F597" s="212"/>
      <c r="G597" s="212"/>
      <c r="H597" s="212"/>
      <c r="I597" s="212"/>
      <c r="J597" s="212"/>
      <c r="K597" s="212"/>
      <c r="L597" s="212"/>
      <c r="M597" s="212"/>
      <c r="N597" s="212"/>
      <c r="O597" s="212"/>
      <c r="P597" s="55"/>
      <c r="Q597" s="55"/>
      <c r="R597" s="55"/>
      <c r="S597" s="55"/>
      <c r="T597" s="55"/>
      <c r="U597" s="213"/>
      <c r="V597" s="213"/>
      <c r="W597" s="213"/>
      <c r="X597" s="213"/>
      <c r="Y597" s="213"/>
      <c r="Z597" s="213"/>
      <c r="AA597" s="213"/>
      <c r="AB597" s="213"/>
      <c r="AC597" s="213"/>
      <c r="AD597" s="213"/>
      <c r="AE597" s="213"/>
      <c r="AF597" s="213"/>
      <c r="AG597" s="213"/>
      <c r="AH597" s="213"/>
      <c r="AI597" s="213"/>
      <c r="AJ597" s="213"/>
      <c r="AK597" s="213"/>
      <c r="AL597" s="213"/>
      <c r="AM597" s="213"/>
    </row>
    <row r="598" spans="1:39" ht="15.75" customHeight="1">
      <c r="A598" s="213"/>
      <c r="B598" s="212"/>
      <c r="C598" s="212"/>
      <c r="D598" s="212"/>
      <c r="E598" s="212"/>
      <c r="F598" s="212"/>
      <c r="G598" s="212"/>
      <c r="H598" s="212"/>
      <c r="I598" s="212"/>
      <c r="J598" s="212"/>
      <c r="K598" s="212"/>
      <c r="L598" s="212"/>
      <c r="M598" s="212"/>
      <c r="N598" s="212"/>
      <c r="O598" s="212"/>
      <c r="P598" s="55"/>
      <c r="Q598" s="55"/>
      <c r="R598" s="55"/>
      <c r="S598" s="55"/>
      <c r="T598" s="55"/>
      <c r="U598" s="213"/>
      <c r="V598" s="213"/>
      <c r="W598" s="213"/>
      <c r="X598" s="213"/>
      <c r="Y598" s="213"/>
      <c r="Z598" s="213"/>
      <c r="AA598" s="213"/>
      <c r="AB598" s="213"/>
      <c r="AC598" s="213"/>
      <c r="AD598" s="213"/>
      <c r="AE598" s="213"/>
      <c r="AF598" s="213"/>
      <c r="AG598" s="213"/>
      <c r="AH598" s="213"/>
      <c r="AI598" s="213"/>
      <c r="AJ598" s="213"/>
      <c r="AK598" s="213"/>
      <c r="AL598" s="213"/>
      <c r="AM598" s="213"/>
    </row>
    <row r="599" spans="1:39" ht="15.75" customHeight="1">
      <c r="A599" s="213"/>
      <c r="B599" s="212"/>
      <c r="C599" s="212"/>
      <c r="D599" s="212"/>
      <c r="E599" s="212"/>
      <c r="F599" s="212"/>
      <c r="G599" s="212"/>
      <c r="H599" s="212"/>
      <c r="I599" s="212"/>
      <c r="J599" s="212"/>
      <c r="K599" s="212"/>
      <c r="L599" s="212"/>
      <c r="M599" s="212"/>
      <c r="N599" s="212"/>
      <c r="O599" s="212"/>
      <c r="P599" s="55"/>
      <c r="Q599" s="55"/>
      <c r="R599" s="55"/>
      <c r="S599" s="55"/>
      <c r="T599" s="55"/>
      <c r="U599" s="213"/>
      <c r="V599" s="213"/>
      <c r="W599" s="213"/>
      <c r="X599" s="213"/>
      <c r="Y599" s="213"/>
      <c r="Z599" s="213"/>
      <c r="AA599" s="213"/>
      <c r="AB599" s="213"/>
      <c r="AC599" s="213"/>
      <c r="AD599" s="213"/>
      <c r="AE599" s="213"/>
      <c r="AF599" s="213"/>
      <c r="AG599" s="213"/>
      <c r="AH599" s="213"/>
      <c r="AI599" s="213"/>
      <c r="AJ599" s="213"/>
      <c r="AK599" s="213"/>
      <c r="AL599" s="213"/>
      <c r="AM599" s="213"/>
    </row>
    <row r="600" spans="1:39" ht="15.75" customHeight="1">
      <c r="A600" s="213"/>
      <c r="B600" s="212"/>
      <c r="C600" s="212"/>
      <c r="D600" s="212"/>
      <c r="E600" s="212"/>
      <c r="F600" s="212"/>
      <c r="G600" s="212"/>
      <c r="H600" s="212"/>
      <c r="I600" s="212"/>
      <c r="J600" s="212"/>
      <c r="K600" s="212"/>
      <c r="L600" s="212"/>
      <c r="M600" s="212"/>
      <c r="N600" s="212"/>
      <c r="O600" s="212"/>
      <c r="P600" s="55"/>
      <c r="Q600" s="55"/>
      <c r="R600" s="55"/>
      <c r="S600" s="55"/>
      <c r="T600" s="55"/>
      <c r="U600" s="213"/>
      <c r="V600" s="213"/>
      <c r="W600" s="213"/>
      <c r="X600" s="213"/>
      <c r="Y600" s="213"/>
      <c r="Z600" s="213"/>
      <c r="AA600" s="213"/>
      <c r="AB600" s="213"/>
      <c r="AC600" s="213"/>
      <c r="AD600" s="213"/>
      <c r="AE600" s="213"/>
      <c r="AF600" s="213"/>
      <c r="AG600" s="213"/>
      <c r="AH600" s="213"/>
      <c r="AI600" s="213"/>
      <c r="AJ600" s="213"/>
      <c r="AK600" s="213"/>
      <c r="AL600" s="213"/>
      <c r="AM600" s="213"/>
    </row>
    <row r="601" spans="1:39" ht="15.75" customHeight="1">
      <c r="A601" s="213"/>
      <c r="B601" s="212"/>
      <c r="C601" s="212"/>
      <c r="D601" s="212"/>
      <c r="E601" s="212"/>
      <c r="F601" s="212"/>
      <c r="G601" s="212"/>
      <c r="H601" s="212"/>
      <c r="I601" s="212"/>
      <c r="J601" s="212"/>
      <c r="K601" s="212"/>
      <c r="L601" s="212"/>
      <c r="M601" s="212"/>
      <c r="N601" s="212"/>
      <c r="O601" s="212"/>
      <c r="P601" s="55"/>
      <c r="Q601" s="55"/>
      <c r="R601" s="55"/>
      <c r="S601" s="55"/>
      <c r="T601" s="55"/>
      <c r="U601" s="213"/>
      <c r="V601" s="213"/>
      <c r="W601" s="213"/>
      <c r="X601" s="213"/>
      <c r="Y601" s="213"/>
      <c r="Z601" s="213"/>
      <c r="AA601" s="213"/>
      <c r="AB601" s="213"/>
      <c r="AC601" s="213"/>
      <c r="AD601" s="213"/>
      <c r="AE601" s="213"/>
      <c r="AF601" s="213"/>
      <c r="AG601" s="213"/>
      <c r="AH601" s="213"/>
      <c r="AI601" s="213"/>
      <c r="AJ601" s="213"/>
      <c r="AK601" s="213"/>
      <c r="AL601" s="213"/>
      <c r="AM601" s="213"/>
    </row>
    <row r="602" spans="1:39" ht="15.75" customHeight="1">
      <c r="A602" s="213"/>
      <c r="B602" s="212"/>
      <c r="C602" s="212"/>
      <c r="D602" s="212"/>
      <c r="E602" s="212"/>
      <c r="F602" s="212"/>
      <c r="G602" s="212"/>
      <c r="H602" s="212"/>
      <c r="I602" s="212"/>
      <c r="J602" s="212"/>
      <c r="K602" s="212"/>
      <c r="L602" s="212"/>
      <c r="M602" s="212"/>
      <c r="N602" s="212"/>
      <c r="O602" s="212"/>
      <c r="P602" s="55"/>
      <c r="Q602" s="55"/>
      <c r="R602" s="55"/>
      <c r="S602" s="55"/>
      <c r="T602" s="55"/>
      <c r="U602" s="213"/>
      <c r="V602" s="213"/>
      <c r="W602" s="213"/>
      <c r="X602" s="213"/>
      <c r="Y602" s="213"/>
      <c r="Z602" s="213"/>
      <c r="AA602" s="213"/>
      <c r="AB602" s="213"/>
      <c r="AC602" s="213"/>
      <c r="AD602" s="213"/>
      <c r="AE602" s="213"/>
      <c r="AF602" s="213"/>
      <c r="AG602" s="213"/>
      <c r="AH602" s="213"/>
      <c r="AI602" s="213"/>
      <c r="AJ602" s="213"/>
      <c r="AK602" s="213"/>
      <c r="AL602" s="213"/>
      <c r="AM602" s="213"/>
    </row>
    <row r="603" spans="1:39" ht="15.75" customHeight="1">
      <c r="A603" s="213"/>
      <c r="B603" s="212"/>
      <c r="C603" s="212"/>
      <c r="D603" s="212"/>
      <c r="E603" s="212"/>
      <c r="F603" s="212"/>
      <c r="G603" s="212"/>
      <c r="H603" s="212"/>
      <c r="I603" s="212"/>
      <c r="J603" s="212"/>
      <c r="K603" s="212"/>
      <c r="L603" s="212"/>
      <c r="M603" s="212"/>
      <c r="N603" s="212"/>
      <c r="O603" s="212"/>
      <c r="P603" s="55"/>
      <c r="Q603" s="55"/>
      <c r="R603" s="55"/>
      <c r="S603" s="55"/>
      <c r="T603" s="55"/>
      <c r="U603" s="213"/>
      <c r="V603" s="213"/>
      <c r="W603" s="213"/>
      <c r="X603" s="213"/>
      <c r="Y603" s="213"/>
      <c r="Z603" s="213"/>
      <c r="AA603" s="213"/>
      <c r="AB603" s="213"/>
      <c r="AC603" s="213"/>
      <c r="AD603" s="213"/>
      <c r="AE603" s="213"/>
      <c r="AF603" s="213"/>
      <c r="AG603" s="213"/>
      <c r="AH603" s="213"/>
      <c r="AI603" s="213"/>
      <c r="AJ603" s="213"/>
      <c r="AK603" s="213"/>
      <c r="AL603" s="213"/>
      <c r="AM603" s="213"/>
    </row>
    <row r="604" spans="1:39" ht="15.75" customHeight="1">
      <c r="A604" s="213"/>
      <c r="B604" s="212"/>
      <c r="C604" s="212"/>
      <c r="D604" s="212"/>
      <c r="E604" s="212"/>
      <c r="F604" s="212"/>
      <c r="G604" s="212"/>
      <c r="H604" s="212"/>
      <c r="I604" s="212"/>
      <c r="J604" s="212"/>
      <c r="K604" s="212"/>
      <c r="L604" s="212"/>
      <c r="M604" s="212"/>
      <c r="N604" s="212"/>
      <c r="O604" s="212"/>
      <c r="P604" s="55"/>
      <c r="Q604" s="55"/>
      <c r="R604" s="55"/>
      <c r="S604" s="55"/>
      <c r="T604" s="55"/>
      <c r="U604" s="213"/>
      <c r="V604" s="213"/>
      <c r="W604" s="213"/>
      <c r="X604" s="213"/>
      <c r="Y604" s="213"/>
      <c r="Z604" s="213"/>
      <c r="AA604" s="213"/>
      <c r="AB604" s="213"/>
      <c r="AC604" s="213"/>
      <c r="AD604" s="213"/>
      <c r="AE604" s="213"/>
      <c r="AF604" s="213"/>
      <c r="AG604" s="213"/>
      <c r="AH604" s="213"/>
      <c r="AI604" s="213"/>
      <c r="AJ604" s="213"/>
      <c r="AK604" s="213"/>
      <c r="AL604" s="213"/>
      <c r="AM604" s="213"/>
    </row>
    <row r="605" spans="1:39" ht="15.75" customHeight="1">
      <c r="A605" s="213"/>
      <c r="B605" s="212"/>
      <c r="C605" s="212"/>
      <c r="D605" s="212"/>
      <c r="E605" s="212"/>
      <c r="F605" s="212"/>
      <c r="G605" s="212"/>
      <c r="H605" s="212"/>
      <c r="I605" s="212"/>
      <c r="J605" s="212"/>
      <c r="K605" s="212"/>
      <c r="L605" s="212"/>
      <c r="M605" s="212"/>
      <c r="N605" s="212"/>
      <c r="O605" s="212"/>
      <c r="P605" s="55"/>
      <c r="Q605" s="55"/>
      <c r="R605" s="55"/>
      <c r="S605" s="55"/>
      <c r="T605" s="55"/>
      <c r="U605" s="213"/>
      <c r="V605" s="213"/>
      <c r="W605" s="213"/>
      <c r="X605" s="213"/>
      <c r="Y605" s="213"/>
      <c r="Z605" s="213"/>
      <c r="AA605" s="213"/>
      <c r="AB605" s="213"/>
      <c r="AC605" s="213"/>
      <c r="AD605" s="213"/>
      <c r="AE605" s="213"/>
      <c r="AF605" s="213"/>
      <c r="AG605" s="213"/>
      <c r="AH605" s="213"/>
      <c r="AI605" s="213"/>
      <c r="AJ605" s="213"/>
      <c r="AK605" s="213"/>
      <c r="AL605" s="213"/>
      <c r="AM605" s="213"/>
    </row>
    <row r="606" spans="1:39" ht="15.75" customHeight="1">
      <c r="A606" s="213"/>
      <c r="B606" s="212"/>
      <c r="C606" s="212"/>
      <c r="D606" s="212"/>
      <c r="E606" s="212"/>
      <c r="F606" s="212"/>
      <c r="G606" s="212"/>
      <c r="H606" s="212"/>
      <c r="I606" s="212"/>
      <c r="J606" s="212"/>
      <c r="K606" s="212"/>
      <c r="L606" s="212"/>
      <c r="M606" s="212"/>
      <c r="N606" s="212"/>
      <c r="O606" s="212"/>
      <c r="P606" s="55"/>
      <c r="Q606" s="55"/>
      <c r="R606" s="55"/>
      <c r="S606" s="55"/>
      <c r="T606" s="55"/>
      <c r="U606" s="213"/>
      <c r="V606" s="213"/>
      <c r="W606" s="213"/>
      <c r="X606" s="213"/>
      <c r="Y606" s="213"/>
      <c r="Z606" s="213"/>
      <c r="AA606" s="213"/>
      <c r="AB606" s="213"/>
      <c r="AC606" s="213"/>
      <c r="AD606" s="213"/>
      <c r="AE606" s="213"/>
      <c r="AF606" s="213"/>
      <c r="AG606" s="213"/>
      <c r="AH606" s="213"/>
      <c r="AI606" s="213"/>
      <c r="AJ606" s="213"/>
      <c r="AK606" s="213"/>
      <c r="AL606" s="213"/>
      <c r="AM606" s="213"/>
    </row>
    <row r="607" spans="1:39" ht="15.75" customHeight="1">
      <c r="A607" s="213"/>
      <c r="B607" s="212"/>
      <c r="C607" s="212"/>
      <c r="D607" s="212"/>
      <c r="E607" s="212"/>
      <c r="F607" s="212"/>
      <c r="G607" s="212"/>
      <c r="H607" s="212"/>
      <c r="I607" s="212"/>
      <c r="J607" s="212"/>
      <c r="K607" s="212"/>
      <c r="L607" s="212"/>
      <c r="M607" s="212"/>
      <c r="N607" s="212"/>
      <c r="O607" s="212"/>
      <c r="P607" s="55"/>
      <c r="Q607" s="55"/>
      <c r="R607" s="55"/>
      <c r="S607" s="55"/>
      <c r="T607" s="55"/>
      <c r="U607" s="213"/>
      <c r="V607" s="213"/>
      <c r="W607" s="213"/>
      <c r="X607" s="213"/>
      <c r="Y607" s="213"/>
      <c r="Z607" s="213"/>
      <c r="AA607" s="213"/>
      <c r="AB607" s="213"/>
      <c r="AC607" s="213"/>
      <c r="AD607" s="213"/>
      <c r="AE607" s="213"/>
      <c r="AF607" s="213"/>
      <c r="AG607" s="213"/>
      <c r="AH607" s="213"/>
      <c r="AI607" s="213"/>
      <c r="AJ607" s="213"/>
      <c r="AK607" s="213"/>
      <c r="AL607" s="213"/>
      <c r="AM607" s="213"/>
    </row>
    <row r="608" spans="1:39" ht="15.75" customHeight="1">
      <c r="A608" s="213"/>
      <c r="B608" s="212"/>
      <c r="C608" s="212"/>
      <c r="D608" s="212"/>
      <c r="E608" s="212"/>
      <c r="F608" s="212"/>
      <c r="G608" s="212"/>
      <c r="H608" s="212"/>
      <c r="I608" s="212"/>
      <c r="J608" s="212"/>
      <c r="K608" s="212"/>
      <c r="L608" s="212"/>
      <c r="M608" s="212"/>
      <c r="N608" s="212"/>
      <c r="O608" s="212"/>
      <c r="P608" s="55"/>
      <c r="Q608" s="55"/>
      <c r="R608" s="55"/>
      <c r="S608" s="55"/>
      <c r="T608" s="55"/>
      <c r="U608" s="213"/>
      <c r="V608" s="213"/>
      <c r="W608" s="213"/>
      <c r="X608" s="213"/>
      <c r="Y608" s="213"/>
      <c r="Z608" s="213"/>
      <c r="AA608" s="213"/>
      <c r="AB608" s="213"/>
      <c r="AC608" s="213"/>
      <c r="AD608" s="213"/>
      <c r="AE608" s="213"/>
      <c r="AF608" s="213"/>
      <c r="AG608" s="213"/>
      <c r="AH608" s="213"/>
      <c r="AI608" s="213"/>
      <c r="AJ608" s="213"/>
      <c r="AK608" s="213"/>
      <c r="AL608" s="213"/>
      <c r="AM608" s="213"/>
    </row>
    <row r="609" spans="1:39" ht="15.75" customHeight="1">
      <c r="A609" s="213"/>
      <c r="B609" s="212"/>
      <c r="C609" s="212"/>
      <c r="D609" s="212"/>
      <c r="E609" s="212"/>
      <c r="F609" s="212"/>
      <c r="G609" s="212"/>
      <c r="H609" s="212"/>
      <c r="I609" s="212"/>
      <c r="J609" s="212"/>
      <c r="K609" s="212"/>
      <c r="L609" s="212"/>
      <c r="M609" s="212"/>
      <c r="N609" s="212"/>
      <c r="O609" s="212"/>
      <c r="P609" s="55"/>
      <c r="Q609" s="55"/>
      <c r="R609" s="55"/>
      <c r="S609" s="55"/>
      <c r="T609" s="55"/>
      <c r="U609" s="213"/>
      <c r="V609" s="213"/>
      <c r="W609" s="213"/>
      <c r="X609" s="213"/>
      <c r="Y609" s="213"/>
      <c r="Z609" s="213"/>
      <c r="AA609" s="213"/>
      <c r="AB609" s="213"/>
      <c r="AC609" s="213"/>
      <c r="AD609" s="213"/>
      <c r="AE609" s="213"/>
      <c r="AF609" s="213"/>
      <c r="AG609" s="213"/>
      <c r="AH609" s="213"/>
      <c r="AI609" s="213"/>
      <c r="AJ609" s="213"/>
      <c r="AK609" s="213"/>
      <c r="AL609" s="213"/>
      <c r="AM609" s="213"/>
    </row>
    <row r="610" spans="1:39" ht="15.75" customHeight="1">
      <c r="A610" s="213"/>
      <c r="B610" s="212"/>
      <c r="C610" s="212"/>
      <c r="D610" s="212"/>
      <c r="E610" s="212"/>
      <c r="F610" s="212"/>
      <c r="G610" s="212"/>
      <c r="H610" s="212"/>
      <c r="I610" s="212"/>
      <c r="J610" s="212"/>
      <c r="K610" s="212"/>
      <c r="L610" s="212"/>
      <c r="M610" s="212"/>
      <c r="N610" s="212"/>
      <c r="O610" s="212"/>
      <c r="P610" s="55"/>
      <c r="Q610" s="55"/>
      <c r="R610" s="55"/>
      <c r="S610" s="55"/>
      <c r="T610" s="55"/>
      <c r="U610" s="213"/>
      <c r="V610" s="213"/>
      <c r="W610" s="213"/>
      <c r="X610" s="213"/>
      <c r="Y610" s="213"/>
      <c r="Z610" s="213"/>
      <c r="AA610" s="213"/>
      <c r="AB610" s="213"/>
      <c r="AC610" s="213"/>
      <c r="AD610" s="213"/>
      <c r="AE610" s="213"/>
      <c r="AF610" s="213"/>
      <c r="AG610" s="213"/>
      <c r="AH610" s="213"/>
      <c r="AI610" s="213"/>
      <c r="AJ610" s="213"/>
      <c r="AK610" s="213"/>
      <c r="AL610" s="213"/>
      <c r="AM610" s="213"/>
    </row>
    <row r="611" spans="1:39" ht="15.75" customHeight="1">
      <c r="A611" s="213"/>
      <c r="B611" s="212"/>
      <c r="C611" s="212"/>
      <c r="D611" s="212"/>
      <c r="E611" s="212"/>
      <c r="F611" s="212"/>
      <c r="G611" s="212"/>
      <c r="H611" s="212"/>
      <c r="I611" s="212"/>
      <c r="J611" s="212"/>
      <c r="K611" s="212"/>
      <c r="L611" s="212"/>
      <c r="M611" s="212"/>
      <c r="N611" s="212"/>
      <c r="O611" s="212"/>
      <c r="P611" s="55"/>
      <c r="Q611" s="55"/>
      <c r="R611" s="55"/>
      <c r="S611" s="55"/>
      <c r="T611" s="55"/>
      <c r="U611" s="213"/>
      <c r="V611" s="213"/>
      <c r="W611" s="213"/>
      <c r="X611" s="213"/>
      <c r="Y611" s="213"/>
      <c r="Z611" s="213"/>
      <c r="AA611" s="213"/>
      <c r="AB611" s="213"/>
      <c r="AC611" s="213"/>
      <c r="AD611" s="213"/>
      <c r="AE611" s="213"/>
      <c r="AF611" s="213"/>
      <c r="AG611" s="213"/>
      <c r="AH611" s="213"/>
      <c r="AI611" s="213"/>
      <c r="AJ611" s="213"/>
      <c r="AK611" s="213"/>
      <c r="AL611" s="213"/>
      <c r="AM611" s="213"/>
    </row>
    <row r="612" spans="1:39" ht="15.75" customHeight="1">
      <c r="A612" s="213"/>
      <c r="B612" s="212"/>
      <c r="C612" s="212"/>
      <c r="D612" s="212"/>
      <c r="E612" s="212"/>
      <c r="F612" s="212"/>
      <c r="G612" s="212"/>
      <c r="H612" s="212"/>
      <c r="I612" s="212"/>
      <c r="J612" s="212"/>
      <c r="K612" s="212"/>
      <c r="L612" s="212"/>
      <c r="M612" s="212"/>
      <c r="N612" s="212"/>
      <c r="O612" s="212"/>
      <c r="P612" s="55"/>
      <c r="Q612" s="55"/>
      <c r="R612" s="55"/>
      <c r="S612" s="55"/>
      <c r="T612" s="55"/>
      <c r="U612" s="213"/>
      <c r="V612" s="213"/>
      <c r="W612" s="213"/>
      <c r="X612" s="213"/>
      <c r="Y612" s="213"/>
      <c r="Z612" s="213"/>
      <c r="AA612" s="213"/>
      <c r="AB612" s="213"/>
      <c r="AC612" s="213"/>
      <c r="AD612" s="213"/>
      <c r="AE612" s="213"/>
      <c r="AF612" s="213"/>
      <c r="AG612" s="213"/>
      <c r="AH612" s="213"/>
      <c r="AI612" s="213"/>
      <c r="AJ612" s="213"/>
      <c r="AK612" s="213"/>
      <c r="AL612" s="213"/>
      <c r="AM612" s="213"/>
    </row>
    <row r="613" spans="1:39" ht="15.75" customHeight="1">
      <c r="A613" s="213"/>
      <c r="B613" s="212"/>
      <c r="C613" s="212"/>
      <c r="D613" s="212"/>
      <c r="E613" s="212"/>
      <c r="F613" s="212"/>
      <c r="G613" s="212"/>
      <c r="H613" s="212"/>
      <c r="I613" s="212"/>
      <c r="J613" s="212"/>
      <c r="K613" s="212"/>
      <c r="L613" s="212"/>
      <c r="M613" s="212"/>
      <c r="N613" s="212"/>
      <c r="O613" s="212"/>
      <c r="P613" s="55"/>
      <c r="Q613" s="55"/>
      <c r="R613" s="55"/>
      <c r="S613" s="55"/>
      <c r="T613" s="55"/>
      <c r="U613" s="213"/>
      <c r="V613" s="213"/>
      <c r="W613" s="213"/>
      <c r="X613" s="213"/>
      <c r="Y613" s="213"/>
      <c r="Z613" s="213"/>
      <c r="AA613" s="213"/>
      <c r="AB613" s="213"/>
      <c r="AC613" s="213"/>
      <c r="AD613" s="213"/>
      <c r="AE613" s="213"/>
      <c r="AF613" s="213"/>
      <c r="AG613" s="213"/>
      <c r="AH613" s="213"/>
      <c r="AI613" s="213"/>
      <c r="AJ613" s="213"/>
      <c r="AK613" s="213"/>
      <c r="AL613" s="213"/>
      <c r="AM613" s="213"/>
    </row>
    <row r="614" spans="1:39" ht="15.75" customHeight="1">
      <c r="A614" s="213"/>
      <c r="B614" s="212"/>
      <c r="C614" s="212"/>
      <c r="D614" s="212"/>
      <c r="E614" s="212"/>
      <c r="F614" s="212"/>
      <c r="G614" s="212"/>
      <c r="H614" s="212"/>
      <c r="I614" s="212"/>
      <c r="J614" s="212"/>
      <c r="K614" s="212"/>
      <c r="L614" s="212"/>
      <c r="M614" s="212"/>
      <c r="N614" s="212"/>
      <c r="O614" s="212"/>
      <c r="P614" s="55"/>
      <c r="Q614" s="55"/>
      <c r="R614" s="55"/>
      <c r="S614" s="55"/>
      <c r="T614" s="55"/>
      <c r="U614" s="213"/>
      <c r="V614" s="213"/>
      <c r="W614" s="213"/>
      <c r="X614" s="213"/>
      <c r="Y614" s="213"/>
      <c r="Z614" s="213"/>
      <c r="AA614" s="213"/>
      <c r="AB614" s="213"/>
      <c r="AC614" s="213"/>
      <c r="AD614" s="213"/>
      <c r="AE614" s="213"/>
      <c r="AF614" s="213"/>
      <c r="AG614" s="213"/>
      <c r="AH614" s="213"/>
      <c r="AI614" s="213"/>
      <c r="AJ614" s="213"/>
      <c r="AK614" s="213"/>
      <c r="AL614" s="213"/>
      <c r="AM614" s="213"/>
    </row>
    <row r="615" spans="1:39" ht="15.75" customHeight="1">
      <c r="A615" s="213"/>
      <c r="B615" s="212"/>
      <c r="C615" s="212"/>
      <c r="D615" s="212"/>
      <c r="E615" s="212"/>
      <c r="F615" s="212"/>
      <c r="G615" s="212"/>
      <c r="H615" s="212"/>
      <c r="I615" s="212"/>
      <c r="J615" s="212"/>
      <c r="K615" s="212"/>
      <c r="L615" s="212"/>
      <c r="M615" s="212"/>
      <c r="N615" s="212"/>
      <c r="O615" s="212"/>
      <c r="P615" s="55"/>
      <c r="Q615" s="55"/>
      <c r="R615" s="55"/>
      <c r="S615" s="55"/>
      <c r="T615" s="55"/>
      <c r="U615" s="213"/>
      <c r="V615" s="213"/>
      <c r="W615" s="213"/>
      <c r="X615" s="213"/>
      <c r="Y615" s="213"/>
      <c r="Z615" s="213"/>
      <c r="AA615" s="213"/>
      <c r="AB615" s="213"/>
      <c r="AC615" s="213"/>
      <c r="AD615" s="213"/>
      <c r="AE615" s="213"/>
      <c r="AF615" s="213"/>
      <c r="AG615" s="213"/>
      <c r="AH615" s="213"/>
      <c r="AI615" s="213"/>
      <c r="AJ615" s="213"/>
      <c r="AK615" s="213"/>
      <c r="AL615" s="213"/>
      <c r="AM615" s="213"/>
    </row>
    <row r="616" spans="1:39" ht="15.75" customHeight="1">
      <c r="A616" s="213"/>
      <c r="B616" s="212"/>
      <c r="C616" s="212"/>
      <c r="D616" s="212"/>
      <c r="E616" s="212"/>
      <c r="F616" s="212"/>
      <c r="G616" s="212"/>
      <c r="H616" s="212"/>
      <c r="I616" s="212"/>
      <c r="J616" s="212"/>
      <c r="K616" s="212"/>
      <c r="L616" s="212"/>
      <c r="M616" s="212"/>
      <c r="N616" s="212"/>
      <c r="O616" s="212"/>
      <c r="P616" s="55"/>
      <c r="Q616" s="55"/>
      <c r="R616" s="55"/>
      <c r="S616" s="55"/>
      <c r="T616" s="55"/>
      <c r="U616" s="213"/>
      <c r="V616" s="213"/>
      <c r="W616" s="213"/>
      <c r="X616" s="213"/>
      <c r="Y616" s="213"/>
      <c r="Z616" s="213"/>
      <c r="AA616" s="213"/>
      <c r="AB616" s="213"/>
      <c r="AC616" s="213"/>
      <c r="AD616" s="213"/>
      <c r="AE616" s="213"/>
      <c r="AF616" s="213"/>
      <c r="AG616" s="213"/>
      <c r="AH616" s="213"/>
      <c r="AI616" s="213"/>
      <c r="AJ616" s="213"/>
      <c r="AK616" s="213"/>
      <c r="AL616" s="213"/>
      <c r="AM616" s="213"/>
    </row>
    <row r="617" spans="1:39" ht="15.75" customHeight="1">
      <c r="A617" s="213"/>
      <c r="B617" s="212"/>
      <c r="C617" s="212"/>
      <c r="D617" s="212"/>
      <c r="E617" s="212"/>
      <c r="F617" s="212"/>
      <c r="G617" s="212"/>
      <c r="H617" s="212"/>
      <c r="I617" s="212"/>
      <c r="J617" s="212"/>
      <c r="K617" s="212"/>
      <c r="L617" s="212"/>
      <c r="M617" s="212"/>
      <c r="N617" s="212"/>
      <c r="O617" s="212"/>
      <c r="P617" s="55"/>
      <c r="Q617" s="55"/>
      <c r="R617" s="55"/>
      <c r="S617" s="55"/>
      <c r="T617" s="55"/>
      <c r="U617" s="213"/>
      <c r="V617" s="213"/>
      <c r="W617" s="213"/>
      <c r="X617" s="213"/>
      <c r="Y617" s="213"/>
      <c r="Z617" s="213"/>
      <c r="AA617" s="213"/>
      <c r="AB617" s="213"/>
      <c r="AC617" s="213"/>
      <c r="AD617" s="213"/>
      <c r="AE617" s="213"/>
      <c r="AF617" s="213"/>
      <c r="AG617" s="213"/>
      <c r="AH617" s="213"/>
      <c r="AI617" s="213"/>
      <c r="AJ617" s="213"/>
      <c r="AK617" s="213"/>
      <c r="AL617" s="213"/>
      <c r="AM617" s="213"/>
    </row>
    <row r="618" spans="1:39" ht="15.75" customHeight="1">
      <c r="A618" s="213"/>
      <c r="B618" s="212"/>
      <c r="C618" s="212"/>
      <c r="D618" s="212"/>
      <c r="E618" s="212"/>
      <c r="F618" s="212"/>
      <c r="G618" s="212"/>
      <c r="H618" s="212"/>
      <c r="I618" s="212"/>
      <c r="J618" s="212"/>
      <c r="K618" s="212"/>
      <c r="L618" s="212"/>
      <c r="M618" s="212"/>
      <c r="N618" s="212"/>
      <c r="O618" s="212"/>
      <c r="P618" s="55"/>
      <c r="Q618" s="55"/>
      <c r="R618" s="55"/>
      <c r="S618" s="55"/>
      <c r="T618" s="55"/>
      <c r="U618" s="213"/>
      <c r="V618" s="213"/>
      <c r="W618" s="213"/>
      <c r="X618" s="213"/>
      <c r="Y618" s="213"/>
      <c r="Z618" s="213"/>
      <c r="AA618" s="213"/>
      <c r="AB618" s="213"/>
      <c r="AC618" s="213"/>
      <c r="AD618" s="213"/>
      <c r="AE618" s="213"/>
      <c r="AF618" s="213"/>
      <c r="AG618" s="213"/>
      <c r="AH618" s="213"/>
      <c r="AI618" s="213"/>
      <c r="AJ618" s="213"/>
      <c r="AK618" s="213"/>
      <c r="AL618" s="213"/>
      <c r="AM618" s="213"/>
    </row>
    <row r="619" spans="1:39" ht="15.75" customHeight="1">
      <c r="A619" s="213"/>
      <c r="B619" s="212"/>
      <c r="C619" s="212"/>
      <c r="D619" s="212"/>
      <c r="E619" s="212"/>
      <c r="F619" s="212"/>
      <c r="G619" s="212"/>
      <c r="H619" s="212"/>
      <c r="I619" s="212"/>
      <c r="J619" s="212"/>
      <c r="K619" s="212"/>
      <c r="L619" s="212"/>
      <c r="M619" s="212"/>
      <c r="N619" s="212"/>
      <c r="O619" s="212"/>
      <c r="P619" s="55"/>
      <c r="Q619" s="55"/>
      <c r="R619" s="55"/>
      <c r="S619" s="55"/>
      <c r="T619" s="55"/>
      <c r="U619" s="213"/>
      <c r="V619" s="213"/>
      <c r="W619" s="213"/>
      <c r="X619" s="213"/>
      <c r="Y619" s="213"/>
      <c r="Z619" s="213"/>
      <c r="AA619" s="213"/>
      <c r="AB619" s="213"/>
      <c r="AC619" s="213"/>
      <c r="AD619" s="213"/>
      <c r="AE619" s="213"/>
      <c r="AF619" s="213"/>
      <c r="AG619" s="213"/>
      <c r="AH619" s="213"/>
      <c r="AI619" s="213"/>
      <c r="AJ619" s="213"/>
      <c r="AK619" s="213"/>
      <c r="AL619" s="213"/>
      <c r="AM619" s="213"/>
    </row>
    <row r="620" spans="1:39" ht="15.75" customHeight="1">
      <c r="A620" s="213"/>
      <c r="B620" s="212"/>
      <c r="C620" s="212"/>
      <c r="D620" s="212"/>
      <c r="E620" s="212"/>
      <c r="F620" s="212"/>
      <c r="G620" s="212"/>
      <c r="H620" s="212"/>
      <c r="I620" s="212"/>
      <c r="J620" s="212"/>
      <c r="K620" s="212"/>
      <c r="L620" s="212"/>
      <c r="M620" s="212"/>
      <c r="N620" s="212"/>
      <c r="O620" s="212"/>
      <c r="P620" s="55"/>
      <c r="Q620" s="55"/>
      <c r="R620" s="55"/>
      <c r="S620" s="55"/>
      <c r="T620" s="55"/>
      <c r="U620" s="213"/>
      <c r="V620" s="213"/>
      <c r="W620" s="213"/>
      <c r="X620" s="213"/>
      <c r="Y620" s="213"/>
      <c r="Z620" s="213"/>
      <c r="AA620" s="213"/>
      <c r="AB620" s="213"/>
      <c r="AC620" s="213"/>
      <c r="AD620" s="213"/>
      <c r="AE620" s="213"/>
      <c r="AF620" s="213"/>
      <c r="AG620" s="213"/>
      <c r="AH620" s="213"/>
      <c r="AI620" s="213"/>
      <c r="AJ620" s="213"/>
      <c r="AK620" s="213"/>
      <c r="AL620" s="213"/>
      <c r="AM620" s="213"/>
    </row>
    <row r="621" spans="1:39" ht="15.75" customHeight="1">
      <c r="A621" s="213"/>
      <c r="B621" s="212"/>
      <c r="C621" s="212"/>
      <c r="D621" s="212"/>
      <c r="E621" s="212"/>
      <c r="F621" s="212"/>
      <c r="G621" s="212"/>
      <c r="H621" s="212"/>
      <c r="I621" s="212"/>
      <c r="J621" s="212"/>
      <c r="K621" s="212"/>
      <c r="L621" s="212"/>
      <c r="M621" s="212"/>
      <c r="N621" s="212"/>
      <c r="O621" s="212"/>
      <c r="P621" s="55"/>
      <c r="Q621" s="55"/>
      <c r="R621" s="55"/>
      <c r="S621" s="55"/>
      <c r="T621" s="55"/>
      <c r="U621" s="213"/>
      <c r="V621" s="213"/>
      <c r="W621" s="213"/>
      <c r="X621" s="213"/>
      <c r="Y621" s="213"/>
      <c r="Z621" s="213"/>
      <c r="AA621" s="213"/>
      <c r="AB621" s="213"/>
      <c r="AC621" s="213"/>
      <c r="AD621" s="213"/>
      <c r="AE621" s="213"/>
      <c r="AF621" s="213"/>
      <c r="AG621" s="213"/>
      <c r="AH621" s="213"/>
      <c r="AI621" s="213"/>
      <c r="AJ621" s="213"/>
      <c r="AK621" s="213"/>
      <c r="AL621" s="213"/>
      <c r="AM621" s="213"/>
    </row>
    <row r="622" spans="1:39" ht="15.75" customHeight="1">
      <c r="A622" s="213"/>
      <c r="B622" s="212"/>
      <c r="C622" s="212"/>
      <c r="D622" s="212"/>
      <c r="E622" s="212"/>
      <c r="F622" s="212"/>
      <c r="G622" s="212"/>
      <c r="H622" s="212"/>
      <c r="I622" s="212"/>
      <c r="J622" s="212"/>
      <c r="K622" s="212"/>
      <c r="L622" s="212"/>
      <c r="M622" s="212"/>
      <c r="N622" s="212"/>
      <c r="O622" s="212"/>
      <c r="P622" s="55"/>
      <c r="Q622" s="55"/>
      <c r="R622" s="55"/>
      <c r="S622" s="55"/>
      <c r="T622" s="55"/>
      <c r="U622" s="213"/>
      <c r="V622" s="213"/>
      <c r="W622" s="213"/>
      <c r="X622" s="213"/>
      <c r="Y622" s="213"/>
      <c r="Z622" s="213"/>
      <c r="AA622" s="213"/>
      <c r="AB622" s="213"/>
      <c r="AC622" s="213"/>
      <c r="AD622" s="213"/>
      <c r="AE622" s="213"/>
      <c r="AF622" s="213"/>
      <c r="AG622" s="213"/>
      <c r="AH622" s="213"/>
      <c r="AI622" s="213"/>
      <c r="AJ622" s="213"/>
      <c r="AK622" s="213"/>
      <c r="AL622" s="213"/>
      <c r="AM622" s="213"/>
    </row>
    <row r="623" spans="1:39" ht="15.75" customHeight="1">
      <c r="A623" s="213"/>
      <c r="B623" s="212"/>
      <c r="C623" s="212"/>
      <c r="D623" s="212"/>
      <c r="E623" s="212"/>
      <c r="F623" s="212"/>
      <c r="G623" s="212"/>
      <c r="H623" s="212"/>
      <c r="I623" s="212"/>
      <c r="J623" s="212"/>
      <c r="K623" s="212"/>
      <c r="L623" s="212"/>
      <c r="M623" s="212"/>
      <c r="N623" s="212"/>
      <c r="O623" s="212"/>
      <c r="P623" s="55"/>
      <c r="Q623" s="55"/>
      <c r="R623" s="55"/>
      <c r="S623" s="55"/>
      <c r="T623" s="55"/>
      <c r="U623" s="213"/>
      <c r="V623" s="213"/>
      <c r="W623" s="213"/>
      <c r="X623" s="213"/>
      <c r="Y623" s="213"/>
      <c r="Z623" s="213"/>
      <c r="AA623" s="213"/>
      <c r="AB623" s="213"/>
      <c r="AC623" s="213"/>
      <c r="AD623" s="213"/>
      <c r="AE623" s="213"/>
      <c r="AF623" s="213"/>
      <c r="AG623" s="213"/>
      <c r="AH623" s="213"/>
      <c r="AI623" s="213"/>
      <c r="AJ623" s="213"/>
      <c r="AK623" s="213"/>
      <c r="AL623" s="213"/>
      <c r="AM623" s="213"/>
    </row>
    <row r="624" spans="1:39" ht="15.75" customHeight="1">
      <c r="A624" s="213"/>
      <c r="B624" s="212"/>
      <c r="C624" s="212"/>
      <c r="D624" s="212"/>
      <c r="E624" s="212"/>
      <c r="F624" s="212"/>
      <c r="G624" s="212"/>
      <c r="H624" s="212"/>
      <c r="I624" s="212"/>
      <c r="J624" s="212"/>
      <c r="K624" s="212"/>
      <c r="L624" s="212"/>
      <c r="M624" s="212"/>
      <c r="N624" s="212"/>
      <c r="O624" s="212"/>
      <c r="P624" s="55"/>
      <c r="Q624" s="55"/>
      <c r="R624" s="55"/>
      <c r="S624" s="55"/>
      <c r="T624" s="55"/>
      <c r="U624" s="213"/>
      <c r="V624" s="213"/>
      <c r="W624" s="213"/>
      <c r="X624" s="213"/>
      <c r="Y624" s="213"/>
      <c r="Z624" s="213"/>
      <c r="AA624" s="213"/>
      <c r="AB624" s="213"/>
      <c r="AC624" s="213"/>
      <c r="AD624" s="213"/>
      <c r="AE624" s="213"/>
      <c r="AF624" s="213"/>
      <c r="AG624" s="213"/>
      <c r="AH624" s="213"/>
      <c r="AI624" s="213"/>
      <c r="AJ624" s="213"/>
      <c r="AK624" s="213"/>
      <c r="AL624" s="213"/>
      <c r="AM624" s="213"/>
    </row>
    <row r="625" spans="1:39" ht="15.75" customHeight="1">
      <c r="A625" s="213"/>
      <c r="B625" s="212"/>
      <c r="C625" s="212"/>
      <c r="D625" s="212"/>
      <c r="E625" s="212"/>
      <c r="F625" s="212"/>
      <c r="G625" s="212"/>
      <c r="H625" s="212"/>
      <c r="I625" s="212"/>
      <c r="J625" s="212"/>
      <c r="K625" s="212"/>
      <c r="L625" s="212"/>
      <c r="M625" s="212"/>
      <c r="N625" s="212"/>
      <c r="O625" s="212"/>
      <c r="P625" s="55"/>
      <c r="Q625" s="55"/>
      <c r="R625" s="55"/>
      <c r="S625" s="55"/>
      <c r="T625" s="55"/>
      <c r="U625" s="213"/>
      <c r="V625" s="213"/>
      <c r="W625" s="213"/>
      <c r="X625" s="213"/>
      <c r="Y625" s="213"/>
      <c r="Z625" s="213"/>
      <c r="AA625" s="213"/>
      <c r="AB625" s="213"/>
      <c r="AC625" s="213"/>
      <c r="AD625" s="213"/>
      <c r="AE625" s="213"/>
      <c r="AF625" s="213"/>
      <c r="AG625" s="213"/>
      <c r="AH625" s="213"/>
      <c r="AI625" s="213"/>
      <c r="AJ625" s="213"/>
      <c r="AK625" s="213"/>
      <c r="AL625" s="213"/>
      <c r="AM625" s="213"/>
    </row>
    <row r="626" spans="1:39" ht="15.75" customHeight="1">
      <c r="A626" s="213"/>
      <c r="B626" s="212"/>
      <c r="C626" s="212"/>
      <c r="D626" s="212"/>
      <c r="E626" s="212"/>
      <c r="F626" s="212"/>
      <c r="G626" s="212"/>
      <c r="H626" s="212"/>
      <c r="I626" s="212"/>
      <c r="J626" s="212"/>
      <c r="K626" s="212"/>
      <c r="L626" s="212"/>
      <c r="M626" s="212"/>
      <c r="N626" s="212"/>
      <c r="O626" s="212"/>
      <c r="P626" s="55"/>
      <c r="Q626" s="55"/>
      <c r="R626" s="55"/>
      <c r="S626" s="55"/>
      <c r="T626" s="55"/>
      <c r="U626" s="213"/>
      <c r="V626" s="213"/>
      <c r="W626" s="213"/>
      <c r="X626" s="213"/>
      <c r="Y626" s="213"/>
      <c r="Z626" s="213"/>
      <c r="AA626" s="213"/>
      <c r="AB626" s="213"/>
      <c r="AC626" s="213"/>
      <c r="AD626" s="213"/>
      <c r="AE626" s="213"/>
      <c r="AF626" s="213"/>
      <c r="AG626" s="213"/>
      <c r="AH626" s="213"/>
      <c r="AI626" s="213"/>
      <c r="AJ626" s="213"/>
      <c r="AK626" s="213"/>
      <c r="AL626" s="213"/>
      <c r="AM626" s="213"/>
    </row>
    <row r="627" spans="1:39" ht="15.75" customHeight="1">
      <c r="A627" s="213"/>
      <c r="B627" s="212"/>
      <c r="C627" s="212"/>
      <c r="D627" s="212"/>
      <c r="E627" s="212"/>
      <c r="F627" s="212"/>
      <c r="G627" s="212"/>
      <c r="H627" s="212"/>
      <c r="I627" s="212"/>
      <c r="J627" s="212"/>
      <c r="K627" s="212"/>
      <c r="L627" s="212"/>
      <c r="M627" s="212"/>
      <c r="N627" s="212"/>
      <c r="O627" s="212"/>
      <c r="P627" s="55"/>
      <c r="Q627" s="55"/>
      <c r="R627" s="55"/>
      <c r="S627" s="55"/>
      <c r="T627" s="55"/>
      <c r="U627" s="213"/>
      <c r="V627" s="213"/>
      <c r="W627" s="213"/>
      <c r="X627" s="213"/>
      <c r="Y627" s="213"/>
      <c r="Z627" s="213"/>
      <c r="AA627" s="213"/>
      <c r="AB627" s="213"/>
      <c r="AC627" s="213"/>
      <c r="AD627" s="213"/>
      <c r="AE627" s="213"/>
      <c r="AF627" s="213"/>
      <c r="AG627" s="213"/>
      <c r="AH627" s="213"/>
      <c r="AI627" s="213"/>
      <c r="AJ627" s="213"/>
      <c r="AK627" s="213"/>
      <c r="AL627" s="213"/>
      <c r="AM627" s="213"/>
    </row>
    <row r="628" spans="1:39" ht="15.75" customHeight="1">
      <c r="A628" s="213"/>
      <c r="B628" s="212"/>
      <c r="C628" s="212"/>
      <c r="D628" s="212"/>
      <c r="E628" s="212"/>
      <c r="F628" s="212"/>
      <c r="G628" s="212"/>
      <c r="H628" s="212"/>
      <c r="I628" s="212"/>
      <c r="J628" s="212"/>
      <c r="K628" s="212"/>
      <c r="L628" s="212"/>
      <c r="M628" s="212"/>
      <c r="N628" s="212"/>
      <c r="O628" s="212"/>
      <c r="P628" s="55"/>
      <c r="Q628" s="55"/>
      <c r="R628" s="55"/>
      <c r="S628" s="55"/>
      <c r="T628" s="55"/>
      <c r="U628" s="213"/>
      <c r="V628" s="213"/>
      <c r="W628" s="213"/>
      <c r="X628" s="213"/>
      <c r="Y628" s="213"/>
      <c r="Z628" s="213"/>
      <c r="AA628" s="213"/>
      <c r="AB628" s="213"/>
      <c r="AC628" s="213"/>
      <c r="AD628" s="213"/>
      <c r="AE628" s="213"/>
      <c r="AF628" s="213"/>
      <c r="AG628" s="213"/>
      <c r="AH628" s="213"/>
      <c r="AI628" s="213"/>
      <c r="AJ628" s="213"/>
      <c r="AK628" s="213"/>
      <c r="AL628" s="213"/>
      <c r="AM628" s="213"/>
    </row>
    <row r="629" spans="1:39" ht="15.75" customHeight="1">
      <c r="A629" s="213"/>
      <c r="B629" s="212"/>
      <c r="C629" s="212"/>
      <c r="D629" s="212"/>
      <c r="E629" s="212"/>
      <c r="F629" s="212"/>
      <c r="G629" s="212"/>
      <c r="H629" s="212"/>
      <c r="I629" s="212"/>
      <c r="J629" s="212"/>
      <c r="K629" s="212"/>
      <c r="L629" s="212"/>
      <c r="M629" s="212"/>
      <c r="N629" s="212"/>
      <c r="O629" s="212"/>
      <c r="P629" s="55"/>
      <c r="Q629" s="55"/>
      <c r="R629" s="55"/>
      <c r="S629" s="55"/>
      <c r="T629" s="55"/>
      <c r="U629" s="213"/>
      <c r="V629" s="213"/>
      <c r="W629" s="213"/>
      <c r="X629" s="213"/>
      <c r="Y629" s="213"/>
      <c r="Z629" s="213"/>
      <c r="AA629" s="213"/>
      <c r="AB629" s="213"/>
      <c r="AC629" s="213"/>
      <c r="AD629" s="213"/>
      <c r="AE629" s="213"/>
      <c r="AF629" s="213"/>
      <c r="AG629" s="213"/>
      <c r="AH629" s="213"/>
      <c r="AI629" s="213"/>
      <c r="AJ629" s="213"/>
      <c r="AK629" s="213"/>
      <c r="AL629" s="213"/>
      <c r="AM629" s="213"/>
    </row>
    <row r="630" spans="1:39" ht="15.75" customHeight="1">
      <c r="A630" s="213"/>
      <c r="B630" s="212"/>
      <c r="C630" s="212"/>
      <c r="D630" s="212"/>
      <c r="E630" s="212"/>
      <c r="F630" s="212"/>
      <c r="G630" s="212"/>
      <c r="H630" s="212"/>
      <c r="I630" s="212"/>
      <c r="J630" s="212"/>
      <c r="K630" s="212"/>
      <c r="L630" s="212"/>
      <c r="M630" s="212"/>
      <c r="N630" s="212"/>
      <c r="O630" s="212"/>
      <c r="P630" s="55"/>
      <c r="Q630" s="55"/>
      <c r="R630" s="55"/>
      <c r="S630" s="55"/>
      <c r="T630" s="55"/>
      <c r="U630" s="213"/>
      <c r="V630" s="213"/>
      <c r="W630" s="213"/>
      <c r="X630" s="213"/>
      <c r="Y630" s="213"/>
      <c r="Z630" s="213"/>
      <c r="AA630" s="213"/>
      <c r="AB630" s="213"/>
      <c r="AC630" s="213"/>
      <c r="AD630" s="213"/>
      <c r="AE630" s="213"/>
      <c r="AF630" s="213"/>
      <c r="AG630" s="213"/>
      <c r="AH630" s="213"/>
      <c r="AI630" s="213"/>
      <c r="AJ630" s="213"/>
      <c r="AK630" s="213"/>
      <c r="AL630" s="213"/>
      <c r="AM630" s="213"/>
    </row>
    <row r="631" spans="1:39" ht="15.75" customHeight="1">
      <c r="A631" s="213"/>
      <c r="B631" s="212"/>
      <c r="C631" s="212"/>
      <c r="D631" s="212"/>
      <c r="E631" s="212"/>
      <c r="F631" s="212"/>
      <c r="G631" s="212"/>
      <c r="H631" s="212"/>
      <c r="I631" s="212"/>
      <c r="J631" s="212"/>
      <c r="K631" s="212"/>
      <c r="L631" s="212"/>
      <c r="M631" s="212"/>
      <c r="N631" s="212"/>
      <c r="O631" s="212"/>
      <c r="P631" s="55"/>
      <c r="Q631" s="55"/>
      <c r="R631" s="55"/>
      <c r="S631" s="55"/>
      <c r="T631" s="55"/>
      <c r="U631" s="213"/>
      <c r="V631" s="213"/>
      <c r="W631" s="213"/>
      <c r="X631" s="213"/>
      <c r="Y631" s="213"/>
      <c r="Z631" s="213"/>
      <c r="AA631" s="213"/>
      <c r="AB631" s="213"/>
      <c r="AC631" s="213"/>
      <c r="AD631" s="213"/>
      <c r="AE631" s="213"/>
      <c r="AF631" s="213"/>
      <c r="AG631" s="213"/>
      <c r="AH631" s="213"/>
      <c r="AI631" s="213"/>
      <c r="AJ631" s="213"/>
      <c r="AK631" s="213"/>
      <c r="AL631" s="213"/>
      <c r="AM631" s="213"/>
    </row>
    <row r="632" spans="1:39" ht="15.75" customHeight="1">
      <c r="A632" s="213"/>
      <c r="B632" s="212"/>
      <c r="C632" s="212"/>
      <c r="D632" s="212"/>
      <c r="E632" s="212"/>
      <c r="F632" s="212"/>
      <c r="G632" s="212"/>
      <c r="H632" s="212"/>
      <c r="I632" s="212"/>
      <c r="J632" s="212"/>
      <c r="K632" s="212"/>
      <c r="L632" s="212"/>
      <c r="M632" s="212"/>
      <c r="N632" s="212"/>
      <c r="O632" s="212"/>
      <c r="P632" s="55"/>
      <c r="Q632" s="55"/>
      <c r="R632" s="55"/>
      <c r="S632" s="55"/>
      <c r="T632" s="55"/>
      <c r="U632" s="213"/>
      <c r="V632" s="213"/>
      <c r="W632" s="213"/>
      <c r="X632" s="213"/>
      <c r="Y632" s="213"/>
      <c r="Z632" s="213"/>
      <c r="AA632" s="213"/>
      <c r="AB632" s="213"/>
      <c r="AC632" s="213"/>
      <c r="AD632" s="213"/>
      <c r="AE632" s="213"/>
      <c r="AF632" s="213"/>
      <c r="AG632" s="213"/>
      <c r="AH632" s="213"/>
      <c r="AI632" s="213"/>
      <c r="AJ632" s="213"/>
      <c r="AK632" s="213"/>
      <c r="AL632" s="213"/>
      <c r="AM632" s="213"/>
    </row>
    <row r="633" spans="1:39" ht="15.75" customHeight="1">
      <c r="A633" s="213"/>
      <c r="B633" s="212"/>
      <c r="C633" s="212"/>
      <c r="D633" s="212"/>
      <c r="E633" s="212"/>
      <c r="F633" s="212"/>
      <c r="G633" s="212"/>
      <c r="H633" s="212"/>
      <c r="I633" s="212"/>
      <c r="J633" s="212"/>
      <c r="K633" s="212"/>
      <c r="L633" s="212"/>
      <c r="M633" s="212"/>
      <c r="N633" s="212"/>
      <c r="O633" s="212"/>
      <c r="P633" s="55"/>
      <c r="Q633" s="55"/>
      <c r="R633" s="55"/>
      <c r="S633" s="55"/>
      <c r="T633" s="55"/>
      <c r="U633" s="213"/>
      <c r="V633" s="213"/>
      <c r="W633" s="213"/>
      <c r="X633" s="213"/>
      <c r="Y633" s="213"/>
      <c r="Z633" s="213"/>
      <c r="AA633" s="213"/>
      <c r="AB633" s="213"/>
      <c r="AC633" s="213"/>
      <c r="AD633" s="213"/>
      <c r="AE633" s="213"/>
      <c r="AF633" s="213"/>
      <c r="AG633" s="213"/>
      <c r="AH633" s="213"/>
      <c r="AI633" s="213"/>
      <c r="AJ633" s="213"/>
      <c r="AK633" s="213"/>
      <c r="AL633" s="213"/>
      <c r="AM633" s="213"/>
    </row>
    <row r="634" spans="1:39" ht="15.75" customHeight="1">
      <c r="A634" s="213"/>
      <c r="B634" s="212"/>
      <c r="C634" s="212"/>
      <c r="D634" s="212"/>
      <c r="E634" s="212"/>
      <c r="F634" s="212"/>
      <c r="G634" s="212"/>
      <c r="H634" s="212"/>
      <c r="I634" s="212"/>
      <c r="J634" s="212"/>
      <c r="K634" s="212"/>
      <c r="L634" s="212"/>
      <c r="M634" s="212"/>
      <c r="N634" s="212"/>
      <c r="O634" s="212"/>
      <c r="P634" s="55"/>
      <c r="Q634" s="55"/>
      <c r="R634" s="55"/>
      <c r="S634" s="55"/>
      <c r="T634" s="55"/>
      <c r="U634" s="213"/>
      <c r="V634" s="213"/>
      <c r="W634" s="213"/>
      <c r="X634" s="213"/>
      <c r="Y634" s="213"/>
      <c r="Z634" s="213"/>
      <c r="AA634" s="213"/>
      <c r="AB634" s="213"/>
      <c r="AC634" s="213"/>
      <c r="AD634" s="213"/>
      <c r="AE634" s="213"/>
      <c r="AF634" s="213"/>
      <c r="AG634" s="213"/>
      <c r="AH634" s="213"/>
      <c r="AI634" s="213"/>
      <c r="AJ634" s="213"/>
      <c r="AK634" s="213"/>
      <c r="AL634" s="213"/>
      <c r="AM634" s="213"/>
    </row>
    <row r="635" spans="1:39" ht="15.75" customHeight="1">
      <c r="A635" s="213"/>
      <c r="B635" s="212"/>
      <c r="C635" s="212"/>
      <c r="D635" s="212"/>
      <c r="E635" s="212"/>
      <c r="F635" s="212"/>
      <c r="G635" s="212"/>
      <c r="H635" s="212"/>
      <c r="I635" s="212"/>
      <c r="J635" s="212"/>
      <c r="K635" s="212"/>
      <c r="L635" s="212"/>
      <c r="M635" s="212"/>
      <c r="N635" s="212"/>
      <c r="O635" s="212"/>
      <c r="P635" s="55"/>
      <c r="Q635" s="55"/>
      <c r="R635" s="55"/>
      <c r="S635" s="55"/>
      <c r="T635" s="55"/>
      <c r="U635" s="213"/>
      <c r="V635" s="213"/>
      <c r="W635" s="213"/>
      <c r="X635" s="213"/>
      <c r="Y635" s="213"/>
      <c r="Z635" s="213"/>
      <c r="AA635" s="213"/>
      <c r="AB635" s="213"/>
      <c r="AC635" s="213"/>
      <c r="AD635" s="213"/>
      <c r="AE635" s="213"/>
      <c r="AF635" s="213"/>
      <c r="AG635" s="213"/>
      <c r="AH635" s="213"/>
      <c r="AI635" s="213"/>
      <c r="AJ635" s="213"/>
      <c r="AK635" s="213"/>
      <c r="AL635" s="213"/>
      <c r="AM635" s="213"/>
    </row>
    <row r="636" spans="1:39" ht="15.75" customHeight="1">
      <c r="A636" s="213"/>
      <c r="B636" s="212"/>
      <c r="C636" s="212"/>
      <c r="D636" s="212"/>
      <c r="E636" s="212"/>
      <c r="F636" s="212"/>
      <c r="G636" s="212"/>
      <c r="H636" s="212"/>
      <c r="I636" s="212"/>
      <c r="J636" s="212"/>
      <c r="K636" s="212"/>
      <c r="L636" s="212"/>
      <c r="M636" s="212"/>
      <c r="N636" s="212"/>
      <c r="O636" s="212"/>
      <c r="P636" s="55"/>
      <c r="Q636" s="55"/>
      <c r="R636" s="55"/>
      <c r="S636" s="55"/>
      <c r="T636" s="55"/>
      <c r="U636" s="213"/>
      <c r="V636" s="213"/>
      <c r="W636" s="213"/>
      <c r="X636" s="213"/>
      <c r="Y636" s="213"/>
      <c r="Z636" s="213"/>
      <c r="AA636" s="213"/>
      <c r="AB636" s="213"/>
      <c r="AC636" s="213"/>
      <c r="AD636" s="213"/>
      <c r="AE636" s="213"/>
      <c r="AF636" s="213"/>
      <c r="AG636" s="213"/>
      <c r="AH636" s="213"/>
      <c r="AI636" s="213"/>
      <c r="AJ636" s="213"/>
      <c r="AK636" s="213"/>
      <c r="AL636" s="213"/>
      <c r="AM636" s="213"/>
    </row>
    <row r="637" spans="1:39" ht="15.75" customHeight="1">
      <c r="A637" s="213"/>
      <c r="B637" s="212"/>
      <c r="C637" s="212"/>
      <c r="D637" s="212"/>
      <c r="E637" s="212"/>
      <c r="F637" s="212"/>
      <c r="G637" s="212"/>
      <c r="H637" s="212"/>
      <c r="I637" s="212"/>
      <c r="J637" s="212"/>
      <c r="K637" s="212"/>
      <c r="L637" s="212"/>
      <c r="M637" s="212"/>
      <c r="N637" s="212"/>
      <c r="O637" s="212"/>
      <c r="P637" s="55"/>
      <c r="Q637" s="55"/>
      <c r="R637" s="55"/>
      <c r="S637" s="55"/>
      <c r="T637" s="55"/>
      <c r="U637" s="213"/>
      <c r="V637" s="213"/>
      <c r="W637" s="213"/>
      <c r="X637" s="213"/>
      <c r="Y637" s="213"/>
      <c r="Z637" s="213"/>
      <c r="AA637" s="213"/>
      <c r="AB637" s="213"/>
      <c r="AC637" s="213"/>
      <c r="AD637" s="213"/>
      <c r="AE637" s="213"/>
      <c r="AF637" s="213"/>
      <c r="AG637" s="213"/>
      <c r="AH637" s="213"/>
      <c r="AI637" s="213"/>
      <c r="AJ637" s="213"/>
      <c r="AK637" s="213"/>
      <c r="AL637" s="213"/>
      <c r="AM637" s="213"/>
    </row>
    <row r="638" spans="1:39" ht="15.75" customHeight="1">
      <c r="A638" s="213"/>
      <c r="B638" s="212"/>
      <c r="C638" s="212"/>
      <c r="D638" s="212"/>
      <c r="E638" s="212"/>
      <c r="F638" s="212"/>
      <c r="G638" s="212"/>
      <c r="H638" s="212"/>
      <c r="I638" s="212"/>
      <c r="J638" s="212"/>
      <c r="K638" s="212"/>
      <c r="L638" s="212"/>
      <c r="M638" s="212"/>
      <c r="N638" s="212"/>
      <c r="O638" s="212"/>
      <c r="P638" s="55"/>
      <c r="Q638" s="55"/>
      <c r="R638" s="55"/>
      <c r="S638" s="55"/>
      <c r="T638" s="55"/>
      <c r="U638" s="213"/>
      <c r="V638" s="213"/>
      <c r="W638" s="213"/>
      <c r="X638" s="213"/>
      <c r="Y638" s="213"/>
      <c r="Z638" s="213"/>
      <c r="AA638" s="213"/>
      <c r="AB638" s="213"/>
      <c r="AC638" s="213"/>
      <c r="AD638" s="213"/>
      <c r="AE638" s="213"/>
      <c r="AF638" s="213"/>
      <c r="AG638" s="213"/>
      <c r="AH638" s="213"/>
      <c r="AI638" s="213"/>
      <c r="AJ638" s="213"/>
      <c r="AK638" s="213"/>
      <c r="AL638" s="213"/>
      <c r="AM638" s="213"/>
    </row>
    <row r="639" spans="1:39" ht="15.75" customHeight="1">
      <c r="A639" s="213"/>
      <c r="B639" s="212"/>
      <c r="C639" s="212"/>
      <c r="D639" s="212"/>
      <c r="E639" s="212"/>
      <c r="F639" s="212"/>
      <c r="G639" s="212"/>
      <c r="H639" s="212"/>
      <c r="I639" s="212"/>
      <c r="J639" s="212"/>
      <c r="K639" s="212"/>
      <c r="L639" s="212"/>
      <c r="M639" s="212"/>
      <c r="N639" s="212"/>
      <c r="O639" s="212"/>
      <c r="P639" s="55"/>
      <c r="Q639" s="55"/>
      <c r="R639" s="55"/>
      <c r="S639" s="55"/>
      <c r="T639" s="55"/>
      <c r="U639" s="213"/>
      <c r="V639" s="213"/>
      <c r="W639" s="213"/>
      <c r="X639" s="213"/>
      <c r="Y639" s="213"/>
      <c r="Z639" s="213"/>
      <c r="AA639" s="213"/>
      <c r="AB639" s="213"/>
      <c r="AC639" s="213"/>
      <c r="AD639" s="213"/>
      <c r="AE639" s="213"/>
      <c r="AF639" s="213"/>
      <c r="AG639" s="213"/>
      <c r="AH639" s="213"/>
      <c r="AI639" s="213"/>
      <c r="AJ639" s="213"/>
      <c r="AK639" s="213"/>
      <c r="AL639" s="213"/>
      <c r="AM639" s="213"/>
    </row>
    <row r="640" spans="1:39" ht="15.75" customHeight="1">
      <c r="A640" s="213"/>
      <c r="B640" s="212"/>
      <c r="C640" s="212"/>
      <c r="D640" s="212"/>
      <c r="E640" s="212"/>
      <c r="F640" s="212"/>
      <c r="G640" s="212"/>
      <c r="H640" s="212"/>
      <c r="I640" s="212"/>
      <c r="J640" s="212"/>
      <c r="K640" s="212"/>
      <c r="L640" s="212"/>
      <c r="M640" s="212"/>
      <c r="N640" s="212"/>
      <c r="O640" s="212"/>
      <c r="P640" s="55"/>
      <c r="Q640" s="55"/>
      <c r="R640" s="55"/>
      <c r="S640" s="55"/>
      <c r="T640" s="55"/>
      <c r="U640" s="213"/>
      <c r="V640" s="213"/>
      <c r="W640" s="213"/>
      <c r="X640" s="213"/>
      <c r="Y640" s="213"/>
      <c r="Z640" s="213"/>
      <c r="AA640" s="213"/>
      <c r="AB640" s="213"/>
      <c r="AC640" s="213"/>
      <c r="AD640" s="213"/>
      <c r="AE640" s="213"/>
      <c r="AF640" s="213"/>
      <c r="AG640" s="213"/>
      <c r="AH640" s="213"/>
      <c r="AI640" s="213"/>
      <c r="AJ640" s="213"/>
      <c r="AK640" s="213"/>
      <c r="AL640" s="213"/>
      <c r="AM640" s="213"/>
    </row>
    <row r="641" spans="1:39" ht="15.75" customHeight="1">
      <c r="A641" s="213"/>
      <c r="B641" s="212"/>
      <c r="C641" s="212"/>
      <c r="D641" s="212"/>
      <c r="E641" s="212"/>
      <c r="F641" s="212"/>
      <c r="G641" s="212"/>
      <c r="H641" s="212"/>
      <c r="I641" s="212"/>
      <c r="J641" s="212"/>
      <c r="K641" s="212"/>
      <c r="L641" s="212"/>
      <c r="M641" s="212"/>
      <c r="N641" s="212"/>
      <c r="O641" s="212"/>
      <c r="P641" s="55"/>
      <c r="Q641" s="55"/>
      <c r="R641" s="55"/>
      <c r="S641" s="55"/>
      <c r="T641" s="55"/>
      <c r="U641" s="213"/>
      <c r="V641" s="213"/>
      <c r="W641" s="213"/>
      <c r="X641" s="213"/>
      <c r="Y641" s="213"/>
      <c r="Z641" s="213"/>
      <c r="AA641" s="213"/>
      <c r="AB641" s="213"/>
      <c r="AC641" s="213"/>
      <c r="AD641" s="213"/>
      <c r="AE641" s="213"/>
      <c r="AF641" s="213"/>
      <c r="AG641" s="213"/>
      <c r="AH641" s="213"/>
      <c r="AI641" s="213"/>
      <c r="AJ641" s="213"/>
      <c r="AK641" s="213"/>
      <c r="AL641" s="213"/>
      <c r="AM641" s="213"/>
    </row>
    <row r="642" spans="1:39" ht="15.75" customHeight="1">
      <c r="A642" s="213"/>
      <c r="B642" s="212"/>
      <c r="C642" s="212"/>
      <c r="D642" s="212"/>
      <c r="E642" s="212"/>
      <c r="F642" s="212"/>
      <c r="G642" s="212"/>
      <c r="H642" s="212"/>
      <c r="I642" s="212"/>
      <c r="J642" s="212"/>
      <c r="K642" s="212"/>
      <c r="L642" s="212"/>
      <c r="M642" s="212"/>
      <c r="N642" s="212"/>
      <c r="O642" s="212"/>
      <c r="P642" s="55"/>
      <c r="Q642" s="55"/>
      <c r="R642" s="55"/>
      <c r="S642" s="55"/>
      <c r="T642" s="55"/>
      <c r="U642" s="213"/>
      <c r="V642" s="213"/>
      <c r="W642" s="213"/>
      <c r="X642" s="213"/>
      <c r="Y642" s="213"/>
      <c r="Z642" s="213"/>
      <c r="AA642" s="213"/>
      <c r="AB642" s="213"/>
      <c r="AC642" s="213"/>
      <c r="AD642" s="213"/>
      <c r="AE642" s="213"/>
      <c r="AF642" s="213"/>
      <c r="AG642" s="213"/>
      <c r="AH642" s="213"/>
      <c r="AI642" s="213"/>
      <c r="AJ642" s="213"/>
      <c r="AK642" s="213"/>
      <c r="AL642" s="213"/>
      <c r="AM642" s="213"/>
    </row>
    <row r="643" spans="1:39" ht="15.75" customHeight="1">
      <c r="A643" s="213"/>
      <c r="B643" s="212"/>
      <c r="C643" s="212"/>
      <c r="D643" s="212"/>
      <c r="E643" s="212"/>
      <c r="F643" s="212"/>
      <c r="G643" s="212"/>
      <c r="H643" s="212"/>
      <c r="I643" s="212"/>
      <c r="J643" s="212"/>
      <c r="K643" s="212"/>
      <c r="L643" s="212"/>
      <c r="M643" s="212"/>
      <c r="N643" s="212"/>
      <c r="O643" s="212"/>
      <c r="P643" s="55"/>
      <c r="Q643" s="55"/>
      <c r="R643" s="55"/>
      <c r="S643" s="55"/>
      <c r="T643" s="55"/>
      <c r="U643" s="213"/>
      <c r="V643" s="213"/>
      <c r="W643" s="213"/>
      <c r="X643" s="213"/>
      <c r="Y643" s="213"/>
      <c r="Z643" s="213"/>
      <c r="AA643" s="213"/>
      <c r="AB643" s="213"/>
      <c r="AC643" s="213"/>
      <c r="AD643" s="213"/>
      <c r="AE643" s="213"/>
      <c r="AF643" s="213"/>
      <c r="AG643" s="213"/>
      <c r="AH643" s="213"/>
      <c r="AI643" s="213"/>
      <c r="AJ643" s="213"/>
      <c r="AK643" s="213"/>
      <c r="AL643" s="213"/>
      <c r="AM643" s="213"/>
    </row>
    <row r="644" spans="1:39" ht="15.75" customHeight="1">
      <c r="A644" s="213"/>
      <c r="B644" s="212"/>
      <c r="C644" s="212"/>
      <c r="D644" s="212"/>
      <c r="E644" s="212"/>
      <c r="F644" s="212"/>
      <c r="G644" s="212"/>
      <c r="H644" s="212"/>
      <c r="I644" s="212"/>
      <c r="J644" s="212"/>
      <c r="K644" s="212"/>
      <c r="L644" s="212"/>
      <c r="M644" s="212"/>
      <c r="N644" s="212"/>
      <c r="O644" s="212"/>
      <c r="P644" s="55"/>
      <c r="Q644" s="55"/>
      <c r="R644" s="55"/>
      <c r="S644" s="55"/>
      <c r="T644" s="55"/>
      <c r="U644" s="213"/>
      <c r="V644" s="213"/>
      <c r="W644" s="213"/>
      <c r="X644" s="213"/>
      <c r="Y644" s="213"/>
      <c r="Z644" s="213"/>
      <c r="AA644" s="213"/>
      <c r="AB644" s="213"/>
      <c r="AC644" s="213"/>
      <c r="AD644" s="213"/>
      <c r="AE644" s="213"/>
      <c r="AF644" s="213"/>
      <c r="AG644" s="213"/>
      <c r="AH644" s="213"/>
      <c r="AI644" s="213"/>
      <c r="AJ644" s="213"/>
      <c r="AK644" s="213"/>
      <c r="AL644" s="213"/>
      <c r="AM644" s="213"/>
    </row>
    <row r="645" spans="1:39" ht="15.75" customHeight="1">
      <c r="A645" s="213"/>
      <c r="B645" s="212"/>
      <c r="C645" s="212"/>
      <c r="D645" s="212"/>
      <c r="E645" s="212"/>
      <c r="F645" s="212"/>
      <c r="G645" s="212"/>
      <c r="H645" s="212"/>
      <c r="I645" s="212"/>
      <c r="J645" s="212"/>
      <c r="K645" s="212"/>
      <c r="L645" s="212"/>
      <c r="M645" s="212"/>
      <c r="N645" s="212"/>
      <c r="O645" s="212"/>
      <c r="P645" s="55"/>
      <c r="Q645" s="55"/>
      <c r="R645" s="55"/>
      <c r="S645" s="55"/>
      <c r="T645" s="55"/>
      <c r="U645" s="213"/>
      <c r="V645" s="213"/>
      <c r="W645" s="213"/>
      <c r="X645" s="213"/>
      <c r="Y645" s="213"/>
      <c r="Z645" s="213"/>
      <c r="AA645" s="213"/>
      <c r="AB645" s="213"/>
      <c r="AC645" s="213"/>
      <c r="AD645" s="213"/>
      <c r="AE645" s="213"/>
      <c r="AF645" s="213"/>
      <c r="AG645" s="213"/>
      <c r="AH645" s="213"/>
      <c r="AI645" s="213"/>
      <c r="AJ645" s="213"/>
      <c r="AK645" s="213"/>
      <c r="AL645" s="213"/>
      <c r="AM645" s="213"/>
    </row>
    <row r="646" spans="1:39" ht="15.75" customHeight="1">
      <c r="A646" s="213"/>
      <c r="B646" s="212"/>
      <c r="C646" s="212"/>
      <c r="D646" s="212"/>
      <c r="E646" s="212"/>
      <c r="F646" s="212"/>
      <c r="G646" s="212"/>
      <c r="H646" s="212"/>
      <c r="I646" s="212"/>
      <c r="J646" s="212"/>
      <c r="K646" s="212"/>
      <c r="L646" s="212"/>
      <c r="M646" s="212"/>
      <c r="N646" s="212"/>
      <c r="O646" s="212"/>
      <c r="P646" s="55"/>
      <c r="Q646" s="55"/>
      <c r="R646" s="55"/>
      <c r="S646" s="55"/>
      <c r="T646" s="55"/>
      <c r="U646" s="213"/>
      <c r="V646" s="213"/>
      <c r="W646" s="213"/>
      <c r="X646" s="213"/>
      <c r="Y646" s="213"/>
      <c r="Z646" s="213"/>
      <c r="AA646" s="213"/>
      <c r="AB646" s="213"/>
      <c r="AC646" s="213"/>
      <c r="AD646" s="213"/>
      <c r="AE646" s="213"/>
      <c r="AF646" s="213"/>
      <c r="AG646" s="213"/>
      <c r="AH646" s="213"/>
      <c r="AI646" s="213"/>
      <c r="AJ646" s="213"/>
      <c r="AK646" s="213"/>
      <c r="AL646" s="213"/>
      <c r="AM646" s="213"/>
    </row>
    <row r="647" spans="1:39" ht="15.75" customHeight="1">
      <c r="A647" s="213"/>
      <c r="B647" s="212"/>
      <c r="C647" s="212"/>
      <c r="D647" s="212"/>
      <c r="E647" s="212"/>
      <c r="F647" s="212"/>
      <c r="G647" s="212"/>
      <c r="H647" s="212"/>
      <c r="I647" s="212"/>
      <c r="J647" s="212"/>
      <c r="K647" s="212"/>
      <c r="L647" s="212"/>
      <c r="M647" s="212"/>
      <c r="N647" s="212"/>
      <c r="O647" s="212"/>
      <c r="P647" s="55"/>
      <c r="Q647" s="55"/>
      <c r="R647" s="55"/>
      <c r="S647" s="55"/>
      <c r="T647" s="55"/>
      <c r="U647" s="213"/>
      <c r="V647" s="213"/>
      <c r="W647" s="213"/>
      <c r="X647" s="213"/>
      <c r="Y647" s="213"/>
      <c r="Z647" s="213"/>
      <c r="AA647" s="213"/>
      <c r="AB647" s="213"/>
      <c r="AC647" s="213"/>
      <c r="AD647" s="213"/>
      <c r="AE647" s="213"/>
      <c r="AF647" s="213"/>
      <c r="AG647" s="213"/>
      <c r="AH647" s="213"/>
      <c r="AI647" s="213"/>
      <c r="AJ647" s="213"/>
      <c r="AK647" s="213"/>
      <c r="AL647" s="213"/>
      <c r="AM647" s="213"/>
    </row>
    <row r="648" spans="1:39" ht="15.75" customHeight="1">
      <c r="A648" s="213"/>
      <c r="B648" s="212"/>
      <c r="C648" s="212"/>
      <c r="D648" s="212"/>
      <c r="E648" s="212"/>
      <c r="F648" s="212"/>
      <c r="G648" s="212"/>
      <c r="H648" s="212"/>
      <c r="I648" s="212"/>
      <c r="J648" s="212"/>
      <c r="K648" s="212"/>
      <c r="L648" s="212"/>
      <c r="M648" s="212"/>
      <c r="N648" s="212"/>
      <c r="O648" s="212"/>
      <c r="P648" s="55"/>
      <c r="Q648" s="55"/>
      <c r="R648" s="55"/>
      <c r="S648" s="55"/>
      <c r="T648" s="55"/>
      <c r="U648" s="213"/>
      <c r="V648" s="213"/>
      <c r="W648" s="213"/>
      <c r="X648" s="213"/>
      <c r="Y648" s="213"/>
      <c r="Z648" s="213"/>
      <c r="AA648" s="213"/>
      <c r="AB648" s="213"/>
      <c r="AC648" s="213"/>
      <c r="AD648" s="213"/>
      <c r="AE648" s="213"/>
      <c r="AF648" s="213"/>
      <c r="AG648" s="213"/>
      <c r="AH648" s="213"/>
      <c r="AI648" s="213"/>
      <c r="AJ648" s="213"/>
      <c r="AK648" s="213"/>
      <c r="AL648" s="213"/>
      <c r="AM648" s="213"/>
    </row>
    <row r="649" spans="1:39" ht="15.75" customHeight="1">
      <c r="A649" s="213"/>
      <c r="B649" s="212"/>
      <c r="C649" s="212"/>
      <c r="D649" s="212"/>
      <c r="E649" s="212"/>
      <c r="F649" s="212"/>
      <c r="G649" s="212"/>
      <c r="H649" s="212"/>
      <c r="I649" s="212"/>
      <c r="J649" s="212"/>
      <c r="K649" s="212"/>
      <c r="L649" s="212"/>
      <c r="M649" s="212"/>
      <c r="N649" s="212"/>
      <c r="O649" s="212"/>
      <c r="P649" s="55"/>
      <c r="Q649" s="55"/>
      <c r="R649" s="55"/>
      <c r="S649" s="55"/>
      <c r="T649" s="55"/>
      <c r="U649" s="213"/>
      <c r="V649" s="213"/>
      <c r="W649" s="213"/>
      <c r="X649" s="213"/>
      <c r="Y649" s="213"/>
      <c r="Z649" s="213"/>
      <c r="AA649" s="213"/>
      <c r="AB649" s="213"/>
      <c r="AC649" s="213"/>
      <c r="AD649" s="213"/>
      <c r="AE649" s="213"/>
      <c r="AF649" s="213"/>
      <c r="AG649" s="213"/>
      <c r="AH649" s="213"/>
      <c r="AI649" s="213"/>
      <c r="AJ649" s="213"/>
      <c r="AK649" s="213"/>
      <c r="AL649" s="213"/>
      <c r="AM649" s="213"/>
    </row>
    <row r="650" spans="1:39" ht="15.75" customHeight="1">
      <c r="A650" s="213"/>
      <c r="B650" s="212"/>
      <c r="C650" s="212"/>
      <c r="D650" s="212"/>
      <c r="E650" s="212"/>
      <c r="F650" s="212"/>
      <c r="G650" s="212"/>
      <c r="H650" s="212"/>
      <c r="I650" s="212"/>
      <c r="J650" s="212"/>
      <c r="K650" s="212"/>
      <c r="L650" s="212"/>
      <c r="M650" s="212"/>
      <c r="N650" s="212"/>
      <c r="O650" s="212"/>
      <c r="P650" s="55"/>
      <c r="Q650" s="55"/>
      <c r="R650" s="55"/>
      <c r="S650" s="55"/>
      <c r="T650" s="55"/>
      <c r="U650" s="213"/>
      <c r="V650" s="213"/>
      <c r="W650" s="213"/>
      <c r="X650" s="213"/>
      <c r="Y650" s="213"/>
      <c r="Z650" s="213"/>
      <c r="AA650" s="213"/>
      <c r="AB650" s="213"/>
      <c r="AC650" s="213"/>
      <c r="AD650" s="213"/>
      <c r="AE650" s="213"/>
      <c r="AF650" s="213"/>
      <c r="AG650" s="213"/>
      <c r="AH650" s="213"/>
      <c r="AI650" s="213"/>
      <c r="AJ650" s="213"/>
      <c r="AK650" s="213"/>
      <c r="AL650" s="213"/>
      <c r="AM650" s="213"/>
    </row>
    <row r="651" spans="1:39" ht="15.75" customHeight="1">
      <c r="A651" s="213"/>
      <c r="B651" s="212"/>
      <c r="C651" s="212"/>
      <c r="D651" s="212"/>
      <c r="E651" s="212"/>
      <c r="F651" s="212"/>
      <c r="G651" s="212"/>
      <c r="H651" s="212"/>
      <c r="I651" s="212"/>
      <c r="J651" s="212"/>
      <c r="K651" s="212"/>
      <c r="L651" s="212"/>
      <c r="M651" s="212"/>
      <c r="N651" s="212"/>
      <c r="O651" s="212"/>
      <c r="P651" s="55"/>
      <c r="Q651" s="55"/>
      <c r="R651" s="55"/>
      <c r="S651" s="55"/>
      <c r="T651" s="55"/>
      <c r="U651" s="213"/>
      <c r="V651" s="213"/>
      <c r="W651" s="213"/>
      <c r="X651" s="213"/>
      <c r="Y651" s="213"/>
      <c r="Z651" s="213"/>
      <c r="AA651" s="213"/>
      <c r="AB651" s="213"/>
      <c r="AC651" s="213"/>
      <c r="AD651" s="213"/>
      <c r="AE651" s="213"/>
      <c r="AF651" s="213"/>
      <c r="AG651" s="213"/>
      <c r="AH651" s="213"/>
      <c r="AI651" s="213"/>
      <c r="AJ651" s="213"/>
      <c r="AK651" s="213"/>
      <c r="AL651" s="213"/>
      <c r="AM651" s="213"/>
    </row>
    <row r="652" spans="1:39" ht="15.75" customHeight="1">
      <c r="A652" s="213"/>
      <c r="B652" s="212"/>
      <c r="C652" s="212"/>
      <c r="D652" s="212"/>
      <c r="E652" s="212"/>
      <c r="F652" s="212"/>
      <c r="G652" s="212"/>
      <c r="H652" s="212"/>
      <c r="I652" s="212"/>
      <c r="J652" s="212"/>
      <c r="K652" s="212"/>
      <c r="L652" s="212"/>
      <c r="M652" s="212"/>
      <c r="N652" s="212"/>
      <c r="O652" s="212"/>
      <c r="P652" s="55"/>
      <c r="Q652" s="55"/>
      <c r="R652" s="55"/>
      <c r="S652" s="55"/>
      <c r="T652" s="55"/>
      <c r="U652" s="213"/>
      <c r="V652" s="213"/>
      <c r="W652" s="213"/>
      <c r="X652" s="213"/>
      <c r="Y652" s="213"/>
      <c r="Z652" s="213"/>
      <c r="AA652" s="213"/>
      <c r="AB652" s="213"/>
      <c r="AC652" s="213"/>
      <c r="AD652" s="213"/>
      <c r="AE652" s="213"/>
      <c r="AF652" s="213"/>
      <c r="AG652" s="213"/>
      <c r="AH652" s="213"/>
      <c r="AI652" s="213"/>
      <c r="AJ652" s="213"/>
      <c r="AK652" s="213"/>
      <c r="AL652" s="213"/>
      <c r="AM652" s="213"/>
    </row>
    <row r="653" spans="1:39" ht="15.75" customHeight="1">
      <c r="A653" s="213"/>
      <c r="B653" s="212"/>
      <c r="C653" s="212"/>
      <c r="D653" s="212"/>
      <c r="E653" s="212"/>
      <c r="F653" s="212"/>
      <c r="G653" s="212"/>
      <c r="H653" s="212"/>
      <c r="I653" s="212"/>
      <c r="J653" s="212"/>
      <c r="K653" s="212"/>
      <c r="L653" s="212"/>
      <c r="M653" s="212"/>
      <c r="N653" s="212"/>
      <c r="O653" s="212"/>
      <c r="P653" s="55"/>
      <c r="Q653" s="55"/>
      <c r="R653" s="55"/>
      <c r="S653" s="55"/>
      <c r="T653" s="55"/>
      <c r="U653" s="213"/>
      <c r="V653" s="213"/>
      <c r="W653" s="213"/>
      <c r="X653" s="213"/>
      <c r="Y653" s="213"/>
      <c r="Z653" s="213"/>
      <c r="AA653" s="213"/>
      <c r="AB653" s="213"/>
      <c r="AC653" s="213"/>
      <c r="AD653" s="213"/>
      <c r="AE653" s="213"/>
      <c r="AF653" s="213"/>
      <c r="AG653" s="213"/>
      <c r="AH653" s="213"/>
      <c r="AI653" s="213"/>
      <c r="AJ653" s="213"/>
      <c r="AK653" s="213"/>
      <c r="AL653" s="213"/>
      <c r="AM653" s="213"/>
    </row>
    <row r="654" spans="1:39" ht="15.75" customHeight="1">
      <c r="A654" s="213"/>
      <c r="B654" s="212"/>
      <c r="C654" s="212"/>
      <c r="D654" s="212"/>
      <c r="E654" s="212"/>
      <c r="F654" s="212"/>
      <c r="G654" s="212"/>
      <c r="H654" s="212"/>
      <c r="I654" s="212"/>
      <c r="J654" s="212"/>
      <c r="K654" s="212"/>
      <c r="L654" s="212"/>
      <c r="M654" s="212"/>
      <c r="N654" s="212"/>
      <c r="O654" s="212"/>
      <c r="P654" s="55"/>
      <c r="Q654" s="55"/>
      <c r="R654" s="55"/>
      <c r="S654" s="55"/>
      <c r="T654" s="55"/>
      <c r="U654" s="213"/>
      <c r="V654" s="213"/>
      <c r="W654" s="213"/>
      <c r="X654" s="213"/>
      <c r="Y654" s="213"/>
      <c r="Z654" s="213"/>
      <c r="AA654" s="213"/>
      <c r="AB654" s="213"/>
      <c r="AC654" s="213"/>
      <c r="AD654" s="213"/>
      <c r="AE654" s="213"/>
      <c r="AF654" s="213"/>
      <c r="AG654" s="213"/>
      <c r="AH654" s="213"/>
      <c r="AI654" s="213"/>
      <c r="AJ654" s="213"/>
      <c r="AK654" s="213"/>
      <c r="AL654" s="213"/>
      <c r="AM654" s="213"/>
    </row>
    <row r="655" spans="1:39" ht="15.75" customHeight="1">
      <c r="A655" s="213"/>
      <c r="B655" s="212"/>
      <c r="C655" s="212"/>
      <c r="D655" s="212"/>
      <c r="E655" s="212"/>
      <c r="F655" s="212"/>
      <c r="G655" s="212"/>
      <c r="H655" s="212"/>
      <c r="I655" s="212"/>
      <c r="J655" s="212"/>
      <c r="K655" s="212"/>
      <c r="L655" s="212"/>
      <c r="M655" s="212"/>
      <c r="N655" s="212"/>
      <c r="O655" s="212"/>
      <c r="P655" s="55"/>
      <c r="Q655" s="55"/>
      <c r="R655" s="55"/>
      <c r="S655" s="55"/>
      <c r="T655" s="55"/>
      <c r="U655" s="213"/>
      <c r="V655" s="213"/>
      <c r="W655" s="213"/>
      <c r="X655" s="213"/>
      <c r="Y655" s="213"/>
      <c r="Z655" s="213"/>
      <c r="AA655" s="213"/>
      <c r="AB655" s="213"/>
      <c r="AC655" s="213"/>
      <c r="AD655" s="213"/>
      <c r="AE655" s="213"/>
      <c r="AF655" s="213"/>
      <c r="AG655" s="213"/>
      <c r="AH655" s="213"/>
      <c r="AI655" s="213"/>
      <c r="AJ655" s="213"/>
      <c r="AK655" s="213"/>
      <c r="AL655" s="213"/>
      <c r="AM655" s="213"/>
    </row>
    <row r="656" spans="1:39" ht="15.75" customHeight="1">
      <c r="A656" s="213"/>
      <c r="B656" s="212"/>
      <c r="C656" s="212"/>
      <c r="D656" s="212"/>
      <c r="E656" s="212"/>
      <c r="F656" s="212"/>
      <c r="G656" s="212"/>
      <c r="H656" s="212"/>
      <c r="I656" s="212"/>
      <c r="J656" s="212"/>
      <c r="K656" s="212"/>
      <c r="L656" s="212"/>
      <c r="M656" s="212"/>
      <c r="N656" s="212"/>
      <c r="O656" s="212"/>
      <c r="P656" s="55"/>
      <c r="Q656" s="55"/>
      <c r="R656" s="55"/>
      <c r="S656" s="55"/>
      <c r="T656" s="55"/>
      <c r="U656" s="213"/>
      <c r="V656" s="213"/>
      <c r="W656" s="213"/>
      <c r="X656" s="213"/>
      <c r="Y656" s="213"/>
      <c r="Z656" s="213"/>
      <c r="AA656" s="213"/>
      <c r="AB656" s="213"/>
      <c r="AC656" s="213"/>
      <c r="AD656" s="213"/>
      <c r="AE656" s="213"/>
      <c r="AF656" s="213"/>
      <c r="AG656" s="213"/>
      <c r="AH656" s="213"/>
      <c r="AI656" s="213"/>
      <c r="AJ656" s="213"/>
      <c r="AK656" s="213"/>
      <c r="AL656" s="213"/>
      <c r="AM656" s="213"/>
    </row>
    <row r="657" spans="1:39" ht="15.75" customHeight="1">
      <c r="A657" s="213"/>
      <c r="B657" s="212"/>
      <c r="C657" s="212"/>
      <c r="D657" s="212"/>
      <c r="E657" s="212"/>
      <c r="F657" s="212"/>
      <c r="G657" s="212"/>
      <c r="H657" s="212"/>
      <c r="I657" s="212"/>
      <c r="J657" s="212"/>
      <c r="K657" s="212"/>
      <c r="L657" s="212"/>
      <c r="M657" s="212"/>
      <c r="N657" s="212"/>
      <c r="O657" s="212"/>
      <c r="P657" s="55"/>
      <c r="Q657" s="55"/>
      <c r="R657" s="55"/>
      <c r="S657" s="55"/>
      <c r="T657" s="55"/>
      <c r="U657" s="213"/>
      <c r="V657" s="213"/>
      <c r="W657" s="213"/>
      <c r="X657" s="213"/>
      <c r="Y657" s="213"/>
      <c r="Z657" s="213"/>
      <c r="AA657" s="213"/>
      <c r="AB657" s="213"/>
      <c r="AC657" s="213"/>
      <c r="AD657" s="213"/>
      <c r="AE657" s="213"/>
      <c r="AF657" s="213"/>
      <c r="AG657" s="213"/>
      <c r="AH657" s="213"/>
      <c r="AI657" s="213"/>
      <c r="AJ657" s="213"/>
      <c r="AK657" s="213"/>
      <c r="AL657" s="213"/>
      <c r="AM657" s="213"/>
    </row>
    <row r="658" spans="1:39" ht="15.75" customHeight="1">
      <c r="A658" s="213"/>
      <c r="B658" s="212"/>
      <c r="C658" s="212"/>
      <c r="D658" s="212"/>
      <c r="E658" s="212"/>
      <c r="F658" s="212"/>
      <c r="G658" s="212"/>
      <c r="H658" s="212"/>
      <c r="I658" s="212"/>
      <c r="J658" s="212"/>
      <c r="K658" s="212"/>
      <c r="L658" s="212"/>
      <c r="M658" s="212"/>
      <c r="N658" s="212"/>
      <c r="O658" s="212"/>
      <c r="P658" s="55"/>
      <c r="Q658" s="55"/>
      <c r="R658" s="55"/>
      <c r="S658" s="55"/>
      <c r="T658" s="55"/>
      <c r="U658" s="213"/>
      <c r="V658" s="213"/>
      <c r="W658" s="213"/>
      <c r="X658" s="213"/>
      <c r="Y658" s="213"/>
      <c r="Z658" s="213"/>
      <c r="AA658" s="213"/>
      <c r="AB658" s="213"/>
      <c r="AC658" s="213"/>
      <c r="AD658" s="213"/>
      <c r="AE658" s="213"/>
      <c r="AF658" s="213"/>
      <c r="AG658" s="213"/>
      <c r="AH658" s="213"/>
      <c r="AI658" s="213"/>
      <c r="AJ658" s="213"/>
      <c r="AK658" s="213"/>
      <c r="AL658" s="213"/>
      <c r="AM658" s="213"/>
    </row>
    <row r="659" spans="1:39" ht="15.75" customHeight="1">
      <c r="A659" s="213"/>
      <c r="B659" s="212"/>
      <c r="C659" s="212"/>
      <c r="D659" s="212"/>
      <c r="E659" s="212"/>
      <c r="F659" s="212"/>
      <c r="G659" s="212"/>
      <c r="H659" s="212"/>
      <c r="I659" s="212"/>
      <c r="J659" s="212"/>
      <c r="K659" s="212"/>
      <c r="L659" s="212"/>
      <c r="M659" s="212"/>
      <c r="N659" s="212"/>
      <c r="O659" s="212"/>
      <c r="P659" s="55"/>
      <c r="Q659" s="55"/>
      <c r="R659" s="55"/>
      <c r="S659" s="55"/>
      <c r="T659" s="55"/>
      <c r="U659" s="213"/>
      <c r="V659" s="213"/>
      <c r="W659" s="213"/>
      <c r="X659" s="213"/>
      <c r="Y659" s="213"/>
      <c r="Z659" s="213"/>
      <c r="AA659" s="213"/>
      <c r="AB659" s="213"/>
      <c r="AC659" s="213"/>
      <c r="AD659" s="213"/>
      <c r="AE659" s="213"/>
      <c r="AF659" s="213"/>
      <c r="AG659" s="213"/>
      <c r="AH659" s="213"/>
      <c r="AI659" s="213"/>
      <c r="AJ659" s="213"/>
      <c r="AK659" s="213"/>
      <c r="AL659" s="213"/>
      <c r="AM659" s="213"/>
    </row>
    <row r="660" spans="1:39" ht="15.75" customHeight="1">
      <c r="A660" s="213"/>
      <c r="B660" s="212"/>
      <c r="C660" s="212"/>
      <c r="D660" s="212"/>
      <c r="E660" s="212"/>
      <c r="F660" s="212"/>
      <c r="G660" s="212"/>
      <c r="H660" s="212"/>
      <c r="I660" s="212"/>
      <c r="J660" s="212"/>
      <c r="K660" s="212"/>
      <c r="L660" s="212"/>
      <c r="M660" s="212"/>
      <c r="N660" s="212"/>
      <c r="O660" s="212"/>
      <c r="P660" s="55"/>
      <c r="Q660" s="55"/>
      <c r="R660" s="55"/>
      <c r="S660" s="55"/>
      <c r="T660" s="55"/>
      <c r="U660" s="213"/>
      <c r="V660" s="213"/>
      <c r="W660" s="213"/>
      <c r="X660" s="213"/>
      <c r="Y660" s="213"/>
      <c r="Z660" s="213"/>
      <c r="AA660" s="213"/>
      <c r="AB660" s="213"/>
      <c r="AC660" s="213"/>
      <c r="AD660" s="213"/>
      <c r="AE660" s="213"/>
      <c r="AF660" s="213"/>
      <c r="AG660" s="213"/>
      <c r="AH660" s="213"/>
      <c r="AI660" s="213"/>
      <c r="AJ660" s="213"/>
      <c r="AK660" s="213"/>
      <c r="AL660" s="213"/>
      <c r="AM660" s="213"/>
    </row>
    <row r="661" spans="1:39" ht="15.75" customHeight="1">
      <c r="A661" s="213"/>
      <c r="B661" s="212"/>
      <c r="C661" s="212"/>
      <c r="D661" s="212"/>
      <c r="E661" s="212"/>
      <c r="F661" s="212"/>
      <c r="G661" s="212"/>
      <c r="H661" s="212"/>
      <c r="I661" s="212"/>
      <c r="J661" s="212"/>
      <c r="K661" s="212"/>
      <c r="L661" s="212"/>
      <c r="M661" s="212"/>
      <c r="N661" s="212"/>
      <c r="O661" s="212"/>
      <c r="P661" s="55"/>
      <c r="Q661" s="55"/>
      <c r="R661" s="55"/>
      <c r="S661" s="55"/>
      <c r="T661" s="55"/>
      <c r="U661" s="213"/>
      <c r="V661" s="213"/>
      <c r="W661" s="213"/>
      <c r="X661" s="213"/>
      <c r="Y661" s="213"/>
      <c r="Z661" s="213"/>
      <c r="AA661" s="213"/>
      <c r="AB661" s="213"/>
      <c r="AC661" s="213"/>
      <c r="AD661" s="213"/>
      <c r="AE661" s="213"/>
      <c r="AF661" s="213"/>
      <c r="AG661" s="213"/>
      <c r="AH661" s="213"/>
      <c r="AI661" s="213"/>
      <c r="AJ661" s="213"/>
      <c r="AK661" s="213"/>
      <c r="AL661" s="213"/>
      <c r="AM661" s="213"/>
    </row>
    <row r="662" spans="1:39" ht="15.75" customHeight="1">
      <c r="A662" s="213"/>
      <c r="B662" s="212"/>
      <c r="C662" s="212"/>
      <c r="D662" s="212"/>
      <c r="E662" s="212"/>
      <c r="F662" s="212"/>
      <c r="G662" s="212"/>
      <c r="H662" s="212"/>
      <c r="I662" s="212"/>
      <c r="J662" s="212"/>
      <c r="K662" s="212"/>
      <c r="L662" s="212"/>
      <c r="M662" s="212"/>
      <c r="N662" s="212"/>
      <c r="O662" s="212"/>
      <c r="P662" s="55"/>
      <c r="Q662" s="55"/>
      <c r="R662" s="55"/>
      <c r="S662" s="55"/>
      <c r="T662" s="55"/>
      <c r="U662" s="213"/>
      <c r="V662" s="213"/>
      <c r="W662" s="213"/>
      <c r="X662" s="213"/>
      <c r="Y662" s="213"/>
      <c r="Z662" s="213"/>
      <c r="AA662" s="213"/>
      <c r="AB662" s="213"/>
      <c r="AC662" s="213"/>
      <c r="AD662" s="213"/>
      <c r="AE662" s="213"/>
      <c r="AF662" s="213"/>
      <c r="AG662" s="213"/>
      <c r="AH662" s="213"/>
      <c r="AI662" s="213"/>
      <c r="AJ662" s="213"/>
      <c r="AK662" s="213"/>
      <c r="AL662" s="213"/>
      <c r="AM662" s="213"/>
    </row>
    <row r="663" spans="1:39" ht="15.75" customHeight="1">
      <c r="A663" s="213"/>
      <c r="B663" s="212"/>
      <c r="C663" s="212"/>
      <c r="D663" s="212"/>
      <c r="E663" s="212"/>
      <c r="F663" s="212"/>
      <c r="G663" s="212"/>
      <c r="H663" s="212"/>
      <c r="I663" s="212"/>
      <c r="J663" s="212"/>
      <c r="K663" s="212"/>
      <c r="L663" s="212"/>
      <c r="M663" s="212"/>
      <c r="N663" s="212"/>
      <c r="O663" s="212"/>
      <c r="P663" s="55"/>
      <c r="Q663" s="55"/>
      <c r="R663" s="55"/>
      <c r="S663" s="55"/>
      <c r="T663" s="55"/>
      <c r="U663" s="213"/>
      <c r="V663" s="213"/>
      <c r="W663" s="213"/>
      <c r="X663" s="213"/>
      <c r="Y663" s="213"/>
      <c r="Z663" s="213"/>
      <c r="AA663" s="213"/>
      <c r="AB663" s="213"/>
      <c r="AC663" s="213"/>
      <c r="AD663" s="213"/>
      <c r="AE663" s="213"/>
      <c r="AF663" s="213"/>
      <c r="AG663" s="213"/>
      <c r="AH663" s="213"/>
      <c r="AI663" s="213"/>
      <c r="AJ663" s="213"/>
      <c r="AK663" s="213"/>
      <c r="AL663" s="213"/>
      <c r="AM663" s="213"/>
    </row>
    <row r="664" spans="1:39" ht="15.75" customHeight="1">
      <c r="A664" s="213"/>
      <c r="B664" s="212"/>
      <c r="C664" s="212"/>
      <c r="D664" s="212"/>
      <c r="E664" s="212"/>
      <c r="F664" s="212"/>
      <c r="G664" s="212"/>
      <c r="H664" s="212"/>
      <c r="I664" s="212"/>
      <c r="J664" s="212"/>
      <c r="K664" s="212"/>
      <c r="L664" s="212"/>
      <c r="M664" s="212"/>
      <c r="N664" s="212"/>
      <c r="O664" s="212"/>
      <c r="P664" s="55"/>
      <c r="Q664" s="55"/>
      <c r="R664" s="55"/>
      <c r="S664" s="55"/>
      <c r="T664" s="55"/>
      <c r="U664" s="213"/>
      <c r="V664" s="213"/>
      <c r="W664" s="213"/>
      <c r="X664" s="213"/>
      <c r="Y664" s="213"/>
      <c r="Z664" s="213"/>
      <c r="AA664" s="213"/>
      <c r="AB664" s="213"/>
      <c r="AC664" s="213"/>
      <c r="AD664" s="213"/>
      <c r="AE664" s="213"/>
      <c r="AF664" s="213"/>
      <c r="AG664" s="213"/>
      <c r="AH664" s="213"/>
      <c r="AI664" s="213"/>
      <c r="AJ664" s="213"/>
      <c r="AK664" s="213"/>
      <c r="AL664" s="213"/>
      <c r="AM664" s="213"/>
    </row>
    <row r="665" spans="1:39" ht="15.75" customHeight="1">
      <c r="A665" s="213"/>
      <c r="B665" s="212"/>
      <c r="C665" s="212"/>
      <c r="D665" s="212"/>
      <c r="E665" s="212"/>
      <c r="F665" s="212"/>
      <c r="G665" s="212"/>
      <c r="H665" s="212"/>
      <c r="I665" s="212"/>
      <c r="J665" s="212"/>
      <c r="K665" s="212"/>
      <c r="L665" s="212"/>
      <c r="M665" s="212"/>
      <c r="N665" s="212"/>
      <c r="O665" s="212"/>
      <c r="P665" s="55"/>
      <c r="Q665" s="55"/>
      <c r="R665" s="55"/>
      <c r="S665" s="55"/>
      <c r="T665" s="55"/>
      <c r="U665" s="213"/>
      <c r="V665" s="213"/>
      <c r="W665" s="213"/>
      <c r="X665" s="213"/>
      <c r="Y665" s="213"/>
      <c r="Z665" s="213"/>
      <c r="AA665" s="213"/>
      <c r="AB665" s="213"/>
      <c r="AC665" s="213"/>
      <c r="AD665" s="213"/>
      <c r="AE665" s="213"/>
      <c r="AF665" s="213"/>
      <c r="AG665" s="213"/>
      <c r="AH665" s="213"/>
      <c r="AI665" s="213"/>
      <c r="AJ665" s="213"/>
      <c r="AK665" s="213"/>
      <c r="AL665" s="213"/>
      <c r="AM665" s="213"/>
    </row>
    <row r="666" spans="1:39" ht="15.75" customHeight="1">
      <c r="A666" s="213"/>
      <c r="B666" s="212"/>
      <c r="C666" s="212"/>
      <c r="D666" s="212"/>
      <c r="E666" s="212"/>
      <c r="F666" s="212"/>
      <c r="G666" s="212"/>
      <c r="H666" s="212"/>
      <c r="I666" s="212"/>
      <c r="J666" s="212"/>
      <c r="K666" s="212"/>
      <c r="L666" s="212"/>
      <c r="M666" s="212"/>
      <c r="N666" s="212"/>
      <c r="O666" s="212"/>
      <c r="P666" s="55"/>
      <c r="Q666" s="55"/>
      <c r="R666" s="55"/>
      <c r="S666" s="55"/>
      <c r="T666" s="55"/>
      <c r="U666" s="213"/>
      <c r="V666" s="213"/>
      <c r="W666" s="213"/>
      <c r="X666" s="213"/>
      <c r="Y666" s="213"/>
      <c r="Z666" s="213"/>
      <c r="AA666" s="213"/>
      <c r="AB666" s="213"/>
      <c r="AC666" s="213"/>
      <c r="AD666" s="213"/>
      <c r="AE666" s="213"/>
      <c r="AF666" s="213"/>
      <c r="AG666" s="213"/>
      <c r="AH666" s="213"/>
      <c r="AI666" s="213"/>
      <c r="AJ666" s="213"/>
      <c r="AK666" s="213"/>
      <c r="AL666" s="213"/>
      <c r="AM666" s="213"/>
    </row>
    <row r="667" spans="1:39" ht="15.75" customHeight="1">
      <c r="A667" s="213"/>
      <c r="B667" s="212"/>
      <c r="C667" s="212"/>
      <c r="D667" s="212"/>
      <c r="E667" s="212"/>
      <c r="F667" s="212"/>
      <c r="G667" s="212"/>
      <c r="H667" s="212"/>
      <c r="I667" s="212"/>
      <c r="J667" s="212"/>
      <c r="K667" s="212"/>
      <c r="L667" s="212"/>
      <c r="M667" s="212"/>
      <c r="N667" s="212"/>
      <c r="O667" s="212"/>
      <c r="P667" s="55"/>
      <c r="Q667" s="55"/>
      <c r="R667" s="55"/>
      <c r="S667" s="55"/>
      <c r="T667" s="55"/>
      <c r="U667" s="213"/>
      <c r="V667" s="213"/>
      <c r="W667" s="213"/>
      <c r="X667" s="213"/>
      <c r="Y667" s="213"/>
      <c r="Z667" s="213"/>
      <c r="AA667" s="213"/>
      <c r="AB667" s="213"/>
      <c r="AC667" s="213"/>
      <c r="AD667" s="213"/>
      <c r="AE667" s="213"/>
      <c r="AF667" s="213"/>
      <c r="AG667" s="213"/>
      <c r="AH667" s="213"/>
      <c r="AI667" s="213"/>
      <c r="AJ667" s="213"/>
      <c r="AK667" s="213"/>
      <c r="AL667" s="213"/>
      <c r="AM667" s="213"/>
    </row>
    <row r="668" spans="1:39" ht="15.75" customHeight="1">
      <c r="A668" s="213"/>
      <c r="B668" s="212"/>
      <c r="C668" s="212"/>
      <c r="D668" s="212"/>
      <c r="E668" s="212"/>
      <c r="F668" s="212"/>
      <c r="G668" s="212"/>
      <c r="H668" s="212"/>
      <c r="I668" s="212"/>
      <c r="J668" s="212"/>
      <c r="K668" s="212"/>
      <c r="L668" s="212"/>
      <c r="M668" s="212"/>
      <c r="N668" s="212"/>
      <c r="O668" s="212"/>
      <c r="P668" s="55"/>
      <c r="Q668" s="55"/>
      <c r="R668" s="55"/>
      <c r="S668" s="55"/>
      <c r="T668" s="55"/>
      <c r="U668" s="213"/>
      <c r="V668" s="213"/>
      <c r="W668" s="213"/>
      <c r="X668" s="213"/>
      <c r="Y668" s="213"/>
      <c r="Z668" s="213"/>
      <c r="AA668" s="213"/>
      <c r="AB668" s="213"/>
      <c r="AC668" s="213"/>
      <c r="AD668" s="213"/>
      <c r="AE668" s="213"/>
      <c r="AF668" s="213"/>
      <c r="AG668" s="213"/>
      <c r="AH668" s="213"/>
      <c r="AI668" s="213"/>
      <c r="AJ668" s="213"/>
      <c r="AK668" s="213"/>
      <c r="AL668" s="213"/>
      <c r="AM668" s="213"/>
    </row>
    <row r="669" spans="1:39" ht="15.75" customHeight="1">
      <c r="A669" s="213"/>
      <c r="B669" s="212"/>
      <c r="C669" s="212"/>
      <c r="D669" s="212"/>
      <c r="E669" s="212"/>
      <c r="F669" s="212"/>
      <c r="G669" s="212"/>
      <c r="H669" s="212"/>
      <c r="I669" s="212"/>
      <c r="J669" s="212"/>
      <c r="K669" s="212"/>
      <c r="L669" s="212"/>
      <c r="M669" s="212"/>
      <c r="N669" s="212"/>
      <c r="O669" s="212"/>
      <c r="P669" s="55"/>
      <c r="Q669" s="55"/>
      <c r="R669" s="55"/>
      <c r="S669" s="55"/>
      <c r="T669" s="55"/>
      <c r="U669" s="213"/>
      <c r="V669" s="213"/>
      <c r="W669" s="213"/>
      <c r="X669" s="213"/>
      <c r="Y669" s="213"/>
      <c r="Z669" s="213"/>
      <c r="AA669" s="213"/>
      <c r="AB669" s="213"/>
      <c r="AC669" s="213"/>
      <c r="AD669" s="213"/>
      <c r="AE669" s="213"/>
      <c r="AF669" s="213"/>
      <c r="AG669" s="213"/>
      <c r="AH669" s="213"/>
      <c r="AI669" s="213"/>
      <c r="AJ669" s="213"/>
      <c r="AK669" s="213"/>
      <c r="AL669" s="213"/>
      <c r="AM669" s="213"/>
    </row>
    <row r="670" spans="1:39" ht="15.75" customHeight="1">
      <c r="A670" s="213"/>
      <c r="B670" s="212"/>
      <c r="C670" s="212"/>
      <c r="D670" s="212"/>
      <c r="E670" s="212"/>
      <c r="F670" s="212"/>
      <c r="G670" s="212"/>
      <c r="H670" s="212"/>
      <c r="I670" s="212"/>
      <c r="J670" s="212"/>
      <c r="K670" s="212"/>
      <c r="L670" s="212"/>
      <c r="M670" s="212"/>
      <c r="N670" s="212"/>
      <c r="O670" s="212"/>
      <c r="P670" s="55"/>
      <c r="Q670" s="55"/>
      <c r="R670" s="55"/>
      <c r="S670" s="55"/>
      <c r="T670" s="55"/>
      <c r="U670" s="213"/>
      <c r="V670" s="213"/>
      <c r="W670" s="213"/>
      <c r="X670" s="213"/>
      <c r="Y670" s="213"/>
      <c r="Z670" s="213"/>
      <c r="AA670" s="213"/>
      <c r="AB670" s="213"/>
      <c r="AC670" s="213"/>
      <c r="AD670" s="213"/>
      <c r="AE670" s="213"/>
      <c r="AF670" s="213"/>
      <c r="AG670" s="213"/>
      <c r="AH670" s="213"/>
      <c r="AI670" s="213"/>
      <c r="AJ670" s="213"/>
      <c r="AK670" s="213"/>
      <c r="AL670" s="213"/>
      <c r="AM670" s="213"/>
    </row>
    <row r="671" spans="1:39" ht="15.75" customHeight="1">
      <c r="A671" s="213"/>
      <c r="B671" s="212"/>
      <c r="C671" s="212"/>
      <c r="D671" s="212"/>
      <c r="E671" s="212"/>
      <c r="F671" s="212"/>
      <c r="G671" s="212"/>
      <c r="H671" s="212"/>
      <c r="I671" s="212"/>
      <c r="J671" s="212"/>
      <c r="K671" s="212"/>
      <c r="L671" s="212"/>
      <c r="M671" s="212"/>
      <c r="N671" s="212"/>
      <c r="O671" s="212"/>
      <c r="P671" s="55"/>
      <c r="Q671" s="55"/>
      <c r="R671" s="55"/>
      <c r="S671" s="55"/>
      <c r="T671" s="55"/>
      <c r="U671" s="213"/>
      <c r="V671" s="213"/>
      <c r="W671" s="213"/>
      <c r="X671" s="213"/>
      <c r="Y671" s="213"/>
      <c r="Z671" s="213"/>
      <c r="AA671" s="213"/>
      <c r="AB671" s="213"/>
      <c r="AC671" s="213"/>
      <c r="AD671" s="213"/>
      <c r="AE671" s="213"/>
      <c r="AF671" s="213"/>
      <c r="AG671" s="213"/>
      <c r="AH671" s="213"/>
      <c r="AI671" s="213"/>
      <c r="AJ671" s="213"/>
      <c r="AK671" s="213"/>
      <c r="AL671" s="213"/>
      <c r="AM671" s="213"/>
    </row>
    <row r="672" spans="1:39" ht="15.75" customHeight="1">
      <c r="A672" s="213"/>
      <c r="B672" s="212"/>
      <c r="C672" s="212"/>
      <c r="D672" s="212"/>
      <c r="E672" s="212"/>
      <c r="F672" s="212"/>
      <c r="G672" s="212"/>
      <c r="H672" s="212"/>
      <c r="I672" s="212"/>
      <c r="J672" s="212"/>
      <c r="K672" s="212"/>
      <c r="L672" s="212"/>
      <c r="M672" s="212"/>
      <c r="N672" s="212"/>
      <c r="O672" s="212"/>
      <c r="P672" s="55"/>
      <c r="Q672" s="55"/>
      <c r="R672" s="55"/>
      <c r="S672" s="55"/>
      <c r="T672" s="55"/>
      <c r="U672" s="213"/>
      <c r="V672" s="213"/>
      <c r="W672" s="213"/>
      <c r="X672" s="213"/>
      <c r="Y672" s="213"/>
      <c r="Z672" s="213"/>
      <c r="AA672" s="213"/>
      <c r="AB672" s="213"/>
      <c r="AC672" s="213"/>
      <c r="AD672" s="213"/>
      <c r="AE672" s="213"/>
      <c r="AF672" s="213"/>
      <c r="AG672" s="213"/>
      <c r="AH672" s="213"/>
      <c r="AI672" s="213"/>
      <c r="AJ672" s="213"/>
      <c r="AK672" s="213"/>
      <c r="AL672" s="213"/>
      <c r="AM672" s="213"/>
    </row>
    <row r="673" spans="1:39" ht="15.75" customHeight="1">
      <c r="A673" s="213"/>
      <c r="B673" s="212"/>
      <c r="C673" s="212"/>
      <c r="D673" s="212"/>
      <c r="E673" s="212"/>
      <c r="F673" s="212"/>
      <c r="G673" s="212"/>
      <c r="H673" s="212"/>
      <c r="I673" s="212"/>
      <c r="J673" s="212"/>
      <c r="K673" s="212"/>
      <c r="L673" s="212"/>
      <c r="M673" s="212"/>
      <c r="N673" s="212"/>
      <c r="O673" s="212"/>
      <c r="P673" s="55"/>
      <c r="Q673" s="55"/>
      <c r="R673" s="55"/>
      <c r="S673" s="55"/>
      <c r="T673" s="55"/>
      <c r="U673" s="213"/>
      <c r="V673" s="213"/>
      <c r="W673" s="213"/>
      <c r="X673" s="213"/>
      <c r="Y673" s="213"/>
      <c r="Z673" s="213"/>
      <c r="AA673" s="213"/>
      <c r="AB673" s="213"/>
      <c r="AC673" s="213"/>
      <c r="AD673" s="213"/>
      <c r="AE673" s="213"/>
      <c r="AF673" s="213"/>
      <c r="AG673" s="213"/>
      <c r="AH673" s="213"/>
      <c r="AI673" s="213"/>
      <c r="AJ673" s="213"/>
      <c r="AK673" s="213"/>
      <c r="AL673" s="213"/>
      <c r="AM673" s="213"/>
    </row>
    <row r="674" spans="1:39" ht="15.75" customHeight="1">
      <c r="A674" s="213"/>
      <c r="B674" s="212"/>
      <c r="C674" s="212"/>
      <c r="D674" s="212"/>
      <c r="E674" s="212"/>
      <c r="F674" s="212"/>
      <c r="G674" s="212"/>
      <c r="H674" s="212"/>
      <c r="I674" s="212"/>
      <c r="J674" s="212"/>
      <c r="K674" s="212"/>
      <c r="L674" s="212"/>
      <c r="M674" s="212"/>
      <c r="N674" s="212"/>
      <c r="O674" s="212"/>
      <c r="P674" s="55"/>
      <c r="Q674" s="55"/>
      <c r="R674" s="55"/>
      <c r="S674" s="55"/>
      <c r="T674" s="55"/>
      <c r="U674" s="213"/>
      <c r="V674" s="213"/>
      <c r="W674" s="213"/>
      <c r="X674" s="213"/>
      <c r="Y674" s="213"/>
      <c r="Z674" s="213"/>
      <c r="AA674" s="213"/>
      <c r="AB674" s="213"/>
      <c r="AC674" s="213"/>
      <c r="AD674" s="213"/>
      <c r="AE674" s="213"/>
      <c r="AF674" s="213"/>
      <c r="AG674" s="213"/>
      <c r="AH674" s="213"/>
      <c r="AI674" s="213"/>
      <c r="AJ674" s="213"/>
      <c r="AK674" s="213"/>
      <c r="AL674" s="213"/>
      <c r="AM674" s="213"/>
    </row>
    <row r="675" spans="1:39" ht="15.75" customHeight="1">
      <c r="A675" s="213"/>
      <c r="B675" s="212"/>
      <c r="C675" s="212"/>
      <c r="D675" s="212"/>
      <c r="E675" s="212"/>
      <c r="F675" s="212"/>
      <c r="G675" s="212"/>
      <c r="H675" s="212"/>
      <c r="I675" s="212"/>
      <c r="J675" s="212"/>
      <c r="K675" s="212"/>
      <c r="L675" s="212"/>
      <c r="M675" s="212"/>
      <c r="N675" s="212"/>
      <c r="O675" s="212"/>
      <c r="P675" s="55"/>
      <c r="Q675" s="55"/>
      <c r="R675" s="55"/>
      <c r="S675" s="55"/>
      <c r="T675" s="55"/>
      <c r="U675" s="213"/>
      <c r="V675" s="213"/>
      <c r="W675" s="213"/>
      <c r="X675" s="213"/>
      <c r="Y675" s="213"/>
      <c r="Z675" s="213"/>
      <c r="AA675" s="213"/>
      <c r="AB675" s="213"/>
      <c r="AC675" s="213"/>
      <c r="AD675" s="213"/>
      <c r="AE675" s="213"/>
      <c r="AF675" s="213"/>
      <c r="AG675" s="213"/>
      <c r="AH675" s="213"/>
      <c r="AI675" s="213"/>
      <c r="AJ675" s="213"/>
      <c r="AK675" s="213"/>
      <c r="AL675" s="213"/>
      <c r="AM675" s="213"/>
    </row>
    <row r="676" spans="1:39" ht="15.75" customHeight="1">
      <c r="A676" s="213"/>
      <c r="B676" s="212"/>
      <c r="C676" s="212"/>
      <c r="D676" s="212"/>
      <c r="E676" s="212"/>
      <c r="F676" s="212"/>
      <c r="G676" s="212"/>
      <c r="H676" s="212"/>
      <c r="I676" s="212"/>
      <c r="J676" s="212"/>
      <c r="K676" s="212"/>
      <c r="L676" s="212"/>
      <c r="M676" s="212"/>
      <c r="N676" s="212"/>
      <c r="O676" s="212"/>
      <c r="P676" s="55"/>
      <c r="Q676" s="55"/>
      <c r="R676" s="55"/>
      <c r="S676" s="55"/>
      <c r="T676" s="55"/>
      <c r="U676" s="213"/>
      <c r="V676" s="213"/>
      <c r="W676" s="213"/>
      <c r="X676" s="213"/>
      <c r="Y676" s="213"/>
      <c r="Z676" s="213"/>
      <c r="AA676" s="213"/>
      <c r="AB676" s="213"/>
      <c r="AC676" s="213"/>
      <c r="AD676" s="213"/>
      <c r="AE676" s="213"/>
      <c r="AF676" s="213"/>
      <c r="AG676" s="213"/>
      <c r="AH676" s="213"/>
      <c r="AI676" s="213"/>
      <c r="AJ676" s="213"/>
      <c r="AK676" s="213"/>
      <c r="AL676" s="213"/>
      <c r="AM676" s="213"/>
    </row>
    <row r="677" spans="1:39" ht="15.75" customHeight="1">
      <c r="A677" s="213"/>
      <c r="B677" s="212"/>
      <c r="C677" s="212"/>
      <c r="D677" s="212"/>
      <c r="E677" s="212"/>
      <c r="F677" s="212"/>
      <c r="G677" s="212"/>
      <c r="H677" s="212"/>
      <c r="I677" s="212"/>
      <c r="J677" s="212"/>
      <c r="K677" s="212"/>
      <c r="L677" s="212"/>
      <c r="M677" s="212"/>
      <c r="N677" s="212"/>
      <c r="O677" s="212"/>
      <c r="P677" s="55"/>
      <c r="Q677" s="55"/>
      <c r="R677" s="55"/>
      <c r="S677" s="55"/>
      <c r="T677" s="55"/>
      <c r="U677" s="213"/>
      <c r="V677" s="213"/>
      <c r="W677" s="213"/>
      <c r="X677" s="213"/>
      <c r="Y677" s="213"/>
      <c r="Z677" s="213"/>
      <c r="AA677" s="213"/>
      <c r="AB677" s="213"/>
      <c r="AC677" s="213"/>
      <c r="AD677" s="213"/>
      <c r="AE677" s="213"/>
      <c r="AF677" s="213"/>
      <c r="AG677" s="213"/>
      <c r="AH677" s="213"/>
      <c r="AI677" s="213"/>
      <c r="AJ677" s="213"/>
      <c r="AK677" s="213"/>
      <c r="AL677" s="213"/>
      <c r="AM677" s="213"/>
    </row>
    <row r="678" spans="1:39" ht="15.75" customHeight="1">
      <c r="A678" s="213"/>
      <c r="B678" s="212"/>
      <c r="C678" s="212"/>
      <c r="D678" s="212"/>
      <c r="E678" s="212"/>
      <c r="F678" s="212"/>
      <c r="G678" s="212"/>
      <c r="H678" s="212"/>
      <c r="I678" s="212"/>
      <c r="J678" s="212"/>
      <c r="K678" s="212"/>
      <c r="L678" s="212"/>
      <c r="M678" s="212"/>
      <c r="N678" s="212"/>
      <c r="O678" s="212"/>
      <c r="P678" s="55"/>
      <c r="Q678" s="55"/>
      <c r="R678" s="55"/>
      <c r="S678" s="55"/>
      <c r="T678" s="55"/>
      <c r="U678" s="213"/>
      <c r="V678" s="213"/>
      <c r="W678" s="213"/>
      <c r="X678" s="213"/>
      <c r="Y678" s="213"/>
      <c r="Z678" s="213"/>
      <c r="AA678" s="213"/>
      <c r="AB678" s="213"/>
      <c r="AC678" s="213"/>
      <c r="AD678" s="213"/>
      <c r="AE678" s="213"/>
      <c r="AF678" s="213"/>
      <c r="AG678" s="213"/>
      <c r="AH678" s="213"/>
      <c r="AI678" s="213"/>
      <c r="AJ678" s="213"/>
      <c r="AK678" s="213"/>
      <c r="AL678" s="213"/>
      <c r="AM678" s="213"/>
    </row>
    <row r="679" spans="1:39" ht="15.75" customHeight="1">
      <c r="A679" s="213"/>
      <c r="B679" s="212"/>
      <c r="C679" s="212"/>
      <c r="D679" s="212"/>
      <c r="E679" s="212"/>
      <c r="F679" s="212"/>
      <c r="G679" s="212"/>
      <c r="H679" s="212"/>
      <c r="I679" s="212"/>
      <c r="J679" s="212"/>
      <c r="K679" s="212"/>
      <c r="L679" s="212"/>
      <c r="M679" s="212"/>
      <c r="N679" s="212"/>
      <c r="O679" s="212"/>
      <c r="P679" s="55"/>
      <c r="Q679" s="55"/>
      <c r="R679" s="55"/>
      <c r="S679" s="55"/>
      <c r="T679" s="55"/>
      <c r="U679" s="213"/>
      <c r="V679" s="213"/>
      <c r="W679" s="213"/>
      <c r="X679" s="213"/>
      <c r="Y679" s="213"/>
      <c r="Z679" s="213"/>
      <c r="AA679" s="213"/>
      <c r="AB679" s="213"/>
      <c r="AC679" s="213"/>
      <c r="AD679" s="213"/>
      <c r="AE679" s="213"/>
      <c r="AF679" s="213"/>
      <c r="AG679" s="213"/>
      <c r="AH679" s="213"/>
      <c r="AI679" s="213"/>
      <c r="AJ679" s="213"/>
      <c r="AK679" s="213"/>
      <c r="AL679" s="213"/>
      <c r="AM679" s="213"/>
    </row>
    <row r="680" spans="1:39" ht="15.75" customHeight="1">
      <c r="A680" s="213"/>
      <c r="B680" s="212"/>
      <c r="C680" s="212"/>
      <c r="D680" s="212"/>
      <c r="E680" s="212"/>
      <c r="F680" s="212"/>
      <c r="G680" s="212"/>
      <c r="H680" s="212"/>
      <c r="I680" s="212"/>
      <c r="J680" s="212"/>
      <c r="K680" s="212"/>
      <c r="L680" s="212"/>
      <c r="M680" s="212"/>
      <c r="N680" s="212"/>
      <c r="O680" s="212"/>
      <c r="P680" s="55"/>
      <c r="Q680" s="55"/>
      <c r="R680" s="55"/>
      <c r="S680" s="55"/>
      <c r="T680" s="55"/>
      <c r="U680" s="213"/>
      <c r="V680" s="213"/>
      <c r="W680" s="213"/>
      <c r="X680" s="213"/>
      <c r="Y680" s="213"/>
      <c r="Z680" s="213"/>
      <c r="AA680" s="213"/>
      <c r="AB680" s="213"/>
      <c r="AC680" s="213"/>
      <c r="AD680" s="213"/>
      <c r="AE680" s="213"/>
      <c r="AF680" s="213"/>
      <c r="AG680" s="213"/>
      <c r="AH680" s="213"/>
      <c r="AI680" s="213"/>
      <c r="AJ680" s="213"/>
      <c r="AK680" s="213"/>
      <c r="AL680" s="213"/>
      <c r="AM680" s="213"/>
    </row>
    <row r="681" spans="1:39" ht="15.75" customHeight="1">
      <c r="A681" s="213"/>
      <c r="B681" s="212"/>
      <c r="C681" s="212"/>
      <c r="D681" s="212"/>
      <c r="E681" s="212"/>
      <c r="F681" s="212"/>
      <c r="G681" s="212"/>
      <c r="H681" s="212"/>
      <c r="I681" s="212"/>
      <c r="J681" s="212"/>
      <c r="K681" s="212"/>
      <c r="L681" s="212"/>
      <c r="M681" s="212"/>
      <c r="N681" s="212"/>
      <c r="O681" s="212"/>
      <c r="P681" s="55"/>
      <c r="Q681" s="55"/>
      <c r="R681" s="55"/>
      <c r="S681" s="55"/>
      <c r="T681" s="55"/>
      <c r="U681" s="213"/>
      <c r="V681" s="213"/>
      <c r="W681" s="213"/>
      <c r="X681" s="213"/>
      <c r="Y681" s="213"/>
      <c r="Z681" s="213"/>
      <c r="AA681" s="213"/>
      <c r="AB681" s="213"/>
      <c r="AC681" s="213"/>
      <c r="AD681" s="213"/>
      <c r="AE681" s="213"/>
      <c r="AF681" s="213"/>
      <c r="AG681" s="213"/>
      <c r="AH681" s="213"/>
      <c r="AI681" s="213"/>
      <c r="AJ681" s="213"/>
      <c r="AK681" s="213"/>
      <c r="AL681" s="213"/>
      <c r="AM681" s="213"/>
    </row>
    <row r="682" spans="1:39" ht="15.75" customHeight="1">
      <c r="A682" s="213"/>
      <c r="B682" s="212"/>
      <c r="C682" s="212"/>
      <c r="D682" s="212"/>
      <c r="E682" s="212"/>
      <c r="F682" s="212"/>
      <c r="G682" s="212"/>
      <c r="H682" s="212"/>
      <c r="I682" s="212"/>
      <c r="J682" s="212"/>
      <c r="K682" s="212"/>
      <c r="L682" s="212"/>
      <c r="M682" s="212"/>
      <c r="N682" s="212"/>
      <c r="O682" s="212"/>
      <c r="P682" s="55"/>
      <c r="Q682" s="55"/>
      <c r="R682" s="55"/>
      <c r="S682" s="55"/>
      <c r="T682" s="55"/>
      <c r="U682" s="213"/>
      <c r="V682" s="213"/>
      <c r="W682" s="213"/>
      <c r="X682" s="213"/>
      <c r="Y682" s="213"/>
      <c r="Z682" s="213"/>
      <c r="AA682" s="213"/>
      <c r="AB682" s="213"/>
      <c r="AC682" s="213"/>
      <c r="AD682" s="213"/>
      <c r="AE682" s="213"/>
      <c r="AF682" s="213"/>
      <c r="AG682" s="213"/>
      <c r="AH682" s="213"/>
      <c r="AI682" s="213"/>
      <c r="AJ682" s="213"/>
      <c r="AK682" s="213"/>
      <c r="AL682" s="213"/>
      <c r="AM682" s="213"/>
    </row>
    <row r="683" spans="1:39" ht="15.75" customHeight="1">
      <c r="A683" s="213"/>
      <c r="B683" s="212"/>
      <c r="C683" s="212"/>
      <c r="D683" s="212"/>
      <c r="E683" s="212"/>
      <c r="F683" s="212"/>
      <c r="G683" s="212"/>
      <c r="H683" s="212"/>
      <c r="I683" s="212"/>
      <c r="J683" s="212"/>
      <c r="K683" s="212"/>
      <c r="L683" s="212"/>
      <c r="M683" s="212"/>
      <c r="N683" s="212"/>
      <c r="O683" s="212"/>
      <c r="P683" s="55"/>
      <c r="Q683" s="55"/>
      <c r="R683" s="55"/>
      <c r="S683" s="55"/>
      <c r="T683" s="55"/>
      <c r="U683" s="213"/>
      <c r="V683" s="213"/>
      <c r="W683" s="213"/>
      <c r="X683" s="213"/>
      <c r="Y683" s="213"/>
      <c r="Z683" s="213"/>
      <c r="AA683" s="213"/>
      <c r="AB683" s="213"/>
      <c r="AC683" s="213"/>
      <c r="AD683" s="213"/>
      <c r="AE683" s="213"/>
      <c r="AF683" s="213"/>
      <c r="AG683" s="213"/>
      <c r="AH683" s="213"/>
      <c r="AI683" s="213"/>
      <c r="AJ683" s="213"/>
      <c r="AK683" s="213"/>
      <c r="AL683" s="213"/>
      <c r="AM683" s="213"/>
    </row>
    <row r="684" spans="1:39" ht="15.75" customHeight="1">
      <c r="A684" s="213"/>
      <c r="B684" s="212"/>
      <c r="C684" s="212"/>
      <c r="D684" s="212"/>
      <c r="E684" s="212"/>
      <c r="F684" s="212"/>
      <c r="G684" s="212"/>
      <c r="H684" s="212"/>
      <c r="I684" s="212"/>
      <c r="J684" s="212"/>
      <c r="K684" s="212"/>
      <c r="L684" s="212"/>
      <c r="M684" s="212"/>
      <c r="N684" s="212"/>
      <c r="O684" s="212"/>
      <c r="P684" s="55"/>
      <c r="Q684" s="55"/>
      <c r="R684" s="55"/>
      <c r="S684" s="55"/>
      <c r="T684" s="55"/>
      <c r="U684" s="213"/>
      <c r="V684" s="213"/>
      <c r="W684" s="213"/>
      <c r="X684" s="213"/>
      <c r="Y684" s="213"/>
      <c r="Z684" s="213"/>
      <c r="AA684" s="213"/>
      <c r="AB684" s="213"/>
      <c r="AC684" s="213"/>
      <c r="AD684" s="213"/>
      <c r="AE684" s="213"/>
      <c r="AF684" s="213"/>
      <c r="AG684" s="213"/>
      <c r="AH684" s="213"/>
      <c r="AI684" s="213"/>
      <c r="AJ684" s="213"/>
      <c r="AK684" s="213"/>
      <c r="AL684" s="213"/>
      <c r="AM684" s="213"/>
    </row>
    <row r="685" spans="1:39" ht="15.75" customHeight="1">
      <c r="A685" s="213"/>
      <c r="B685" s="212"/>
      <c r="C685" s="212"/>
      <c r="D685" s="212"/>
      <c r="E685" s="212"/>
      <c r="F685" s="212"/>
      <c r="G685" s="212"/>
      <c r="H685" s="212"/>
      <c r="I685" s="212"/>
      <c r="J685" s="212"/>
      <c r="K685" s="212"/>
      <c r="L685" s="212"/>
      <c r="M685" s="212"/>
      <c r="N685" s="212"/>
      <c r="O685" s="212"/>
      <c r="P685" s="55"/>
      <c r="Q685" s="55"/>
      <c r="R685" s="55"/>
      <c r="S685" s="55"/>
      <c r="T685" s="55"/>
      <c r="U685" s="213"/>
      <c r="V685" s="213"/>
      <c r="W685" s="213"/>
      <c r="X685" s="213"/>
      <c r="Y685" s="213"/>
      <c r="Z685" s="213"/>
      <c r="AA685" s="213"/>
      <c r="AB685" s="213"/>
      <c r="AC685" s="213"/>
      <c r="AD685" s="213"/>
      <c r="AE685" s="213"/>
      <c r="AF685" s="213"/>
      <c r="AG685" s="213"/>
      <c r="AH685" s="213"/>
      <c r="AI685" s="213"/>
      <c r="AJ685" s="213"/>
      <c r="AK685" s="213"/>
      <c r="AL685" s="213"/>
      <c r="AM685" s="213"/>
    </row>
    <row r="686" spans="1:39" ht="15.75" customHeight="1">
      <c r="A686" s="213"/>
      <c r="B686" s="212"/>
      <c r="C686" s="212"/>
      <c r="D686" s="212"/>
      <c r="E686" s="212"/>
      <c r="F686" s="212"/>
      <c r="G686" s="212"/>
      <c r="H686" s="212"/>
      <c r="I686" s="212"/>
      <c r="J686" s="212"/>
      <c r="K686" s="212"/>
      <c r="L686" s="212"/>
      <c r="M686" s="212"/>
      <c r="N686" s="212"/>
      <c r="O686" s="212"/>
      <c r="P686" s="55"/>
      <c r="Q686" s="55"/>
      <c r="R686" s="55"/>
      <c r="S686" s="55"/>
      <c r="T686" s="55"/>
      <c r="U686" s="213"/>
      <c r="V686" s="213"/>
      <c r="W686" s="213"/>
      <c r="X686" s="213"/>
      <c r="Y686" s="213"/>
      <c r="Z686" s="213"/>
      <c r="AA686" s="213"/>
      <c r="AB686" s="213"/>
      <c r="AC686" s="213"/>
      <c r="AD686" s="213"/>
      <c r="AE686" s="213"/>
      <c r="AF686" s="213"/>
      <c r="AG686" s="213"/>
      <c r="AH686" s="213"/>
      <c r="AI686" s="213"/>
      <c r="AJ686" s="213"/>
      <c r="AK686" s="213"/>
      <c r="AL686" s="213"/>
      <c r="AM686" s="213"/>
    </row>
    <row r="687" spans="1:39" ht="15.75" customHeight="1">
      <c r="A687" s="213"/>
      <c r="B687" s="212"/>
      <c r="C687" s="212"/>
      <c r="D687" s="212"/>
      <c r="E687" s="212"/>
      <c r="F687" s="212"/>
      <c r="G687" s="212"/>
      <c r="H687" s="212"/>
      <c r="I687" s="212"/>
      <c r="J687" s="212"/>
      <c r="K687" s="212"/>
      <c r="L687" s="212"/>
      <c r="M687" s="212"/>
      <c r="N687" s="212"/>
      <c r="O687" s="212"/>
      <c r="P687" s="55"/>
      <c r="Q687" s="55"/>
      <c r="R687" s="55"/>
      <c r="S687" s="55"/>
      <c r="T687" s="55"/>
      <c r="U687" s="213"/>
      <c r="V687" s="213"/>
      <c r="W687" s="213"/>
      <c r="X687" s="213"/>
      <c r="Y687" s="213"/>
      <c r="Z687" s="213"/>
      <c r="AA687" s="213"/>
      <c r="AB687" s="213"/>
      <c r="AC687" s="213"/>
      <c r="AD687" s="213"/>
      <c r="AE687" s="213"/>
      <c r="AF687" s="213"/>
      <c r="AG687" s="213"/>
      <c r="AH687" s="213"/>
      <c r="AI687" s="213"/>
      <c r="AJ687" s="213"/>
      <c r="AK687" s="213"/>
      <c r="AL687" s="213"/>
      <c r="AM687" s="213"/>
    </row>
    <row r="688" spans="1:39" ht="15.75" customHeight="1">
      <c r="A688" s="213"/>
      <c r="B688" s="212"/>
      <c r="C688" s="212"/>
      <c r="D688" s="212"/>
      <c r="E688" s="212"/>
      <c r="F688" s="212"/>
      <c r="G688" s="212"/>
      <c r="H688" s="212"/>
      <c r="I688" s="212"/>
      <c r="J688" s="212"/>
      <c r="K688" s="212"/>
      <c r="L688" s="212"/>
      <c r="M688" s="212"/>
      <c r="N688" s="212"/>
      <c r="O688" s="212"/>
      <c r="P688" s="55"/>
      <c r="Q688" s="55"/>
      <c r="R688" s="55"/>
      <c r="S688" s="55"/>
      <c r="T688" s="55"/>
      <c r="U688" s="213"/>
      <c r="V688" s="213"/>
      <c r="W688" s="213"/>
      <c r="X688" s="213"/>
      <c r="Y688" s="213"/>
      <c r="Z688" s="213"/>
      <c r="AA688" s="213"/>
      <c r="AB688" s="213"/>
      <c r="AC688" s="213"/>
      <c r="AD688" s="213"/>
      <c r="AE688" s="213"/>
      <c r="AF688" s="213"/>
      <c r="AG688" s="213"/>
      <c r="AH688" s="213"/>
      <c r="AI688" s="213"/>
      <c r="AJ688" s="213"/>
      <c r="AK688" s="213"/>
      <c r="AL688" s="213"/>
      <c r="AM688" s="213"/>
    </row>
    <row r="689" spans="1:39" ht="15.75" customHeight="1">
      <c r="A689" s="213"/>
      <c r="B689" s="212"/>
      <c r="C689" s="212"/>
      <c r="D689" s="212"/>
      <c r="E689" s="212"/>
      <c r="F689" s="212"/>
      <c r="G689" s="212"/>
      <c r="H689" s="212"/>
      <c r="I689" s="212"/>
      <c r="J689" s="212"/>
      <c r="K689" s="212"/>
      <c r="L689" s="212"/>
      <c r="M689" s="212"/>
      <c r="N689" s="212"/>
      <c r="O689" s="212"/>
      <c r="P689" s="55"/>
      <c r="Q689" s="55"/>
      <c r="R689" s="55"/>
      <c r="S689" s="55"/>
      <c r="T689" s="55"/>
      <c r="U689" s="213"/>
      <c r="V689" s="213"/>
      <c r="W689" s="213"/>
      <c r="X689" s="213"/>
      <c r="Y689" s="213"/>
      <c r="Z689" s="213"/>
      <c r="AA689" s="213"/>
      <c r="AB689" s="213"/>
      <c r="AC689" s="213"/>
      <c r="AD689" s="213"/>
      <c r="AE689" s="213"/>
      <c r="AF689" s="213"/>
      <c r="AG689" s="213"/>
      <c r="AH689" s="213"/>
      <c r="AI689" s="213"/>
      <c r="AJ689" s="213"/>
      <c r="AK689" s="213"/>
      <c r="AL689" s="213"/>
      <c r="AM689" s="213"/>
    </row>
    <row r="690" spans="1:39" ht="15.75" customHeight="1">
      <c r="A690" s="213"/>
      <c r="B690" s="212"/>
      <c r="C690" s="212"/>
      <c r="D690" s="212"/>
      <c r="E690" s="212"/>
      <c r="F690" s="212"/>
      <c r="G690" s="212"/>
      <c r="H690" s="212"/>
      <c r="I690" s="212"/>
      <c r="J690" s="212"/>
      <c r="K690" s="212"/>
      <c r="L690" s="212"/>
      <c r="M690" s="212"/>
      <c r="N690" s="212"/>
      <c r="O690" s="212"/>
      <c r="P690" s="55"/>
      <c r="Q690" s="55"/>
      <c r="R690" s="55"/>
      <c r="S690" s="55"/>
      <c r="T690" s="55"/>
      <c r="U690" s="213"/>
      <c r="V690" s="213"/>
      <c r="W690" s="213"/>
      <c r="X690" s="213"/>
      <c r="Y690" s="213"/>
      <c r="Z690" s="213"/>
      <c r="AA690" s="213"/>
      <c r="AB690" s="213"/>
      <c r="AC690" s="213"/>
      <c r="AD690" s="213"/>
      <c r="AE690" s="213"/>
      <c r="AF690" s="213"/>
      <c r="AG690" s="213"/>
      <c r="AH690" s="213"/>
      <c r="AI690" s="213"/>
      <c r="AJ690" s="213"/>
      <c r="AK690" s="213"/>
      <c r="AL690" s="213"/>
      <c r="AM690" s="213"/>
    </row>
    <row r="691" spans="1:39" ht="15.75" customHeight="1">
      <c r="A691" s="213"/>
      <c r="B691" s="212"/>
      <c r="C691" s="212"/>
      <c r="D691" s="212"/>
      <c r="E691" s="212"/>
      <c r="F691" s="212"/>
      <c r="G691" s="212"/>
      <c r="H691" s="212"/>
      <c r="I691" s="212"/>
      <c r="J691" s="212"/>
      <c r="K691" s="212"/>
      <c r="L691" s="212"/>
      <c r="M691" s="212"/>
      <c r="N691" s="212"/>
      <c r="O691" s="212"/>
      <c r="P691" s="55"/>
      <c r="Q691" s="55"/>
      <c r="R691" s="55"/>
      <c r="S691" s="55"/>
      <c r="T691" s="55"/>
      <c r="U691" s="213"/>
      <c r="V691" s="213"/>
      <c r="W691" s="213"/>
      <c r="X691" s="213"/>
      <c r="Y691" s="213"/>
      <c r="Z691" s="213"/>
      <c r="AA691" s="213"/>
      <c r="AB691" s="213"/>
      <c r="AC691" s="213"/>
      <c r="AD691" s="213"/>
      <c r="AE691" s="213"/>
      <c r="AF691" s="213"/>
      <c r="AG691" s="213"/>
      <c r="AH691" s="213"/>
      <c r="AI691" s="213"/>
      <c r="AJ691" s="213"/>
      <c r="AK691" s="213"/>
      <c r="AL691" s="213"/>
      <c r="AM691" s="213"/>
    </row>
    <row r="692" spans="1:39" ht="15.75" customHeight="1">
      <c r="A692" s="213"/>
      <c r="B692" s="212"/>
      <c r="C692" s="212"/>
      <c r="D692" s="212"/>
      <c r="E692" s="212"/>
      <c r="F692" s="212"/>
      <c r="G692" s="212"/>
      <c r="H692" s="212"/>
      <c r="I692" s="212"/>
      <c r="J692" s="212"/>
      <c r="K692" s="212"/>
      <c r="L692" s="212"/>
      <c r="M692" s="212"/>
      <c r="N692" s="212"/>
      <c r="O692" s="212"/>
      <c r="P692" s="55"/>
      <c r="Q692" s="55"/>
      <c r="R692" s="55"/>
      <c r="S692" s="55"/>
      <c r="T692" s="55"/>
      <c r="U692" s="213"/>
      <c r="V692" s="213"/>
      <c r="W692" s="213"/>
      <c r="X692" s="213"/>
      <c r="Y692" s="213"/>
      <c r="Z692" s="213"/>
      <c r="AA692" s="213"/>
      <c r="AB692" s="213"/>
      <c r="AC692" s="213"/>
      <c r="AD692" s="213"/>
      <c r="AE692" s="213"/>
      <c r="AF692" s="213"/>
      <c r="AG692" s="213"/>
      <c r="AH692" s="213"/>
      <c r="AI692" s="213"/>
      <c r="AJ692" s="213"/>
      <c r="AK692" s="213"/>
      <c r="AL692" s="213"/>
      <c r="AM692" s="213"/>
    </row>
    <row r="693" spans="1:39" ht="15.75" customHeight="1">
      <c r="A693" s="213"/>
      <c r="B693" s="212"/>
      <c r="C693" s="212"/>
      <c r="D693" s="212"/>
      <c r="E693" s="212"/>
      <c r="F693" s="212"/>
      <c r="G693" s="212"/>
      <c r="H693" s="212"/>
      <c r="I693" s="212"/>
      <c r="J693" s="212"/>
      <c r="K693" s="212"/>
      <c r="L693" s="212"/>
      <c r="M693" s="212"/>
      <c r="N693" s="212"/>
      <c r="O693" s="212"/>
      <c r="P693" s="55"/>
      <c r="Q693" s="55"/>
      <c r="R693" s="55"/>
      <c r="S693" s="55"/>
      <c r="T693" s="55"/>
      <c r="U693" s="213"/>
      <c r="V693" s="213"/>
      <c r="W693" s="213"/>
      <c r="X693" s="213"/>
      <c r="Y693" s="213"/>
      <c r="Z693" s="213"/>
      <c r="AA693" s="213"/>
      <c r="AB693" s="213"/>
      <c r="AC693" s="213"/>
      <c r="AD693" s="213"/>
      <c r="AE693" s="213"/>
      <c r="AF693" s="213"/>
      <c r="AG693" s="213"/>
      <c r="AH693" s="213"/>
      <c r="AI693" s="213"/>
      <c r="AJ693" s="213"/>
      <c r="AK693" s="213"/>
      <c r="AL693" s="213"/>
      <c r="AM693" s="213"/>
    </row>
    <row r="694" spans="1:39" ht="15.75" customHeight="1">
      <c r="A694" s="213"/>
      <c r="B694" s="212"/>
      <c r="C694" s="212"/>
      <c r="D694" s="212"/>
      <c r="E694" s="212"/>
      <c r="F694" s="212"/>
      <c r="G694" s="212"/>
      <c r="H694" s="212"/>
      <c r="I694" s="212"/>
      <c r="J694" s="212"/>
      <c r="K694" s="212"/>
      <c r="L694" s="212"/>
      <c r="M694" s="212"/>
      <c r="N694" s="212"/>
      <c r="O694" s="212"/>
      <c r="P694" s="55"/>
      <c r="Q694" s="55"/>
      <c r="R694" s="55"/>
      <c r="S694" s="55"/>
      <c r="T694" s="55"/>
      <c r="U694" s="213"/>
      <c r="V694" s="213"/>
      <c r="W694" s="213"/>
      <c r="X694" s="213"/>
      <c r="Y694" s="213"/>
      <c r="Z694" s="213"/>
      <c r="AA694" s="213"/>
      <c r="AB694" s="213"/>
      <c r="AC694" s="213"/>
      <c r="AD694" s="213"/>
      <c r="AE694" s="213"/>
      <c r="AF694" s="213"/>
      <c r="AG694" s="213"/>
      <c r="AH694" s="213"/>
      <c r="AI694" s="213"/>
      <c r="AJ694" s="213"/>
      <c r="AK694" s="213"/>
      <c r="AL694" s="213"/>
      <c r="AM694" s="213"/>
    </row>
    <row r="695" spans="1:39" ht="15.75" customHeight="1">
      <c r="A695" s="213"/>
      <c r="B695" s="212"/>
      <c r="C695" s="212"/>
      <c r="D695" s="212"/>
      <c r="E695" s="212"/>
      <c r="F695" s="212"/>
      <c r="G695" s="212"/>
      <c r="H695" s="212"/>
      <c r="I695" s="212"/>
      <c r="J695" s="212"/>
      <c r="K695" s="212"/>
      <c r="L695" s="212"/>
      <c r="M695" s="212"/>
      <c r="N695" s="212"/>
      <c r="O695" s="212"/>
      <c r="P695" s="55"/>
      <c r="Q695" s="55"/>
      <c r="R695" s="55"/>
      <c r="S695" s="55"/>
      <c r="T695" s="55"/>
      <c r="U695" s="213"/>
      <c r="V695" s="213"/>
      <c r="W695" s="213"/>
      <c r="X695" s="213"/>
      <c r="Y695" s="213"/>
      <c r="Z695" s="213"/>
      <c r="AA695" s="213"/>
      <c r="AB695" s="213"/>
      <c r="AC695" s="213"/>
      <c r="AD695" s="213"/>
      <c r="AE695" s="213"/>
      <c r="AF695" s="213"/>
      <c r="AG695" s="213"/>
      <c r="AH695" s="213"/>
      <c r="AI695" s="213"/>
      <c r="AJ695" s="213"/>
      <c r="AK695" s="213"/>
      <c r="AL695" s="213"/>
      <c r="AM695" s="213"/>
    </row>
    <row r="696" spans="1:39" ht="15.75" customHeight="1">
      <c r="A696" s="213"/>
      <c r="B696" s="212"/>
      <c r="C696" s="212"/>
      <c r="D696" s="212"/>
      <c r="E696" s="212"/>
      <c r="F696" s="212"/>
      <c r="G696" s="212"/>
      <c r="H696" s="212"/>
      <c r="I696" s="212"/>
      <c r="J696" s="212"/>
      <c r="K696" s="212"/>
      <c r="L696" s="212"/>
      <c r="M696" s="212"/>
      <c r="N696" s="212"/>
      <c r="O696" s="212"/>
      <c r="P696" s="55"/>
      <c r="Q696" s="55"/>
      <c r="R696" s="55"/>
      <c r="S696" s="55"/>
      <c r="T696" s="55"/>
      <c r="U696" s="213"/>
      <c r="V696" s="213"/>
      <c r="W696" s="213"/>
      <c r="X696" s="213"/>
      <c r="Y696" s="213"/>
      <c r="Z696" s="213"/>
      <c r="AA696" s="213"/>
      <c r="AB696" s="213"/>
      <c r="AC696" s="213"/>
      <c r="AD696" s="213"/>
      <c r="AE696" s="213"/>
      <c r="AF696" s="213"/>
      <c r="AG696" s="213"/>
      <c r="AH696" s="213"/>
      <c r="AI696" s="213"/>
      <c r="AJ696" s="213"/>
      <c r="AK696" s="213"/>
      <c r="AL696" s="213"/>
      <c r="AM696" s="213"/>
    </row>
    <row r="697" spans="1:39" ht="15.75" customHeight="1">
      <c r="A697" s="213"/>
      <c r="B697" s="212"/>
      <c r="C697" s="212"/>
      <c r="D697" s="212"/>
      <c r="E697" s="212"/>
      <c r="F697" s="212"/>
      <c r="G697" s="212"/>
      <c r="H697" s="212"/>
      <c r="I697" s="212"/>
      <c r="J697" s="212"/>
      <c r="K697" s="212"/>
      <c r="L697" s="212"/>
      <c r="M697" s="212"/>
      <c r="N697" s="212"/>
      <c r="O697" s="212"/>
      <c r="P697" s="55"/>
      <c r="Q697" s="55"/>
      <c r="R697" s="55"/>
      <c r="S697" s="55"/>
      <c r="T697" s="55"/>
      <c r="U697" s="213"/>
      <c r="V697" s="213"/>
      <c r="W697" s="213"/>
      <c r="X697" s="213"/>
      <c r="Y697" s="213"/>
      <c r="Z697" s="213"/>
      <c r="AA697" s="213"/>
      <c r="AB697" s="213"/>
      <c r="AC697" s="213"/>
      <c r="AD697" s="213"/>
      <c r="AE697" s="213"/>
      <c r="AF697" s="213"/>
      <c r="AG697" s="213"/>
      <c r="AH697" s="213"/>
      <c r="AI697" s="213"/>
      <c r="AJ697" s="213"/>
      <c r="AK697" s="213"/>
      <c r="AL697" s="213"/>
      <c r="AM697" s="213"/>
    </row>
    <row r="698" spans="1:39" ht="15.75" customHeight="1">
      <c r="A698" s="213"/>
      <c r="B698" s="212"/>
      <c r="C698" s="212"/>
      <c r="D698" s="212"/>
      <c r="E698" s="212"/>
      <c r="F698" s="212"/>
      <c r="G698" s="212"/>
      <c r="H698" s="212"/>
      <c r="I698" s="212"/>
      <c r="J698" s="212"/>
      <c r="K698" s="212"/>
      <c r="L698" s="212"/>
      <c r="M698" s="212"/>
      <c r="N698" s="212"/>
      <c r="O698" s="212"/>
      <c r="P698" s="55"/>
      <c r="Q698" s="55"/>
      <c r="R698" s="55"/>
      <c r="S698" s="55"/>
      <c r="T698" s="55"/>
      <c r="U698" s="213"/>
      <c r="V698" s="213"/>
      <c r="W698" s="213"/>
      <c r="X698" s="213"/>
      <c r="Y698" s="213"/>
      <c r="Z698" s="213"/>
      <c r="AA698" s="213"/>
      <c r="AB698" s="213"/>
      <c r="AC698" s="213"/>
      <c r="AD698" s="213"/>
      <c r="AE698" s="213"/>
      <c r="AF698" s="213"/>
      <c r="AG698" s="213"/>
      <c r="AH698" s="213"/>
      <c r="AI698" s="213"/>
      <c r="AJ698" s="213"/>
      <c r="AK698" s="213"/>
      <c r="AL698" s="213"/>
      <c r="AM698" s="213"/>
    </row>
    <row r="699" spans="1:39" ht="15.75" customHeight="1">
      <c r="A699" s="213"/>
      <c r="B699" s="212"/>
      <c r="C699" s="212"/>
      <c r="D699" s="212"/>
      <c r="E699" s="212"/>
      <c r="F699" s="212"/>
      <c r="G699" s="212"/>
      <c r="H699" s="212"/>
      <c r="I699" s="212"/>
      <c r="J699" s="212"/>
      <c r="K699" s="212"/>
      <c r="L699" s="212"/>
      <c r="M699" s="212"/>
      <c r="N699" s="212"/>
      <c r="O699" s="212"/>
      <c r="P699" s="55"/>
      <c r="Q699" s="55"/>
      <c r="R699" s="55"/>
      <c r="S699" s="55"/>
      <c r="T699" s="55"/>
      <c r="U699" s="213"/>
      <c r="V699" s="213"/>
      <c r="W699" s="213"/>
      <c r="X699" s="213"/>
      <c r="Y699" s="213"/>
      <c r="Z699" s="213"/>
      <c r="AA699" s="213"/>
      <c r="AB699" s="213"/>
      <c r="AC699" s="213"/>
      <c r="AD699" s="213"/>
      <c r="AE699" s="213"/>
      <c r="AF699" s="213"/>
      <c r="AG699" s="213"/>
      <c r="AH699" s="213"/>
      <c r="AI699" s="213"/>
      <c r="AJ699" s="213"/>
      <c r="AK699" s="213"/>
      <c r="AL699" s="213"/>
      <c r="AM699" s="213"/>
    </row>
    <row r="700" spans="1:39" ht="15.75" customHeight="1">
      <c r="A700" s="213"/>
      <c r="B700" s="212"/>
      <c r="C700" s="212"/>
      <c r="D700" s="212"/>
      <c r="E700" s="212"/>
      <c r="F700" s="212"/>
      <c r="G700" s="212"/>
      <c r="H700" s="212"/>
      <c r="I700" s="212"/>
      <c r="J700" s="212"/>
      <c r="K700" s="212"/>
      <c r="L700" s="212"/>
      <c r="M700" s="212"/>
      <c r="N700" s="212"/>
      <c r="O700" s="212"/>
      <c r="P700" s="55"/>
      <c r="Q700" s="55"/>
      <c r="R700" s="55"/>
      <c r="S700" s="55"/>
      <c r="T700" s="55"/>
      <c r="U700" s="213"/>
      <c r="V700" s="213"/>
      <c r="W700" s="213"/>
      <c r="X700" s="213"/>
      <c r="Y700" s="213"/>
      <c r="Z700" s="213"/>
      <c r="AA700" s="213"/>
      <c r="AB700" s="213"/>
      <c r="AC700" s="213"/>
      <c r="AD700" s="213"/>
      <c r="AE700" s="213"/>
      <c r="AF700" s="213"/>
      <c r="AG700" s="213"/>
      <c r="AH700" s="213"/>
      <c r="AI700" s="213"/>
      <c r="AJ700" s="213"/>
      <c r="AK700" s="213"/>
      <c r="AL700" s="213"/>
      <c r="AM700" s="213"/>
    </row>
    <row r="701" spans="1:39" ht="15.75" customHeight="1">
      <c r="A701" s="213"/>
      <c r="B701" s="212"/>
      <c r="C701" s="212"/>
      <c r="D701" s="212"/>
      <c r="E701" s="212"/>
      <c r="F701" s="212"/>
      <c r="G701" s="212"/>
      <c r="H701" s="212"/>
      <c r="I701" s="212"/>
      <c r="J701" s="212"/>
      <c r="K701" s="212"/>
      <c r="L701" s="212"/>
      <c r="M701" s="212"/>
      <c r="N701" s="212"/>
      <c r="O701" s="212"/>
      <c r="P701" s="55"/>
      <c r="Q701" s="55"/>
      <c r="R701" s="55"/>
      <c r="S701" s="55"/>
      <c r="T701" s="55"/>
      <c r="U701" s="213"/>
      <c r="V701" s="213"/>
      <c r="W701" s="213"/>
      <c r="X701" s="213"/>
      <c r="Y701" s="213"/>
      <c r="Z701" s="213"/>
      <c r="AA701" s="213"/>
      <c r="AB701" s="213"/>
      <c r="AC701" s="213"/>
      <c r="AD701" s="213"/>
      <c r="AE701" s="213"/>
      <c r="AF701" s="213"/>
      <c r="AG701" s="213"/>
      <c r="AH701" s="213"/>
      <c r="AI701" s="213"/>
      <c r="AJ701" s="213"/>
      <c r="AK701" s="213"/>
      <c r="AL701" s="213"/>
      <c r="AM701" s="213"/>
    </row>
    <row r="702" spans="1:39" ht="15.75" customHeight="1">
      <c r="A702" s="213"/>
      <c r="B702" s="212"/>
      <c r="C702" s="212"/>
      <c r="D702" s="212"/>
      <c r="E702" s="212"/>
      <c r="F702" s="212"/>
      <c r="G702" s="212"/>
      <c r="H702" s="212"/>
      <c r="I702" s="212"/>
      <c r="J702" s="212"/>
      <c r="K702" s="212"/>
      <c r="L702" s="212"/>
      <c r="M702" s="212"/>
      <c r="N702" s="212"/>
      <c r="O702" s="212"/>
      <c r="P702" s="55"/>
      <c r="Q702" s="55"/>
      <c r="R702" s="55"/>
      <c r="S702" s="55"/>
      <c r="T702" s="55"/>
      <c r="U702" s="213"/>
      <c r="V702" s="213"/>
      <c r="W702" s="213"/>
      <c r="X702" s="213"/>
      <c r="Y702" s="213"/>
      <c r="Z702" s="213"/>
      <c r="AA702" s="213"/>
      <c r="AB702" s="213"/>
      <c r="AC702" s="213"/>
      <c r="AD702" s="213"/>
      <c r="AE702" s="213"/>
      <c r="AF702" s="213"/>
      <c r="AG702" s="213"/>
      <c r="AH702" s="213"/>
      <c r="AI702" s="213"/>
      <c r="AJ702" s="213"/>
      <c r="AK702" s="213"/>
      <c r="AL702" s="213"/>
      <c r="AM702" s="213"/>
    </row>
    <row r="703" spans="1:39" ht="15.75" customHeight="1">
      <c r="A703" s="213"/>
      <c r="B703" s="212"/>
      <c r="C703" s="212"/>
      <c r="D703" s="212"/>
      <c r="E703" s="212"/>
      <c r="F703" s="212"/>
      <c r="G703" s="212"/>
      <c r="H703" s="212"/>
      <c r="I703" s="212"/>
      <c r="J703" s="212"/>
      <c r="K703" s="212"/>
      <c r="L703" s="212"/>
      <c r="M703" s="212"/>
      <c r="N703" s="212"/>
      <c r="O703" s="212"/>
      <c r="P703" s="55"/>
      <c r="Q703" s="55"/>
      <c r="R703" s="55"/>
      <c r="S703" s="55"/>
      <c r="T703" s="55"/>
      <c r="U703" s="213"/>
      <c r="V703" s="213"/>
      <c r="W703" s="213"/>
      <c r="X703" s="213"/>
      <c r="Y703" s="213"/>
      <c r="Z703" s="213"/>
      <c r="AA703" s="213"/>
      <c r="AB703" s="213"/>
      <c r="AC703" s="213"/>
      <c r="AD703" s="213"/>
      <c r="AE703" s="213"/>
      <c r="AF703" s="213"/>
      <c r="AG703" s="213"/>
      <c r="AH703" s="213"/>
      <c r="AI703" s="213"/>
      <c r="AJ703" s="213"/>
      <c r="AK703" s="213"/>
      <c r="AL703" s="213"/>
      <c r="AM703" s="213"/>
    </row>
    <row r="704" spans="1:39" ht="15.75" customHeight="1">
      <c r="A704" s="213"/>
      <c r="B704" s="212"/>
      <c r="C704" s="212"/>
      <c r="D704" s="212"/>
      <c r="E704" s="212"/>
      <c r="F704" s="212"/>
      <c r="G704" s="212"/>
      <c r="H704" s="212"/>
      <c r="I704" s="212"/>
      <c r="J704" s="212"/>
      <c r="K704" s="212"/>
      <c r="L704" s="212"/>
      <c r="M704" s="212"/>
      <c r="N704" s="212"/>
      <c r="O704" s="212"/>
      <c r="P704" s="55"/>
      <c r="Q704" s="55"/>
      <c r="R704" s="55"/>
      <c r="S704" s="55"/>
      <c r="T704" s="55"/>
      <c r="U704" s="213"/>
      <c r="V704" s="213"/>
      <c r="W704" s="213"/>
      <c r="X704" s="213"/>
      <c r="Y704" s="213"/>
      <c r="Z704" s="213"/>
      <c r="AA704" s="213"/>
      <c r="AB704" s="213"/>
      <c r="AC704" s="213"/>
      <c r="AD704" s="213"/>
      <c r="AE704" s="213"/>
      <c r="AF704" s="213"/>
      <c r="AG704" s="213"/>
      <c r="AH704" s="213"/>
      <c r="AI704" s="213"/>
      <c r="AJ704" s="213"/>
      <c r="AK704" s="213"/>
      <c r="AL704" s="213"/>
      <c r="AM704" s="213"/>
    </row>
    <row r="705" spans="1:39" ht="15.75" customHeight="1">
      <c r="A705" s="213"/>
      <c r="B705" s="212"/>
      <c r="C705" s="212"/>
      <c r="D705" s="212"/>
      <c r="E705" s="212"/>
      <c r="F705" s="212"/>
      <c r="G705" s="212"/>
      <c r="H705" s="212"/>
      <c r="I705" s="212"/>
      <c r="J705" s="212"/>
      <c r="K705" s="212"/>
      <c r="L705" s="212"/>
      <c r="M705" s="212"/>
      <c r="N705" s="212"/>
      <c r="O705" s="212"/>
      <c r="P705" s="55"/>
      <c r="Q705" s="55"/>
      <c r="R705" s="55"/>
      <c r="S705" s="55"/>
      <c r="T705" s="55"/>
      <c r="U705" s="213"/>
      <c r="V705" s="213"/>
      <c r="W705" s="213"/>
      <c r="X705" s="213"/>
      <c r="Y705" s="213"/>
      <c r="Z705" s="213"/>
      <c r="AA705" s="213"/>
      <c r="AB705" s="213"/>
      <c r="AC705" s="213"/>
      <c r="AD705" s="213"/>
      <c r="AE705" s="213"/>
      <c r="AF705" s="213"/>
      <c r="AG705" s="213"/>
      <c r="AH705" s="213"/>
      <c r="AI705" s="213"/>
      <c r="AJ705" s="213"/>
      <c r="AK705" s="213"/>
      <c r="AL705" s="213"/>
      <c r="AM705" s="213"/>
    </row>
    <row r="706" spans="1:39" ht="15.75" customHeight="1">
      <c r="A706" s="213"/>
      <c r="B706" s="212"/>
      <c r="C706" s="212"/>
      <c r="D706" s="212"/>
      <c r="E706" s="212"/>
      <c r="F706" s="212"/>
      <c r="G706" s="212"/>
      <c r="H706" s="212"/>
      <c r="I706" s="212"/>
      <c r="J706" s="212"/>
      <c r="K706" s="212"/>
      <c r="L706" s="212"/>
      <c r="M706" s="212"/>
      <c r="N706" s="212"/>
      <c r="O706" s="212"/>
      <c r="P706" s="55"/>
      <c r="Q706" s="55"/>
      <c r="R706" s="55"/>
      <c r="S706" s="55"/>
      <c r="T706" s="55"/>
      <c r="U706" s="213"/>
      <c r="V706" s="213"/>
      <c r="W706" s="213"/>
      <c r="X706" s="213"/>
      <c r="Y706" s="213"/>
      <c r="Z706" s="213"/>
      <c r="AA706" s="213"/>
      <c r="AB706" s="213"/>
      <c r="AC706" s="213"/>
      <c r="AD706" s="213"/>
      <c r="AE706" s="213"/>
      <c r="AF706" s="213"/>
      <c r="AG706" s="213"/>
      <c r="AH706" s="213"/>
      <c r="AI706" s="213"/>
      <c r="AJ706" s="213"/>
      <c r="AK706" s="213"/>
      <c r="AL706" s="213"/>
      <c r="AM706" s="213"/>
    </row>
    <row r="707" spans="1:39" ht="15.75" customHeight="1">
      <c r="A707" s="213"/>
      <c r="B707" s="212"/>
      <c r="C707" s="212"/>
      <c r="D707" s="212"/>
      <c r="E707" s="212"/>
      <c r="F707" s="212"/>
      <c r="G707" s="212"/>
      <c r="H707" s="212"/>
      <c r="I707" s="212"/>
      <c r="J707" s="212"/>
      <c r="K707" s="212"/>
      <c r="L707" s="212"/>
      <c r="M707" s="212"/>
      <c r="N707" s="212"/>
      <c r="O707" s="212"/>
      <c r="P707" s="55"/>
      <c r="Q707" s="55"/>
      <c r="R707" s="55"/>
      <c r="S707" s="55"/>
      <c r="T707" s="55"/>
      <c r="U707" s="213"/>
      <c r="V707" s="213"/>
      <c r="W707" s="213"/>
      <c r="X707" s="213"/>
      <c r="Y707" s="213"/>
      <c r="Z707" s="213"/>
      <c r="AA707" s="213"/>
      <c r="AB707" s="213"/>
      <c r="AC707" s="213"/>
      <c r="AD707" s="213"/>
      <c r="AE707" s="213"/>
      <c r="AF707" s="213"/>
      <c r="AG707" s="213"/>
      <c r="AH707" s="213"/>
      <c r="AI707" s="213"/>
      <c r="AJ707" s="213"/>
      <c r="AK707" s="213"/>
      <c r="AL707" s="213"/>
      <c r="AM707" s="213"/>
    </row>
    <row r="708" spans="1:39" ht="15.75" customHeight="1">
      <c r="A708" s="213"/>
      <c r="B708" s="212"/>
      <c r="C708" s="212"/>
      <c r="D708" s="212"/>
      <c r="E708" s="212"/>
      <c r="F708" s="212"/>
      <c r="G708" s="212"/>
      <c r="H708" s="212"/>
      <c r="I708" s="212"/>
      <c r="J708" s="212"/>
      <c r="K708" s="212"/>
      <c r="L708" s="212"/>
      <c r="M708" s="212"/>
      <c r="N708" s="212"/>
      <c r="O708" s="212"/>
      <c r="P708" s="55"/>
      <c r="Q708" s="55"/>
      <c r="R708" s="55"/>
      <c r="S708" s="55"/>
      <c r="T708" s="55"/>
      <c r="U708" s="213"/>
      <c r="V708" s="213"/>
      <c r="W708" s="213"/>
      <c r="X708" s="213"/>
      <c r="Y708" s="213"/>
      <c r="Z708" s="213"/>
      <c r="AA708" s="213"/>
      <c r="AB708" s="213"/>
      <c r="AC708" s="213"/>
      <c r="AD708" s="213"/>
      <c r="AE708" s="213"/>
      <c r="AF708" s="213"/>
      <c r="AG708" s="213"/>
      <c r="AH708" s="213"/>
      <c r="AI708" s="213"/>
      <c r="AJ708" s="213"/>
      <c r="AK708" s="213"/>
      <c r="AL708" s="213"/>
      <c r="AM708" s="213"/>
    </row>
    <row r="709" spans="1:39" ht="15.75" customHeight="1">
      <c r="A709" s="213"/>
      <c r="B709" s="212"/>
      <c r="C709" s="212"/>
      <c r="D709" s="212"/>
      <c r="E709" s="212"/>
      <c r="F709" s="212"/>
      <c r="G709" s="212"/>
      <c r="H709" s="212"/>
      <c r="I709" s="212"/>
      <c r="J709" s="212"/>
      <c r="K709" s="212"/>
      <c r="L709" s="212"/>
      <c r="M709" s="212"/>
      <c r="N709" s="212"/>
      <c r="O709" s="212"/>
      <c r="P709" s="55"/>
      <c r="Q709" s="55"/>
      <c r="R709" s="55"/>
      <c r="S709" s="55"/>
      <c r="T709" s="55"/>
      <c r="U709" s="213"/>
      <c r="V709" s="213"/>
      <c r="W709" s="213"/>
      <c r="X709" s="213"/>
      <c r="Y709" s="213"/>
      <c r="Z709" s="213"/>
      <c r="AA709" s="213"/>
      <c r="AB709" s="213"/>
      <c r="AC709" s="213"/>
      <c r="AD709" s="213"/>
      <c r="AE709" s="213"/>
      <c r="AF709" s="213"/>
      <c r="AG709" s="213"/>
      <c r="AH709" s="213"/>
      <c r="AI709" s="213"/>
      <c r="AJ709" s="213"/>
      <c r="AK709" s="213"/>
      <c r="AL709" s="213"/>
      <c r="AM709" s="213"/>
    </row>
    <row r="710" spans="1:39" ht="15.75" customHeight="1">
      <c r="A710" s="213"/>
      <c r="B710" s="212"/>
      <c r="C710" s="212"/>
      <c r="D710" s="212"/>
      <c r="E710" s="212"/>
      <c r="F710" s="212"/>
      <c r="G710" s="212"/>
      <c r="H710" s="212"/>
      <c r="I710" s="212"/>
      <c r="J710" s="212"/>
      <c r="K710" s="212"/>
      <c r="L710" s="212"/>
      <c r="M710" s="212"/>
      <c r="N710" s="212"/>
      <c r="O710" s="212"/>
      <c r="P710" s="55"/>
      <c r="Q710" s="55"/>
      <c r="R710" s="55"/>
      <c r="S710" s="55"/>
      <c r="T710" s="55"/>
      <c r="U710" s="213"/>
      <c r="V710" s="213"/>
      <c r="W710" s="213"/>
      <c r="X710" s="213"/>
      <c r="Y710" s="213"/>
      <c r="Z710" s="213"/>
      <c r="AA710" s="213"/>
      <c r="AB710" s="213"/>
      <c r="AC710" s="213"/>
      <c r="AD710" s="213"/>
      <c r="AE710" s="213"/>
      <c r="AF710" s="213"/>
      <c r="AG710" s="213"/>
      <c r="AH710" s="213"/>
      <c r="AI710" s="213"/>
      <c r="AJ710" s="213"/>
      <c r="AK710" s="213"/>
      <c r="AL710" s="213"/>
      <c r="AM710" s="213"/>
    </row>
    <row r="711" spans="1:39" ht="15.75" customHeight="1">
      <c r="A711" s="213"/>
      <c r="B711" s="212"/>
      <c r="C711" s="212"/>
      <c r="D711" s="212"/>
      <c r="E711" s="212"/>
      <c r="F711" s="212"/>
      <c r="G711" s="212"/>
      <c r="H711" s="212"/>
      <c r="I711" s="212"/>
      <c r="J711" s="212"/>
      <c r="K711" s="212"/>
      <c r="L711" s="212"/>
      <c r="M711" s="212"/>
      <c r="N711" s="212"/>
      <c r="O711" s="212"/>
      <c r="P711" s="55"/>
      <c r="Q711" s="55"/>
      <c r="R711" s="55"/>
      <c r="S711" s="55"/>
      <c r="T711" s="55"/>
      <c r="U711" s="213"/>
      <c r="V711" s="213"/>
      <c r="W711" s="213"/>
      <c r="X711" s="213"/>
      <c r="Y711" s="213"/>
      <c r="Z711" s="213"/>
      <c r="AA711" s="213"/>
      <c r="AB711" s="213"/>
      <c r="AC711" s="213"/>
      <c r="AD711" s="213"/>
      <c r="AE711" s="213"/>
      <c r="AF711" s="213"/>
      <c r="AG711" s="213"/>
      <c r="AH711" s="213"/>
      <c r="AI711" s="213"/>
      <c r="AJ711" s="213"/>
      <c r="AK711" s="213"/>
      <c r="AL711" s="213"/>
      <c r="AM711" s="213"/>
    </row>
    <row r="712" spans="1:39" ht="15.75" customHeight="1">
      <c r="A712" s="213"/>
      <c r="B712" s="212"/>
      <c r="C712" s="212"/>
      <c r="D712" s="212"/>
      <c r="E712" s="212"/>
      <c r="F712" s="212"/>
      <c r="G712" s="212"/>
      <c r="H712" s="212"/>
      <c r="I712" s="212"/>
      <c r="J712" s="212"/>
      <c r="K712" s="212"/>
      <c r="L712" s="212"/>
      <c r="M712" s="212"/>
      <c r="N712" s="212"/>
      <c r="O712" s="212"/>
      <c r="P712" s="55"/>
      <c r="Q712" s="55"/>
      <c r="R712" s="55"/>
      <c r="S712" s="55"/>
      <c r="T712" s="55"/>
      <c r="U712" s="213"/>
      <c r="V712" s="213"/>
      <c r="W712" s="213"/>
      <c r="X712" s="213"/>
      <c r="Y712" s="213"/>
      <c r="Z712" s="213"/>
      <c r="AA712" s="213"/>
      <c r="AB712" s="213"/>
      <c r="AC712" s="213"/>
      <c r="AD712" s="213"/>
      <c r="AE712" s="213"/>
      <c r="AF712" s="213"/>
      <c r="AG712" s="213"/>
      <c r="AH712" s="213"/>
      <c r="AI712" s="213"/>
      <c r="AJ712" s="213"/>
      <c r="AK712" s="213"/>
      <c r="AL712" s="213"/>
      <c r="AM712" s="213"/>
    </row>
    <row r="713" spans="1:39" ht="15.75" customHeight="1">
      <c r="A713" s="213"/>
      <c r="B713" s="212"/>
      <c r="C713" s="212"/>
      <c r="D713" s="212"/>
      <c r="E713" s="212"/>
      <c r="F713" s="212"/>
      <c r="G713" s="212"/>
      <c r="H713" s="212"/>
      <c r="I713" s="212"/>
      <c r="J713" s="212"/>
      <c r="K713" s="212"/>
      <c r="L713" s="212"/>
      <c r="M713" s="212"/>
      <c r="N713" s="212"/>
      <c r="O713" s="212"/>
      <c r="P713" s="55"/>
      <c r="Q713" s="55"/>
      <c r="R713" s="55"/>
      <c r="S713" s="55"/>
      <c r="T713" s="55"/>
      <c r="U713" s="213"/>
      <c r="V713" s="213"/>
      <c r="W713" s="213"/>
      <c r="X713" s="213"/>
      <c r="Y713" s="213"/>
      <c r="Z713" s="213"/>
      <c r="AA713" s="213"/>
      <c r="AB713" s="213"/>
      <c r="AC713" s="213"/>
      <c r="AD713" s="213"/>
      <c r="AE713" s="213"/>
      <c r="AF713" s="213"/>
      <c r="AG713" s="213"/>
      <c r="AH713" s="213"/>
      <c r="AI713" s="213"/>
      <c r="AJ713" s="213"/>
      <c r="AK713" s="213"/>
      <c r="AL713" s="213"/>
      <c r="AM713" s="213"/>
    </row>
    <row r="714" spans="1:39" ht="15.75" customHeight="1">
      <c r="A714" s="213"/>
      <c r="B714" s="212"/>
      <c r="C714" s="212"/>
      <c r="D714" s="212"/>
      <c r="E714" s="212"/>
      <c r="F714" s="212"/>
      <c r="G714" s="212"/>
      <c r="H714" s="212"/>
      <c r="I714" s="212"/>
      <c r="J714" s="212"/>
      <c r="K714" s="212"/>
      <c r="L714" s="212"/>
      <c r="M714" s="212"/>
      <c r="N714" s="212"/>
      <c r="O714" s="212"/>
      <c r="P714" s="55"/>
      <c r="Q714" s="55"/>
      <c r="R714" s="55"/>
      <c r="S714" s="55"/>
      <c r="T714" s="55"/>
      <c r="U714" s="213"/>
      <c r="V714" s="213"/>
      <c r="W714" s="213"/>
      <c r="X714" s="213"/>
      <c r="Y714" s="213"/>
      <c r="Z714" s="213"/>
      <c r="AA714" s="213"/>
      <c r="AB714" s="213"/>
      <c r="AC714" s="213"/>
      <c r="AD714" s="213"/>
      <c r="AE714" s="213"/>
      <c r="AF714" s="213"/>
      <c r="AG714" s="213"/>
      <c r="AH714" s="213"/>
      <c r="AI714" s="213"/>
      <c r="AJ714" s="213"/>
      <c r="AK714" s="213"/>
      <c r="AL714" s="213"/>
      <c r="AM714" s="213"/>
    </row>
    <row r="715" spans="1:39" ht="15.75" customHeight="1">
      <c r="A715" s="213"/>
      <c r="B715" s="212"/>
      <c r="C715" s="212"/>
      <c r="D715" s="212"/>
      <c r="E715" s="212"/>
      <c r="F715" s="212"/>
      <c r="G715" s="212"/>
      <c r="H715" s="212"/>
      <c r="I715" s="212"/>
      <c r="J715" s="212"/>
      <c r="K715" s="212"/>
      <c r="L715" s="212"/>
      <c r="M715" s="212"/>
      <c r="N715" s="212"/>
      <c r="O715" s="212"/>
      <c r="P715" s="55"/>
      <c r="Q715" s="55"/>
      <c r="R715" s="55"/>
      <c r="S715" s="55"/>
      <c r="T715" s="55"/>
      <c r="U715" s="213"/>
      <c r="V715" s="213"/>
      <c r="W715" s="213"/>
      <c r="X715" s="213"/>
      <c r="Y715" s="213"/>
      <c r="Z715" s="213"/>
      <c r="AA715" s="213"/>
      <c r="AB715" s="213"/>
      <c r="AC715" s="213"/>
      <c r="AD715" s="213"/>
      <c r="AE715" s="213"/>
      <c r="AF715" s="213"/>
      <c r="AG715" s="213"/>
      <c r="AH715" s="213"/>
      <c r="AI715" s="213"/>
      <c r="AJ715" s="213"/>
      <c r="AK715" s="213"/>
      <c r="AL715" s="213"/>
      <c r="AM715" s="213"/>
    </row>
    <row r="716" spans="1:39" ht="15.75" customHeight="1">
      <c r="A716" s="213"/>
      <c r="B716" s="212"/>
      <c r="C716" s="212"/>
      <c r="D716" s="212"/>
      <c r="E716" s="212"/>
      <c r="F716" s="212"/>
      <c r="G716" s="212"/>
      <c r="H716" s="212"/>
      <c r="I716" s="212"/>
      <c r="J716" s="212"/>
      <c r="K716" s="212"/>
      <c r="L716" s="212"/>
      <c r="M716" s="212"/>
      <c r="N716" s="212"/>
      <c r="O716" s="212"/>
      <c r="P716" s="55"/>
      <c r="Q716" s="55"/>
      <c r="R716" s="55"/>
      <c r="S716" s="55"/>
      <c r="T716" s="55"/>
      <c r="U716" s="213"/>
      <c r="V716" s="213"/>
      <c r="W716" s="213"/>
      <c r="X716" s="213"/>
      <c r="Y716" s="213"/>
      <c r="Z716" s="213"/>
      <c r="AA716" s="213"/>
      <c r="AB716" s="213"/>
      <c r="AC716" s="213"/>
      <c r="AD716" s="213"/>
      <c r="AE716" s="213"/>
      <c r="AF716" s="213"/>
      <c r="AG716" s="213"/>
      <c r="AH716" s="213"/>
      <c r="AI716" s="213"/>
      <c r="AJ716" s="213"/>
      <c r="AK716" s="213"/>
      <c r="AL716" s="213"/>
      <c r="AM716" s="213"/>
    </row>
    <row r="717" spans="1:39" ht="15.75" customHeight="1">
      <c r="A717" s="213"/>
      <c r="B717" s="212"/>
      <c r="C717" s="212"/>
      <c r="D717" s="212"/>
      <c r="E717" s="212"/>
      <c r="F717" s="212"/>
      <c r="G717" s="212"/>
      <c r="H717" s="212"/>
      <c r="I717" s="212"/>
      <c r="J717" s="212"/>
      <c r="K717" s="212"/>
      <c r="L717" s="212"/>
      <c r="M717" s="212"/>
      <c r="N717" s="212"/>
      <c r="O717" s="212"/>
      <c r="P717" s="55"/>
      <c r="Q717" s="55"/>
      <c r="R717" s="55"/>
      <c r="S717" s="55"/>
      <c r="T717" s="55"/>
      <c r="U717" s="213"/>
      <c r="V717" s="213"/>
      <c r="W717" s="213"/>
      <c r="X717" s="213"/>
      <c r="Y717" s="213"/>
      <c r="Z717" s="213"/>
      <c r="AA717" s="213"/>
      <c r="AB717" s="213"/>
      <c r="AC717" s="213"/>
      <c r="AD717" s="213"/>
      <c r="AE717" s="213"/>
      <c r="AF717" s="213"/>
      <c r="AG717" s="213"/>
      <c r="AH717" s="213"/>
      <c r="AI717" s="213"/>
      <c r="AJ717" s="213"/>
      <c r="AK717" s="213"/>
      <c r="AL717" s="213"/>
      <c r="AM717" s="213"/>
    </row>
    <row r="718" spans="1:39" ht="15.75" customHeight="1">
      <c r="A718" s="213"/>
      <c r="B718" s="212"/>
      <c r="C718" s="212"/>
      <c r="D718" s="212"/>
      <c r="E718" s="212"/>
      <c r="F718" s="212"/>
      <c r="G718" s="212"/>
      <c r="H718" s="212"/>
      <c r="I718" s="212"/>
      <c r="J718" s="212"/>
      <c r="K718" s="212"/>
      <c r="L718" s="212"/>
      <c r="M718" s="212"/>
      <c r="N718" s="212"/>
      <c r="O718" s="212"/>
      <c r="P718" s="55"/>
      <c r="Q718" s="55"/>
      <c r="R718" s="55"/>
      <c r="S718" s="55"/>
      <c r="T718" s="55"/>
      <c r="U718" s="213"/>
      <c r="V718" s="213"/>
      <c r="W718" s="213"/>
      <c r="X718" s="213"/>
      <c r="Y718" s="213"/>
      <c r="Z718" s="213"/>
      <c r="AA718" s="213"/>
      <c r="AB718" s="213"/>
      <c r="AC718" s="213"/>
      <c r="AD718" s="213"/>
      <c r="AE718" s="213"/>
      <c r="AF718" s="213"/>
      <c r="AG718" s="213"/>
      <c r="AH718" s="213"/>
      <c r="AI718" s="213"/>
      <c r="AJ718" s="213"/>
      <c r="AK718" s="213"/>
      <c r="AL718" s="213"/>
      <c r="AM718" s="213"/>
    </row>
    <row r="719" spans="1:39" ht="15.75" customHeight="1">
      <c r="A719" s="213"/>
      <c r="B719" s="212"/>
      <c r="C719" s="212"/>
      <c r="D719" s="212"/>
      <c r="E719" s="212"/>
      <c r="F719" s="212"/>
      <c r="G719" s="212"/>
      <c r="H719" s="212"/>
      <c r="I719" s="212"/>
      <c r="J719" s="212"/>
      <c r="K719" s="212"/>
      <c r="L719" s="212"/>
      <c r="M719" s="212"/>
      <c r="N719" s="212"/>
      <c r="O719" s="212"/>
      <c r="P719" s="55"/>
      <c r="Q719" s="55"/>
      <c r="R719" s="55"/>
      <c r="S719" s="55"/>
      <c r="T719" s="55"/>
      <c r="U719" s="213"/>
      <c r="V719" s="213"/>
      <c r="W719" s="213"/>
      <c r="X719" s="213"/>
      <c r="Y719" s="213"/>
      <c r="Z719" s="213"/>
      <c r="AA719" s="213"/>
      <c r="AB719" s="213"/>
      <c r="AC719" s="213"/>
      <c r="AD719" s="213"/>
      <c r="AE719" s="213"/>
      <c r="AF719" s="213"/>
      <c r="AG719" s="213"/>
      <c r="AH719" s="213"/>
      <c r="AI719" s="213"/>
      <c r="AJ719" s="213"/>
      <c r="AK719" s="213"/>
      <c r="AL719" s="213"/>
      <c r="AM719" s="213"/>
    </row>
    <row r="720" spans="1:39" ht="15.75" customHeight="1">
      <c r="A720" s="213"/>
      <c r="B720" s="212"/>
      <c r="C720" s="212"/>
      <c r="D720" s="212"/>
      <c r="E720" s="212"/>
      <c r="F720" s="212"/>
      <c r="G720" s="212"/>
      <c r="H720" s="212"/>
      <c r="I720" s="212"/>
      <c r="J720" s="212"/>
      <c r="K720" s="212"/>
      <c r="L720" s="212"/>
      <c r="M720" s="212"/>
      <c r="N720" s="212"/>
      <c r="O720" s="212"/>
      <c r="P720" s="55"/>
      <c r="Q720" s="55"/>
      <c r="R720" s="55"/>
      <c r="S720" s="55"/>
      <c r="T720" s="55"/>
      <c r="U720" s="213"/>
      <c r="V720" s="213"/>
      <c r="W720" s="213"/>
      <c r="X720" s="213"/>
      <c r="Y720" s="213"/>
      <c r="Z720" s="213"/>
      <c r="AA720" s="213"/>
      <c r="AB720" s="213"/>
      <c r="AC720" s="213"/>
      <c r="AD720" s="213"/>
      <c r="AE720" s="213"/>
      <c r="AF720" s="213"/>
      <c r="AG720" s="213"/>
      <c r="AH720" s="213"/>
      <c r="AI720" s="213"/>
      <c r="AJ720" s="213"/>
      <c r="AK720" s="213"/>
      <c r="AL720" s="213"/>
      <c r="AM720" s="213"/>
    </row>
    <row r="721" spans="1:39" ht="15.75" customHeight="1">
      <c r="A721" s="213"/>
      <c r="B721" s="212"/>
      <c r="C721" s="212"/>
      <c r="D721" s="212"/>
      <c r="E721" s="212"/>
      <c r="F721" s="212"/>
      <c r="G721" s="212"/>
      <c r="H721" s="212"/>
      <c r="I721" s="212"/>
      <c r="J721" s="212"/>
      <c r="K721" s="212"/>
      <c r="L721" s="212"/>
      <c r="M721" s="212"/>
      <c r="N721" s="212"/>
      <c r="O721" s="212"/>
      <c r="P721" s="55"/>
      <c r="Q721" s="55"/>
      <c r="R721" s="55"/>
      <c r="S721" s="55"/>
      <c r="T721" s="55"/>
      <c r="U721" s="213"/>
      <c r="V721" s="213"/>
      <c r="W721" s="213"/>
      <c r="X721" s="213"/>
      <c r="Y721" s="213"/>
      <c r="Z721" s="213"/>
      <c r="AA721" s="213"/>
      <c r="AB721" s="213"/>
      <c r="AC721" s="213"/>
      <c r="AD721" s="213"/>
      <c r="AE721" s="213"/>
      <c r="AF721" s="213"/>
      <c r="AG721" s="213"/>
      <c r="AH721" s="213"/>
      <c r="AI721" s="213"/>
      <c r="AJ721" s="213"/>
      <c r="AK721" s="213"/>
      <c r="AL721" s="213"/>
      <c r="AM721" s="213"/>
    </row>
    <row r="722" spans="1:39" ht="15.75" customHeight="1">
      <c r="A722" s="213"/>
      <c r="B722" s="212"/>
      <c r="C722" s="212"/>
      <c r="D722" s="212"/>
      <c r="E722" s="212"/>
      <c r="F722" s="212"/>
      <c r="G722" s="212"/>
      <c r="H722" s="212"/>
      <c r="I722" s="212"/>
      <c r="J722" s="212"/>
      <c r="K722" s="212"/>
      <c r="L722" s="212"/>
      <c r="M722" s="212"/>
      <c r="N722" s="212"/>
      <c r="O722" s="212"/>
      <c r="P722" s="55"/>
      <c r="Q722" s="55"/>
      <c r="R722" s="55"/>
      <c r="S722" s="55"/>
      <c r="T722" s="55"/>
      <c r="U722" s="213"/>
      <c r="V722" s="213"/>
      <c r="W722" s="213"/>
      <c r="X722" s="213"/>
      <c r="Y722" s="213"/>
      <c r="Z722" s="213"/>
      <c r="AA722" s="213"/>
      <c r="AB722" s="213"/>
      <c r="AC722" s="213"/>
      <c r="AD722" s="213"/>
      <c r="AE722" s="213"/>
      <c r="AF722" s="213"/>
      <c r="AG722" s="213"/>
      <c r="AH722" s="213"/>
      <c r="AI722" s="213"/>
      <c r="AJ722" s="213"/>
      <c r="AK722" s="213"/>
      <c r="AL722" s="213"/>
      <c r="AM722" s="213"/>
    </row>
    <row r="723" spans="1:39" ht="15.75" customHeight="1">
      <c r="A723" s="213"/>
      <c r="B723" s="212"/>
      <c r="C723" s="212"/>
      <c r="D723" s="212"/>
      <c r="E723" s="212"/>
      <c r="F723" s="212"/>
      <c r="G723" s="212"/>
      <c r="H723" s="212"/>
      <c r="I723" s="212"/>
      <c r="J723" s="212"/>
      <c r="K723" s="212"/>
      <c r="L723" s="212"/>
      <c r="M723" s="212"/>
      <c r="N723" s="212"/>
      <c r="O723" s="212"/>
      <c r="P723" s="55"/>
      <c r="Q723" s="55"/>
      <c r="R723" s="55"/>
      <c r="S723" s="55"/>
      <c r="T723" s="55"/>
      <c r="U723" s="213"/>
      <c r="V723" s="213"/>
      <c r="W723" s="213"/>
      <c r="X723" s="213"/>
      <c r="Y723" s="213"/>
      <c r="Z723" s="213"/>
      <c r="AA723" s="213"/>
      <c r="AB723" s="213"/>
      <c r="AC723" s="213"/>
      <c r="AD723" s="213"/>
      <c r="AE723" s="213"/>
      <c r="AF723" s="213"/>
      <c r="AG723" s="213"/>
      <c r="AH723" s="213"/>
      <c r="AI723" s="213"/>
      <c r="AJ723" s="213"/>
      <c r="AK723" s="213"/>
      <c r="AL723" s="213"/>
      <c r="AM723" s="213"/>
    </row>
    <row r="724" spans="1:39" ht="15.75" customHeight="1">
      <c r="A724" s="213"/>
      <c r="B724" s="212"/>
      <c r="C724" s="212"/>
      <c r="D724" s="212"/>
      <c r="E724" s="212"/>
      <c r="F724" s="212"/>
      <c r="G724" s="212"/>
      <c r="H724" s="212"/>
      <c r="I724" s="212"/>
      <c r="J724" s="212"/>
      <c r="K724" s="212"/>
      <c r="L724" s="212"/>
      <c r="M724" s="212"/>
      <c r="N724" s="212"/>
      <c r="O724" s="212"/>
      <c r="P724" s="55"/>
      <c r="Q724" s="55"/>
      <c r="R724" s="55"/>
      <c r="S724" s="55"/>
      <c r="T724" s="55"/>
      <c r="U724" s="213"/>
      <c r="V724" s="213"/>
      <c r="W724" s="213"/>
      <c r="X724" s="213"/>
      <c r="Y724" s="213"/>
      <c r="Z724" s="213"/>
      <c r="AA724" s="213"/>
      <c r="AB724" s="213"/>
      <c r="AC724" s="213"/>
      <c r="AD724" s="213"/>
      <c r="AE724" s="213"/>
      <c r="AF724" s="213"/>
      <c r="AG724" s="213"/>
      <c r="AH724" s="213"/>
      <c r="AI724" s="213"/>
      <c r="AJ724" s="213"/>
      <c r="AK724" s="213"/>
      <c r="AL724" s="213"/>
      <c r="AM724" s="213"/>
    </row>
    <row r="725" spans="1:39" ht="15.75" customHeight="1">
      <c r="A725" s="213"/>
      <c r="B725" s="212"/>
      <c r="C725" s="212"/>
      <c r="D725" s="212"/>
      <c r="E725" s="212"/>
      <c r="F725" s="212"/>
      <c r="G725" s="212"/>
      <c r="H725" s="212"/>
      <c r="I725" s="212"/>
      <c r="J725" s="212"/>
      <c r="K725" s="212"/>
      <c r="L725" s="212"/>
      <c r="M725" s="212"/>
      <c r="N725" s="212"/>
      <c r="O725" s="212"/>
      <c r="P725" s="55"/>
      <c r="Q725" s="55"/>
      <c r="R725" s="55"/>
      <c r="S725" s="55"/>
      <c r="T725" s="55"/>
      <c r="U725" s="213"/>
      <c r="V725" s="213"/>
      <c r="W725" s="213"/>
      <c r="X725" s="213"/>
      <c r="Y725" s="213"/>
      <c r="Z725" s="213"/>
      <c r="AA725" s="213"/>
      <c r="AB725" s="213"/>
      <c r="AC725" s="213"/>
      <c r="AD725" s="213"/>
      <c r="AE725" s="213"/>
      <c r="AF725" s="213"/>
      <c r="AG725" s="213"/>
      <c r="AH725" s="213"/>
      <c r="AI725" s="213"/>
      <c r="AJ725" s="213"/>
      <c r="AK725" s="213"/>
      <c r="AL725" s="213"/>
      <c r="AM725" s="213"/>
    </row>
    <row r="726" spans="1:39" ht="15.75" customHeight="1">
      <c r="A726" s="213"/>
      <c r="B726" s="212"/>
      <c r="C726" s="212"/>
      <c r="D726" s="212"/>
      <c r="E726" s="212"/>
      <c r="F726" s="212"/>
      <c r="G726" s="212"/>
      <c r="H726" s="212"/>
      <c r="I726" s="212"/>
      <c r="J726" s="212"/>
      <c r="K726" s="212"/>
      <c r="L726" s="212"/>
      <c r="M726" s="212"/>
      <c r="N726" s="212"/>
      <c r="O726" s="212"/>
      <c r="P726" s="55"/>
      <c r="Q726" s="55"/>
      <c r="R726" s="55"/>
      <c r="S726" s="55"/>
      <c r="T726" s="55"/>
      <c r="U726" s="213"/>
      <c r="V726" s="213"/>
      <c r="W726" s="213"/>
      <c r="X726" s="213"/>
      <c r="Y726" s="213"/>
      <c r="Z726" s="213"/>
      <c r="AA726" s="213"/>
      <c r="AB726" s="213"/>
      <c r="AC726" s="213"/>
      <c r="AD726" s="213"/>
      <c r="AE726" s="213"/>
      <c r="AF726" s="213"/>
      <c r="AG726" s="213"/>
      <c r="AH726" s="213"/>
      <c r="AI726" s="213"/>
      <c r="AJ726" s="213"/>
      <c r="AK726" s="213"/>
      <c r="AL726" s="213"/>
      <c r="AM726" s="213"/>
    </row>
    <row r="727" spans="1:39" ht="15.75" customHeight="1">
      <c r="A727" s="213"/>
      <c r="B727" s="212"/>
      <c r="C727" s="212"/>
      <c r="D727" s="212"/>
      <c r="E727" s="212"/>
      <c r="F727" s="212"/>
      <c r="G727" s="212"/>
      <c r="H727" s="212"/>
      <c r="I727" s="212"/>
      <c r="J727" s="212"/>
      <c r="K727" s="212"/>
      <c r="L727" s="212"/>
      <c r="M727" s="212"/>
      <c r="N727" s="212"/>
      <c r="O727" s="212"/>
      <c r="P727" s="55"/>
      <c r="Q727" s="55"/>
      <c r="R727" s="55"/>
      <c r="S727" s="55"/>
      <c r="T727" s="55"/>
      <c r="U727" s="213"/>
      <c r="V727" s="213"/>
      <c r="W727" s="213"/>
      <c r="X727" s="213"/>
      <c r="Y727" s="213"/>
      <c r="Z727" s="213"/>
      <c r="AA727" s="213"/>
      <c r="AB727" s="213"/>
      <c r="AC727" s="213"/>
      <c r="AD727" s="213"/>
      <c r="AE727" s="213"/>
      <c r="AF727" s="213"/>
      <c r="AG727" s="213"/>
      <c r="AH727" s="213"/>
      <c r="AI727" s="213"/>
      <c r="AJ727" s="213"/>
      <c r="AK727" s="213"/>
      <c r="AL727" s="213"/>
      <c r="AM727" s="213"/>
    </row>
    <row r="728" spans="1:39" ht="15.75" customHeight="1">
      <c r="A728" s="213"/>
      <c r="B728" s="212"/>
      <c r="C728" s="212"/>
      <c r="D728" s="212"/>
      <c r="E728" s="212"/>
      <c r="F728" s="212"/>
      <c r="G728" s="212"/>
      <c r="H728" s="212"/>
      <c r="I728" s="212"/>
      <c r="J728" s="212"/>
      <c r="K728" s="212"/>
      <c r="L728" s="212"/>
      <c r="M728" s="212"/>
      <c r="N728" s="212"/>
      <c r="O728" s="212"/>
      <c r="P728" s="55"/>
      <c r="Q728" s="55"/>
      <c r="R728" s="55"/>
      <c r="S728" s="55"/>
      <c r="T728" s="55"/>
      <c r="U728" s="213"/>
      <c r="V728" s="213"/>
      <c r="W728" s="213"/>
      <c r="X728" s="213"/>
      <c r="Y728" s="213"/>
      <c r="Z728" s="213"/>
      <c r="AA728" s="213"/>
      <c r="AB728" s="213"/>
      <c r="AC728" s="213"/>
      <c r="AD728" s="213"/>
      <c r="AE728" s="213"/>
      <c r="AF728" s="213"/>
      <c r="AG728" s="213"/>
      <c r="AH728" s="213"/>
      <c r="AI728" s="213"/>
      <c r="AJ728" s="213"/>
      <c r="AK728" s="213"/>
      <c r="AL728" s="213"/>
      <c r="AM728" s="213"/>
    </row>
    <row r="729" spans="1:39" ht="15.75" customHeight="1">
      <c r="A729" s="213"/>
      <c r="B729" s="212"/>
      <c r="C729" s="212"/>
      <c r="D729" s="212"/>
      <c r="E729" s="212"/>
      <c r="F729" s="212"/>
      <c r="G729" s="212"/>
      <c r="H729" s="212"/>
      <c r="I729" s="212"/>
      <c r="J729" s="212"/>
      <c r="K729" s="212"/>
      <c r="L729" s="212"/>
      <c r="M729" s="212"/>
      <c r="N729" s="212"/>
      <c r="O729" s="212"/>
      <c r="P729" s="55"/>
      <c r="Q729" s="55"/>
      <c r="R729" s="55"/>
      <c r="S729" s="55"/>
      <c r="T729" s="55"/>
      <c r="U729" s="213"/>
      <c r="V729" s="213"/>
      <c r="W729" s="213"/>
      <c r="X729" s="213"/>
      <c r="Y729" s="213"/>
      <c r="Z729" s="213"/>
      <c r="AA729" s="213"/>
      <c r="AB729" s="213"/>
      <c r="AC729" s="213"/>
      <c r="AD729" s="213"/>
      <c r="AE729" s="213"/>
      <c r="AF729" s="213"/>
      <c r="AG729" s="213"/>
      <c r="AH729" s="213"/>
      <c r="AI729" s="213"/>
      <c r="AJ729" s="213"/>
      <c r="AK729" s="213"/>
      <c r="AL729" s="213"/>
      <c r="AM729" s="213"/>
    </row>
    <row r="730" spans="1:39" ht="15.75" customHeight="1">
      <c r="A730" s="213"/>
      <c r="B730" s="212"/>
      <c r="C730" s="212"/>
      <c r="D730" s="212"/>
      <c r="E730" s="212"/>
      <c r="F730" s="212"/>
      <c r="G730" s="212"/>
      <c r="H730" s="212"/>
      <c r="I730" s="212"/>
      <c r="J730" s="212"/>
      <c r="K730" s="212"/>
      <c r="L730" s="212"/>
      <c r="M730" s="212"/>
      <c r="N730" s="212"/>
      <c r="O730" s="212"/>
      <c r="P730" s="55"/>
      <c r="Q730" s="55"/>
      <c r="R730" s="55"/>
      <c r="S730" s="55"/>
      <c r="T730" s="55"/>
      <c r="U730" s="213"/>
      <c r="V730" s="213"/>
      <c r="W730" s="213"/>
      <c r="X730" s="213"/>
      <c r="Y730" s="213"/>
      <c r="Z730" s="213"/>
      <c r="AA730" s="213"/>
      <c r="AB730" s="213"/>
      <c r="AC730" s="213"/>
      <c r="AD730" s="213"/>
      <c r="AE730" s="213"/>
      <c r="AF730" s="213"/>
      <c r="AG730" s="213"/>
      <c r="AH730" s="213"/>
      <c r="AI730" s="213"/>
      <c r="AJ730" s="213"/>
      <c r="AK730" s="213"/>
      <c r="AL730" s="213"/>
      <c r="AM730" s="213"/>
    </row>
    <row r="731" spans="1:39" ht="15.75" customHeight="1">
      <c r="A731" s="213"/>
      <c r="B731" s="212"/>
      <c r="C731" s="212"/>
      <c r="D731" s="212"/>
      <c r="E731" s="212"/>
      <c r="F731" s="212"/>
      <c r="G731" s="212"/>
      <c r="H731" s="212"/>
      <c r="I731" s="212"/>
      <c r="J731" s="212"/>
      <c r="K731" s="212"/>
      <c r="L731" s="212"/>
      <c r="M731" s="212"/>
      <c r="N731" s="212"/>
      <c r="O731" s="212"/>
      <c r="P731" s="55"/>
      <c r="Q731" s="55"/>
      <c r="R731" s="55"/>
      <c r="S731" s="55"/>
      <c r="T731" s="55"/>
      <c r="U731" s="213"/>
      <c r="V731" s="213"/>
      <c r="W731" s="213"/>
      <c r="X731" s="213"/>
      <c r="Y731" s="213"/>
      <c r="Z731" s="213"/>
      <c r="AA731" s="213"/>
      <c r="AB731" s="213"/>
      <c r="AC731" s="213"/>
      <c r="AD731" s="213"/>
      <c r="AE731" s="213"/>
      <c r="AF731" s="213"/>
      <c r="AG731" s="213"/>
      <c r="AH731" s="213"/>
      <c r="AI731" s="213"/>
      <c r="AJ731" s="213"/>
      <c r="AK731" s="213"/>
      <c r="AL731" s="213"/>
      <c r="AM731" s="213"/>
    </row>
    <row r="732" spans="1:39" ht="15.75" customHeight="1">
      <c r="A732" s="213"/>
      <c r="B732" s="212"/>
      <c r="C732" s="212"/>
      <c r="D732" s="212"/>
      <c r="E732" s="212"/>
      <c r="F732" s="212"/>
      <c r="G732" s="212"/>
      <c r="H732" s="212"/>
      <c r="I732" s="212"/>
      <c r="J732" s="212"/>
      <c r="K732" s="212"/>
      <c r="L732" s="212"/>
      <c r="M732" s="212"/>
      <c r="N732" s="212"/>
      <c r="O732" s="212"/>
      <c r="P732" s="55"/>
      <c r="Q732" s="55"/>
      <c r="R732" s="55"/>
      <c r="S732" s="55"/>
      <c r="T732" s="55"/>
      <c r="U732" s="213"/>
      <c r="V732" s="213"/>
      <c r="W732" s="213"/>
      <c r="X732" s="213"/>
      <c r="Y732" s="213"/>
      <c r="Z732" s="213"/>
      <c r="AA732" s="213"/>
      <c r="AB732" s="213"/>
      <c r="AC732" s="213"/>
      <c r="AD732" s="213"/>
      <c r="AE732" s="213"/>
      <c r="AF732" s="213"/>
      <c r="AG732" s="213"/>
      <c r="AH732" s="213"/>
      <c r="AI732" s="213"/>
      <c r="AJ732" s="213"/>
      <c r="AK732" s="213"/>
      <c r="AL732" s="213"/>
      <c r="AM732" s="213"/>
    </row>
    <row r="733" spans="1:39" ht="15.75" customHeight="1">
      <c r="A733" s="213"/>
      <c r="B733" s="212"/>
      <c r="C733" s="212"/>
      <c r="D733" s="212"/>
      <c r="E733" s="212"/>
      <c r="F733" s="212"/>
      <c r="G733" s="212"/>
      <c r="H733" s="212"/>
      <c r="I733" s="212"/>
      <c r="J733" s="212"/>
      <c r="K733" s="212"/>
      <c r="L733" s="212"/>
      <c r="M733" s="212"/>
      <c r="N733" s="212"/>
      <c r="O733" s="212"/>
      <c r="P733" s="55"/>
      <c r="Q733" s="55"/>
      <c r="R733" s="55"/>
      <c r="S733" s="55"/>
      <c r="T733" s="55"/>
      <c r="U733" s="213"/>
      <c r="V733" s="213"/>
      <c r="W733" s="213"/>
      <c r="X733" s="213"/>
      <c r="Y733" s="213"/>
      <c r="Z733" s="213"/>
      <c r="AA733" s="213"/>
      <c r="AB733" s="213"/>
      <c r="AC733" s="213"/>
      <c r="AD733" s="213"/>
      <c r="AE733" s="213"/>
      <c r="AF733" s="213"/>
      <c r="AG733" s="213"/>
      <c r="AH733" s="213"/>
      <c r="AI733" s="213"/>
      <c r="AJ733" s="213"/>
      <c r="AK733" s="213"/>
      <c r="AL733" s="213"/>
      <c r="AM733" s="213"/>
    </row>
    <row r="734" spans="1:39" ht="15.75" customHeight="1">
      <c r="A734" s="213"/>
      <c r="B734" s="212"/>
      <c r="C734" s="212"/>
      <c r="D734" s="212"/>
      <c r="E734" s="212"/>
      <c r="F734" s="212"/>
      <c r="G734" s="212"/>
      <c r="H734" s="212"/>
      <c r="I734" s="212"/>
      <c r="J734" s="212"/>
      <c r="K734" s="212"/>
      <c r="L734" s="212"/>
      <c r="M734" s="212"/>
      <c r="N734" s="212"/>
      <c r="O734" s="212"/>
      <c r="P734" s="55"/>
      <c r="Q734" s="55"/>
      <c r="R734" s="55"/>
      <c r="S734" s="55"/>
      <c r="T734" s="55"/>
      <c r="U734" s="213"/>
      <c r="V734" s="213"/>
      <c r="W734" s="213"/>
      <c r="X734" s="213"/>
      <c r="Y734" s="213"/>
      <c r="Z734" s="213"/>
      <c r="AA734" s="213"/>
      <c r="AB734" s="213"/>
      <c r="AC734" s="213"/>
      <c r="AD734" s="213"/>
      <c r="AE734" s="213"/>
      <c r="AF734" s="213"/>
      <c r="AG734" s="213"/>
      <c r="AH734" s="213"/>
      <c r="AI734" s="213"/>
      <c r="AJ734" s="213"/>
      <c r="AK734" s="213"/>
      <c r="AL734" s="213"/>
      <c r="AM734" s="213"/>
    </row>
    <row r="735" spans="1:39" ht="15.75" customHeight="1">
      <c r="A735" s="213"/>
      <c r="B735" s="212"/>
      <c r="C735" s="212"/>
      <c r="D735" s="212"/>
      <c r="E735" s="212"/>
      <c r="F735" s="212"/>
      <c r="G735" s="212"/>
      <c r="H735" s="212"/>
      <c r="I735" s="212"/>
      <c r="J735" s="212"/>
      <c r="K735" s="212"/>
      <c r="L735" s="212"/>
      <c r="M735" s="212"/>
      <c r="N735" s="212"/>
      <c r="O735" s="212"/>
      <c r="P735" s="55"/>
      <c r="Q735" s="55"/>
      <c r="R735" s="55"/>
      <c r="S735" s="55"/>
      <c r="T735" s="55"/>
      <c r="U735" s="213"/>
      <c r="V735" s="213"/>
      <c r="W735" s="213"/>
      <c r="X735" s="213"/>
      <c r="Y735" s="213"/>
      <c r="Z735" s="213"/>
      <c r="AA735" s="213"/>
      <c r="AB735" s="213"/>
      <c r="AC735" s="213"/>
      <c r="AD735" s="213"/>
      <c r="AE735" s="213"/>
      <c r="AF735" s="213"/>
      <c r="AG735" s="213"/>
      <c r="AH735" s="213"/>
      <c r="AI735" s="213"/>
      <c r="AJ735" s="213"/>
      <c r="AK735" s="213"/>
      <c r="AL735" s="213"/>
      <c r="AM735" s="213"/>
    </row>
    <row r="736" spans="1:39" ht="15.75" customHeight="1">
      <c r="A736" s="213"/>
      <c r="B736" s="212"/>
      <c r="C736" s="212"/>
      <c r="D736" s="212"/>
      <c r="E736" s="212"/>
      <c r="F736" s="212"/>
      <c r="G736" s="212"/>
      <c r="H736" s="212"/>
      <c r="I736" s="212"/>
      <c r="J736" s="212"/>
      <c r="K736" s="212"/>
      <c r="L736" s="212"/>
      <c r="M736" s="212"/>
      <c r="N736" s="212"/>
      <c r="O736" s="212"/>
      <c r="P736" s="55"/>
      <c r="Q736" s="55"/>
      <c r="R736" s="55"/>
      <c r="S736" s="55"/>
      <c r="T736" s="55"/>
      <c r="U736" s="213"/>
      <c r="V736" s="213"/>
      <c r="W736" s="213"/>
      <c r="X736" s="213"/>
      <c r="Y736" s="213"/>
      <c r="Z736" s="213"/>
      <c r="AA736" s="213"/>
      <c r="AB736" s="213"/>
      <c r="AC736" s="213"/>
      <c r="AD736" s="213"/>
      <c r="AE736" s="213"/>
      <c r="AF736" s="213"/>
      <c r="AG736" s="213"/>
      <c r="AH736" s="213"/>
      <c r="AI736" s="213"/>
      <c r="AJ736" s="213"/>
      <c r="AK736" s="213"/>
      <c r="AL736" s="213"/>
      <c r="AM736" s="213"/>
    </row>
    <row r="737" spans="1:39" ht="15.75" customHeight="1">
      <c r="A737" s="213"/>
      <c r="B737" s="212"/>
      <c r="C737" s="212"/>
      <c r="D737" s="212"/>
      <c r="E737" s="212"/>
      <c r="F737" s="212"/>
      <c r="G737" s="212"/>
      <c r="H737" s="212"/>
      <c r="I737" s="212"/>
      <c r="J737" s="212"/>
      <c r="K737" s="212"/>
      <c r="L737" s="212"/>
      <c r="M737" s="212"/>
      <c r="N737" s="212"/>
      <c r="O737" s="212"/>
      <c r="P737" s="55"/>
      <c r="Q737" s="55"/>
      <c r="R737" s="55"/>
      <c r="S737" s="55"/>
      <c r="T737" s="55"/>
      <c r="U737" s="213"/>
      <c r="V737" s="213"/>
      <c r="W737" s="213"/>
      <c r="X737" s="213"/>
      <c r="Y737" s="213"/>
      <c r="Z737" s="213"/>
      <c r="AA737" s="213"/>
      <c r="AB737" s="213"/>
      <c r="AC737" s="213"/>
      <c r="AD737" s="213"/>
      <c r="AE737" s="213"/>
      <c r="AF737" s="213"/>
      <c r="AG737" s="213"/>
      <c r="AH737" s="213"/>
      <c r="AI737" s="213"/>
      <c r="AJ737" s="213"/>
      <c r="AK737" s="213"/>
      <c r="AL737" s="213"/>
      <c r="AM737" s="213"/>
    </row>
    <row r="738" spans="1:39" ht="15.75" customHeight="1">
      <c r="A738" s="213"/>
      <c r="B738" s="212"/>
      <c r="C738" s="212"/>
      <c r="D738" s="212"/>
      <c r="E738" s="212"/>
      <c r="F738" s="212"/>
      <c r="G738" s="212"/>
      <c r="H738" s="212"/>
      <c r="I738" s="212"/>
      <c r="J738" s="212"/>
      <c r="K738" s="212"/>
      <c r="L738" s="212"/>
      <c r="M738" s="212"/>
      <c r="N738" s="212"/>
      <c r="O738" s="212"/>
      <c r="P738" s="55"/>
      <c r="Q738" s="55"/>
      <c r="R738" s="55"/>
      <c r="S738" s="55"/>
      <c r="T738" s="55"/>
      <c r="U738" s="213"/>
      <c r="V738" s="213"/>
      <c r="W738" s="213"/>
      <c r="X738" s="213"/>
      <c r="Y738" s="213"/>
      <c r="Z738" s="213"/>
      <c r="AA738" s="213"/>
      <c r="AB738" s="213"/>
      <c r="AC738" s="213"/>
      <c r="AD738" s="213"/>
      <c r="AE738" s="213"/>
      <c r="AF738" s="213"/>
      <c r="AG738" s="213"/>
      <c r="AH738" s="213"/>
      <c r="AI738" s="213"/>
      <c r="AJ738" s="213"/>
      <c r="AK738" s="213"/>
      <c r="AL738" s="213"/>
      <c r="AM738" s="213"/>
    </row>
    <row r="739" spans="1:39" ht="15.75" customHeight="1">
      <c r="A739" s="213"/>
      <c r="B739" s="212"/>
      <c r="C739" s="212"/>
      <c r="D739" s="212"/>
      <c r="E739" s="212"/>
      <c r="F739" s="212"/>
      <c r="G739" s="212"/>
      <c r="H739" s="212"/>
      <c r="I739" s="212"/>
      <c r="J739" s="212"/>
      <c r="K739" s="212"/>
      <c r="L739" s="212"/>
      <c r="M739" s="212"/>
      <c r="N739" s="212"/>
      <c r="O739" s="212"/>
      <c r="P739" s="55"/>
      <c r="Q739" s="55"/>
      <c r="R739" s="55"/>
      <c r="S739" s="55"/>
      <c r="T739" s="55"/>
      <c r="U739" s="213"/>
      <c r="V739" s="213"/>
      <c r="W739" s="213"/>
      <c r="X739" s="213"/>
      <c r="Y739" s="213"/>
      <c r="Z739" s="213"/>
      <c r="AA739" s="213"/>
      <c r="AB739" s="213"/>
      <c r="AC739" s="213"/>
      <c r="AD739" s="213"/>
      <c r="AE739" s="213"/>
      <c r="AF739" s="213"/>
      <c r="AG739" s="213"/>
      <c r="AH739" s="213"/>
      <c r="AI739" s="213"/>
      <c r="AJ739" s="213"/>
      <c r="AK739" s="213"/>
      <c r="AL739" s="213"/>
      <c r="AM739" s="213"/>
    </row>
    <row r="740" spans="1:39" ht="15.75" customHeight="1">
      <c r="A740" s="213"/>
      <c r="B740" s="212"/>
      <c r="C740" s="212"/>
      <c r="D740" s="212"/>
      <c r="E740" s="212"/>
      <c r="F740" s="212"/>
      <c r="G740" s="212"/>
      <c r="H740" s="212"/>
      <c r="I740" s="212"/>
      <c r="J740" s="212"/>
      <c r="K740" s="212"/>
      <c r="L740" s="212"/>
      <c r="M740" s="212"/>
      <c r="N740" s="212"/>
      <c r="O740" s="212"/>
      <c r="P740" s="55"/>
      <c r="Q740" s="55"/>
      <c r="R740" s="55"/>
      <c r="S740" s="55"/>
      <c r="T740" s="55"/>
      <c r="U740" s="213"/>
      <c r="V740" s="213"/>
      <c r="W740" s="213"/>
      <c r="X740" s="213"/>
      <c r="Y740" s="213"/>
      <c r="Z740" s="213"/>
      <c r="AA740" s="213"/>
      <c r="AB740" s="213"/>
      <c r="AC740" s="213"/>
      <c r="AD740" s="213"/>
      <c r="AE740" s="213"/>
      <c r="AF740" s="213"/>
      <c r="AG740" s="213"/>
      <c r="AH740" s="213"/>
      <c r="AI740" s="213"/>
      <c r="AJ740" s="213"/>
      <c r="AK740" s="213"/>
      <c r="AL740" s="213"/>
      <c r="AM740" s="213"/>
    </row>
    <row r="741" spans="1:39" ht="15.75" customHeight="1">
      <c r="A741" s="213"/>
      <c r="B741" s="212"/>
      <c r="C741" s="212"/>
      <c r="D741" s="212"/>
      <c r="E741" s="212"/>
      <c r="F741" s="212"/>
      <c r="G741" s="212"/>
      <c r="H741" s="212"/>
      <c r="I741" s="212"/>
      <c r="J741" s="212"/>
      <c r="K741" s="212"/>
      <c r="L741" s="212"/>
      <c r="M741" s="212"/>
      <c r="N741" s="212"/>
      <c r="O741" s="212"/>
      <c r="P741" s="55"/>
      <c r="Q741" s="55"/>
      <c r="R741" s="55"/>
      <c r="S741" s="55"/>
      <c r="T741" s="55"/>
      <c r="U741" s="213"/>
      <c r="V741" s="213"/>
      <c r="W741" s="213"/>
      <c r="X741" s="213"/>
      <c r="Y741" s="213"/>
      <c r="Z741" s="213"/>
      <c r="AA741" s="213"/>
      <c r="AB741" s="213"/>
      <c r="AC741" s="213"/>
      <c r="AD741" s="213"/>
      <c r="AE741" s="213"/>
      <c r="AF741" s="213"/>
      <c r="AG741" s="213"/>
      <c r="AH741" s="213"/>
      <c r="AI741" s="213"/>
      <c r="AJ741" s="213"/>
      <c r="AK741" s="213"/>
      <c r="AL741" s="213"/>
      <c r="AM741" s="213"/>
    </row>
    <row r="742" spans="1:39" ht="15.75" customHeight="1">
      <c r="A742" s="213"/>
      <c r="B742" s="212"/>
      <c r="C742" s="212"/>
      <c r="D742" s="212"/>
      <c r="E742" s="212"/>
      <c r="F742" s="212"/>
      <c r="G742" s="212"/>
      <c r="H742" s="212"/>
      <c r="I742" s="212"/>
      <c r="J742" s="212"/>
      <c r="K742" s="212"/>
      <c r="L742" s="212"/>
      <c r="M742" s="212"/>
      <c r="N742" s="212"/>
      <c r="O742" s="212"/>
      <c r="P742" s="55"/>
      <c r="Q742" s="55"/>
      <c r="R742" s="55"/>
      <c r="S742" s="55"/>
      <c r="T742" s="55"/>
      <c r="U742" s="213"/>
      <c r="V742" s="213"/>
      <c r="W742" s="213"/>
      <c r="X742" s="213"/>
      <c r="Y742" s="213"/>
      <c r="Z742" s="213"/>
      <c r="AA742" s="213"/>
      <c r="AB742" s="213"/>
      <c r="AC742" s="213"/>
      <c r="AD742" s="213"/>
      <c r="AE742" s="213"/>
      <c r="AF742" s="213"/>
      <c r="AG742" s="213"/>
      <c r="AH742" s="213"/>
      <c r="AI742" s="213"/>
      <c r="AJ742" s="213"/>
      <c r="AK742" s="213"/>
      <c r="AL742" s="213"/>
      <c r="AM742" s="213"/>
    </row>
    <row r="743" spans="1:39" ht="15.75" customHeight="1">
      <c r="A743" s="213"/>
      <c r="B743" s="212"/>
      <c r="C743" s="212"/>
      <c r="D743" s="212"/>
      <c r="E743" s="212"/>
      <c r="F743" s="212"/>
      <c r="G743" s="212"/>
      <c r="H743" s="212"/>
      <c r="I743" s="212"/>
      <c r="J743" s="212"/>
      <c r="K743" s="212"/>
      <c r="L743" s="212"/>
      <c r="M743" s="212"/>
      <c r="N743" s="212"/>
      <c r="O743" s="212"/>
      <c r="P743" s="55"/>
      <c r="Q743" s="55"/>
      <c r="R743" s="55"/>
      <c r="S743" s="55"/>
      <c r="T743" s="55"/>
      <c r="U743" s="213"/>
      <c r="V743" s="213"/>
      <c r="W743" s="213"/>
      <c r="X743" s="213"/>
      <c r="Y743" s="213"/>
      <c r="Z743" s="213"/>
      <c r="AA743" s="213"/>
      <c r="AB743" s="213"/>
      <c r="AC743" s="213"/>
      <c r="AD743" s="213"/>
      <c r="AE743" s="213"/>
      <c r="AF743" s="213"/>
      <c r="AG743" s="213"/>
      <c r="AH743" s="213"/>
      <c r="AI743" s="213"/>
      <c r="AJ743" s="213"/>
      <c r="AK743" s="213"/>
      <c r="AL743" s="213"/>
      <c r="AM743" s="213"/>
    </row>
    <row r="744" spans="1:39" ht="15.75" customHeight="1">
      <c r="A744" s="213"/>
      <c r="B744" s="212"/>
      <c r="C744" s="212"/>
      <c r="D744" s="212"/>
      <c r="E744" s="212"/>
      <c r="F744" s="212"/>
      <c r="G744" s="212"/>
      <c r="H744" s="212"/>
      <c r="I744" s="212"/>
      <c r="J744" s="212"/>
      <c r="K744" s="212"/>
      <c r="L744" s="212"/>
      <c r="M744" s="212"/>
      <c r="N744" s="212"/>
      <c r="O744" s="212"/>
      <c r="P744" s="55"/>
      <c r="Q744" s="55"/>
      <c r="R744" s="55"/>
      <c r="S744" s="55"/>
      <c r="T744" s="55"/>
      <c r="U744" s="213"/>
      <c r="V744" s="213"/>
      <c r="W744" s="213"/>
      <c r="X744" s="213"/>
      <c r="Y744" s="213"/>
      <c r="Z744" s="213"/>
      <c r="AA744" s="213"/>
      <c r="AB744" s="213"/>
      <c r="AC744" s="213"/>
      <c r="AD744" s="213"/>
      <c r="AE744" s="213"/>
      <c r="AF744" s="213"/>
      <c r="AG744" s="213"/>
      <c r="AH744" s="213"/>
      <c r="AI744" s="213"/>
      <c r="AJ744" s="213"/>
      <c r="AK744" s="213"/>
      <c r="AL744" s="213"/>
      <c r="AM744" s="213"/>
    </row>
    <row r="745" spans="1:39" ht="15.75" customHeight="1">
      <c r="A745" s="213"/>
      <c r="B745" s="212"/>
      <c r="C745" s="212"/>
      <c r="D745" s="212"/>
      <c r="E745" s="212"/>
      <c r="F745" s="212"/>
      <c r="G745" s="212"/>
      <c r="H745" s="212"/>
      <c r="I745" s="212"/>
      <c r="J745" s="212"/>
      <c r="K745" s="212"/>
      <c r="L745" s="212"/>
      <c r="M745" s="212"/>
      <c r="N745" s="212"/>
      <c r="O745" s="212"/>
      <c r="P745" s="55"/>
      <c r="Q745" s="55"/>
      <c r="R745" s="55"/>
      <c r="S745" s="55"/>
      <c r="T745" s="55"/>
      <c r="U745" s="213"/>
      <c r="V745" s="213"/>
      <c r="W745" s="213"/>
      <c r="X745" s="213"/>
      <c r="Y745" s="213"/>
      <c r="Z745" s="213"/>
      <c r="AA745" s="213"/>
      <c r="AB745" s="213"/>
      <c r="AC745" s="213"/>
      <c r="AD745" s="213"/>
      <c r="AE745" s="213"/>
      <c r="AF745" s="213"/>
      <c r="AG745" s="213"/>
      <c r="AH745" s="213"/>
      <c r="AI745" s="213"/>
      <c r="AJ745" s="213"/>
      <c r="AK745" s="213"/>
      <c r="AL745" s="213"/>
      <c r="AM745" s="213"/>
    </row>
    <row r="746" spans="1:39" ht="15.75" customHeight="1">
      <c r="A746" s="213"/>
      <c r="B746" s="212"/>
      <c r="C746" s="212"/>
      <c r="D746" s="212"/>
      <c r="E746" s="212"/>
      <c r="F746" s="212"/>
      <c r="G746" s="212"/>
      <c r="H746" s="212"/>
      <c r="I746" s="212"/>
      <c r="J746" s="212"/>
      <c r="K746" s="212"/>
      <c r="L746" s="212"/>
      <c r="M746" s="212"/>
      <c r="N746" s="212"/>
      <c r="O746" s="212"/>
      <c r="P746" s="55"/>
      <c r="Q746" s="55"/>
      <c r="R746" s="55"/>
      <c r="S746" s="55"/>
      <c r="T746" s="55"/>
      <c r="U746" s="213"/>
      <c r="V746" s="213"/>
      <c r="W746" s="213"/>
      <c r="X746" s="213"/>
      <c r="Y746" s="213"/>
      <c r="Z746" s="213"/>
      <c r="AA746" s="213"/>
      <c r="AB746" s="213"/>
      <c r="AC746" s="213"/>
      <c r="AD746" s="213"/>
      <c r="AE746" s="213"/>
      <c r="AF746" s="213"/>
      <c r="AG746" s="213"/>
      <c r="AH746" s="213"/>
      <c r="AI746" s="213"/>
      <c r="AJ746" s="213"/>
      <c r="AK746" s="213"/>
      <c r="AL746" s="213"/>
      <c r="AM746" s="213"/>
    </row>
    <row r="747" spans="1:39" ht="15.75" customHeight="1">
      <c r="A747" s="213"/>
      <c r="B747" s="212"/>
      <c r="C747" s="212"/>
      <c r="D747" s="212"/>
      <c r="E747" s="212"/>
      <c r="F747" s="212"/>
      <c r="G747" s="212"/>
      <c r="H747" s="212"/>
      <c r="I747" s="212"/>
      <c r="J747" s="212"/>
      <c r="K747" s="212"/>
      <c r="L747" s="212"/>
      <c r="M747" s="212"/>
      <c r="N747" s="212"/>
      <c r="O747" s="212"/>
      <c r="P747" s="55"/>
      <c r="Q747" s="55"/>
      <c r="R747" s="55"/>
      <c r="S747" s="55"/>
      <c r="T747" s="55"/>
      <c r="U747" s="213"/>
      <c r="V747" s="213"/>
      <c r="W747" s="213"/>
      <c r="X747" s="213"/>
      <c r="Y747" s="213"/>
      <c r="Z747" s="213"/>
      <c r="AA747" s="213"/>
      <c r="AB747" s="213"/>
      <c r="AC747" s="213"/>
      <c r="AD747" s="213"/>
      <c r="AE747" s="213"/>
      <c r="AF747" s="213"/>
      <c r="AG747" s="213"/>
      <c r="AH747" s="213"/>
      <c r="AI747" s="213"/>
      <c r="AJ747" s="213"/>
      <c r="AK747" s="213"/>
      <c r="AL747" s="213"/>
      <c r="AM747" s="213"/>
    </row>
    <row r="748" spans="1:39" ht="15.75" customHeight="1">
      <c r="A748" s="213"/>
      <c r="B748" s="212"/>
      <c r="C748" s="212"/>
      <c r="D748" s="212"/>
      <c r="E748" s="212"/>
      <c r="F748" s="212"/>
      <c r="G748" s="212"/>
      <c r="H748" s="212"/>
      <c r="I748" s="212"/>
      <c r="J748" s="212"/>
      <c r="K748" s="212"/>
      <c r="L748" s="212"/>
      <c r="M748" s="212"/>
      <c r="N748" s="212"/>
      <c r="O748" s="212"/>
      <c r="P748" s="55"/>
      <c r="Q748" s="55"/>
      <c r="R748" s="55"/>
      <c r="S748" s="55"/>
      <c r="T748" s="55"/>
      <c r="U748" s="213"/>
      <c r="V748" s="213"/>
      <c r="W748" s="213"/>
      <c r="X748" s="213"/>
      <c r="Y748" s="213"/>
      <c r="Z748" s="213"/>
      <c r="AA748" s="213"/>
      <c r="AB748" s="213"/>
      <c r="AC748" s="213"/>
      <c r="AD748" s="213"/>
      <c r="AE748" s="213"/>
      <c r="AF748" s="213"/>
      <c r="AG748" s="213"/>
      <c r="AH748" s="213"/>
      <c r="AI748" s="213"/>
      <c r="AJ748" s="213"/>
      <c r="AK748" s="213"/>
      <c r="AL748" s="213"/>
      <c r="AM748" s="213"/>
    </row>
    <row r="749" spans="1:39" ht="15.75" customHeight="1">
      <c r="A749" s="213"/>
      <c r="B749" s="212"/>
      <c r="C749" s="212"/>
      <c r="D749" s="212"/>
      <c r="E749" s="212"/>
      <c r="F749" s="212"/>
      <c r="G749" s="212"/>
      <c r="H749" s="212"/>
      <c r="I749" s="212"/>
      <c r="J749" s="212"/>
      <c r="K749" s="212"/>
      <c r="L749" s="212"/>
      <c r="M749" s="212"/>
      <c r="N749" s="212"/>
      <c r="O749" s="212"/>
      <c r="P749" s="55"/>
      <c r="Q749" s="55"/>
      <c r="R749" s="55"/>
      <c r="S749" s="55"/>
      <c r="T749" s="55"/>
      <c r="U749" s="213"/>
      <c r="V749" s="213"/>
      <c r="W749" s="213"/>
      <c r="X749" s="213"/>
      <c r="Y749" s="213"/>
      <c r="Z749" s="213"/>
      <c r="AA749" s="213"/>
      <c r="AB749" s="213"/>
      <c r="AC749" s="213"/>
      <c r="AD749" s="213"/>
      <c r="AE749" s="213"/>
      <c r="AF749" s="213"/>
      <c r="AG749" s="213"/>
      <c r="AH749" s="213"/>
      <c r="AI749" s="213"/>
      <c r="AJ749" s="213"/>
      <c r="AK749" s="213"/>
      <c r="AL749" s="213"/>
      <c r="AM749" s="213"/>
    </row>
    <row r="750" spans="1:39" ht="15.75" customHeight="1">
      <c r="A750" s="213"/>
      <c r="B750" s="212"/>
      <c r="C750" s="212"/>
      <c r="D750" s="212"/>
      <c r="E750" s="212"/>
      <c r="F750" s="212"/>
      <c r="G750" s="212"/>
      <c r="H750" s="212"/>
      <c r="I750" s="212"/>
      <c r="J750" s="212"/>
      <c r="K750" s="212"/>
      <c r="L750" s="212"/>
      <c r="M750" s="212"/>
      <c r="N750" s="212"/>
      <c r="O750" s="212"/>
      <c r="P750" s="55"/>
      <c r="Q750" s="55"/>
      <c r="R750" s="55"/>
      <c r="S750" s="55"/>
      <c r="T750" s="55"/>
      <c r="U750" s="213"/>
      <c r="V750" s="213"/>
      <c r="W750" s="213"/>
      <c r="X750" s="213"/>
      <c r="Y750" s="213"/>
      <c r="Z750" s="213"/>
      <c r="AA750" s="213"/>
      <c r="AB750" s="213"/>
      <c r="AC750" s="213"/>
      <c r="AD750" s="213"/>
      <c r="AE750" s="213"/>
      <c r="AF750" s="213"/>
      <c r="AG750" s="213"/>
      <c r="AH750" s="213"/>
      <c r="AI750" s="213"/>
      <c r="AJ750" s="213"/>
      <c r="AK750" s="213"/>
      <c r="AL750" s="213"/>
      <c r="AM750" s="213"/>
    </row>
    <row r="751" spans="1:39" ht="15.75" customHeight="1">
      <c r="A751" s="213"/>
      <c r="B751" s="212"/>
      <c r="C751" s="212"/>
      <c r="D751" s="212"/>
      <c r="E751" s="212"/>
      <c r="F751" s="212"/>
      <c r="G751" s="212"/>
      <c r="H751" s="212"/>
      <c r="I751" s="212"/>
      <c r="J751" s="212"/>
      <c r="K751" s="212"/>
      <c r="L751" s="212"/>
      <c r="M751" s="212"/>
      <c r="N751" s="212"/>
      <c r="O751" s="212"/>
      <c r="P751" s="55"/>
      <c r="Q751" s="55"/>
      <c r="R751" s="55"/>
      <c r="S751" s="55"/>
      <c r="T751" s="55"/>
      <c r="U751" s="213"/>
      <c r="V751" s="213"/>
      <c r="W751" s="213"/>
      <c r="X751" s="213"/>
      <c r="Y751" s="213"/>
      <c r="Z751" s="213"/>
      <c r="AA751" s="213"/>
      <c r="AB751" s="213"/>
      <c r="AC751" s="213"/>
      <c r="AD751" s="213"/>
      <c r="AE751" s="213"/>
      <c r="AF751" s="213"/>
      <c r="AG751" s="213"/>
      <c r="AH751" s="213"/>
      <c r="AI751" s="213"/>
      <c r="AJ751" s="213"/>
      <c r="AK751" s="213"/>
      <c r="AL751" s="213"/>
      <c r="AM751" s="213"/>
    </row>
    <row r="752" spans="1:39" ht="15.75" customHeight="1">
      <c r="A752" s="213"/>
      <c r="B752" s="212"/>
      <c r="C752" s="212"/>
      <c r="D752" s="212"/>
      <c r="E752" s="212"/>
      <c r="F752" s="212"/>
      <c r="G752" s="212"/>
      <c r="H752" s="212"/>
      <c r="I752" s="212"/>
      <c r="J752" s="212"/>
      <c r="K752" s="212"/>
      <c r="L752" s="212"/>
      <c r="M752" s="212"/>
      <c r="N752" s="212"/>
      <c r="O752" s="212"/>
      <c r="P752" s="55"/>
      <c r="Q752" s="55"/>
      <c r="R752" s="55"/>
      <c r="S752" s="55"/>
      <c r="T752" s="55"/>
      <c r="U752" s="213"/>
      <c r="V752" s="213"/>
      <c r="W752" s="213"/>
      <c r="X752" s="213"/>
      <c r="Y752" s="213"/>
      <c r="Z752" s="213"/>
      <c r="AA752" s="213"/>
      <c r="AB752" s="213"/>
      <c r="AC752" s="213"/>
      <c r="AD752" s="213"/>
      <c r="AE752" s="213"/>
      <c r="AF752" s="213"/>
      <c r="AG752" s="213"/>
      <c r="AH752" s="213"/>
      <c r="AI752" s="213"/>
      <c r="AJ752" s="213"/>
      <c r="AK752" s="213"/>
      <c r="AL752" s="213"/>
      <c r="AM752" s="213"/>
    </row>
    <row r="753" spans="1:39" ht="15.75" customHeight="1">
      <c r="A753" s="213"/>
      <c r="B753" s="212"/>
      <c r="C753" s="212"/>
      <c r="D753" s="212"/>
      <c r="E753" s="212"/>
      <c r="F753" s="212"/>
      <c r="G753" s="212"/>
      <c r="H753" s="212"/>
      <c r="I753" s="212"/>
      <c r="J753" s="212"/>
      <c r="K753" s="212"/>
      <c r="L753" s="212"/>
      <c r="M753" s="212"/>
      <c r="N753" s="212"/>
      <c r="O753" s="212"/>
      <c r="P753" s="55"/>
      <c r="Q753" s="55"/>
      <c r="R753" s="55"/>
      <c r="S753" s="55"/>
      <c r="T753" s="55"/>
      <c r="U753" s="213"/>
      <c r="V753" s="213"/>
      <c r="W753" s="213"/>
      <c r="X753" s="213"/>
      <c r="Y753" s="213"/>
      <c r="Z753" s="213"/>
      <c r="AA753" s="213"/>
      <c r="AB753" s="213"/>
      <c r="AC753" s="213"/>
      <c r="AD753" s="213"/>
      <c r="AE753" s="213"/>
      <c r="AF753" s="213"/>
      <c r="AG753" s="213"/>
      <c r="AH753" s="213"/>
      <c r="AI753" s="213"/>
      <c r="AJ753" s="213"/>
      <c r="AK753" s="213"/>
      <c r="AL753" s="213"/>
      <c r="AM753" s="213"/>
    </row>
    <row r="754" spans="1:39" ht="15.75" customHeight="1">
      <c r="A754" s="213"/>
      <c r="B754" s="212"/>
      <c r="C754" s="212"/>
      <c r="D754" s="212"/>
      <c r="E754" s="212"/>
      <c r="F754" s="212"/>
      <c r="G754" s="212"/>
      <c r="H754" s="212"/>
      <c r="I754" s="212"/>
      <c r="J754" s="212"/>
      <c r="K754" s="212"/>
      <c r="L754" s="212"/>
      <c r="M754" s="212"/>
      <c r="N754" s="212"/>
      <c r="O754" s="212"/>
      <c r="P754" s="55"/>
      <c r="Q754" s="55"/>
      <c r="R754" s="55"/>
      <c r="S754" s="55"/>
      <c r="T754" s="55"/>
      <c r="U754" s="213"/>
      <c r="V754" s="213"/>
      <c r="W754" s="213"/>
      <c r="X754" s="213"/>
      <c r="Y754" s="213"/>
      <c r="Z754" s="213"/>
      <c r="AA754" s="213"/>
      <c r="AB754" s="213"/>
      <c r="AC754" s="213"/>
      <c r="AD754" s="213"/>
      <c r="AE754" s="213"/>
      <c r="AF754" s="213"/>
      <c r="AG754" s="213"/>
      <c r="AH754" s="213"/>
      <c r="AI754" s="213"/>
      <c r="AJ754" s="213"/>
      <c r="AK754" s="213"/>
      <c r="AL754" s="213"/>
      <c r="AM754" s="213"/>
    </row>
    <row r="755" spans="1:39" ht="15.75" customHeight="1">
      <c r="A755" s="213"/>
      <c r="B755" s="212"/>
      <c r="C755" s="212"/>
      <c r="D755" s="212"/>
      <c r="E755" s="212"/>
      <c r="F755" s="212"/>
      <c r="G755" s="212"/>
      <c r="H755" s="212"/>
      <c r="I755" s="212"/>
      <c r="J755" s="212"/>
      <c r="K755" s="212"/>
      <c r="L755" s="212"/>
      <c r="M755" s="212"/>
      <c r="N755" s="212"/>
      <c r="O755" s="212"/>
      <c r="P755" s="55"/>
      <c r="Q755" s="55"/>
      <c r="R755" s="55"/>
      <c r="S755" s="55"/>
      <c r="T755" s="55"/>
      <c r="U755" s="213"/>
      <c r="V755" s="213"/>
      <c r="W755" s="213"/>
      <c r="X755" s="213"/>
      <c r="Y755" s="213"/>
      <c r="Z755" s="213"/>
      <c r="AA755" s="213"/>
      <c r="AB755" s="213"/>
      <c r="AC755" s="213"/>
      <c r="AD755" s="213"/>
      <c r="AE755" s="213"/>
      <c r="AF755" s="213"/>
      <c r="AG755" s="213"/>
      <c r="AH755" s="213"/>
      <c r="AI755" s="213"/>
      <c r="AJ755" s="213"/>
      <c r="AK755" s="213"/>
      <c r="AL755" s="213"/>
      <c r="AM755" s="213"/>
    </row>
    <row r="756" spans="1:39" ht="15.75" customHeight="1">
      <c r="A756" s="213"/>
      <c r="B756" s="212"/>
      <c r="C756" s="212"/>
      <c r="D756" s="212"/>
      <c r="E756" s="212"/>
      <c r="F756" s="212"/>
      <c r="G756" s="212"/>
      <c r="H756" s="212"/>
      <c r="I756" s="212"/>
      <c r="J756" s="212"/>
      <c r="K756" s="212"/>
      <c r="L756" s="212"/>
      <c r="M756" s="212"/>
      <c r="N756" s="212"/>
      <c r="O756" s="212"/>
      <c r="P756" s="55"/>
      <c r="Q756" s="55"/>
      <c r="R756" s="55"/>
      <c r="S756" s="55"/>
      <c r="T756" s="55"/>
      <c r="U756" s="213"/>
      <c r="V756" s="213"/>
      <c r="W756" s="213"/>
      <c r="X756" s="213"/>
      <c r="Y756" s="213"/>
      <c r="Z756" s="213"/>
      <c r="AA756" s="213"/>
      <c r="AB756" s="213"/>
      <c r="AC756" s="213"/>
      <c r="AD756" s="213"/>
      <c r="AE756" s="213"/>
      <c r="AF756" s="213"/>
      <c r="AG756" s="213"/>
      <c r="AH756" s="213"/>
      <c r="AI756" s="213"/>
      <c r="AJ756" s="213"/>
      <c r="AK756" s="213"/>
      <c r="AL756" s="213"/>
      <c r="AM756" s="213"/>
    </row>
    <row r="757" spans="1:39" ht="15.75" customHeight="1">
      <c r="A757" s="213"/>
      <c r="B757" s="212"/>
      <c r="C757" s="212"/>
      <c r="D757" s="212"/>
      <c r="E757" s="212"/>
      <c r="F757" s="212"/>
      <c r="G757" s="212"/>
      <c r="H757" s="212"/>
      <c r="I757" s="212"/>
      <c r="J757" s="212"/>
      <c r="K757" s="212"/>
      <c r="L757" s="212"/>
      <c r="M757" s="212"/>
      <c r="N757" s="212"/>
      <c r="O757" s="212"/>
      <c r="P757" s="55"/>
      <c r="Q757" s="55"/>
      <c r="R757" s="55"/>
      <c r="S757" s="55"/>
      <c r="T757" s="55"/>
      <c r="U757" s="213"/>
      <c r="V757" s="213"/>
      <c r="W757" s="213"/>
      <c r="X757" s="213"/>
      <c r="Y757" s="213"/>
      <c r="Z757" s="213"/>
      <c r="AA757" s="213"/>
      <c r="AB757" s="213"/>
      <c r="AC757" s="213"/>
      <c r="AD757" s="213"/>
      <c r="AE757" s="213"/>
      <c r="AF757" s="213"/>
      <c r="AG757" s="213"/>
      <c r="AH757" s="213"/>
      <c r="AI757" s="213"/>
      <c r="AJ757" s="213"/>
      <c r="AK757" s="213"/>
      <c r="AL757" s="213"/>
      <c r="AM757" s="213"/>
    </row>
    <row r="758" spans="1:39" ht="15.75" customHeight="1">
      <c r="A758" s="213"/>
      <c r="B758" s="212"/>
      <c r="C758" s="212"/>
      <c r="D758" s="212"/>
      <c r="E758" s="212"/>
      <c r="F758" s="212"/>
      <c r="G758" s="212"/>
      <c r="H758" s="212"/>
      <c r="I758" s="212"/>
      <c r="J758" s="212"/>
      <c r="K758" s="212"/>
      <c r="L758" s="212"/>
      <c r="M758" s="212"/>
      <c r="N758" s="212"/>
      <c r="O758" s="212"/>
      <c r="P758" s="55"/>
      <c r="Q758" s="55"/>
      <c r="R758" s="55"/>
      <c r="S758" s="55"/>
      <c r="T758" s="55"/>
      <c r="U758" s="213"/>
      <c r="V758" s="213"/>
      <c r="W758" s="213"/>
      <c r="X758" s="213"/>
      <c r="Y758" s="213"/>
      <c r="Z758" s="213"/>
      <c r="AA758" s="213"/>
      <c r="AB758" s="213"/>
      <c r="AC758" s="213"/>
      <c r="AD758" s="213"/>
      <c r="AE758" s="213"/>
      <c r="AF758" s="213"/>
      <c r="AG758" s="213"/>
      <c r="AH758" s="213"/>
      <c r="AI758" s="213"/>
      <c r="AJ758" s="213"/>
      <c r="AK758" s="213"/>
      <c r="AL758" s="213"/>
      <c r="AM758" s="213"/>
    </row>
    <row r="759" spans="1:39" ht="15.75" customHeight="1">
      <c r="A759" s="213"/>
      <c r="B759" s="212"/>
      <c r="C759" s="212"/>
      <c r="D759" s="212"/>
      <c r="E759" s="212"/>
      <c r="F759" s="212"/>
      <c r="G759" s="212"/>
      <c r="H759" s="212"/>
      <c r="I759" s="212"/>
      <c r="J759" s="212"/>
      <c r="K759" s="212"/>
      <c r="L759" s="212"/>
      <c r="M759" s="212"/>
      <c r="N759" s="212"/>
      <c r="O759" s="212"/>
      <c r="P759" s="55"/>
      <c r="Q759" s="55"/>
      <c r="R759" s="55"/>
      <c r="S759" s="55"/>
      <c r="T759" s="55"/>
      <c r="U759" s="213"/>
      <c r="V759" s="213"/>
      <c r="W759" s="213"/>
      <c r="X759" s="213"/>
      <c r="Y759" s="213"/>
      <c r="Z759" s="213"/>
      <c r="AA759" s="213"/>
      <c r="AB759" s="213"/>
      <c r="AC759" s="213"/>
      <c r="AD759" s="213"/>
      <c r="AE759" s="213"/>
      <c r="AF759" s="213"/>
      <c r="AG759" s="213"/>
      <c r="AH759" s="213"/>
      <c r="AI759" s="213"/>
      <c r="AJ759" s="213"/>
      <c r="AK759" s="213"/>
      <c r="AL759" s="213"/>
      <c r="AM759" s="213"/>
    </row>
    <row r="760" spans="1:39" ht="15.75" customHeight="1">
      <c r="A760" s="213"/>
      <c r="B760" s="212"/>
      <c r="C760" s="212"/>
      <c r="D760" s="212"/>
      <c r="E760" s="212"/>
      <c r="F760" s="212"/>
      <c r="G760" s="212"/>
      <c r="H760" s="212"/>
      <c r="I760" s="212"/>
      <c r="J760" s="212"/>
      <c r="K760" s="212"/>
      <c r="L760" s="212"/>
      <c r="M760" s="212"/>
      <c r="N760" s="212"/>
      <c r="O760" s="212"/>
      <c r="P760" s="55"/>
      <c r="Q760" s="55"/>
      <c r="R760" s="55"/>
      <c r="S760" s="55"/>
      <c r="T760" s="55"/>
      <c r="U760" s="213"/>
      <c r="V760" s="213"/>
      <c r="W760" s="213"/>
      <c r="X760" s="213"/>
      <c r="Y760" s="213"/>
      <c r="Z760" s="213"/>
      <c r="AA760" s="213"/>
      <c r="AB760" s="213"/>
      <c r="AC760" s="213"/>
      <c r="AD760" s="213"/>
      <c r="AE760" s="213"/>
      <c r="AF760" s="213"/>
      <c r="AG760" s="213"/>
      <c r="AH760" s="213"/>
      <c r="AI760" s="213"/>
      <c r="AJ760" s="213"/>
      <c r="AK760" s="213"/>
      <c r="AL760" s="213"/>
      <c r="AM760" s="213"/>
    </row>
    <row r="761" spans="1:39" ht="15.75" customHeight="1">
      <c r="A761" s="213"/>
      <c r="B761" s="212"/>
      <c r="C761" s="212"/>
      <c r="D761" s="212"/>
      <c r="E761" s="212"/>
      <c r="F761" s="212"/>
      <c r="G761" s="212"/>
      <c r="H761" s="212"/>
      <c r="I761" s="212"/>
      <c r="J761" s="212"/>
      <c r="K761" s="212"/>
      <c r="L761" s="212"/>
      <c r="M761" s="212"/>
      <c r="N761" s="212"/>
      <c r="O761" s="212"/>
      <c r="P761" s="55"/>
      <c r="Q761" s="55"/>
      <c r="R761" s="55"/>
      <c r="S761" s="55"/>
      <c r="T761" s="55"/>
      <c r="U761" s="213"/>
      <c r="V761" s="213"/>
      <c r="W761" s="213"/>
      <c r="X761" s="213"/>
      <c r="Y761" s="213"/>
      <c r="Z761" s="213"/>
      <c r="AA761" s="213"/>
      <c r="AB761" s="213"/>
      <c r="AC761" s="213"/>
      <c r="AD761" s="213"/>
      <c r="AE761" s="213"/>
      <c r="AF761" s="213"/>
      <c r="AG761" s="213"/>
      <c r="AH761" s="213"/>
      <c r="AI761" s="213"/>
      <c r="AJ761" s="213"/>
      <c r="AK761" s="213"/>
      <c r="AL761" s="213"/>
      <c r="AM761" s="213"/>
    </row>
    <row r="762" spans="1:39" ht="15.75" customHeight="1">
      <c r="A762" s="213"/>
      <c r="B762" s="212"/>
      <c r="C762" s="212"/>
      <c r="D762" s="212"/>
      <c r="E762" s="212"/>
      <c r="F762" s="212"/>
      <c r="G762" s="212"/>
      <c r="H762" s="212"/>
      <c r="I762" s="212"/>
      <c r="J762" s="212"/>
      <c r="K762" s="212"/>
      <c r="L762" s="212"/>
      <c r="M762" s="212"/>
      <c r="N762" s="212"/>
      <c r="O762" s="212"/>
      <c r="P762" s="55"/>
      <c r="Q762" s="55"/>
      <c r="R762" s="55"/>
      <c r="S762" s="55"/>
      <c r="T762" s="55"/>
      <c r="U762" s="213"/>
      <c r="V762" s="213"/>
      <c r="W762" s="213"/>
      <c r="X762" s="213"/>
      <c r="Y762" s="213"/>
      <c r="Z762" s="213"/>
      <c r="AA762" s="213"/>
      <c r="AB762" s="213"/>
      <c r="AC762" s="213"/>
      <c r="AD762" s="213"/>
      <c r="AE762" s="213"/>
      <c r="AF762" s="213"/>
      <c r="AG762" s="213"/>
      <c r="AH762" s="213"/>
      <c r="AI762" s="213"/>
      <c r="AJ762" s="213"/>
      <c r="AK762" s="213"/>
      <c r="AL762" s="213"/>
      <c r="AM762" s="213"/>
    </row>
    <row r="763" spans="1:39" ht="15.75" customHeight="1">
      <c r="A763" s="213"/>
      <c r="B763" s="212"/>
      <c r="C763" s="212"/>
      <c r="D763" s="212"/>
      <c r="E763" s="212"/>
      <c r="F763" s="212"/>
      <c r="G763" s="212"/>
      <c r="H763" s="212"/>
      <c r="I763" s="212"/>
      <c r="J763" s="212"/>
      <c r="K763" s="212"/>
      <c r="L763" s="212"/>
      <c r="M763" s="212"/>
      <c r="N763" s="212"/>
      <c r="O763" s="212"/>
      <c r="P763" s="55"/>
      <c r="Q763" s="55"/>
      <c r="R763" s="55"/>
      <c r="S763" s="55"/>
      <c r="T763" s="55"/>
      <c r="U763" s="213"/>
      <c r="V763" s="213"/>
      <c r="W763" s="213"/>
      <c r="X763" s="213"/>
      <c r="Y763" s="213"/>
      <c r="Z763" s="213"/>
      <c r="AA763" s="213"/>
      <c r="AB763" s="213"/>
      <c r="AC763" s="213"/>
      <c r="AD763" s="213"/>
      <c r="AE763" s="213"/>
      <c r="AF763" s="213"/>
      <c r="AG763" s="213"/>
      <c r="AH763" s="213"/>
      <c r="AI763" s="213"/>
      <c r="AJ763" s="213"/>
      <c r="AK763" s="213"/>
      <c r="AL763" s="213"/>
      <c r="AM763" s="213"/>
    </row>
    <row r="764" spans="1:39" ht="15.75" customHeight="1">
      <c r="A764" s="213"/>
      <c r="B764" s="212"/>
      <c r="C764" s="212"/>
      <c r="D764" s="212"/>
      <c r="E764" s="212"/>
      <c r="F764" s="212"/>
      <c r="G764" s="212"/>
      <c r="H764" s="212"/>
      <c r="I764" s="212"/>
      <c r="J764" s="212"/>
      <c r="K764" s="212"/>
      <c r="L764" s="212"/>
      <c r="M764" s="212"/>
      <c r="N764" s="212"/>
      <c r="O764" s="212"/>
      <c r="P764" s="55"/>
      <c r="Q764" s="55"/>
      <c r="R764" s="55"/>
      <c r="S764" s="55"/>
      <c r="T764" s="55"/>
      <c r="U764" s="213"/>
      <c r="V764" s="213"/>
      <c r="W764" s="213"/>
      <c r="X764" s="213"/>
      <c r="Y764" s="213"/>
      <c r="Z764" s="213"/>
      <c r="AA764" s="213"/>
      <c r="AB764" s="213"/>
      <c r="AC764" s="213"/>
      <c r="AD764" s="213"/>
      <c r="AE764" s="213"/>
      <c r="AF764" s="213"/>
      <c r="AG764" s="213"/>
      <c r="AH764" s="213"/>
      <c r="AI764" s="213"/>
      <c r="AJ764" s="213"/>
      <c r="AK764" s="213"/>
      <c r="AL764" s="213"/>
      <c r="AM764" s="213"/>
    </row>
    <row r="765" spans="1:39" ht="15.75" customHeight="1">
      <c r="A765" s="213"/>
      <c r="B765" s="212"/>
      <c r="C765" s="212"/>
      <c r="D765" s="212"/>
      <c r="E765" s="212"/>
      <c r="F765" s="212"/>
      <c r="G765" s="212"/>
      <c r="H765" s="212"/>
      <c r="I765" s="212"/>
      <c r="J765" s="212"/>
      <c r="K765" s="212"/>
      <c r="L765" s="212"/>
      <c r="M765" s="212"/>
      <c r="N765" s="212"/>
      <c r="O765" s="212"/>
      <c r="P765" s="55"/>
      <c r="Q765" s="55"/>
      <c r="R765" s="55"/>
      <c r="S765" s="55"/>
      <c r="T765" s="55"/>
      <c r="U765" s="213"/>
      <c r="V765" s="213"/>
      <c r="W765" s="213"/>
      <c r="X765" s="213"/>
      <c r="Y765" s="213"/>
      <c r="Z765" s="213"/>
      <c r="AA765" s="213"/>
      <c r="AB765" s="213"/>
      <c r="AC765" s="213"/>
      <c r="AD765" s="213"/>
      <c r="AE765" s="213"/>
      <c r="AF765" s="213"/>
      <c r="AG765" s="213"/>
      <c r="AH765" s="213"/>
      <c r="AI765" s="213"/>
      <c r="AJ765" s="213"/>
      <c r="AK765" s="213"/>
      <c r="AL765" s="213"/>
      <c r="AM765" s="213"/>
    </row>
    <row r="766" spans="1:39" ht="15.75" customHeight="1">
      <c r="A766" s="213"/>
      <c r="B766" s="212"/>
      <c r="C766" s="212"/>
      <c r="D766" s="212"/>
      <c r="E766" s="212"/>
      <c r="F766" s="212"/>
      <c r="G766" s="212"/>
      <c r="H766" s="212"/>
      <c r="I766" s="212"/>
      <c r="J766" s="212"/>
      <c r="K766" s="212"/>
      <c r="L766" s="212"/>
      <c r="M766" s="212"/>
      <c r="N766" s="212"/>
      <c r="O766" s="212"/>
      <c r="P766" s="55"/>
      <c r="Q766" s="55"/>
      <c r="R766" s="55"/>
      <c r="S766" s="55"/>
      <c r="T766" s="55"/>
      <c r="U766" s="213"/>
      <c r="V766" s="213"/>
      <c r="W766" s="213"/>
      <c r="X766" s="213"/>
      <c r="Y766" s="213"/>
      <c r="Z766" s="213"/>
      <c r="AA766" s="213"/>
      <c r="AB766" s="213"/>
      <c r="AC766" s="213"/>
      <c r="AD766" s="213"/>
      <c r="AE766" s="213"/>
      <c r="AF766" s="213"/>
      <c r="AG766" s="213"/>
      <c r="AH766" s="213"/>
      <c r="AI766" s="213"/>
      <c r="AJ766" s="213"/>
      <c r="AK766" s="213"/>
      <c r="AL766" s="213"/>
      <c r="AM766" s="213"/>
    </row>
    <row r="767" spans="1:39" ht="15.75" customHeight="1">
      <c r="A767" s="213"/>
      <c r="B767" s="212"/>
      <c r="C767" s="212"/>
      <c r="D767" s="212"/>
      <c r="E767" s="212"/>
      <c r="F767" s="212"/>
      <c r="G767" s="212"/>
      <c r="H767" s="212"/>
      <c r="I767" s="212"/>
      <c r="J767" s="212"/>
      <c r="K767" s="212"/>
      <c r="L767" s="212"/>
      <c r="M767" s="212"/>
      <c r="N767" s="212"/>
      <c r="O767" s="212"/>
      <c r="P767" s="55"/>
      <c r="Q767" s="55"/>
      <c r="R767" s="55"/>
      <c r="S767" s="55"/>
      <c r="T767" s="55"/>
      <c r="U767" s="213"/>
      <c r="V767" s="213"/>
      <c r="W767" s="213"/>
      <c r="X767" s="213"/>
      <c r="Y767" s="213"/>
      <c r="Z767" s="213"/>
      <c r="AA767" s="213"/>
      <c r="AB767" s="213"/>
      <c r="AC767" s="213"/>
      <c r="AD767" s="213"/>
      <c r="AE767" s="213"/>
      <c r="AF767" s="213"/>
      <c r="AG767" s="213"/>
      <c r="AH767" s="213"/>
      <c r="AI767" s="213"/>
      <c r="AJ767" s="213"/>
      <c r="AK767" s="213"/>
      <c r="AL767" s="213"/>
      <c r="AM767" s="213"/>
    </row>
    <row r="768" spans="1:39" ht="15.75" customHeight="1">
      <c r="A768" s="213"/>
      <c r="B768" s="212"/>
      <c r="C768" s="212"/>
      <c r="D768" s="212"/>
      <c r="E768" s="212"/>
      <c r="F768" s="212"/>
      <c r="G768" s="212"/>
      <c r="H768" s="212"/>
      <c r="I768" s="212"/>
      <c r="J768" s="212"/>
      <c r="K768" s="212"/>
      <c r="L768" s="212"/>
      <c r="M768" s="212"/>
      <c r="N768" s="212"/>
      <c r="O768" s="212"/>
      <c r="P768" s="55"/>
      <c r="Q768" s="55"/>
      <c r="R768" s="55"/>
      <c r="S768" s="55"/>
      <c r="T768" s="55"/>
      <c r="U768" s="213"/>
      <c r="V768" s="213"/>
      <c r="W768" s="213"/>
      <c r="X768" s="213"/>
      <c r="Y768" s="213"/>
      <c r="Z768" s="213"/>
      <c r="AA768" s="213"/>
      <c r="AB768" s="213"/>
      <c r="AC768" s="213"/>
      <c r="AD768" s="213"/>
      <c r="AE768" s="213"/>
      <c r="AF768" s="213"/>
      <c r="AG768" s="213"/>
      <c r="AH768" s="213"/>
      <c r="AI768" s="213"/>
      <c r="AJ768" s="213"/>
      <c r="AK768" s="213"/>
      <c r="AL768" s="213"/>
      <c r="AM768" s="213"/>
    </row>
    <row r="769" spans="1:39" ht="15.75" customHeight="1">
      <c r="A769" s="213"/>
      <c r="B769" s="212"/>
      <c r="C769" s="212"/>
      <c r="D769" s="212"/>
      <c r="E769" s="212"/>
      <c r="F769" s="212"/>
      <c r="G769" s="212"/>
      <c r="H769" s="212"/>
      <c r="I769" s="212"/>
      <c r="J769" s="212"/>
      <c r="K769" s="212"/>
      <c r="L769" s="212"/>
      <c r="M769" s="212"/>
      <c r="N769" s="212"/>
      <c r="O769" s="212"/>
      <c r="P769" s="55"/>
      <c r="Q769" s="55"/>
      <c r="R769" s="55"/>
      <c r="S769" s="55"/>
      <c r="T769" s="55"/>
      <c r="U769" s="213"/>
      <c r="V769" s="213"/>
      <c r="W769" s="213"/>
      <c r="X769" s="213"/>
      <c r="Y769" s="213"/>
      <c r="Z769" s="213"/>
      <c r="AA769" s="213"/>
      <c r="AB769" s="213"/>
      <c r="AC769" s="213"/>
      <c r="AD769" s="213"/>
      <c r="AE769" s="213"/>
      <c r="AF769" s="213"/>
      <c r="AG769" s="213"/>
      <c r="AH769" s="213"/>
      <c r="AI769" s="213"/>
      <c r="AJ769" s="213"/>
      <c r="AK769" s="213"/>
      <c r="AL769" s="213"/>
      <c r="AM769" s="213"/>
    </row>
    <row r="770" spans="1:39" ht="15.75" customHeight="1">
      <c r="A770" s="213"/>
      <c r="B770" s="212"/>
      <c r="C770" s="212"/>
      <c r="D770" s="212"/>
      <c r="E770" s="212"/>
      <c r="F770" s="212"/>
      <c r="G770" s="212"/>
      <c r="H770" s="212"/>
      <c r="I770" s="212"/>
      <c r="J770" s="212"/>
      <c r="K770" s="212"/>
      <c r="L770" s="212"/>
      <c r="M770" s="212"/>
      <c r="N770" s="212"/>
      <c r="O770" s="212"/>
      <c r="P770" s="55"/>
      <c r="Q770" s="55"/>
      <c r="R770" s="55"/>
      <c r="S770" s="55"/>
      <c r="T770" s="55"/>
      <c r="U770" s="213"/>
      <c r="V770" s="213"/>
      <c r="W770" s="213"/>
      <c r="X770" s="213"/>
      <c r="Y770" s="213"/>
      <c r="Z770" s="213"/>
      <c r="AA770" s="213"/>
      <c r="AB770" s="213"/>
      <c r="AC770" s="213"/>
      <c r="AD770" s="213"/>
      <c r="AE770" s="213"/>
      <c r="AF770" s="213"/>
      <c r="AG770" s="213"/>
      <c r="AH770" s="213"/>
      <c r="AI770" s="213"/>
      <c r="AJ770" s="213"/>
      <c r="AK770" s="213"/>
      <c r="AL770" s="213"/>
      <c r="AM770" s="213"/>
    </row>
    <row r="771" spans="1:39" ht="15.75" customHeight="1">
      <c r="A771" s="213"/>
      <c r="B771" s="212"/>
      <c r="C771" s="212"/>
      <c r="D771" s="212"/>
      <c r="E771" s="212"/>
      <c r="F771" s="212"/>
      <c r="G771" s="212"/>
      <c r="H771" s="212"/>
      <c r="I771" s="212"/>
      <c r="J771" s="212"/>
      <c r="K771" s="212"/>
      <c r="L771" s="212"/>
      <c r="M771" s="212"/>
      <c r="N771" s="212"/>
      <c r="O771" s="212"/>
      <c r="P771" s="55"/>
      <c r="Q771" s="55"/>
      <c r="R771" s="55"/>
      <c r="S771" s="55"/>
      <c r="T771" s="55"/>
      <c r="U771" s="213"/>
      <c r="V771" s="213"/>
      <c r="W771" s="213"/>
      <c r="X771" s="213"/>
      <c r="Y771" s="213"/>
      <c r="Z771" s="213"/>
      <c r="AA771" s="213"/>
      <c r="AB771" s="213"/>
      <c r="AC771" s="213"/>
      <c r="AD771" s="213"/>
      <c r="AE771" s="213"/>
      <c r="AF771" s="213"/>
      <c r="AG771" s="213"/>
      <c r="AH771" s="213"/>
      <c r="AI771" s="213"/>
      <c r="AJ771" s="213"/>
      <c r="AK771" s="213"/>
      <c r="AL771" s="213"/>
      <c r="AM771" s="213"/>
    </row>
    <row r="772" spans="1:39" ht="15.75" customHeight="1">
      <c r="A772" s="213"/>
      <c r="B772" s="212"/>
      <c r="C772" s="212"/>
      <c r="D772" s="212"/>
      <c r="E772" s="212"/>
      <c r="F772" s="212"/>
      <c r="G772" s="212"/>
      <c r="H772" s="212"/>
      <c r="I772" s="212"/>
      <c r="J772" s="212"/>
      <c r="K772" s="212"/>
      <c r="L772" s="212"/>
      <c r="M772" s="212"/>
      <c r="N772" s="212"/>
      <c r="O772" s="212"/>
      <c r="P772" s="55"/>
      <c r="Q772" s="55"/>
      <c r="R772" s="55"/>
      <c r="S772" s="55"/>
      <c r="T772" s="55"/>
      <c r="U772" s="213"/>
      <c r="V772" s="213"/>
      <c r="W772" s="213"/>
      <c r="X772" s="213"/>
      <c r="Y772" s="213"/>
      <c r="Z772" s="213"/>
      <c r="AA772" s="213"/>
      <c r="AB772" s="213"/>
      <c r="AC772" s="213"/>
      <c r="AD772" s="213"/>
      <c r="AE772" s="213"/>
      <c r="AF772" s="213"/>
      <c r="AG772" s="213"/>
      <c r="AH772" s="213"/>
      <c r="AI772" s="213"/>
      <c r="AJ772" s="213"/>
      <c r="AK772" s="213"/>
      <c r="AL772" s="213"/>
      <c r="AM772" s="213"/>
    </row>
    <row r="773" spans="1:39" ht="15.75" customHeight="1">
      <c r="A773" s="213"/>
      <c r="B773" s="212"/>
      <c r="C773" s="212"/>
      <c r="D773" s="212"/>
      <c r="E773" s="212"/>
      <c r="F773" s="212"/>
      <c r="G773" s="212"/>
      <c r="H773" s="212"/>
      <c r="I773" s="212"/>
      <c r="J773" s="212"/>
      <c r="K773" s="212"/>
      <c r="L773" s="212"/>
      <c r="M773" s="212"/>
      <c r="N773" s="212"/>
      <c r="O773" s="212"/>
      <c r="P773" s="55"/>
      <c r="Q773" s="55"/>
      <c r="R773" s="55"/>
      <c r="S773" s="55"/>
      <c r="T773" s="55"/>
      <c r="U773" s="213"/>
      <c r="V773" s="213"/>
      <c r="W773" s="213"/>
      <c r="X773" s="213"/>
      <c r="Y773" s="213"/>
      <c r="Z773" s="213"/>
      <c r="AA773" s="213"/>
      <c r="AB773" s="213"/>
      <c r="AC773" s="213"/>
      <c r="AD773" s="213"/>
      <c r="AE773" s="213"/>
      <c r="AF773" s="213"/>
      <c r="AG773" s="213"/>
      <c r="AH773" s="213"/>
      <c r="AI773" s="213"/>
      <c r="AJ773" s="213"/>
      <c r="AK773" s="213"/>
      <c r="AL773" s="213"/>
      <c r="AM773" s="213"/>
    </row>
    <row r="774" spans="1:39" ht="15.75" customHeight="1">
      <c r="A774" s="213"/>
      <c r="B774" s="212"/>
      <c r="C774" s="212"/>
      <c r="D774" s="212"/>
      <c r="E774" s="212"/>
      <c r="F774" s="212"/>
      <c r="G774" s="212"/>
      <c r="H774" s="212"/>
      <c r="I774" s="212"/>
      <c r="J774" s="212"/>
      <c r="K774" s="212"/>
      <c r="L774" s="212"/>
      <c r="M774" s="212"/>
      <c r="N774" s="212"/>
      <c r="O774" s="212"/>
      <c r="P774" s="55"/>
      <c r="Q774" s="55"/>
      <c r="R774" s="55"/>
      <c r="S774" s="55"/>
      <c r="T774" s="55"/>
      <c r="U774" s="213"/>
      <c r="V774" s="213"/>
      <c r="W774" s="213"/>
      <c r="X774" s="213"/>
      <c r="Y774" s="213"/>
      <c r="Z774" s="213"/>
      <c r="AA774" s="213"/>
      <c r="AB774" s="213"/>
      <c r="AC774" s="213"/>
      <c r="AD774" s="213"/>
      <c r="AE774" s="213"/>
      <c r="AF774" s="213"/>
      <c r="AG774" s="213"/>
      <c r="AH774" s="213"/>
      <c r="AI774" s="213"/>
      <c r="AJ774" s="213"/>
      <c r="AK774" s="213"/>
      <c r="AL774" s="213"/>
      <c r="AM774" s="213"/>
    </row>
    <row r="775" spans="1:39" ht="15.75" customHeight="1">
      <c r="A775" s="213"/>
      <c r="B775" s="212"/>
      <c r="C775" s="212"/>
      <c r="D775" s="212"/>
      <c r="E775" s="212"/>
      <c r="F775" s="212"/>
      <c r="G775" s="212"/>
      <c r="H775" s="212"/>
      <c r="I775" s="212"/>
      <c r="J775" s="212"/>
      <c r="K775" s="212"/>
      <c r="L775" s="212"/>
      <c r="M775" s="212"/>
      <c r="N775" s="212"/>
      <c r="O775" s="212"/>
      <c r="P775" s="55"/>
      <c r="Q775" s="55"/>
      <c r="R775" s="55"/>
      <c r="S775" s="55"/>
      <c r="T775" s="55"/>
      <c r="U775" s="213"/>
      <c r="V775" s="213"/>
      <c r="W775" s="213"/>
      <c r="X775" s="213"/>
      <c r="Y775" s="213"/>
      <c r="Z775" s="213"/>
      <c r="AA775" s="213"/>
      <c r="AB775" s="213"/>
      <c r="AC775" s="213"/>
      <c r="AD775" s="213"/>
      <c r="AE775" s="213"/>
      <c r="AF775" s="213"/>
      <c r="AG775" s="213"/>
      <c r="AH775" s="213"/>
      <c r="AI775" s="213"/>
      <c r="AJ775" s="213"/>
      <c r="AK775" s="213"/>
      <c r="AL775" s="213"/>
      <c r="AM775" s="213"/>
    </row>
    <row r="776" spans="1:39" ht="15.75" customHeight="1">
      <c r="A776" s="213"/>
      <c r="B776" s="212"/>
      <c r="C776" s="212"/>
      <c r="D776" s="212"/>
      <c r="E776" s="212"/>
      <c r="F776" s="212"/>
      <c r="G776" s="212"/>
      <c r="H776" s="212"/>
      <c r="I776" s="212"/>
      <c r="J776" s="212"/>
      <c r="K776" s="212"/>
      <c r="L776" s="212"/>
      <c r="M776" s="212"/>
      <c r="N776" s="212"/>
      <c r="O776" s="212"/>
      <c r="P776" s="55"/>
      <c r="Q776" s="55"/>
      <c r="R776" s="55"/>
      <c r="S776" s="55"/>
      <c r="T776" s="55"/>
      <c r="U776" s="213"/>
      <c r="V776" s="213"/>
      <c r="W776" s="213"/>
      <c r="X776" s="213"/>
      <c r="Y776" s="213"/>
      <c r="Z776" s="213"/>
      <c r="AA776" s="213"/>
      <c r="AB776" s="213"/>
      <c r="AC776" s="213"/>
      <c r="AD776" s="213"/>
      <c r="AE776" s="213"/>
      <c r="AF776" s="213"/>
      <c r="AG776" s="213"/>
      <c r="AH776" s="213"/>
      <c r="AI776" s="213"/>
      <c r="AJ776" s="213"/>
      <c r="AK776" s="213"/>
      <c r="AL776" s="213"/>
      <c r="AM776" s="213"/>
    </row>
    <row r="777" spans="1:39" ht="15.75" customHeight="1">
      <c r="A777" s="213"/>
      <c r="B777" s="212"/>
      <c r="C777" s="212"/>
      <c r="D777" s="212"/>
      <c r="E777" s="212"/>
      <c r="F777" s="212"/>
      <c r="G777" s="212"/>
      <c r="H777" s="212"/>
      <c r="I777" s="212"/>
      <c r="J777" s="212"/>
      <c r="K777" s="212"/>
      <c r="L777" s="212"/>
      <c r="M777" s="212"/>
      <c r="N777" s="212"/>
      <c r="O777" s="212"/>
      <c r="P777" s="55"/>
      <c r="Q777" s="55"/>
      <c r="R777" s="55"/>
      <c r="S777" s="55"/>
      <c r="T777" s="55"/>
      <c r="U777" s="213"/>
      <c r="V777" s="213"/>
      <c r="W777" s="213"/>
      <c r="X777" s="213"/>
      <c r="Y777" s="213"/>
      <c r="Z777" s="213"/>
      <c r="AA777" s="213"/>
      <c r="AB777" s="213"/>
      <c r="AC777" s="213"/>
      <c r="AD777" s="213"/>
      <c r="AE777" s="213"/>
      <c r="AF777" s="213"/>
      <c r="AG777" s="213"/>
      <c r="AH777" s="213"/>
      <c r="AI777" s="213"/>
      <c r="AJ777" s="213"/>
      <c r="AK777" s="213"/>
      <c r="AL777" s="213"/>
      <c r="AM777" s="213"/>
    </row>
    <row r="778" spans="1:39" ht="15.75" customHeight="1">
      <c r="A778" s="213"/>
      <c r="B778" s="212"/>
      <c r="C778" s="212"/>
      <c r="D778" s="212"/>
      <c r="E778" s="212"/>
      <c r="F778" s="212"/>
      <c r="G778" s="212"/>
      <c r="H778" s="212"/>
      <c r="I778" s="212"/>
      <c r="J778" s="212"/>
      <c r="K778" s="212"/>
      <c r="L778" s="212"/>
      <c r="M778" s="212"/>
      <c r="N778" s="212"/>
      <c r="O778" s="212"/>
      <c r="P778" s="55"/>
      <c r="Q778" s="55"/>
      <c r="R778" s="55"/>
      <c r="S778" s="55"/>
      <c r="T778" s="55"/>
      <c r="U778" s="213"/>
      <c r="V778" s="213"/>
      <c r="W778" s="213"/>
      <c r="X778" s="213"/>
      <c r="Y778" s="213"/>
      <c r="Z778" s="213"/>
      <c r="AA778" s="213"/>
      <c r="AB778" s="213"/>
      <c r="AC778" s="213"/>
      <c r="AD778" s="213"/>
      <c r="AE778" s="213"/>
      <c r="AF778" s="213"/>
      <c r="AG778" s="213"/>
      <c r="AH778" s="213"/>
      <c r="AI778" s="213"/>
      <c r="AJ778" s="213"/>
      <c r="AK778" s="213"/>
      <c r="AL778" s="213"/>
      <c r="AM778" s="213"/>
    </row>
    <row r="779" spans="1:39" ht="15.75" customHeight="1">
      <c r="A779" s="213"/>
      <c r="B779" s="212"/>
      <c r="C779" s="212"/>
      <c r="D779" s="212"/>
      <c r="E779" s="212"/>
      <c r="F779" s="212"/>
      <c r="G779" s="212"/>
      <c r="H779" s="212"/>
      <c r="I779" s="212"/>
      <c r="J779" s="212"/>
      <c r="K779" s="212"/>
      <c r="L779" s="212"/>
      <c r="M779" s="212"/>
      <c r="N779" s="212"/>
      <c r="O779" s="212"/>
      <c r="P779" s="55"/>
      <c r="Q779" s="55"/>
      <c r="R779" s="55"/>
      <c r="S779" s="55"/>
      <c r="T779" s="55"/>
      <c r="U779" s="213"/>
      <c r="V779" s="213"/>
      <c r="W779" s="213"/>
      <c r="X779" s="213"/>
      <c r="Y779" s="213"/>
      <c r="Z779" s="213"/>
      <c r="AA779" s="213"/>
      <c r="AB779" s="213"/>
      <c r="AC779" s="213"/>
      <c r="AD779" s="213"/>
      <c r="AE779" s="213"/>
      <c r="AF779" s="213"/>
      <c r="AG779" s="213"/>
      <c r="AH779" s="213"/>
      <c r="AI779" s="213"/>
      <c r="AJ779" s="213"/>
      <c r="AK779" s="213"/>
      <c r="AL779" s="213"/>
      <c r="AM779" s="213"/>
    </row>
    <row r="780" spans="1:39" ht="15.75" customHeight="1">
      <c r="A780" s="213"/>
      <c r="B780" s="212"/>
      <c r="C780" s="212"/>
      <c r="D780" s="212"/>
      <c r="E780" s="212"/>
      <c r="F780" s="212"/>
      <c r="G780" s="212"/>
      <c r="H780" s="212"/>
      <c r="I780" s="212"/>
      <c r="J780" s="212"/>
      <c r="K780" s="212"/>
      <c r="L780" s="212"/>
      <c r="M780" s="212"/>
      <c r="N780" s="212"/>
      <c r="O780" s="212"/>
      <c r="P780" s="55"/>
      <c r="Q780" s="55"/>
      <c r="R780" s="55"/>
      <c r="S780" s="55"/>
      <c r="T780" s="55"/>
      <c r="U780" s="213"/>
      <c r="V780" s="213"/>
      <c r="W780" s="213"/>
      <c r="X780" s="213"/>
      <c r="Y780" s="213"/>
      <c r="Z780" s="213"/>
      <c r="AA780" s="213"/>
      <c r="AB780" s="213"/>
      <c r="AC780" s="213"/>
      <c r="AD780" s="213"/>
      <c r="AE780" s="213"/>
      <c r="AF780" s="213"/>
      <c r="AG780" s="213"/>
      <c r="AH780" s="213"/>
      <c r="AI780" s="213"/>
      <c r="AJ780" s="213"/>
      <c r="AK780" s="213"/>
      <c r="AL780" s="213"/>
      <c r="AM780" s="213"/>
    </row>
    <row r="781" spans="1:39" ht="15.75" customHeight="1">
      <c r="A781" s="213"/>
      <c r="B781" s="212"/>
      <c r="C781" s="212"/>
      <c r="D781" s="212"/>
      <c r="E781" s="212"/>
      <c r="F781" s="212"/>
      <c r="G781" s="212"/>
      <c r="H781" s="212"/>
      <c r="I781" s="212"/>
      <c r="J781" s="212"/>
      <c r="K781" s="212"/>
      <c r="L781" s="212"/>
      <c r="M781" s="212"/>
      <c r="N781" s="212"/>
      <c r="O781" s="212"/>
      <c r="P781" s="55"/>
      <c r="Q781" s="55"/>
      <c r="R781" s="55"/>
      <c r="S781" s="55"/>
      <c r="T781" s="55"/>
      <c r="U781" s="213"/>
      <c r="V781" s="213"/>
      <c r="W781" s="213"/>
      <c r="X781" s="213"/>
      <c r="Y781" s="213"/>
      <c r="Z781" s="213"/>
      <c r="AA781" s="213"/>
      <c r="AB781" s="213"/>
      <c r="AC781" s="213"/>
      <c r="AD781" s="213"/>
      <c r="AE781" s="213"/>
      <c r="AF781" s="213"/>
      <c r="AG781" s="213"/>
      <c r="AH781" s="213"/>
      <c r="AI781" s="213"/>
      <c r="AJ781" s="213"/>
      <c r="AK781" s="213"/>
      <c r="AL781" s="213"/>
      <c r="AM781" s="213"/>
    </row>
    <row r="782" spans="1:39" ht="15.75" customHeight="1">
      <c r="A782" s="213"/>
      <c r="B782" s="212"/>
      <c r="C782" s="212"/>
      <c r="D782" s="212"/>
      <c r="E782" s="212"/>
      <c r="F782" s="212"/>
      <c r="G782" s="212"/>
      <c r="H782" s="212"/>
      <c r="I782" s="212"/>
      <c r="J782" s="212"/>
      <c r="K782" s="212"/>
      <c r="L782" s="212"/>
      <c r="M782" s="212"/>
      <c r="N782" s="212"/>
      <c r="O782" s="212"/>
      <c r="P782" s="55"/>
      <c r="Q782" s="55"/>
      <c r="R782" s="55"/>
      <c r="S782" s="55"/>
      <c r="T782" s="55"/>
      <c r="U782" s="213"/>
      <c r="V782" s="213"/>
      <c r="W782" s="213"/>
      <c r="X782" s="213"/>
      <c r="Y782" s="213"/>
      <c r="Z782" s="213"/>
      <c r="AA782" s="213"/>
      <c r="AB782" s="213"/>
      <c r="AC782" s="213"/>
      <c r="AD782" s="213"/>
      <c r="AE782" s="213"/>
      <c r="AF782" s="213"/>
      <c r="AG782" s="213"/>
      <c r="AH782" s="213"/>
      <c r="AI782" s="213"/>
      <c r="AJ782" s="213"/>
      <c r="AK782" s="213"/>
      <c r="AL782" s="213"/>
      <c r="AM782" s="213"/>
    </row>
    <row r="783" spans="1:39" ht="15.75" customHeight="1">
      <c r="A783" s="213"/>
      <c r="B783" s="212"/>
      <c r="C783" s="212"/>
      <c r="D783" s="212"/>
      <c r="E783" s="212"/>
      <c r="F783" s="212"/>
      <c r="G783" s="212"/>
      <c r="H783" s="212"/>
      <c r="I783" s="212"/>
      <c r="J783" s="212"/>
      <c r="K783" s="212"/>
      <c r="L783" s="212"/>
      <c r="M783" s="212"/>
      <c r="N783" s="212"/>
      <c r="O783" s="212"/>
      <c r="P783" s="55"/>
      <c r="Q783" s="55"/>
      <c r="R783" s="55"/>
      <c r="S783" s="55"/>
      <c r="T783" s="55"/>
      <c r="U783" s="213"/>
      <c r="V783" s="213"/>
      <c r="W783" s="213"/>
      <c r="X783" s="213"/>
      <c r="Y783" s="213"/>
      <c r="Z783" s="213"/>
      <c r="AA783" s="213"/>
      <c r="AB783" s="213"/>
      <c r="AC783" s="213"/>
      <c r="AD783" s="213"/>
      <c r="AE783" s="213"/>
      <c r="AF783" s="213"/>
      <c r="AG783" s="213"/>
      <c r="AH783" s="213"/>
      <c r="AI783" s="213"/>
      <c r="AJ783" s="213"/>
      <c r="AK783" s="213"/>
      <c r="AL783" s="213"/>
      <c r="AM783" s="213"/>
    </row>
    <row r="784" spans="1:39" ht="15.75" customHeight="1">
      <c r="A784" s="213"/>
      <c r="B784" s="212"/>
      <c r="C784" s="212"/>
      <c r="D784" s="212"/>
      <c r="E784" s="212"/>
      <c r="F784" s="212"/>
      <c r="G784" s="212"/>
      <c r="H784" s="212"/>
      <c r="I784" s="212"/>
      <c r="J784" s="212"/>
      <c r="K784" s="212"/>
      <c r="L784" s="212"/>
      <c r="M784" s="212"/>
      <c r="N784" s="212"/>
      <c r="O784" s="212"/>
      <c r="P784" s="55"/>
      <c r="Q784" s="55"/>
      <c r="R784" s="55"/>
      <c r="S784" s="55"/>
      <c r="T784" s="55"/>
      <c r="U784" s="213"/>
      <c r="V784" s="213"/>
      <c r="W784" s="213"/>
      <c r="X784" s="213"/>
      <c r="Y784" s="213"/>
      <c r="Z784" s="213"/>
      <c r="AA784" s="213"/>
      <c r="AB784" s="213"/>
      <c r="AC784" s="213"/>
      <c r="AD784" s="213"/>
      <c r="AE784" s="213"/>
      <c r="AF784" s="213"/>
      <c r="AG784" s="213"/>
      <c r="AH784" s="213"/>
      <c r="AI784" s="213"/>
      <c r="AJ784" s="213"/>
      <c r="AK784" s="213"/>
      <c r="AL784" s="213"/>
      <c r="AM784" s="213"/>
    </row>
    <row r="785" spans="1:39" ht="15.75" customHeight="1">
      <c r="A785" s="213"/>
      <c r="B785" s="212"/>
      <c r="C785" s="212"/>
      <c r="D785" s="212"/>
      <c r="E785" s="212"/>
      <c r="F785" s="212"/>
      <c r="G785" s="212"/>
      <c r="H785" s="212"/>
      <c r="I785" s="212"/>
      <c r="J785" s="212"/>
      <c r="K785" s="212"/>
      <c r="L785" s="212"/>
      <c r="M785" s="212"/>
      <c r="N785" s="212"/>
      <c r="O785" s="212"/>
      <c r="P785" s="55"/>
      <c r="Q785" s="55"/>
      <c r="R785" s="55"/>
      <c r="S785" s="55"/>
      <c r="T785" s="55"/>
      <c r="U785" s="213"/>
      <c r="V785" s="213"/>
      <c r="W785" s="213"/>
      <c r="X785" s="213"/>
      <c r="Y785" s="213"/>
      <c r="Z785" s="213"/>
      <c r="AA785" s="213"/>
      <c r="AB785" s="213"/>
      <c r="AC785" s="213"/>
      <c r="AD785" s="213"/>
      <c r="AE785" s="213"/>
      <c r="AF785" s="213"/>
      <c r="AG785" s="213"/>
      <c r="AH785" s="213"/>
      <c r="AI785" s="213"/>
      <c r="AJ785" s="213"/>
      <c r="AK785" s="213"/>
      <c r="AL785" s="213"/>
      <c r="AM785" s="213"/>
    </row>
    <row r="786" spans="1:39" ht="15.75" customHeight="1">
      <c r="A786" s="213"/>
      <c r="B786" s="212"/>
      <c r="C786" s="212"/>
      <c r="D786" s="212"/>
      <c r="E786" s="212"/>
      <c r="F786" s="212"/>
      <c r="G786" s="212"/>
      <c r="H786" s="212"/>
      <c r="I786" s="212"/>
      <c r="J786" s="212"/>
      <c r="K786" s="212"/>
      <c r="L786" s="212"/>
      <c r="M786" s="212"/>
      <c r="N786" s="212"/>
      <c r="O786" s="212"/>
      <c r="P786" s="55"/>
      <c r="Q786" s="55"/>
      <c r="R786" s="55"/>
      <c r="S786" s="55"/>
      <c r="T786" s="55"/>
      <c r="U786" s="213"/>
      <c r="V786" s="213"/>
      <c r="W786" s="213"/>
      <c r="X786" s="213"/>
      <c r="Y786" s="213"/>
      <c r="Z786" s="213"/>
      <c r="AA786" s="213"/>
      <c r="AB786" s="213"/>
      <c r="AC786" s="213"/>
      <c r="AD786" s="213"/>
      <c r="AE786" s="213"/>
      <c r="AF786" s="213"/>
      <c r="AG786" s="213"/>
      <c r="AH786" s="213"/>
      <c r="AI786" s="213"/>
      <c r="AJ786" s="213"/>
      <c r="AK786" s="213"/>
      <c r="AL786" s="213"/>
      <c r="AM786" s="213"/>
    </row>
    <row r="787" spans="1:39" ht="15.75" customHeight="1">
      <c r="A787" s="213"/>
      <c r="B787" s="212"/>
      <c r="C787" s="212"/>
      <c r="D787" s="212"/>
      <c r="E787" s="212"/>
      <c r="F787" s="212"/>
      <c r="G787" s="212"/>
      <c r="H787" s="212"/>
      <c r="I787" s="212"/>
      <c r="J787" s="212"/>
      <c r="K787" s="212"/>
      <c r="L787" s="212"/>
      <c r="M787" s="212"/>
      <c r="N787" s="212"/>
      <c r="O787" s="212"/>
      <c r="P787" s="55"/>
      <c r="Q787" s="55"/>
      <c r="R787" s="55"/>
      <c r="S787" s="55"/>
      <c r="T787" s="55"/>
      <c r="U787" s="213"/>
      <c r="V787" s="213"/>
      <c r="W787" s="213"/>
      <c r="X787" s="213"/>
      <c r="Y787" s="213"/>
      <c r="Z787" s="213"/>
      <c r="AA787" s="213"/>
      <c r="AB787" s="213"/>
      <c r="AC787" s="213"/>
      <c r="AD787" s="213"/>
      <c r="AE787" s="213"/>
      <c r="AF787" s="213"/>
      <c r="AG787" s="213"/>
      <c r="AH787" s="213"/>
      <c r="AI787" s="213"/>
      <c r="AJ787" s="213"/>
      <c r="AK787" s="213"/>
      <c r="AL787" s="213"/>
      <c r="AM787" s="213"/>
    </row>
    <row r="788" spans="1:39" ht="15.75" customHeight="1">
      <c r="A788" s="213"/>
      <c r="B788" s="212"/>
      <c r="C788" s="212"/>
      <c r="D788" s="212"/>
      <c r="E788" s="212"/>
      <c r="F788" s="212"/>
      <c r="G788" s="212"/>
      <c r="H788" s="212"/>
      <c r="I788" s="212"/>
      <c r="J788" s="212"/>
      <c r="K788" s="212"/>
      <c r="L788" s="212"/>
      <c r="M788" s="212"/>
      <c r="N788" s="212"/>
      <c r="O788" s="212"/>
      <c r="P788" s="55"/>
      <c r="Q788" s="55"/>
      <c r="R788" s="55"/>
      <c r="S788" s="55"/>
      <c r="T788" s="55"/>
      <c r="U788" s="213"/>
      <c r="V788" s="213"/>
      <c r="W788" s="213"/>
      <c r="X788" s="213"/>
      <c r="Y788" s="213"/>
      <c r="Z788" s="213"/>
      <c r="AA788" s="213"/>
      <c r="AB788" s="213"/>
      <c r="AC788" s="213"/>
      <c r="AD788" s="213"/>
      <c r="AE788" s="213"/>
      <c r="AF788" s="213"/>
      <c r="AG788" s="213"/>
      <c r="AH788" s="213"/>
      <c r="AI788" s="213"/>
      <c r="AJ788" s="213"/>
      <c r="AK788" s="213"/>
      <c r="AL788" s="213"/>
      <c r="AM788" s="213"/>
    </row>
    <row r="789" spans="1:39" ht="15.75" customHeight="1">
      <c r="A789" s="213"/>
      <c r="B789" s="212"/>
      <c r="C789" s="212"/>
      <c r="D789" s="212"/>
      <c r="E789" s="212"/>
      <c r="F789" s="212"/>
      <c r="G789" s="212"/>
      <c r="H789" s="212"/>
      <c r="I789" s="212"/>
      <c r="J789" s="212"/>
      <c r="K789" s="212"/>
      <c r="L789" s="212"/>
      <c r="M789" s="212"/>
      <c r="N789" s="212"/>
      <c r="O789" s="212"/>
      <c r="P789" s="55"/>
      <c r="Q789" s="55"/>
      <c r="R789" s="55"/>
      <c r="S789" s="55"/>
      <c r="T789" s="55"/>
      <c r="U789" s="213"/>
      <c r="V789" s="213"/>
      <c r="W789" s="213"/>
      <c r="X789" s="213"/>
      <c r="Y789" s="213"/>
      <c r="Z789" s="213"/>
      <c r="AA789" s="213"/>
      <c r="AB789" s="213"/>
      <c r="AC789" s="213"/>
      <c r="AD789" s="213"/>
      <c r="AE789" s="213"/>
      <c r="AF789" s="213"/>
      <c r="AG789" s="213"/>
      <c r="AH789" s="213"/>
      <c r="AI789" s="213"/>
      <c r="AJ789" s="213"/>
      <c r="AK789" s="213"/>
      <c r="AL789" s="213"/>
      <c r="AM789" s="213"/>
    </row>
    <row r="790" spans="1:39" ht="15.75" customHeight="1">
      <c r="A790" s="213"/>
      <c r="B790" s="212"/>
      <c r="C790" s="212"/>
      <c r="D790" s="212"/>
      <c r="E790" s="212"/>
      <c r="F790" s="212"/>
      <c r="G790" s="212"/>
      <c r="H790" s="212"/>
      <c r="I790" s="212"/>
      <c r="J790" s="212"/>
      <c r="K790" s="212"/>
      <c r="L790" s="212"/>
      <c r="M790" s="212"/>
      <c r="N790" s="212"/>
      <c r="O790" s="212"/>
      <c r="P790" s="55"/>
      <c r="Q790" s="55"/>
      <c r="R790" s="55"/>
      <c r="S790" s="55"/>
      <c r="T790" s="55"/>
      <c r="U790" s="213"/>
      <c r="V790" s="213"/>
      <c r="W790" s="213"/>
      <c r="X790" s="213"/>
      <c r="Y790" s="213"/>
      <c r="Z790" s="213"/>
      <c r="AA790" s="213"/>
      <c r="AB790" s="213"/>
      <c r="AC790" s="213"/>
      <c r="AD790" s="213"/>
      <c r="AE790" s="213"/>
      <c r="AF790" s="213"/>
      <c r="AG790" s="213"/>
      <c r="AH790" s="213"/>
      <c r="AI790" s="213"/>
      <c r="AJ790" s="213"/>
      <c r="AK790" s="213"/>
      <c r="AL790" s="213"/>
      <c r="AM790" s="213"/>
    </row>
    <row r="791" spans="1:39" ht="15.75" customHeight="1">
      <c r="A791" s="213"/>
      <c r="B791" s="212"/>
      <c r="C791" s="212"/>
      <c r="D791" s="212"/>
      <c r="E791" s="212"/>
      <c r="F791" s="212"/>
      <c r="G791" s="212"/>
      <c r="H791" s="212"/>
      <c r="I791" s="212"/>
      <c r="J791" s="212"/>
      <c r="K791" s="212"/>
      <c r="L791" s="212"/>
      <c r="M791" s="212"/>
      <c r="N791" s="212"/>
      <c r="O791" s="212"/>
      <c r="P791" s="55"/>
      <c r="Q791" s="55"/>
      <c r="R791" s="55"/>
      <c r="S791" s="55"/>
      <c r="T791" s="55"/>
      <c r="U791" s="213"/>
      <c r="V791" s="213"/>
      <c r="W791" s="213"/>
      <c r="X791" s="213"/>
      <c r="Y791" s="213"/>
      <c r="Z791" s="213"/>
      <c r="AA791" s="213"/>
      <c r="AB791" s="213"/>
      <c r="AC791" s="213"/>
      <c r="AD791" s="213"/>
      <c r="AE791" s="213"/>
      <c r="AF791" s="213"/>
      <c r="AG791" s="213"/>
      <c r="AH791" s="213"/>
      <c r="AI791" s="213"/>
      <c r="AJ791" s="213"/>
      <c r="AK791" s="213"/>
      <c r="AL791" s="213"/>
      <c r="AM791" s="213"/>
    </row>
    <row r="792" spans="1:39" ht="15.75" customHeight="1">
      <c r="A792" s="213"/>
      <c r="B792" s="212"/>
      <c r="C792" s="212"/>
      <c r="D792" s="212"/>
      <c r="E792" s="212"/>
      <c r="F792" s="212"/>
      <c r="G792" s="212"/>
      <c r="H792" s="212"/>
      <c r="I792" s="212"/>
      <c r="J792" s="212"/>
      <c r="K792" s="212"/>
      <c r="L792" s="212"/>
      <c r="M792" s="212"/>
      <c r="N792" s="212"/>
      <c r="O792" s="212"/>
      <c r="P792" s="55"/>
      <c r="Q792" s="55"/>
      <c r="R792" s="55"/>
      <c r="S792" s="55"/>
      <c r="T792" s="55"/>
      <c r="U792" s="213"/>
      <c r="V792" s="213"/>
      <c r="W792" s="213"/>
      <c r="X792" s="213"/>
      <c r="Y792" s="213"/>
      <c r="Z792" s="213"/>
      <c r="AA792" s="213"/>
      <c r="AB792" s="213"/>
      <c r="AC792" s="213"/>
      <c r="AD792" s="213"/>
      <c r="AE792" s="213"/>
      <c r="AF792" s="213"/>
      <c r="AG792" s="213"/>
      <c r="AH792" s="213"/>
      <c r="AI792" s="213"/>
      <c r="AJ792" s="213"/>
      <c r="AK792" s="213"/>
      <c r="AL792" s="213"/>
      <c r="AM792" s="213"/>
    </row>
    <row r="793" spans="1:39" ht="15.75" customHeight="1">
      <c r="A793" s="213"/>
      <c r="B793" s="212"/>
      <c r="C793" s="212"/>
      <c r="D793" s="212"/>
      <c r="E793" s="212"/>
      <c r="F793" s="212"/>
      <c r="G793" s="212"/>
      <c r="H793" s="212"/>
      <c r="I793" s="212"/>
      <c r="J793" s="212"/>
      <c r="K793" s="212"/>
      <c r="L793" s="212"/>
      <c r="M793" s="212"/>
      <c r="N793" s="212"/>
      <c r="O793" s="212"/>
      <c r="P793" s="55"/>
      <c r="Q793" s="55"/>
      <c r="R793" s="55"/>
      <c r="S793" s="55"/>
      <c r="T793" s="55"/>
      <c r="U793" s="213"/>
      <c r="V793" s="213"/>
      <c r="W793" s="213"/>
      <c r="X793" s="213"/>
      <c r="Y793" s="213"/>
      <c r="Z793" s="213"/>
      <c r="AA793" s="213"/>
      <c r="AB793" s="213"/>
      <c r="AC793" s="213"/>
      <c r="AD793" s="213"/>
      <c r="AE793" s="213"/>
      <c r="AF793" s="213"/>
      <c r="AG793" s="213"/>
      <c r="AH793" s="213"/>
      <c r="AI793" s="213"/>
      <c r="AJ793" s="213"/>
      <c r="AK793" s="213"/>
      <c r="AL793" s="213"/>
      <c r="AM793" s="213"/>
    </row>
    <row r="794" spans="1:39" ht="15.75" customHeight="1">
      <c r="A794" s="213"/>
      <c r="B794" s="212"/>
      <c r="C794" s="212"/>
      <c r="D794" s="212"/>
      <c r="E794" s="212"/>
      <c r="F794" s="212"/>
      <c r="G794" s="212"/>
      <c r="H794" s="212"/>
      <c r="I794" s="212"/>
      <c r="J794" s="212"/>
      <c r="K794" s="212"/>
      <c r="L794" s="212"/>
      <c r="M794" s="212"/>
      <c r="N794" s="212"/>
      <c r="O794" s="212"/>
      <c r="P794" s="55"/>
      <c r="Q794" s="55"/>
      <c r="R794" s="55"/>
      <c r="S794" s="55"/>
      <c r="T794" s="55"/>
      <c r="U794" s="213"/>
      <c r="V794" s="213"/>
      <c r="W794" s="213"/>
      <c r="X794" s="213"/>
      <c r="Y794" s="213"/>
      <c r="Z794" s="213"/>
      <c r="AA794" s="213"/>
      <c r="AB794" s="213"/>
      <c r="AC794" s="213"/>
      <c r="AD794" s="213"/>
      <c r="AE794" s="213"/>
      <c r="AF794" s="213"/>
      <c r="AG794" s="213"/>
      <c r="AH794" s="213"/>
      <c r="AI794" s="213"/>
      <c r="AJ794" s="213"/>
      <c r="AK794" s="213"/>
      <c r="AL794" s="213"/>
      <c r="AM794" s="213"/>
    </row>
    <row r="795" spans="1:39" ht="15.75" customHeight="1">
      <c r="A795" s="213"/>
      <c r="B795" s="212"/>
      <c r="C795" s="212"/>
      <c r="D795" s="212"/>
      <c r="E795" s="212"/>
      <c r="F795" s="212"/>
      <c r="G795" s="212"/>
      <c r="H795" s="212"/>
      <c r="I795" s="212"/>
      <c r="J795" s="212"/>
      <c r="K795" s="212"/>
      <c r="L795" s="212"/>
      <c r="M795" s="212"/>
      <c r="N795" s="212"/>
      <c r="O795" s="212"/>
      <c r="P795" s="55"/>
      <c r="Q795" s="55"/>
      <c r="R795" s="55"/>
      <c r="S795" s="55"/>
      <c r="T795" s="55"/>
      <c r="U795" s="213"/>
      <c r="V795" s="213"/>
      <c r="W795" s="213"/>
      <c r="X795" s="213"/>
      <c r="Y795" s="213"/>
      <c r="Z795" s="213"/>
      <c r="AA795" s="213"/>
      <c r="AB795" s="213"/>
      <c r="AC795" s="213"/>
      <c r="AD795" s="213"/>
      <c r="AE795" s="213"/>
      <c r="AF795" s="213"/>
      <c r="AG795" s="213"/>
      <c r="AH795" s="213"/>
      <c r="AI795" s="213"/>
      <c r="AJ795" s="213"/>
      <c r="AK795" s="213"/>
      <c r="AL795" s="213"/>
      <c r="AM795" s="213"/>
    </row>
    <row r="796" spans="1:39" ht="15.75" customHeight="1">
      <c r="A796" s="213"/>
      <c r="B796" s="212"/>
      <c r="C796" s="212"/>
      <c r="D796" s="212"/>
      <c r="E796" s="212"/>
      <c r="F796" s="212"/>
      <c r="G796" s="212"/>
      <c r="H796" s="212"/>
      <c r="I796" s="212"/>
      <c r="J796" s="212"/>
      <c r="K796" s="212"/>
      <c r="L796" s="212"/>
      <c r="M796" s="212"/>
      <c r="N796" s="212"/>
      <c r="O796" s="212"/>
      <c r="P796" s="55"/>
      <c r="Q796" s="55"/>
      <c r="R796" s="55"/>
      <c r="S796" s="55"/>
      <c r="T796" s="55"/>
      <c r="U796" s="213"/>
      <c r="V796" s="213"/>
      <c r="W796" s="213"/>
      <c r="X796" s="213"/>
      <c r="Y796" s="213"/>
      <c r="Z796" s="213"/>
      <c r="AA796" s="213"/>
      <c r="AB796" s="213"/>
      <c r="AC796" s="213"/>
      <c r="AD796" s="213"/>
      <c r="AE796" s="213"/>
      <c r="AF796" s="213"/>
      <c r="AG796" s="213"/>
      <c r="AH796" s="213"/>
      <c r="AI796" s="213"/>
      <c r="AJ796" s="213"/>
      <c r="AK796" s="213"/>
      <c r="AL796" s="213"/>
      <c r="AM796" s="213"/>
    </row>
    <row r="797" spans="1:39" ht="15.75" customHeight="1">
      <c r="A797" s="213"/>
      <c r="B797" s="212"/>
      <c r="C797" s="212"/>
      <c r="D797" s="212"/>
      <c r="E797" s="212"/>
      <c r="F797" s="212"/>
      <c r="G797" s="212"/>
      <c r="H797" s="212"/>
      <c r="I797" s="212"/>
      <c r="J797" s="212"/>
      <c r="K797" s="212"/>
      <c r="L797" s="212"/>
      <c r="M797" s="212"/>
      <c r="N797" s="212"/>
      <c r="O797" s="212"/>
      <c r="P797" s="55"/>
      <c r="Q797" s="55"/>
      <c r="R797" s="55"/>
      <c r="S797" s="55"/>
      <c r="T797" s="55"/>
      <c r="U797" s="213"/>
      <c r="V797" s="213"/>
      <c r="W797" s="213"/>
      <c r="X797" s="213"/>
      <c r="Y797" s="213"/>
      <c r="Z797" s="213"/>
      <c r="AA797" s="213"/>
      <c r="AB797" s="213"/>
      <c r="AC797" s="213"/>
      <c r="AD797" s="213"/>
      <c r="AE797" s="213"/>
      <c r="AF797" s="213"/>
      <c r="AG797" s="213"/>
      <c r="AH797" s="213"/>
      <c r="AI797" s="213"/>
      <c r="AJ797" s="213"/>
      <c r="AK797" s="213"/>
      <c r="AL797" s="213"/>
      <c r="AM797" s="213"/>
    </row>
    <row r="798" spans="1:39" ht="15.75" customHeight="1">
      <c r="A798" s="213"/>
      <c r="B798" s="212"/>
      <c r="C798" s="212"/>
      <c r="D798" s="212"/>
      <c r="E798" s="212"/>
      <c r="F798" s="212"/>
      <c r="G798" s="212"/>
      <c r="H798" s="212"/>
      <c r="I798" s="212"/>
      <c r="J798" s="212"/>
      <c r="K798" s="212"/>
      <c r="L798" s="212"/>
      <c r="M798" s="212"/>
      <c r="N798" s="212"/>
      <c r="O798" s="212"/>
      <c r="P798" s="55"/>
      <c r="Q798" s="55"/>
      <c r="R798" s="55"/>
      <c r="S798" s="55"/>
      <c r="T798" s="55"/>
      <c r="U798" s="213"/>
      <c r="V798" s="213"/>
      <c r="W798" s="213"/>
      <c r="X798" s="213"/>
      <c r="Y798" s="213"/>
      <c r="Z798" s="213"/>
      <c r="AA798" s="213"/>
      <c r="AB798" s="213"/>
      <c r="AC798" s="213"/>
      <c r="AD798" s="213"/>
      <c r="AE798" s="213"/>
      <c r="AF798" s="213"/>
      <c r="AG798" s="213"/>
      <c r="AH798" s="213"/>
      <c r="AI798" s="213"/>
      <c r="AJ798" s="213"/>
      <c r="AK798" s="213"/>
      <c r="AL798" s="213"/>
      <c r="AM798" s="213"/>
    </row>
    <row r="799" spans="1:39" ht="15.75" customHeight="1">
      <c r="A799" s="213"/>
      <c r="B799" s="212"/>
      <c r="C799" s="212"/>
      <c r="D799" s="212"/>
      <c r="E799" s="212"/>
      <c r="F799" s="212"/>
      <c r="G799" s="212"/>
      <c r="H799" s="212"/>
      <c r="I799" s="212"/>
      <c r="J799" s="212"/>
      <c r="K799" s="212"/>
      <c r="L799" s="212"/>
      <c r="M799" s="212"/>
      <c r="N799" s="212"/>
      <c r="O799" s="212"/>
      <c r="P799" s="55"/>
      <c r="Q799" s="55"/>
      <c r="R799" s="55"/>
      <c r="S799" s="55"/>
      <c r="T799" s="55"/>
      <c r="U799" s="213"/>
      <c r="V799" s="213"/>
      <c r="W799" s="213"/>
      <c r="X799" s="213"/>
      <c r="Y799" s="213"/>
      <c r="Z799" s="213"/>
      <c r="AA799" s="213"/>
      <c r="AB799" s="213"/>
      <c r="AC799" s="213"/>
      <c r="AD799" s="213"/>
      <c r="AE799" s="213"/>
      <c r="AF799" s="213"/>
      <c r="AG799" s="213"/>
      <c r="AH799" s="213"/>
      <c r="AI799" s="213"/>
      <c r="AJ799" s="213"/>
      <c r="AK799" s="213"/>
      <c r="AL799" s="213"/>
      <c r="AM799" s="213"/>
    </row>
    <row r="800" spans="1:39" ht="15.75" customHeight="1">
      <c r="A800" s="213"/>
      <c r="B800" s="212"/>
      <c r="C800" s="212"/>
      <c r="D800" s="212"/>
      <c r="E800" s="212"/>
      <c r="F800" s="212"/>
      <c r="G800" s="212"/>
      <c r="H800" s="212"/>
      <c r="I800" s="212"/>
      <c r="J800" s="212"/>
      <c r="K800" s="212"/>
      <c r="L800" s="212"/>
      <c r="M800" s="212"/>
      <c r="N800" s="212"/>
      <c r="O800" s="212"/>
      <c r="P800" s="55"/>
      <c r="Q800" s="55"/>
      <c r="R800" s="55"/>
      <c r="S800" s="55"/>
      <c r="T800" s="55"/>
      <c r="U800" s="213"/>
      <c r="V800" s="213"/>
      <c r="W800" s="213"/>
      <c r="X800" s="213"/>
      <c r="Y800" s="213"/>
      <c r="Z800" s="213"/>
      <c r="AA800" s="213"/>
      <c r="AB800" s="213"/>
      <c r="AC800" s="213"/>
      <c r="AD800" s="213"/>
      <c r="AE800" s="213"/>
      <c r="AF800" s="213"/>
      <c r="AG800" s="213"/>
      <c r="AH800" s="213"/>
      <c r="AI800" s="213"/>
      <c r="AJ800" s="213"/>
      <c r="AK800" s="213"/>
      <c r="AL800" s="213"/>
      <c r="AM800" s="213"/>
    </row>
    <row r="801" spans="1:39" ht="15.75" customHeight="1">
      <c r="A801" s="213"/>
      <c r="B801" s="212"/>
      <c r="C801" s="212"/>
      <c r="D801" s="212"/>
      <c r="E801" s="212"/>
      <c r="F801" s="212"/>
      <c r="G801" s="212"/>
      <c r="H801" s="212"/>
      <c r="I801" s="212"/>
      <c r="J801" s="212"/>
      <c r="K801" s="212"/>
      <c r="L801" s="212"/>
      <c r="M801" s="212"/>
      <c r="N801" s="212"/>
      <c r="O801" s="212"/>
      <c r="P801" s="55"/>
      <c r="Q801" s="55"/>
      <c r="R801" s="55"/>
      <c r="S801" s="55"/>
      <c r="T801" s="55"/>
      <c r="U801" s="213"/>
      <c r="V801" s="213"/>
      <c r="W801" s="213"/>
      <c r="X801" s="213"/>
      <c r="Y801" s="213"/>
      <c r="Z801" s="213"/>
      <c r="AA801" s="213"/>
      <c r="AB801" s="213"/>
      <c r="AC801" s="213"/>
      <c r="AD801" s="213"/>
      <c r="AE801" s="213"/>
      <c r="AF801" s="213"/>
      <c r="AG801" s="213"/>
      <c r="AH801" s="213"/>
      <c r="AI801" s="213"/>
      <c r="AJ801" s="213"/>
      <c r="AK801" s="213"/>
      <c r="AL801" s="213"/>
      <c r="AM801" s="213"/>
    </row>
    <row r="802" spans="1:39" ht="15.75" customHeight="1">
      <c r="A802" s="213"/>
      <c r="B802" s="212"/>
      <c r="C802" s="212"/>
      <c r="D802" s="212"/>
      <c r="E802" s="212"/>
      <c r="F802" s="212"/>
      <c r="G802" s="212"/>
      <c r="H802" s="212"/>
      <c r="I802" s="212"/>
      <c r="J802" s="212"/>
      <c r="K802" s="212"/>
      <c r="L802" s="212"/>
      <c r="M802" s="212"/>
      <c r="N802" s="212"/>
      <c r="O802" s="212"/>
      <c r="P802" s="55"/>
      <c r="Q802" s="55"/>
      <c r="R802" s="55"/>
      <c r="S802" s="55"/>
      <c r="T802" s="55"/>
      <c r="U802" s="213"/>
      <c r="V802" s="213"/>
      <c r="W802" s="213"/>
      <c r="X802" s="213"/>
      <c r="Y802" s="213"/>
      <c r="Z802" s="213"/>
      <c r="AA802" s="213"/>
      <c r="AB802" s="213"/>
      <c r="AC802" s="213"/>
      <c r="AD802" s="213"/>
      <c r="AE802" s="213"/>
      <c r="AF802" s="213"/>
      <c r="AG802" s="213"/>
      <c r="AH802" s="213"/>
      <c r="AI802" s="213"/>
      <c r="AJ802" s="213"/>
      <c r="AK802" s="213"/>
      <c r="AL802" s="213"/>
      <c r="AM802" s="213"/>
    </row>
    <row r="803" spans="1:39" ht="15.75" customHeight="1">
      <c r="A803" s="213"/>
      <c r="B803" s="212"/>
      <c r="C803" s="212"/>
      <c r="D803" s="212"/>
      <c r="E803" s="212"/>
      <c r="F803" s="212"/>
      <c r="G803" s="212"/>
      <c r="H803" s="212"/>
      <c r="I803" s="212"/>
      <c r="J803" s="212"/>
      <c r="K803" s="212"/>
      <c r="L803" s="212"/>
      <c r="M803" s="212"/>
      <c r="N803" s="212"/>
      <c r="O803" s="212"/>
      <c r="P803" s="55"/>
      <c r="Q803" s="55"/>
      <c r="R803" s="55"/>
      <c r="S803" s="55"/>
      <c r="T803" s="55"/>
      <c r="U803" s="213"/>
      <c r="V803" s="213"/>
      <c r="W803" s="213"/>
      <c r="X803" s="213"/>
      <c r="Y803" s="213"/>
      <c r="Z803" s="213"/>
      <c r="AA803" s="213"/>
      <c r="AB803" s="213"/>
      <c r="AC803" s="213"/>
      <c r="AD803" s="213"/>
      <c r="AE803" s="213"/>
      <c r="AF803" s="213"/>
      <c r="AG803" s="213"/>
      <c r="AH803" s="213"/>
      <c r="AI803" s="213"/>
      <c r="AJ803" s="213"/>
      <c r="AK803" s="213"/>
      <c r="AL803" s="213"/>
      <c r="AM803" s="213"/>
    </row>
    <row r="804" spans="1:39" ht="15.75" customHeight="1">
      <c r="A804" s="213"/>
      <c r="B804" s="212"/>
      <c r="C804" s="212"/>
      <c r="D804" s="212"/>
      <c r="E804" s="212"/>
      <c r="F804" s="212"/>
      <c r="G804" s="212"/>
      <c r="H804" s="212"/>
      <c r="I804" s="212"/>
      <c r="J804" s="212"/>
      <c r="K804" s="212"/>
      <c r="L804" s="212"/>
      <c r="M804" s="212"/>
      <c r="N804" s="212"/>
      <c r="O804" s="212"/>
      <c r="P804" s="55"/>
      <c r="Q804" s="55"/>
      <c r="R804" s="55"/>
      <c r="S804" s="55"/>
      <c r="T804" s="55"/>
      <c r="U804" s="213"/>
      <c r="V804" s="213"/>
      <c r="W804" s="213"/>
      <c r="X804" s="213"/>
      <c r="Y804" s="213"/>
      <c r="Z804" s="213"/>
      <c r="AA804" s="213"/>
      <c r="AB804" s="213"/>
      <c r="AC804" s="213"/>
      <c r="AD804" s="213"/>
      <c r="AE804" s="213"/>
      <c r="AF804" s="213"/>
      <c r="AG804" s="213"/>
      <c r="AH804" s="213"/>
      <c r="AI804" s="213"/>
      <c r="AJ804" s="213"/>
      <c r="AK804" s="213"/>
      <c r="AL804" s="213"/>
      <c r="AM804" s="213"/>
    </row>
    <row r="805" spans="1:39" ht="15.75" customHeight="1">
      <c r="A805" s="213"/>
      <c r="B805" s="212"/>
      <c r="C805" s="212"/>
      <c r="D805" s="212"/>
      <c r="E805" s="212"/>
      <c r="F805" s="212"/>
      <c r="G805" s="212"/>
      <c r="H805" s="212"/>
      <c r="I805" s="212"/>
      <c r="J805" s="212"/>
      <c r="K805" s="212"/>
      <c r="L805" s="212"/>
      <c r="M805" s="212"/>
      <c r="N805" s="212"/>
      <c r="O805" s="212"/>
      <c r="P805" s="55"/>
      <c r="Q805" s="55"/>
      <c r="R805" s="55"/>
      <c r="S805" s="55"/>
      <c r="T805" s="55"/>
      <c r="U805" s="213"/>
      <c r="V805" s="213"/>
      <c r="W805" s="213"/>
      <c r="X805" s="213"/>
      <c r="Y805" s="213"/>
      <c r="Z805" s="213"/>
      <c r="AA805" s="213"/>
      <c r="AB805" s="213"/>
      <c r="AC805" s="213"/>
      <c r="AD805" s="213"/>
      <c r="AE805" s="213"/>
      <c r="AF805" s="213"/>
      <c r="AG805" s="213"/>
      <c r="AH805" s="213"/>
      <c r="AI805" s="213"/>
      <c r="AJ805" s="213"/>
      <c r="AK805" s="213"/>
      <c r="AL805" s="213"/>
      <c r="AM805" s="213"/>
    </row>
    <row r="806" spans="1:39" ht="15.75" customHeight="1">
      <c r="A806" s="213"/>
      <c r="B806" s="212"/>
      <c r="C806" s="212"/>
      <c r="D806" s="212"/>
      <c r="E806" s="212"/>
      <c r="F806" s="212"/>
      <c r="G806" s="212"/>
      <c r="H806" s="212"/>
      <c r="I806" s="212"/>
      <c r="J806" s="212"/>
      <c r="K806" s="212"/>
      <c r="L806" s="212"/>
      <c r="M806" s="212"/>
      <c r="N806" s="212"/>
      <c r="O806" s="212"/>
      <c r="P806" s="55"/>
      <c r="Q806" s="55"/>
      <c r="R806" s="55"/>
      <c r="S806" s="55"/>
      <c r="T806" s="55"/>
      <c r="U806" s="213"/>
      <c r="V806" s="213"/>
      <c r="W806" s="213"/>
      <c r="X806" s="213"/>
      <c r="Y806" s="213"/>
      <c r="Z806" s="213"/>
      <c r="AA806" s="213"/>
      <c r="AB806" s="213"/>
      <c r="AC806" s="213"/>
      <c r="AD806" s="213"/>
      <c r="AE806" s="213"/>
      <c r="AF806" s="213"/>
      <c r="AG806" s="213"/>
      <c r="AH806" s="213"/>
      <c r="AI806" s="213"/>
      <c r="AJ806" s="213"/>
      <c r="AK806" s="213"/>
      <c r="AL806" s="213"/>
      <c r="AM806" s="213"/>
    </row>
    <row r="807" spans="1:39" ht="15.75" customHeight="1">
      <c r="A807" s="213"/>
      <c r="B807" s="212"/>
      <c r="C807" s="212"/>
      <c r="D807" s="212"/>
      <c r="E807" s="212"/>
      <c r="F807" s="212"/>
      <c r="G807" s="212"/>
      <c r="H807" s="212"/>
      <c r="I807" s="212"/>
      <c r="J807" s="212"/>
      <c r="K807" s="212"/>
      <c r="L807" s="212"/>
      <c r="M807" s="212"/>
      <c r="N807" s="212"/>
      <c r="O807" s="212"/>
      <c r="P807" s="55"/>
      <c r="Q807" s="55"/>
      <c r="R807" s="55"/>
      <c r="S807" s="55"/>
      <c r="T807" s="55"/>
      <c r="U807" s="213"/>
      <c r="V807" s="213"/>
      <c r="W807" s="213"/>
      <c r="X807" s="213"/>
      <c r="Y807" s="213"/>
      <c r="Z807" s="213"/>
      <c r="AA807" s="213"/>
      <c r="AB807" s="213"/>
      <c r="AC807" s="213"/>
      <c r="AD807" s="213"/>
      <c r="AE807" s="213"/>
      <c r="AF807" s="213"/>
      <c r="AG807" s="213"/>
      <c r="AH807" s="213"/>
      <c r="AI807" s="213"/>
      <c r="AJ807" s="213"/>
      <c r="AK807" s="213"/>
      <c r="AL807" s="213"/>
      <c r="AM807" s="213"/>
    </row>
    <row r="808" spans="1:39" ht="15.75" customHeight="1">
      <c r="A808" s="213"/>
      <c r="B808" s="212"/>
      <c r="C808" s="212"/>
      <c r="D808" s="212"/>
      <c r="E808" s="212"/>
      <c r="F808" s="212"/>
      <c r="G808" s="212"/>
      <c r="H808" s="212"/>
      <c r="I808" s="212"/>
      <c r="J808" s="212"/>
      <c r="K808" s="212"/>
      <c r="L808" s="212"/>
      <c r="M808" s="212"/>
      <c r="N808" s="212"/>
      <c r="O808" s="212"/>
      <c r="P808" s="55"/>
      <c r="Q808" s="55"/>
      <c r="R808" s="55"/>
      <c r="S808" s="55"/>
      <c r="T808" s="55"/>
      <c r="U808" s="213"/>
      <c r="V808" s="213"/>
      <c r="W808" s="213"/>
      <c r="X808" s="213"/>
      <c r="Y808" s="213"/>
      <c r="Z808" s="213"/>
      <c r="AA808" s="213"/>
      <c r="AB808" s="213"/>
      <c r="AC808" s="213"/>
      <c r="AD808" s="213"/>
      <c r="AE808" s="213"/>
      <c r="AF808" s="213"/>
      <c r="AG808" s="213"/>
      <c r="AH808" s="213"/>
      <c r="AI808" s="213"/>
      <c r="AJ808" s="213"/>
      <c r="AK808" s="213"/>
      <c r="AL808" s="213"/>
      <c r="AM808" s="213"/>
    </row>
    <row r="809" spans="1:39" ht="15.75" customHeight="1">
      <c r="A809" s="213"/>
      <c r="B809" s="212"/>
      <c r="C809" s="212"/>
      <c r="D809" s="212"/>
      <c r="E809" s="212"/>
      <c r="F809" s="212"/>
      <c r="G809" s="212"/>
      <c r="H809" s="212"/>
      <c r="I809" s="212"/>
      <c r="J809" s="212"/>
      <c r="K809" s="212"/>
      <c r="L809" s="212"/>
      <c r="M809" s="212"/>
      <c r="N809" s="212"/>
      <c r="O809" s="212"/>
      <c r="P809" s="55"/>
      <c r="Q809" s="55"/>
      <c r="R809" s="55"/>
      <c r="S809" s="55"/>
      <c r="T809" s="55"/>
      <c r="U809" s="213"/>
      <c r="V809" s="213"/>
      <c r="W809" s="213"/>
      <c r="X809" s="213"/>
      <c r="Y809" s="213"/>
      <c r="Z809" s="213"/>
      <c r="AA809" s="213"/>
      <c r="AB809" s="213"/>
      <c r="AC809" s="213"/>
      <c r="AD809" s="213"/>
      <c r="AE809" s="213"/>
      <c r="AF809" s="213"/>
      <c r="AG809" s="213"/>
      <c r="AH809" s="213"/>
      <c r="AI809" s="213"/>
      <c r="AJ809" s="213"/>
      <c r="AK809" s="213"/>
      <c r="AL809" s="213"/>
      <c r="AM809" s="213"/>
    </row>
    <row r="810" spans="1:39" ht="15.75" customHeight="1">
      <c r="A810" s="213"/>
      <c r="B810" s="212"/>
      <c r="C810" s="212"/>
      <c r="D810" s="212"/>
      <c r="E810" s="212"/>
      <c r="F810" s="212"/>
      <c r="G810" s="212"/>
      <c r="H810" s="212"/>
      <c r="I810" s="212"/>
      <c r="J810" s="212"/>
      <c r="K810" s="212"/>
      <c r="L810" s="212"/>
      <c r="M810" s="212"/>
      <c r="N810" s="212"/>
      <c r="O810" s="212"/>
      <c r="P810" s="55"/>
      <c r="Q810" s="55"/>
      <c r="R810" s="55"/>
      <c r="S810" s="55"/>
      <c r="T810" s="55"/>
      <c r="U810" s="213"/>
      <c r="V810" s="213"/>
      <c r="W810" s="213"/>
      <c r="X810" s="213"/>
      <c r="Y810" s="213"/>
      <c r="Z810" s="213"/>
      <c r="AA810" s="213"/>
      <c r="AB810" s="213"/>
      <c r="AC810" s="213"/>
      <c r="AD810" s="213"/>
      <c r="AE810" s="213"/>
      <c r="AF810" s="213"/>
      <c r="AG810" s="213"/>
      <c r="AH810" s="213"/>
      <c r="AI810" s="213"/>
      <c r="AJ810" s="213"/>
      <c r="AK810" s="213"/>
      <c r="AL810" s="213"/>
      <c r="AM810" s="213"/>
    </row>
    <row r="811" spans="1:39" ht="15.75" customHeight="1">
      <c r="A811" s="213"/>
      <c r="B811" s="212"/>
      <c r="C811" s="212"/>
      <c r="D811" s="212"/>
      <c r="E811" s="212"/>
      <c r="F811" s="212"/>
      <c r="G811" s="212"/>
      <c r="H811" s="212"/>
      <c r="I811" s="212"/>
      <c r="J811" s="212"/>
      <c r="K811" s="212"/>
      <c r="L811" s="212"/>
      <c r="M811" s="212"/>
      <c r="N811" s="212"/>
      <c r="O811" s="212"/>
      <c r="P811" s="55"/>
      <c r="Q811" s="55"/>
      <c r="R811" s="55"/>
      <c r="S811" s="55"/>
      <c r="T811" s="55"/>
      <c r="U811" s="213"/>
      <c r="V811" s="213"/>
      <c r="W811" s="213"/>
      <c r="X811" s="213"/>
      <c r="Y811" s="213"/>
      <c r="Z811" s="213"/>
      <c r="AA811" s="213"/>
      <c r="AB811" s="213"/>
      <c r="AC811" s="213"/>
      <c r="AD811" s="213"/>
      <c r="AE811" s="213"/>
      <c r="AF811" s="213"/>
      <c r="AG811" s="213"/>
      <c r="AH811" s="213"/>
      <c r="AI811" s="213"/>
      <c r="AJ811" s="213"/>
      <c r="AK811" s="213"/>
      <c r="AL811" s="213"/>
      <c r="AM811" s="213"/>
    </row>
    <row r="812" spans="1:39" ht="15.75" customHeight="1">
      <c r="A812" s="213"/>
      <c r="B812" s="212"/>
      <c r="C812" s="212"/>
      <c r="D812" s="212"/>
      <c r="E812" s="212"/>
      <c r="F812" s="212"/>
      <c r="G812" s="212"/>
      <c r="H812" s="212"/>
      <c r="I812" s="212"/>
      <c r="J812" s="212"/>
      <c r="K812" s="212"/>
      <c r="L812" s="212"/>
      <c r="M812" s="212"/>
      <c r="N812" s="212"/>
      <c r="O812" s="212"/>
      <c r="P812" s="55"/>
      <c r="Q812" s="55"/>
      <c r="R812" s="55"/>
      <c r="S812" s="55"/>
      <c r="T812" s="55"/>
      <c r="U812" s="213"/>
      <c r="V812" s="213"/>
      <c r="W812" s="213"/>
      <c r="X812" s="213"/>
      <c r="Y812" s="213"/>
      <c r="Z812" s="213"/>
      <c r="AA812" s="213"/>
      <c r="AB812" s="213"/>
      <c r="AC812" s="213"/>
      <c r="AD812" s="213"/>
      <c r="AE812" s="213"/>
      <c r="AF812" s="213"/>
      <c r="AG812" s="213"/>
      <c r="AH812" s="213"/>
      <c r="AI812" s="213"/>
      <c r="AJ812" s="213"/>
      <c r="AK812" s="213"/>
      <c r="AL812" s="213"/>
      <c r="AM812" s="213"/>
    </row>
    <row r="813" spans="1:39" ht="15.75" customHeight="1">
      <c r="A813" s="213"/>
      <c r="B813" s="212"/>
      <c r="C813" s="212"/>
      <c r="D813" s="212"/>
      <c r="E813" s="212"/>
      <c r="F813" s="212"/>
      <c r="G813" s="212"/>
      <c r="H813" s="212"/>
      <c r="I813" s="212"/>
      <c r="J813" s="212"/>
      <c r="K813" s="212"/>
      <c r="L813" s="212"/>
      <c r="M813" s="212"/>
      <c r="N813" s="212"/>
      <c r="O813" s="212"/>
      <c r="P813" s="55"/>
      <c r="Q813" s="55"/>
      <c r="R813" s="55"/>
      <c r="S813" s="55"/>
      <c r="T813" s="55"/>
      <c r="U813" s="213"/>
      <c r="V813" s="213"/>
      <c r="W813" s="213"/>
      <c r="X813" s="213"/>
      <c r="Y813" s="213"/>
      <c r="Z813" s="213"/>
      <c r="AA813" s="213"/>
      <c r="AB813" s="213"/>
      <c r="AC813" s="213"/>
      <c r="AD813" s="213"/>
      <c r="AE813" s="213"/>
      <c r="AF813" s="213"/>
      <c r="AG813" s="213"/>
      <c r="AH813" s="213"/>
      <c r="AI813" s="213"/>
      <c r="AJ813" s="213"/>
      <c r="AK813" s="213"/>
      <c r="AL813" s="213"/>
      <c r="AM813" s="213"/>
    </row>
    <row r="814" spans="1:39" ht="15.75" customHeight="1">
      <c r="A814" s="213"/>
      <c r="B814" s="212"/>
      <c r="C814" s="212"/>
      <c r="D814" s="212"/>
      <c r="E814" s="212"/>
      <c r="F814" s="212"/>
      <c r="G814" s="212"/>
      <c r="H814" s="212"/>
      <c r="I814" s="212"/>
      <c r="J814" s="212"/>
      <c r="K814" s="212"/>
      <c r="L814" s="212"/>
      <c r="M814" s="212"/>
      <c r="N814" s="212"/>
      <c r="O814" s="212"/>
      <c r="P814" s="55"/>
      <c r="Q814" s="55"/>
      <c r="R814" s="55"/>
      <c r="S814" s="55"/>
      <c r="T814" s="55"/>
      <c r="U814" s="213"/>
      <c r="V814" s="213"/>
      <c r="W814" s="213"/>
      <c r="X814" s="213"/>
      <c r="Y814" s="213"/>
      <c r="Z814" s="213"/>
      <c r="AA814" s="213"/>
      <c r="AB814" s="213"/>
      <c r="AC814" s="213"/>
      <c r="AD814" s="213"/>
      <c r="AE814" s="213"/>
      <c r="AF814" s="213"/>
      <c r="AG814" s="213"/>
      <c r="AH814" s="213"/>
      <c r="AI814" s="213"/>
      <c r="AJ814" s="213"/>
      <c r="AK814" s="213"/>
      <c r="AL814" s="213"/>
      <c r="AM814" s="213"/>
    </row>
    <row r="815" spans="1:39" ht="15.75" customHeight="1">
      <c r="A815" s="213"/>
      <c r="B815" s="212"/>
      <c r="C815" s="212"/>
      <c r="D815" s="212"/>
      <c r="E815" s="212"/>
      <c r="F815" s="212"/>
      <c r="G815" s="212"/>
      <c r="H815" s="212"/>
      <c r="I815" s="212"/>
      <c r="J815" s="212"/>
      <c r="K815" s="212"/>
      <c r="L815" s="212"/>
      <c r="M815" s="212"/>
      <c r="N815" s="212"/>
      <c r="O815" s="212"/>
      <c r="P815" s="55"/>
      <c r="Q815" s="55"/>
      <c r="R815" s="55"/>
      <c r="S815" s="55"/>
      <c r="T815" s="55"/>
      <c r="U815" s="213"/>
      <c r="V815" s="213"/>
      <c r="W815" s="213"/>
      <c r="X815" s="213"/>
      <c r="Y815" s="213"/>
      <c r="Z815" s="213"/>
      <c r="AA815" s="213"/>
      <c r="AB815" s="213"/>
      <c r="AC815" s="213"/>
      <c r="AD815" s="213"/>
      <c r="AE815" s="213"/>
      <c r="AF815" s="213"/>
      <c r="AG815" s="213"/>
      <c r="AH815" s="213"/>
      <c r="AI815" s="213"/>
      <c r="AJ815" s="213"/>
      <c r="AK815" s="213"/>
      <c r="AL815" s="213"/>
      <c r="AM815" s="213"/>
    </row>
    <row r="816" spans="1:39" ht="15.75" customHeight="1">
      <c r="A816" s="213"/>
      <c r="B816" s="212"/>
      <c r="C816" s="212"/>
      <c r="D816" s="212"/>
      <c r="E816" s="212"/>
      <c r="F816" s="212"/>
      <c r="G816" s="212"/>
      <c r="H816" s="212"/>
      <c r="I816" s="212"/>
      <c r="J816" s="212"/>
      <c r="K816" s="212"/>
      <c r="L816" s="212"/>
      <c r="M816" s="212"/>
      <c r="N816" s="212"/>
      <c r="O816" s="212"/>
      <c r="P816" s="55"/>
      <c r="Q816" s="55"/>
      <c r="R816" s="55"/>
      <c r="S816" s="55"/>
      <c r="T816" s="55"/>
      <c r="U816" s="213"/>
      <c r="V816" s="213"/>
      <c r="W816" s="213"/>
      <c r="X816" s="213"/>
      <c r="Y816" s="213"/>
      <c r="Z816" s="213"/>
      <c r="AA816" s="213"/>
      <c r="AB816" s="213"/>
      <c r="AC816" s="213"/>
      <c r="AD816" s="213"/>
      <c r="AE816" s="213"/>
      <c r="AF816" s="213"/>
      <c r="AG816" s="213"/>
      <c r="AH816" s="213"/>
      <c r="AI816" s="213"/>
      <c r="AJ816" s="213"/>
      <c r="AK816" s="213"/>
      <c r="AL816" s="213"/>
      <c r="AM816" s="213"/>
    </row>
    <row r="817" spans="1:39" ht="15.75" customHeight="1">
      <c r="A817" s="213"/>
      <c r="B817" s="212"/>
      <c r="C817" s="212"/>
      <c r="D817" s="212"/>
      <c r="E817" s="212"/>
      <c r="F817" s="212"/>
      <c r="G817" s="212"/>
      <c r="H817" s="212"/>
      <c r="I817" s="212"/>
      <c r="J817" s="212"/>
      <c r="K817" s="212"/>
      <c r="L817" s="212"/>
      <c r="M817" s="212"/>
      <c r="N817" s="212"/>
      <c r="O817" s="212"/>
      <c r="P817" s="55"/>
      <c r="Q817" s="55"/>
      <c r="R817" s="55"/>
      <c r="S817" s="55"/>
      <c r="T817" s="55"/>
      <c r="U817" s="213"/>
      <c r="V817" s="213"/>
      <c r="W817" s="213"/>
      <c r="X817" s="213"/>
      <c r="Y817" s="213"/>
      <c r="Z817" s="213"/>
      <c r="AA817" s="213"/>
      <c r="AB817" s="213"/>
      <c r="AC817" s="213"/>
      <c r="AD817" s="213"/>
      <c r="AE817" s="213"/>
      <c r="AF817" s="213"/>
      <c r="AG817" s="213"/>
      <c r="AH817" s="213"/>
      <c r="AI817" s="213"/>
      <c r="AJ817" s="213"/>
      <c r="AK817" s="213"/>
      <c r="AL817" s="213"/>
      <c r="AM817" s="213"/>
    </row>
    <row r="818" spans="1:39" ht="15.75" customHeight="1">
      <c r="A818" s="213"/>
      <c r="B818" s="212"/>
      <c r="C818" s="212"/>
      <c r="D818" s="212"/>
      <c r="E818" s="212"/>
      <c r="F818" s="212"/>
      <c r="G818" s="212"/>
      <c r="H818" s="212"/>
      <c r="I818" s="212"/>
      <c r="J818" s="212"/>
      <c r="K818" s="212"/>
      <c r="L818" s="212"/>
      <c r="M818" s="212"/>
      <c r="N818" s="212"/>
      <c r="O818" s="212"/>
      <c r="P818" s="55"/>
      <c r="Q818" s="55"/>
      <c r="R818" s="55"/>
      <c r="S818" s="55"/>
      <c r="T818" s="55"/>
      <c r="U818" s="213"/>
      <c r="V818" s="213"/>
      <c r="W818" s="213"/>
      <c r="X818" s="213"/>
      <c r="Y818" s="213"/>
      <c r="Z818" s="213"/>
      <c r="AA818" s="213"/>
      <c r="AB818" s="213"/>
      <c r="AC818" s="213"/>
      <c r="AD818" s="213"/>
      <c r="AE818" s="213"/>
      <c r="AF818" s="213"/>
      <c r="AG818" s="213"/>
      <c r="AH818" s="213"/>
      <c r="AI818" s="213"/>
      <c r="AJ818" s="213"/>
      <c r="AK818" s="213"/>
      <c r="AL818" s="213"/>
      <c r="AM818" s="213"/>
    </row>
    <row r="819" spans="1:39" ht="15.75" customHeight="1">
      <c r="A819" s="213"/>
      <c r="B819" s="212"/>
      <c r="C819" s="212"/>
      <c r="D819" s="212"/>
      <c r="E819" s="212"/>
      <c r="F819" s="212"/>
      <c r="G819" s="212"/>
      <c r="H819" s="212"/>
      <c r="I819" s="212"/>
      <c r="J819" s="212"/>
      <c r="K819" s="212"/>
      <c r="L819" s="212"/>
      <c r="M819" s="212"/>
      <c r="N819" s="212"/>
      <c r="O819" s="212"/>
      <c r="P819" s="55"/>
      <c r="Q819" s="55"/>
      <c r="R819" s="55"/>
      <c r="S819" s="55"/>
      <c r="T819" s="55"/>
      <c r="U819" s="213"/>
      <c r="V819" s="213"/>
      <c r="W819" s="213"/>
      <c r="X819" s="213"/>
      <c r="Y819" s="213"/>
      <c r="Z819" s="213"/>
      <c r="AA819" s="213"/>
      <c r="AB819" s="213"/>
      <c r="AC819" s="213"/>
      <c r="AD819" s="213"/>
      <c r="AE819" s="213"/>
      <c r="AF819" s="213"/>
      <c r="AG819" s="213"/>
      <c r="AH819" s="213"/>
      <c r="AI819" s="213"/>
      <c r="AJ819" s="213"/>
      <c r="AK819" s="213"/>
      <c r="AL819" s="213"/>
      <c r="AM819" s="213"/>
    </row>
    <row r="820" spans="1:39" ht="15.75" customHeight="1">
      <c r="A820" s="213"/>
      <c r="B820" s="212"/>
      <c r="C820" s="212"/>
      <c r="D820" s="212"/>
      <c r="E820" s="212"/>
      <c r="F820" s="212"/>
      <c r="G820" s="212"/>
      <c r="H820" s="212"/>
      <c r="I820" s="212"/>
      <c r="J820" s="212"/>
      <c r="K820" s="212"/>
      <c r="L820" s="212"/>
      <c r="M820" s="212"/>
      <c r="N820" s="212"/>
      <c r="O820" s="212"/>
      <c r="P820" s="55"/>
      <c r="Q820" s="55"/>
      <c r="R820" s="55"/>
      <c r="S820" s="55"/>
      <c r="T820" s="55"/>
      <c r="U820" s="213"/>
      <c r="V820" s="213"/>
      <c r="W820" s="213"/>
      <c r="X820" s="213"/>
      <c r="Y820" s="213"/>
      <c r="Z820" s="213"/>
      <c r="AA820" s="213"/>
      <c r="AB820" s="213"/>
      <c r="AC820" s="213"/>
      <c r="AD820" s="213"/>
      <c r="AE820" s="213"/>
      <c r="AF820" s="213"/>
      <c r="AG820" s="213"/>
      <c r="AH820" s="213"/>
      <c r="AI820" s="213"/>
      <c r="AJ820" s="213"/>
      <c r="AK820" s="213"/>
      <c r="AL820" s="213"/>
      <c r="AM820" s="213"/>
    </row>
    <row r="821" spans="1:39" ht="15.75" customHeight="1">
      <c r="A821" s="213"/>
      <c r="B821" s="212"/>
      <c r="C821" s="212"/>
      <c r="D821" s="212"/>
      <c r="E821" s="212"/>
      <c r="F821" s="212"/>
      <c r="G821" s="212"/>
      <c r="H821" s="212"/>
      <c r="I821" s="212"/>
      <c r="J821" s="212"/>
      <c r="K821" s="212"/>
      <c r="L821" s="212"/>
      <c r="M821" s="212"/>
      <c r="N821" s="212"/>
      <c r="O821" s="212"/>
      <c r="P821" s="55"/>
      <c r="Q821" s="55"/>
      <c r="R821" s="55"/>
      <c r="S821" s="55"/>
      <c r="T821" s="55"/>
      <c r="U821" s="213"/>
      <c r="V821" s="213"/>
      <c r="W821" s="213"/>
      <c r="X821" s="213"/>
      <c r="Y821" s="213"/>
      <c r="Z821" s="213"/>
      <c r="AA821" s="213"/>
      <c r="AB821" s="213"/>
      <c r="AC821" s="213"/>
      <c r="AD821" s="213"/>
      <c r="AE821" s="213"/>
      <c r="AF821" s="213"/>
      <c r="AG821" s="213"/>
      <c r="AH821" s="213"/>
      <c r="AI821" s="213"/>
      <c r="AJ821" s="213"/>
      <c r="AK821" s="213"/>
      <c r="AL821" s="213"/>
      <c r="AM821" s="213"/>
    </row>
    <row r="822" spans="1:39" ht="15.75" customHeight="1">
      <c r="A822" s="213"/>
      <c r="B822" s="212"/>
      <c r="C822" s="212"/>
      <c r="D822" s="212"/>
      <c r="E822" s="212"/>
      <c r="F822" s="212"/>
      <c r="G822" s="212"/>
      <c r="H822" s="212"/>
      <c r="I822" s="212"/>
      <c r="J822" s="212"/>
      <c r="K822" s="212"/>
      <c r="L822" s="212"/>
      <c r="M822" s="212"/>
      <c r="N822" s="212"/>
      <c r="O822" s="212"/>
      <c r="P822" s="55"/>
      <c r="Q822" s="55"/>
      <c r="R822" s="55"/>
      <c r="S822" s="55"/>
      <c r="T822" s="55"/>
      <c r="U822" s="213"/>
      <c r="V822" s="213"/>
      <c r="W822" s="213"/>
      <c r="X822" s="213"/>
      <c r="Y822" s="213"/>
      <c r="Z822" s="213"/>
      <c r="AA822" s="213"/>
      <c r="AB822" s="213"/>
      <c r="AC822" s="213"/>
      <c r="AD822" s="213"/>
      <c r="AE822" s="213"/>
      <c r="AF822" s="213"/>
      <c r="AG822" s="213"/>
      <c r="AH822" s="213"/>
      <c r="AI822" s="213"/>
      <c r="AJ822" s="213"/>
      <c r="AK822" s="213"/>
      <c r="AL822" s="213"/>
      <c r="AM822" s="213"/>
    </row>
    <row r="823" spans="1:39" ht="15.75" customHeight="1">
      <c r="A823" s="213"/>
      <c r="B823" s="212"/>
      <c r="C823" s="212"/>
      <c r="D823" s="212"/>
      <c r="E823" s="212"/>
      <c r="F823" s="212"/>
      <c r="G823" s="212"/>
      <c r="H823" s="212"/>
      <c r="I823" s="212"/>
      <c r="J823" s="212"/>
      <c r="K823" s="212"/>
      <c r="L823" s="212"/>
      <c r="M823" s="212"/>
      <c r="N823" s="212"/>
      <c r="O823" s="212"/>
      <c r="P823" s="55"/>
      <c r="Q823" s="55"/>
      <c r="R823" s="55"/>
      <c r="S823" s="55"/>
      <c r="T823" s="55"/>
      <c r="U823" s="213"/>
      <c r="V823" s="213"/>
      <c r="W823" s="213"/>
      <c r="X823" s="213"/>
      <c r="Y823" s="213"/>
      <c r="Z823" s="213"/>
      <c r="AA823" s="213"/>
      <c r="AB823" s="213"/>
      <c r="AC823" s="213"/>
      <c r="AD823" s="213"/>
      <c r="AE823" s="213"/>
      <c r="AF823" s="213"/>
      <c r="AG823" s="213"/>
      <c r="AH823" s="213"/>
      <c r="AI823" s="213"/>
      <c r="AJ823" s="213"/>
      <c r="AK823" s="213"/>
      <c r="AL823" s="213"/>
      <c r="AM823" s="213"/>
    </row>
    <row r="824" spans="1:39" ht="15.75" customHeight="1">
      <c r="A824" s="213"/>
      <c r="B824" s="212"/>
      <c r="C824" s="212"/>
      <c r="D824" s="212"/>
      <c r="E824" s="212"/>
      <c r="F824" s="212"/>
      <c r="G824" s="212"/>
      <c r="H824" s="212"/>
      <c r="I824" s="212"/>
      <c r="J824" s="212"/>
      <c r="K824" s="212"/>
      <c r="L824" s="212"/>
      <c r="M824" s="212"/>
      <c r="N824" s="212"/>
      <c r="O824" s="212"/>
      <c r="P824" s="55"/>
      <c r="Q824" s="55"/>
      <c r="R824" s="55"/>
      <c r="S824" s="55"/>
      <c r="T824" s="55"/>
      <c r="U824" s="213"/>
      <c r="V824" s="213"/>
      <c r="W824" s="213"/>
      <c r="X824" s="213"/>
      <c r="Y824" s="213"/>
      <c r="Z824" s="213"/>
      <c r="AA824" s="213"/>
      <c r="AB824" s="213"/>
      <c r="AC824" s="213"/>
      <c r="AD824" s="213"/>
      <c r="AE824" s="213"/>
      <c r="AF824" s="213"/>
      <c r="AG824" s="213"/>
      <c r="AH824" s="213"/>
      <c r="AI824" s="213"/>
      <c r="AJ824" s="213"/>
      <c r="AK824" s="213"/>
      <c r="AL824" s="213"/>
      <c r="AM824" s="213"/>
    </row>
    <row r="825" spans="1:39" ht="15.75" customHeight="1">
      <c r="A825" s="213"/>
      <c r="B825" s="212"/>
      <c r="C825" s="212"/>
      <c r="D825" s="212"/>
      <c r="E825" s="212"/>
      <c r="F825" s="212"/>
      <c r="G825" s="212"/>
      <c r="H825" s="212"/>
      <c r="I825" s="212"/>
      <c r="J825" s="212"/>
      <c r="K825" s="212"/>
      <c r="L825" s="212"/>
      <c r="M825" s="212"/>
      <c r="N825" s="212"/>
      <c r="O825" s="212"/>
      <c r="P825" s="55"/>
      <c r="Q825" s="55"/>
      <c r="R825" s="55"/>
      <c r="S825" s="55"/>
      <c r="T825" s="55"/>
      <c r="U825" s="213"/>
      <c r="V825" s="213"/>
      <c r="W825" s="213"/>
      <c r="X825" s="213"/>
      <c r="Y825" s="213"/>
      <c r="Z825" s="213"/>
      <c r="AA825" s="213"/>
      <c r="AB825" s="213"/>
      <c r="AC825" s="213"/>
      <c r="AD825" s="213"/>
      <c r="AE825" s="213"/>
      <c r="AF825" s="213"/>
      <c r="AG825" s="213"/>
      <c r="AH825" s="213"/>
      <c r="AI825" s="213"/>
      <c r="AJ825" s="213"/>
      <c r="AK825" s="213"/>
      <c r="AL825" s="213"/>
      <c r="AM825" s="213"/>
    </row>
    <row r="826" spans="1:39" ht="15.75" customHeight="1">
      <c r="A826" s="213"/>
      <c r="B826" s="212"/>
      <c r="C826" s="212"/>
      <c r="D826" s="212"/>
      <c r="E826" s="212"/>
      <c r="F826" s="212"/>
      <c r="G826" s="212"/>
      <c r="H826" s="212"/>
      <c r="I826" s="212"/>
      <c r="J826" s="212"/>
      <c r="K826" s="212"/>
      <c r="L826" s="212"/>
      <c r="M826" s="212"/>
      <c r="N826" s="212"/>
      <c r="O826" s="212"/>
      <c r="P826" s="55"/>
      <c r="Q826" s="55"/>
      <c r="R826" s="55"/>
      <c r="S826" s="55"/>
      <c r="T826" s="55"/>
      <c r="U826" s="213"/>
      <c r="V826" s="213"/>
      <c r="W826" s="213"/>
      <c r="X826" s="213"/>
      <c r="Y826" s="213"/>
      <c r="Z826" s="213"/>
      <c r="AA826" s="213"/>
      <c r="AB826" s="213"/>
      <c r="AC826" s="213"/>
      <c r="AD826" s="213"/>
      <c r="AE826" s="213"/>
      <c r="AF826" s="213"/>
      <c r="AG826" s="213"/>
      <c r="AH826" s="213"/>
      <c r="AI826" s="213"/>
      <c r="AJ826" s="213"/>
      <c r="AK826" s="213"/>
      <c r="AL826" s="213"/>
      <c r="AM826" s="213"/>
    </row>
    <row r="827" spans="1:39" ht="15.75" customHeight="1">
      <c r="A827" s="213"/>
      <c r="B827" s="212"/>
      <c r="C827" s="212"/>
      <c r="D827" s="212"/>
      <c r="E827" s="212"/>
      <c r="F827" s="212"/>
      <c r="G827" s="212"/>
      <c r="H827" s="212"/>
      <c r="I827" s="212"/>
      <c r="J827" s="212"/>
      <c r="K827" s="212"/>
      <c r="L827" s="212"/>
      <c r="M827" s="212"/>
      <c r="N827" s="212"/>
      <c r="O827" s="212"/>
      <c r="P827" s="55"/>
      <c r="Q827" s="55"/>
      <c r="R827" s="55"/>
      <c r="S827" s="55"/>
      <c r="T827" s="55"/>
      <c r="U827" s="213"/>
      <c r="V827" s="213"/>
      <c r="W827" s="213"/>
      <c r="X827" s="213"/>
      <c r="Y827" s="213"/>
      <c r="Z827" s="213"/>
      <c r="AA827" s="213"/>
      <c r="AB827" s="213"/>
      <c r="AC827" s="213"/>
      <c r="AD827" s="213"/>
      <c r="AE827" s="213"/>
      <c r="AF827" s="213"/>
      <c r="AG827" s="213"/>
      <c r="AH827" s="213"/>
      <c r="AI827" s="213"/>
      <c r="AJ827" s="213"/>
      <c r="AK827" s="213"/>
      <c r="AL827" s="213"/>
      <c r="AM827" s="213"/>
    </row>
    <row r="828" spans="1:39" ht="15.75" customHeight="1">
      <c r="A828" s="213"/>
      <c r="B828" s="212"/>
      <c r="C828" s="212"/>
      <c r="D828" s="212"/>
      <c r="E828" s="212"/>
      <c r="F828" s="212"/>
      <c r="G828" s="212"/>
      <c r="H828" s="212"/>
      <c r="I828" s="212"/>
      <c r="J828" s="212"/>
      <c r="K828" s="212"/>
      <c r="L828" s="212"/>
      <c r="M828" s="212"/>
      <c r="N828" s="212"/>
      <c r="O828" s="212"/>
      <c r="P828" s="55"/>
      <c r="Q828" s="55"/>
      <c r="R828" s="55"/>
      <c r="S828" s="55"/>
      <c r="T828" s="55"/>
      <c r="U828" s="213"/>
      <c r="V828" s="213"/>
      <c r="W828" s="213"/>
      <c r="X828" s="213"/>
      <c r="Y828" s="213"/>
      <c r="Z828" s="213"/>
      <c r="AA828" s="213"/>
      <c r="AB828" s="213"/>
      <c r="AC828" s="213"/>
      <c r="AD828" s="213"/>
      <c r="AE828" s="213"/>
      <c r="AF828" s="213"/>
      <c r="AG828" s="213"/>
      <c r="AH828" s="213"/>
      <c r="AI828" s="213"/>
      <c r="AJ828" s="213"/>
      <c r="AK828" s="213"/>
      <c r="AL828" s="213"/>
      <c r="AM828" s="213"/>
    </row>
    <row r="829" spans="1:39" ht="15.75" customHeight="1">
      <c r="A829" s="213"/>
      <c r="B829" s="212"/>
      <c r="C829" s="212"/>
      <c r="D829" s="212"/>
      <c r="E829" s="212"/>
      <c r="F829" s="212"/>
      <c r="G829" s="212"/>
      <c r="H829" s="212"/>
      <c r="I829" s="212"/>
      <c r="J829" s="212"/>
      <c r="K829" s="212"/>
      <c r="L829" s="212"/>
      <c r="M829" s="212"/>
      <c r="N829" s="212"/>
      <c r="O829" s="212"/>
      <c r="P829" s="55"/>
      <c r="Q829" s="55"/>
      <c r="R829" s="55"/>
      <c r="S829" s="55"/>
      <c r="T829" s="55"/>
      <c r="U829" s="213"/>
      <c r="V829" s="213"/>
      <c r="W829" s="213"/>
      <c r="X829" s="213"/>
      <c r="Y829" s="213"/>
      <c r="Z829" s="213"/>
      <c r="AA829" s="213"/>
      <c r="AB829" s="213"/>
      <c r="AC829" s="213"/>
      <c r="AD829" s="213"/>
      <c r="AE829" s="213"/>
      <c r="AF829" s="213"/>
      <c r="AG829" s="213"/>
      <c r="AH829" s="213"/>
      <c r="AI829" s="213"/>
      <c r="AJ829" s="213"/>
      <c r="AK829" s="213"/>
      <c r="AL829" s="213"/>
      <c r="AM829" s="213"/>
    </row>
    <row r="830" spans="1:39" ht="15.75" customHeight="1">
      <c r="A830" s="213"/>
      <c r="B830" s="212"/>
      <c r="C830" s="212"/>
      <c r="D830" s="212"/>
      <c r="E830" s="212"/>
      <c r="F830" s="212"/>
      <c r="G830" s="212"/>
      <c r="H830" s="212"/>
      <c r="I830" s="212"/>
      <c r="J830" s="212"/>
      <c r="K830" s="212"/>
      <c r="L830" s="212"/>
      <c r="M830" s="212"/>
      <c r="N830" s="212"/>
      <c r="O830" s="212"/>
      <c r="P830" s="55"/>
      <c r="Q830" s="55"/>
      <c r="R830" s="55"/>
      <c r="S830" s="55"/>
      <c r="T830" s="55"/>
      <c r="U830" s="213"/>
      <c r="V830" s="213"/>
      <c r="W830" s="213"/>
      <c r="X830" s="213"/>
      <c r="Y830" s="213"/>
      <c r="Z830" s="213"/>
      <c r="AA830" s="213"/>
      <c r="AB830" s="213"/>
      <c r="AC830" s="213"/>
      <c r="AD830" s="213"/>
      <c r="AE830" s="213"/>
      <c r="AF830" s="213"/>
      <c r="AG830" s="213"/>
      <c r="AH830" s="213"/>
      <c r="AI830" s="213"/>
      <c r="AJ830" s="213"/>
      <c r="AK830" s="213"/>
      <c r="AL830" s="213"/>
      <c r="AM830" s="213"/>
    </row>
    <row r="831" spans="1:39" ht="15.75" customHeight="1">
      <c r="A831" s="213"/>
      <c r="B831" s="212"/>
      <c r="C831" s="212"/>
      <c r="D831" s="212"/>
      <c r="E831" s="212"/>
      <c r="F831" s="212"/>
      <c r="G831" s="212"/>
      <c r="H831" s="212"/>
      <c r="I831" s="212"/>
      <c r="J831" s="212"/>
      <c r="K831" s="212"/>
      <c r="L831" s="212"/>
      <c r="M831" s="212"/>
      <c r="N831" s="212"/>
      <c r="O831" s="212"/>
      <c r="P831" s="55"/>
      <c r="Q831" s="55"/>
      <c r="R831" s="55"/>
      <c r="S831" s="55"/>
      <c r="T831" s="55"/>
      <c r="U831" s="213"/>
      <c r="V831" s="213"/>
      <c r="W831" s="213"/>
      <c r="X831" s="213"/>
      <c r="Y831" s="213"/>
      <c r="Z831" s="213"/>
      <c r="AA831" s="213"/>
      <c r="AB831" s="213"/>
      <c r="AC831" s="213"/>
      <c r="AD831" s="213"/>
      <c r="AE831" s="213"/>
      <c r="AF831" s="213"/>
      <c r="AG831" s="213"/>
      <c r="AH831" s="213"/>
      <c r="AI831" s="213"/>
      <c r="AJ831" s="213"/>
      <c r="AK831" s="213"/>
      <c r="AL831" s="213"/>
      <c r="AM831" s="213"/>
    </row>
    <row r="832" spans="1:39" ht="15.75" customHeight="1">
      <c r="A832" s="213"/>
      <c r="B832" s="212"/>
      <c r="C832" s="212"/>
      <c r="D832" s="212"/>
      <c r="E832" s="212"/>
      <c r="F832" s="212"/>
      <c r="G832" s="212"/>
      <c r="H832" s="212"/>
      <c r="I832" s="212"/>
      <c r="J832" s="212"/>
      <c r="K832" s="212"/>
      <c r="L832" s="212"/>
      <c r="M832" s="212"/>
      <c r="N832" s="212"/>
      <c r="O832" s="212"/>
      <c r="P832" s="55"/>
      <c r="Q832" s="55"/>
      <c r="R832" s="55"/>
      <c r="S832" s="55"/>
      <c r="T832" s="55"/>
      <c r="U832" s="213"/>
      <c r="V832" s="213"/>
      <c r="W832" s="213"/>
      <c r="X832" s="213"/>
      <c r="Y832" s="213"/>
      <c r="Z832" s="213"/>
      <c r="AA832" s="213"/>
      <c r="AB832" s="213"/>
      <c r="AC832" s="213"/>
      <c r="AD832" s="213"/>
      <c r="AE832" s="213"/>
      <c r="AF832" s="213"/>
      <c r="AG832" s="213"/>
      <c r="AH832" s="213"/>
      <c r="AI832" s="213"/>
      <c r="AJ832" s="213"/>
      <c r="AK832" s="213"/>
      <c r="AL832" s="213"/>
      <c r="AM832" s="213"/>
    </row>
    <row r="833" spans="1:39" ht="15.75" customHeight="1">
      <c r="A833" s="213"/>
      <c r="B833" s="212"/>
      <c r="C833" s="212"/>
      <c r="D833" s="212"/>
      <c r="E833" s="212"/>
      <c r="F833" s="212"/>
      <c r="G833" s="212"/>
      <c r="H833" s="212"/>
      <c r="I833" s="212"/>
      <c r="J833" s="212"/>
      <c r="K833" s="212"/>
      <c r="L833" s="212"/>
      <c r="M833" s="212"/>
      <c r="N833" s="212"/>
      <c r="O833" s="212"/>
      <c r="P833" s="55"/>
      <c r="Q833" s="55"/>
      <c r="R833" s="55"/>
      <c r="S833" s="55"/>
      <c r="T833" s="55"/>
      <c r="U833" s="213"/>
      <c r="V833" s="213"/>
      <c r="W833" s="213"/>
      <c r="X833" s="213"/>
      <c r="Y833" s="213"/>
      <c r="Z833" s="213"/>
      <c r="AA833" s="213"/>
      <c r="AB833" s="213"/>
      <c r="AC833" s="213"/>
      <c r="AD833" s="213"/>
      <c r="AE833" s="213"/>
      <c r="AF833" s="213"/>
      <c r="AG833" s="213"/>
      <c r="AH833" s="213"/>
      <c r="AI833" s="213"/>
      <c r="AJ833" s="213"/>
      <c r="AK833" s="213"/>
      <c r="AL833" s="213"/>
      <c r="AM833" s="213"/>
    </row>
    <row r="834" spans="1:39" ht="15.75" customHeight="1">
      <c r="A834" s="213"/>
      <c r="B834" s="212"/>
      <c r="C834" s="212"/>
      <c r="D834" s="212"/>
      <c r="E834" s="212"/>
      <c r="F834" s="212"/>
      <c r="G834" s="212"/>
      <c r="H834" s="212"/>
      <c r="I834" s="212"/>
      <c r="J834" s="212"/>
      <c r="K834" s="212"/>
      <c r="L834" s="212"/>
      <c r="M834" s="212"/>
      <c r="N834" s="212"/>
      <c r="O834" s="212"/>
      <c r="P834" s="55"/>
      <c r="Q834" s="55"/>
      <c r="R834" s="55"/>
      <c r="S834" s="55"/>
      <c r="T834" s="55"/>
      <c r="U834" s="213"/>
      <c r="V834" s="213"/>
      <c r="W834" s="213"/>
      <c r="X834" s="213"/>
      <c r="Y834" s="213"/>
      <c r="Z834" s="213"/>
      <c r="AA834" s="213"/>
      <c r="AB834" s="213"/>
      <c r="AC834" s="213"/>
      <c r="AD834" s="213"/>
      <c r="AE834" s="213"/>
      <c r="AF834" s="213"/>
      <c r="AG834" s="213"/>
      <c r="AH834" s="213"/>
      <c r="AI834" s="213"/>
      <c r="AJ834" s="213"/>
      <c r="AK834" s="213"/>
      <c r="AL834" s="213"/>
      <c r="AM834" s="213"/>
    </row>
    <row r="835" spans="1:39" ht="15.75" customHeight="1">
      <c r="A835" s="213"/>
      <c r="B835" s="212"/>
      <c r="C835" s="212"/>
      <c r="D835" s="212"/>
      <c r="E835" s="212"/>
      <c r="F835" s="212"/>
      <c r="G835" s="212"/>
      <c r="H835" s="212"/>
      <c r="I835" s="212"/>
      <c r="J835" s="212"/>
      <c r="K835" s="212"/>
      <c r="L835" s="212"/>
      <c r="M835" s="212"/>
      <c r="N835" s="212"/>
      <c r="O835" s="212"/>
      <c r="P835" s="55"/>
      <c r="Q835" s="55"/>
      <c r="R835" s="55"/>
      <c r="S835" s="55"/>
      <c r="T835" s="55"/>
      <c r="U835" s="213"/>
      <c r="V835" s="213"/>
      <c r="W835" s="213"/>
      <c r="X835" s="213"/>
      <c r="Y835" s="213"/>
      <c r="Z835" s="213"/>
      <c r="AA835" s="213"/>
      <c r="AB835" s="213"/>
      <c r="AC835" s="213"/>
      <c r="AD835" s="213"/>
      <c r="AE835" s="213"/>
      <c r="AF835" s="213"/>
      <c r="AG835" s="213"/>
      <c r="AH835" s="213"/>
      <c r="AI835" s="213"/>
      <c r="AJ835" s="213"/>
      <c r="AK835" s="213"/>
      <c r="AL835" s="213"/>
      <c r="AM835" s="213"/>
    </row>
    <row r="836" spans="1:39" ht="15.75" customHeight="1">
      <c r="A836" s="213"/>
      <c r="B836" s="212"/>
      <c r="C836" s="212"/>
      <c r="D836" s="212"/>
      <c r="E836" s="212"/>
      <c r="F836" s="212"/>
      <c r="G836" s="212"/>
      <c r="H836" s="212"/>
      <c r="I836" s="212"/>
      <c r="J836" s="212"/>
      <c r="K836" s="212"/>
      <c r="L836" s="212"/>
      <c r="M836" s="212"/>
      <c r="N836" s="212"/>
      <c r="O836" s="212"/>
      <c r="P836" s="55"/>
      <c r="Q836" s="55"/>
      <c r="R836" s="55"/>
      <c r="S836" s="55"/>
      <c r="T836" s="55"/>
      <c r="U836" s="213"/>
      <c r="V836" s="213"/>
      <c r="W836" s="213"/>
      <c r="X836" s="213"/>
      <c r="Y836" s="213"/>
      <c r="Z836" s="213"/>
      <c r="AA836" s="213"/>
      <c r="AB836" s="213"/>
      <c r="AC836" s="213"/>
      <c r="AD836" s="213"/>
      <c r="AE836" s="213"/>
      <c r="AF836" s="213"/>
      <c r="AG836" s="213"/>
      <c r="AH836" s="213"/>
      <c r="AI836" s="213"/>
      <c r="AJ836" s="213"/>
      <c r="AK836" s="213"/>
      <c r="AL836" s="213"/>
      <c r="AM836" s="213"/>
    </row>
    <row r="837" spans="1:39" ht="15.75" customHeight="1">
      <c r="A837" s="213"/>
      <c r="B837" s="212"/>
      <c r="C837" s="212"/>
      <c r="D837" s="212"/>
      <c r="E837" s="212"/>
      <c r="F837" s="212"/>
      <c r="G837" s="212"/>
      <c r="H837" s="212"/>
      <c r="I837" s="212"/>
      <c r="J837" s="212"/>
      <c r="K837" s="212"/>
      <c r="L837" s="212"/>
      <c r="M837" s="212"/>
      <c r="N837" s="212"/>
      <c r="O837" s="212"/>
      <c r="P837" s="55"/>
      <c r="Q837" s="55"/>
      <c r="R837" s="55"/>
      <c r="S837" s="55"/>
      <c r="T837" s="55"/>
      <c r="U837" s="213"/>
      <c r="V837" s="213"/>
      <c r="W837" s="213"/>
      <c r="X837" s="213"/>
      <c r="Y837" s="213"/>
      <c r="Z837" s="213"/>
      <c r="AA837" s="213"/>
      <c r="AB837" s="213"/>
      <c r="AC837" s="213"/>
      <c r="AD837" s="213"/>
      <c r="AE837" s="213"/>
      <c r="AF837" s="213"/>
      <c r="AG837" s="213"/>
      <c r="AH837" s="213"/>
      <c r="AI837" s="213"/>
      <c r="AJ837" s="213"/>
      <c r="AK837" s="213"/>
      <c r="AL837" s="213"/>
      <c r="AM837" s="213"/>
    </row>
    <row r="838" spans="1:39" ht="15.75" customHeight="1">
      <c r="A838" s="213"/>
      <c r="B838" s="212"/>
      <c r="C838" s="212"/>
      <c r="D838" s="212"/>
      <c r="E838" s="212"/>
      <c r="F838" s="212"/>
      <c r="G838" s="212"/>
      <c r="H838" s="212"/>
      <c r="I838" s="212"/>
      <c r="J838" s="212"/>
      <c r="K838" s="212"/>
      <c r="L838" s="212"/>
      <c r="M838" s="212"/>
      <c r="N838" s="212"/>
      <c r="O838" s="212"/>
      <c r="P838" s="55"/>
      <c r="Q838" s="55"/>
      <c r="R838" s="55"/>
      <c r="S838" s="55"/>
      <c r="T838" s="55"/>
      <c r="U838" s="213"/>
      <c r="V838" s="213"/>
      <c r="W838" s="213"/>
      <c r="X838" s="213"/>
      <c r="Y838" s="213"/>
      <c r="Z838" s="213"/>
      <c r="AA838" s="213"/>
      <c r="AB838" s="213"/>
      <c r="AC838" s="213"/>
      <c r="AD838" s="213"/>
      <c r="AE838" s="213"/>
      <c r="AF838" s="213"/>
      <c r="AG838" s="213"/>
      <c r="AH838" s="213"/>
      <c r="AI838" s="213"/>
      <c r="AJ838" s="213"/>
      <c r="AK838" s="213"/>
      <c r="AL838" s="213"/>
      <c r="AM838" s="213"/>
    </row>
    <row r="839" spans="1:39" ht="15.75" customHeight="1">
      <c r="A839" s="213"/>
      <c r="B839" s="212"/>
      <c r="C839" s="212"/>
      <c r="D839" s="212"/>
      <c r="E839" s="212"/>
      <c r="F839" s="212"/>
      <c r="G839" s="212"/>
      <c r="H839" s="212"/>
      <c r="I839" s="212"/>
      <c r="J839" s="212"/>
      <c r="K839" s="212"/>
      <c r="L839" s="212"/>
      <c r="M839" s="212"/>
      <c r="N839" s="212"/>
      <c r="O839" s="212"/>
      <c r="P839" s="55"/>
      <c r="Q839" s="55"/>
      <c r="R839" s="55"/>
      <c r="S839" s="55"/>
      <c r="T839" s="55"/>
      <c r="U839" s="213"/>
      <c r="V839" s="213"/>
      <c r="W839" s="213"/>
      <c r="X839" s="213"/>
      <c r="Y839" s="213"/>
      <c r="Z839" s="213"/>
      <c r="AA839" s="213"/>
      <c r="AB839" s="213"/>
      <c r="AC839" s="213"/>
      <c r="AD839" s="213"/>
      <c r="AE839" s="213"/>
      <c r="AF839" s="213"/>
      <c r="AG839" s="213"/>
      <c r="AH839" s="213"/>
      <c r="AI839" s="213"/>
      <c r="AJ839" s="213"/>
      <c r="AK839" s="213"/>
      <c r="AL839" s="213"/>
      <c r="AM839" s="213"/>
    </row>
    <row r="840" spans="1:39" ht="15.75" customHeight="1">
      <c r="A840" s="213"/>
      <c r="B840" s="212"/>
      <c r="C840" s="212"/>
      <c r="D840" s="212"/>
      <c r="E840" s="212"/>
      <c r="F840" s="212"/>
      <c r="G840" s="212"/>
      <c r="H840" s="212"/>
      <c r="I840" s="212"/>
      <c r="J840" s="212"/>
      <c r="K840" s="212"/>
      <c r="L840" s="212"/>
      <c r="M840" s="212"/>
      <c r="N840" s="212"/>
      <c r="O840" s="212"/>
      <c r="P840" s="55"/>
      <c r="Q840" s="55"/>
      <c r="R840" s="55"/>
      <c r="S840" s="55"/>
      <c r="T840" s="55"/>
      <c r="U840" s="213"/>
      <c r="V840" s="213"/>
      <c r="W840" s="213"/>
      <c r="X840" s="213"/>
      <c r="Y840" s="213"/>
      <c r="Z840" s="213"/>
      <c r="AA840" s="213"/>
      <c r="AB840" s="213"/>
      <c r="AC840" s="213"/>
      <c r="AD840" s="213"/>
      <c r="AE840" s="213"/>
      <c r="AF840" s="213"/>
      <c r="AG840" s="213"/>
      <c r="AH840" s="213"/>
      <c r="AI840" s="213"/>
      <c r="AJ840" s="213"/>
      <c r="AK840" s="213"/>
      <c r="AL840" s="213"/>
      <c r="AM840" s="213"/>
    </row>
    <row r="841" spans="1:39" ht="15.75" customHeight="1">
      <c r="A841" s="213"/>
      <c r="B841" s="212"/>
      <c r="C841" s="212"/>
      <c r="D841" s="212"/>
      <c r="E841" s="212"/>
      <c r="F841" s="212"/>
      <c r="G841" s="212"/>
      <c r="H841" s="212"/>
      <c r="I841" s="212"/>
      <c r="J841" s="212"/>
      <c r="K841" s="212"/>
      <c r="L841" s="212"/>
      <c r="M841" s="212"/>
      <c r="N841" s="212"/>
      <c r="O841" s="212"/>
      <c r="P841" s="55"/>
      <c r="Q841" s="55"/>
      <c r="R841" s="55"/>
      <c r="S841" s="55"/>
      <c r="T841" s="55"/>
      <c r="U841" s="213"/>
      <c r="V841" s="213"/>
      <c r="W841" s="213"/>
      <c r="X841" s="213"/>
      <c r="Y841" s="213"/>
      <c r="Z841" s="213"/>
      <c r="AA841" s="213"/>
      <c r="AB841" s="213"/>
      <c r="AC841" s="213"/>
      <c r="AD841" s="213"/>
      <c r="AE841" s="213"/>
      <c r="AF841" s="213"/>
      <c r="AG841" s="213"/>
      <c r="AH841" s="213"/>
      <c r="AI841" s="213"/>
      <c r="AJ841" s="213"/>
      <c r="AK841" s="213"/>
      <c r="AL841" s="213"/>
      <c r="AM841" s="213"/>
    </row>
    <row r="842" spans="1:39" ht="15.75" customHeight="1">
      <c r="A842" s="213"/>
      <c r="B842" s="212"/>
      <c r="C842" s="212"/>
      <c r="D842" s="212"/>
      <c r="E842" s="212"/>
      <c r="F842" s="212"/>
      <c r="G842" s="212"/>
      <c r="H842" s="212"/>
      <c r="I842" s="212"/>
      <c r="J842" s="212"/>
      <c r="K842" s="212"/>
      <c r="L842" s="212"/>
      <c r="M842" s="212"/>
      <c r="N842" s="212"/>
      <c r="O842" s="212"/>
      <c r="P842" s="55"/>
      <c r="Q842" s="55"/>
      <c r="R842" s="55"/>
      <c r="S842" s="55"/>
      <c r="T842" s="55"/>
      <c r="U842" s="213"/>
      <c r="V842" s="213"/>
      <c r="W842" s="213"/>
      <c r="X842" s="213"/>
      <c r="Y842" s="213"/>
      <c r="Z842" s="213"/>
      <c r="AA842" s="213"/>
      <c r="AB842" s="213"/>
      <c r="AC842" s="213"/>
      <c r="AD842" s="213"/>
      <c r="AE842" s="213"/>
      <c r="AF842" s="213"/>
      <c r="AG842" s="213"/>
      <c r="AH842" s="213"/>
      <c r="AI842" s="213"/>
      <c r="AJ842" s="213"/>
      <c r="AK842" s="213"/>
      <c r="AL842" s="213"/>
      <c r="AM842" s="213"/>
    </row>
    <row r="843" spans="1:39" ht="15.75" customHeight="1">
      <c r="A843" s="213"/>
      <c r="B843" s="212"/>
      <c r="C843" s="212"/>
      <c r="D843" s="212"/>
      <c r="E843" s="212"/>
      <c r="F843" s="212"/>
      <c r="G843" s="212"/>
      <c r="H843" s="212"/>
      <c r="I843" s="212"/>
      <c r="J843" s="212"/>
      <c r="K843" s="212"/>
      <c r="L843" s="212"/>
      <c r="M843" s="212"/>
      <c r="N843" s="212"/>
      <c r="O843" s="212"/>
      <c r="P843" s="55"/>
      <c r="Q843" s="55"/>
      <c r="R843" s="55"/>
      <c r="S843" s="55"/>
      <c r="T843" s="55"/>
      <c r="U843" s="213"/>
      <c r="V843" s="213"/>
      <c r="W843" s="213"/>
      <c r="X843" s="213"/>
      <c r="Y843" s="213"/>
      <c r="Z843" s="213"/>
      <c r="AA843" s="213"/>
      <c r="AB843" s="213"/>
      <c r="AC843" s="213"/>
      <c r="AD843" s="213"/>
      <c r="AE843" s="213"/>
      <c r="AF843" s="213"/>
      <c r="AG843" s="213"/>
      <c r="AH843" s="213"/>
      <c r="AI843" s="213"/>
      <c r="AJ843" s="213"/>
      <c r="AK843" s="213"/>
      <c r="AL843" s="213"/>
      <c r="AM843" s="213"/>
    </row>
    <row r="844" spans="1:39" ht="15.75" customHeight="1">
      <c r="A844" s="213"/>
      <c r="B844" s="212"/>
      <c r="C844" s="212"/>
      <c r="D844" s="212"/>
      <c r="E844" s="212"/>
      <c r="F844" s="212"/>
      <c r="G844" s="212"/>
      <c r="H844" s="212"/>
      <c r="I844" s="212"/>
      <c r="J844" s="212"/>
      <c r="K844" s="212"/>
      <c r="L844" s="212"/>
      <c r="M844" s="212"/>
      <c r="N844" s="212"/>
      <c r="O844" s="212"/>
      <c r="P844" s="55"/>
      <c r="Q844" s="55"/>
      <c r="R844" s="55"/>
      <c r="S844" s="55"/>
      <c r="T844" s="55"/>
      <c r="U844" s="213"/>
      <c r="V844" s="213"/>
      <c r="W844" s="213"/>
      <c r="X844" s="213"/>
      <c r="Y844" s="213"/>
      <c r="Z844" s="213"/>
      <c r="AA844" s="213"/>
      <c r="AB844" s="213"/>
      <c r="AC844" s="213"/>
      <c r="AD844" s="213"/>
      <c r="AE844" s="213"/>
      <c r="AF844" s="213"/>
      <c r="AG844" s="213"/>
      <c r="AH844" s="213"/>
      <c r="AI844" s="213"/>
      <c r="AJ844" s="213"/>
      <c r="AK844" s="213"/>
      <c r="AL844" s="213"/>
      <c r="AM844" s="213"/>
    </row>
    <row r="845" spans="1:39" ht="15.75" customHeight="1">
      <c r="A845" s="213"/>
      <c r="B845" s="212"/>
      <c r="C845" s="212"/>
      <c r="D845" s="212"/>
      <c r="E845" s="212"/>
      <c r="F845" s="212"/>
      <c r="G845" s="212"/>
      <c r="H845" s="212"/>
      <c r="I845" s="212"/>
      <c r="J845" s="212"/>
      <c r="K845" s="212"/>
      <c r="L845" s="212"/>
      <c r="M845" s="212"/>
      <c r="N845" s="212"/>
      <c r="O845" s="212"/>
      <c r="P845" s="55"/>
      <c r="Q845" s="55"/>
      <c r="R845" s="55"/>
      <c r="S845" s="55"/>
      <c r="T845" s="55"/>
      <c r="U845" s="213"/>
      <c r="V845" s="213"/>
      <c r="W845" s="213"/>
      <c r="X845" s="213"/>
      <c r="Y845" s="213"/>
      <c r="Z845" s="213"/>
      <c r="AA845" s="213"/>
      <c r="AB845" s="213"/>
      <c r="AC845" s="213"/>
      <c r="AD845" s="213"/>
      <c r="AE845" s="213"/>
      <c r="AF845" s="213"/>
      <c r="AG845" s="213"/>
      <c r="AH845" s="213"/>
      <c r="AI845" s="213"/>
      <c r="AJ845" s="213"/>
      <c r="AK845" s="213"/>
      <c r="AL845" s="213"/>
      <c r="AM845" s="213"/>
    </row>
    <row r="846" spans="1:39" ht="15.75" customHeight="1">
      <c r="A846" s="213"/>
      <c r="B846" s="212"/>
      <c r="C846" s="212"/>
      <c r="D846" s="212"/>
      <c r="E846" s="212"/>
      <c r="F846" s="212"/>
      <c r="G846" s="212"/>
      <c r="H846" s="212"/>
      <c r="I846" s="212"/>
      <c r="J846" s="212"/>
      <c r="K846" s="212"/>
      <c r="L846" s="212"/>
      <c r="M846" s="212"/>
      <c r="N846" s="212"/>
      <c r="O846" s="212"/>
      <c r="P846" s="55"/>
      <c r="Q846" s="55"/>
      <c r="R846" s="55"/>
      <c r="S846" s="55"/>
      <c r="T846" s="55"/>
      <c r="U846" s="213"/>
      <c r="V846" s="213"/>
      <c r="W846" s="213"/>
      <c r="X846" s="213"/>
      <c r="Y846" s="213"/>
      <c r="Z846" s="213"/>
      <c r="AA846" s="213"/>
      <c r="AB846" s="213"/>
      <c r="AC846" s="213"/>
      <c r="AD846" s="213"/>
      <c r="AE846" s="213"/>
      <c r="AF846" s="213"/>
      <c r="AG846" s="213"/>
      <c r="AH846" s="213"/>
      <c r="AI846" s="213"/>
      <c r="AJ846" s="213"/>
      <c r="AK846" s="213"/>
      <c r="AL846" s="213"/>
      <c r="AM846" s="213"/>
    </row>
    <row r="847" spans="1:39" ht="15.75" customHeight="1">
      <c r="A847" s="213"/>
      <c r="B847" s="212"/>
      <c r="C847" s="212"/>
      <c r="D847" s="212"/>
      <c r="E847" s="212"/>
      <c r="F847" s="212"/>
      <c r="G847" s="212"/>
      <c r="H847" s="212"/>
      <c r="I847" s="212"/>
      <c r="J847" s="212"/>
      <c r="K847" s="212"/>
      <c r="L847" s="212"/>
      <c r="M847" s="212"/>
      <c r="N847" s="212"/>
      <c r="O847" s="212"/>
      <c r="P847" s="55"/>
      <c r="Q847" s="55"/>
      <c r="R847" s="55"/>
      <c r="S847" s="55"/>
      <c r="T847" s="55"/>
      <c r="U847" s="213"/>
      <c r="V847" s="213"/>
      <c r="W847" s="213"/>
      <c r="X847" s="213"/>
      <c r="Y847" s="213"/>
      <c r="Z847" s="213"/>
      <c r="AA847" s="213"/>
      <c r="AB847" s="213"/>
      <c r="AC847" s="213"/>
      <c r="AD847" s="213"/>
      <c r="AE847" s="213"/>
      <c r="AF847" s="213"/>
      <c r="AG847" s="213"/>
      <c r="AH847" s="213"/>
      <c r="AI847" s="213"/>
      <c r="AJ847" s="213"/>
      <c r="AK847" s="213"/>
      <c r="AL847" s="213"/>
      <c r="AM847" s="213"/>
    </row>
    <row r="848" spans="1:39" ht="15.75" customHeight="1">
      <c r="A848" s="213"/>
      <c r="B848" s="212"/>
      <c r="C848" s="212"/>
      <c r="D848" s="212"/>
      <c r="E848" s="212"/>
      <c r="F848" s="212"/>
      <c r="G848" s="212"/>
      <c r="H848" s="212"/>
      <c r="I848" s="212"/>
      <c r="J848" s="212"/>
      <c r="K848" s="212"/>
      <c r="L848" s="212"/>
      <c r="M848" s="212"/>
      <c r="N848" s="212"/>
      <c r="O848" s="212"/>
      <c r="P848" s="55"/>
      <c r="Q848" s="55"/>
      <c r="R848" s="55"/>
      <c r="S848" s="55"/>
      <c r="T848" s="55"/>
      <c r="U848" s="213"/>
      <c r="V848" s="213"/>
      <c r="W848" s="213"/>
      <c r="X848" s="213"/>
      <c r="Y848" s="213"/>
      <c r="Z848" s="213"/>
      <c r="AA848" s="213"/>
      <c r="AB848" s="213"/>
      <c r="AC848" s="213"/>
      <c r="AD848" s="213"/>
      <c r="AE848" s="213"/>
      <c r="AF848" s="213"/>
      <c r="AG848" s="213"/>
      <c r="AH848" s="213"/>
      <c r="AI848" s="213"/>
      <c r="AJ848" s="213"/>
      <c r="AK848" s="213"/>
      <c r="AL848" s="213"/>
      <c r="AM848" s="213"/>
    </row>
    <row r="849" spans="1:39" ht="15.75" customHeight="1">
      <c r="A849" s="213"/>
      <c r="B849" s="212"/>
      <c r="C849" s="212"/>
      <c r="D849" s="212"/>
      <c r="E849" s="212"/>
      <c r="F849" s="212"/>
      <c r="G849" s="212"/>
      <c r="H849" s="212"/>
      <c r="I849" s="212"/>
      <c r="J849" s="212"/>
      <c r="K849" s="212"/>
      <c r="L849" s="212"/>
      <c r="M849" s="212"/>
      <c r="N849" s="212"/>
      <c r="O849" s="212"/>
      <c r="P849" s="55"/>
      <c r="Q849" s="55"/>
      <c r="R849" s="55"/>
      <c r="S849" s="55"/>
      <c r="T849" s="55"/>
      <c r="U849" s="213"/>
      <c r="V849" s="213"/>
      <c r="W849" s="213"/>
      <c r="X849" s="213"/>
      <c r="Y849" s="213"/>
      <c r="Z849" s="213"/>
      <c r="AA849" s="213"/>
      <c r="AB849" s="213"/>
      <c r="AC849" s="213"/>
      <c r="AD849" s="213"/>
      <c r="AE849" s="213"/>
      <c r="AF849" s="213"/>
      <c r="AG849" s="213"/>
      <c r="AH849" s="213"/>
      <c r="AI849" s="213"/>
      <c r="AJ849" s="213"/>
      <c r="AK849" s="213"/>
      <c r="AL849" s="213"/>
      <c r="AM849" s="213"/>
    </row>
    <row r="850" spans="1:39" ht="15.75" customHeight="1">
      <c r="A850" s="213"/>
      <c r="B850" s="212"/>
      <c r="C850" s="212"/>
      <c r="D850" s="212"/>
      <c r="E850" s="212"/>
      <c r="F850" s="212"/>
      <c r="G850" s="212"/>
      <c r="H850" s="212"/>
      <c r="I850" s="212"/>
      <c r="J850" s="212"/>
      <c r="K850" s="212"/>
      <c r="L850" s="212"/>
      <c r="M850" s="212"/>
      <c r="N850" s="212"/>
      <c r="O850" s="212"/>
      <c r="P850" s="55"/>
      <c r="Q850" s="55"/>
      <c r="R850" s="55"/>
      <c r="S850" s="55"/>
      <c r="T850" s="55"/>
      <c r="U850" s="213"/>
      <c r="V850" s="213"/>
      <c r="W850" s="213"/>
      <c r="X850" s="213"/>
      <c r="Y850" s="213"/>
      <c r="Z850" s="213"/>
      <c r="AA850" s="213"/>
      <c r="AB850" s="213"/>
      <c r="AC850" s="213"/>
      <c r="AD850" s="213"/>
      <c r="AE850" s="213"/>
      <c r="AF850" s="213"/>
      <c r="AG850" s="213"/>
      <c r="AH850" s="213"/>
      <c r="AI850" s="213"/>
      <c r="AJ850" s="213"/>
      <c r="AK850" s="213"/>
      <c r="AL850" s="213"/>
      <c r="AM850" s="213"/>
    </row>
    <row r="851" spans="1:39" ht="15.75" customHeight="1">
      <c r="A851" s="213"/>
      <c r="B851" s="212"/>
      <c r="C851" s="212"/>
      <c r="D851" s="212"/>
      <c r="E851" s="212"/>
      <c r="F851" s="212"/>
      <c r="G851" s="212"/>
      <c r="H851" s="212"/>
      <c r="I851" s="212"/>
      <c r="J851" s="212"/>
      <c r="K851" s="212"/>
      <c r="L851" s="212"/>
      <c r="M851" s="212"/>
      <c r="N851" s="212"/>
      <c r="O851" s="212"/>
      <c r="P851" s="55"/>
      <c r="Q851" s="55"/>
      <c r="R851" s="55"/>
      <c r="S851" s="55"/>
      <c r="T851" s="55"/>
      <c r="U851" s="213"/>
      <c r="V851" s="213"/>
      <c r="W851" s="213"/>
      <c r="X851" s="213"/>
      <c r="Y851" s="213"/>
      <c r="Z851" s="213"/>
      <c r="AA851" s="213"/>
      <c r="AB851" s="213"/>
      <c r="AC851" s="213"/>
      <c r="AD851" s="213"/>
      <c r="AE851" s="213"/>
      <c r="AF851" s="213"/>
      <c r="AG851" s="213"/>
      <c r="AH851" s="213"/>
      <c r="AI851" s="213"/>
      <c r="AJ851" s="213"/>
      <c r="AK851" s="213"/>
      <c r="AL851" s="213"/>
      <c r="AM851" s="213"/>
    </row>
    <row r="852" spans="1:39" ht="15.75" customHeight="1">
      <c r="A852" s="213"/>
      <c r="B852" s="212"/>
      <c r="C852" s="212"/>
      <c r="D852" s="212"/>
      <c r="E852" s="212"/>
      <c r="F852" s="212"/>
      <c r="G852" s="212"/>
      <c r="H852" s="212"/>
      <c r="I852" s="212"/>
      <c r="J852" s="212"/>
      <c r="K852" s="212"/>
      <c r="L852" s="212"/>
      <c r="M852" s="212"/>
      <c r="N852" s="212"/>
      <c r="O852" s="212"/>
      <c r="P852" s="55"/>
      <c r="Q852" s="55"/>
      <c r="R852" s="55"/>
      <c r="S852" s="55"/>
      <c r="T852" s="55"/>
      <c r="U852" s="213"/>
      <c r="V852" s="213"/>
      <c r="W852" s="213"/>
      <c r="X852" s="213"/>
      <c r="Y852" s="213"/>
      <c r="Z852" s="213"/>
      <c r="AA852" s="213"/>
      <c r="AB852" s="213"/>
      <c r="AC852" s="213"/>
      <c r="AD852" s="213"/>
      <c r="AE852" s="213"/>
      <c r="AF852" s="213"/>
      <c r="AG852" s="213"/>
      <c r="AH852" s="213"/>
      <c r="AI852" s="213"/>
      <c r="AJ852" s="213"/>
      <c r="AK852" s="213"/>
      <c r="AL852" s="213"/>
      <c r="AM852" s="213"/>
    </row>
    <row r="853" spans="1:39" ht="15.75" customHeight="1">
      <c r="A853" s="213"/>
      <c r="B853" s="212"/>
      <c r="C853" s="212"/>
      <c r="D853" s="212"/>
      <c r="E853" s="212"/>
      <c r="F853" s="212"/>
      <c r="G853" s="212"/>
      <c r="H853" s="212"/>
      <c r="I853" s="212"/>
      <c r="J853" s="212"/>
      <c r="K853" s="212"/>
      <c r="L853" s="212"/>
      <c r="M853" s="212"/>
      <c r="N853" s="212"/>
      <c r="O853" s="212"/>
      <c r="P853" s="55"/>
      <c r="Q853" s="55"/>
      <c r="R853" s="55"/>
      <c r="S853" s="55"/>
      <c r="T853" s="55"/>
      <c r="U853" s="213"/>
      <c r="V853" s="213"/>
      <c r="W853" s="213"/>
      <c r="X853" s="213"/>
      <c r="Y853" s="213"/>
      <c r="Z853" s="213"/>
      <c r="AA853" s="213"/>
      <c r="AB853" s="213"/>
      <c r="AC853" s="213"/>
      <c r="AD853" s="213"/>
      <c r="AE853" s="213"/>
      <c r="AF853" s="213"/>
      <c r="AG853" s="213"/>
      <c r="AH853" s="213"/>
      <c r="AI853" s="213"/>
      <c r="AJ853" s="213"/>
      <c r="AK853" s="213"/>
      <c r="AL853" s="213"/>
      <c r="AM853" s="213"/>
    </row>
    <row r="854" spans="1:39" ht="15.75" customHeight="1">
      <c r="A854" s="213"/>
      <c r="B854" s="212"/>
      <c r="C854" s="212"/>
      <c r="D854" s="212"/>
      <c r="E854" s="212"/>
      <c r="F854" s="212"/>
      <c r="G854" s="212"/>
      <c r="H854" s="212"/>
      <c r="I854" s="212"/>
      <c r="J854" s="212"/>
      <c r="K854" s="212"/>
      <c r="L854" s="212"/>
      <c r="M854" s="212"/>
      <c r="N854" s="212"/>
      <c r="O854" s="212"/>
      <c r="P854" s="55"/>
      <c r="Q854" s="55"/>
      <c r="R854" s="55"/>
      <c r="S854" s="55"/>
      <c r="T854" s="55"/>
      <c r="U854" s="213"/>
      <c r="V854" s="213"/>
      <c r="W854" s="213"/>
      <c r="X854" s="213"/>
      <c r="Y854" s="213"/>
      <c r="Z854" s="213"/>
      <c r="AA854" s="213"/>
      <c r="AB854" s="213"/>
      <c r="AC854" s="213"/>
      <c r="AD854" s="213"/>
      <c r="AE854" s="213"/>
      <c r="AF854" s="213"/>
      <c r="AG854" s="213"/>
      <c r="AH854" s="213"/>
      <c r="AI854" s="213"/>
      <c r="AJ854" s="213"/>
      <c r="AK854" s="213"/>
      <c r="AL854" s="213"/>
      <c r="AM854" s="213"/>
    </row>
    <row r="855" spans="1:39" ht="15.75" customHeight="1">
      <c r="A855" s="213"/>
      <c r="B855" s="212"/>
      <c r="C855" s="212"/>
      <c r="D855" s="212"/>
      <c r="E855" s="212"/>
      <c r="F855" s="212"/>
      <c r="G855" s="212"/>
      <c r="H855" s="212"/>
      <c r="I855" s="212"/>
      <c r="J855" s="212"/>
      <c r="K855" s="212"/>
      <c r="L855" s="212"/>
      <c r="M855" s="212"/>
      <c r="N855" s="212"/>
      <c r="O855" s="212"/>
      <c r="P855" s="55"/>
      <c r="Q855" s="55"/>
      <c r="R855" s="55"/>
      <c r="S855" s="55"/>
      <c r="T855" s="55"/>
      <c r="U855" s="213"/>
      <c r="V855" s="213"/>
      <c r="W855" s="213"/>
      <c r="X855" s="213"/>
      <c r="Y855" s="213"/>
      <c r="Z855" s="213"/>
      <c r="AA855" s="213"/>
      <c r="AB855" s="213"/>
      <c r="AC855" s="213"/>
      <c r="AD855" s="213"/>
      <c r="AE855" s="213"/>
      <c r="AF855" s="213"/>
      <c r="AG855" s="213"/>
      <c r="AH855" s="213"/>
      <c r="AI855" s="213"/>
      <c r="AJ855" s="213"/>
      <c r="AK855" s="213"/>
      <c r="AL855" s="213"/>
      <c r="AM855" s="213"/>
    </row>
    <row r="856" spans="1:39" ht="15.75" customHeight="1">
      <c r="A856" s="213"/>
      <c r="B856" s="212"/>
      <c r="C856" s="212"/>
      <c r="D856" s="212"/>
      <c r="E856" s="212"/>
      <c r="F856" s="212"/>
      <c r="G856" s="212"/>
      <c r="H856" s="212"/>
      <c r="I856" s="212"/>
      <c r="J856" s="212"/>
      <c r="K856" s="212"/>
      <c r="L856" s="212"/>
      <c r="M856" s="212"/>
      <c r="N856" s="212"/>
      <c r="O856" s="212"/>
      <c r="P856" s="55"/>
      <c r="Q856" s="55"/>
      <c r="R856" s="55"/>
      <c r="S856" s="55"/>
      <c r="T856" s="55"/>
      <c r="U856" s="213"/>
      <c r="V856" s="213"/>
      <c r="W856" s="213"/>
      <c r="X856" s="213"/>
      <c r="Y856" s="213"/>
      <c r="Z856" s="213"/>
      <c r="AA856" s="213"/>
      <c r="AB856" s="213"/>
      <c r="AC856" s="213"/>
      <c r="AD856" s="213"/>
      <c r="AE856" s="213"/>
      <c r="AF856" s="213"/>
      <c r="AG856" s="213"/>
      <c r="AH856" s="213"/>
      <c r="AI856" s="213"/>
      <c r="AJ856" s="213"/>
      <c r="AK856" s="213"/>
      <c r="AL856" s="213"/>
      <c r="AM856" s="213"/>
    </row>
    <row r="857" spans="1:39" ht="15.75" customHeight="1">
      <c r="A857" s="213"/>
      <c r="B857" s="212"/>
      <c r="C857" s="212"/>
      <c r="D857" s="212"/>
      <c r="E857" s="212"/>
      <c r="F857" s="212"/>
      <c r="G857" s="212"/>
      <c r="H857" s="212"/>
      <c r="I857" s="212"/>
      <c r="J857" s="212"/>
      <c r="K857" s="212"/>
      <c r="L857" s="212"/>
      <c r="M857" s="212"/>
      <c r="N857" s="212"/>
      <c r="O857" s="212"/>
      <c r="P857" s="55"/>
      <c r="Q857" s="55"/>
      <c r="R857" s="55"/>
      <c r="S857" s="55"/>
      <c r="T857" s="55"/>
      <c r="U857" s="213"/>
      <c r="V857" s="213"/>
      <c r="W857" s="213"/>
      <c r="X857" s="213"/>
      <c r="Y857" s="213"/>
      <c r="Z857" s="213"/>
      <c r="AA857" s="213"/>
      <c r="AB857" s="213"/>
      <c r="AC857" s="213"/>
      <c r="AD857" s="213"/>
      <c r="AE857" s="213"/>
      <c r="AF857" s="213"/>
      <c r="AG857" s="213"/>
      <c r="AH857" s="213"/>
      <c r="AI857" s="213"/>
      <c r="AJ857" s="213"/>
      <c r="AK857" s="213"/>
      <c r="AL857" s="213"/>
      <c r="AM857" s="213"/>
    </row>
    <row r="858" spans="1:39" ht="15.75" customHeight="1">
      <c r="A858" s="213"/>
      <c r="B858" s="212"/>
      <c r="C858" s="212"/>
      <c r="D858" s="212"/>
      <c r="E858" s="212"/>
      <c r="F858" s="212"/>
      <c r="G858" s="212"/>
      <c r="H858" s="212"/>
      <c r="I858" s="212"/>
      <c r="J858" s="212"/>
      <c r="K858" s="212"/>
      <c r="L858" s="212"/>
      <c r="M858" s="212"/>
      <c r="N858" s="212"/>
      <c r="O858" s="212"/>
      <c r="P858" s="55"/>
      <c r="Q858" s="55"/>
      <c r="R858" s="55"/>
      <c r="S858" s="55"/>
      <c r="T858" s="55"/>
      <c r="U858" s="213"/>
      <c r="V858" s="213"/>
      <c r="W858" s="213"/>
      <c r="X858" s="213"/>
      <c r="Y858" s="213"/>
      <c r="Z858" s="213"/>
      <c r="AA858" s="213"/>
      <c r="AB858" s="213"/>
      <c r="AC858" s="213"/>
      <c r="AD858" s="213"/>
      <c r="AE858" s="213"/>
      <c r="AF858" s="213"/>
      <c r="AG858" s="213"/>
      <c r="AH858" s="213"/>
      <c r="AI858" s="213"/>
      <c r="AJ858" s="213"/>
      <c r="AK858" s="213"/>
      <c r="AL858" s="213"/>
      <c r="AM858" s="213"/>
    </row>
    <row r="859" spans="1:39" ht="15.75" customHeight="1">
      <c r="A859" s="213"/>
      <c r="B859" s="212"/>
      <c r="C859" s="212"/>
      <c r="D859" s="212"/>
      <c r="E859" s="212"/>
      <c r="F859" s="212"/>
      <c r="G859" s="212"/>
      <c r="H859" s="212"/>
      <c r="I859" s="212"/>
      <c r="J859" s="212"/>
      <c r="K859" s="212"/>
      <c r="L859" s="212"/>
      <c r="M859" s="212"/>
      <c r="N859" s="55"/>
      <c r="O859" s="55"/>
      <c r="P859" s="55"/>
      <c r="Q859" s="55"/>
      <c r="R859" s="55"/>
      <c r="S859" s="55"/>
      <c r="T859" s="55"/>
      <c r="U859" s="213"/>
      <c r="V859" s="213"/>
      <c r="W859" s="213"/>
      <c r="X859" s="213"/>
      <c r="Y859" s="213"/>
      <c r="Z859" s="213"/>
      <c r="AA859" s="213"/>
      <c r="AB859" s="213"/>
      <c r="AC859" s="213"/>
      <c r="AD859" s="213"/>
      <c r="AE859" s="213"/>
      <c r="AF859" s="213"/>
      <c r="AG859" s="213"/>
      <c r="AH859" s="213"/>
      <c r="AI859" s="213"/>
      <c r="AJ859" s="213"/>
      <c r="AK859" s="213"/>
      <c r="AL859" s="213"/>
      <c r="AM859" s="213"/>
    </row>
    <row r="860" spans="1:39" ht="15.75" customHeight="1">
      <c r="A860" s="213"/>
      <c r="B860" s="212"/>
      <c r="C860" s="212"/>
      <c r="D860" s="212"/>
      <c r="E860" s="212"/>
      <c r="F860" s="212"/>
      <c r="G860" s="212"/>
      <c r="H860" s="212"/>
      <c r="I860" s="212"/>
      <c r="J860" s="212"/>
      <c r="K860" s="212"/>
      <c r="L860" s="212"/>
      <c r="M860" s="212"/>
      <c r="N860" s="55"/>
      <c r="O860" s="55"/>
      <c r="P860" s="55"/>
      <c r="Q860" s="55"/>
      <c r="R860" s="55"/>
      <c r="S860" s="55"/>
      <c r="T860" s="55"/>
      <c r="U860" s="213"/>
      <c r="V860" s="213"/>
      <c r="W860" s="213"/>
      <c r="X860" s="213"/>
      <c r="Y860" s="213"/>
      <c r="Z860" s="213"/>
      <c r="AA860" s="213"/>
      <c r="AB860" s="213"/>
      <c r="AC860" s="213"/>
      <c r="AD860" s="213"/>
      <c r="AE860" s="213"/>
      <c r="AF860" s="213"/>
      <c r="AG860" s="213"/>
      <c r="AH860" s="213"/>
      <c r="AI860" s="213"/>
      <c r="AJ860" s="213"/>
      <c r="AK860" s="213"/>
      <c r="AL860" s="213"/>
      <c r="AM860" s="213"/>
    </row>
    <row r="861" spans="1:39" ht="15.75" customHeight="1">
      <c r="A861" s="213"/>
      <c r="B861" s="212"/>
      <c r="C861" s="212"/>
      <c r="D861" s="212"/>
      <c r="E861" s="212"/>
      <c r="F861" s="212"/>
      <c r="G861" s="212"/>
      <c r="H861" s="212"/>
      <c r="I861" s="212"/>
      <c r="J861" s="212"/>
      <c r="K861" s="212"/>
      <c r="L861" s="212"/>
      <c r="M861" s="212"/>
      <c r="N861" s="55"/>
      <c r="O861" s="55"/>
      <c r="P861" s="55"/>
      <c r="Q861" s="55"/>
      <c r="R861" s="55"/>
      <c r="S861" s="55"/>
      <c r="T861" s="55"/>
      <c r="U861" s="213"/>
      <c r="V861" s="213"/>
      <c r="W861" s="213"/>
      <c r="X861" s="213"/>
      <c r="Y861" s="213"/>
      <c r="Z861" s="213"/>
      <c r="AA861" s="213"/>
      <c r="AB861" s="213"/>
      <c r="AC861" s="213"/>
      <c r="AD861" s="213"/>
      <c r="AE861" s="213"/>
      <c r="AF861" s="213"/>
      <c r="AG861" s="213"/>
      <c r="AH861" s="213"/>
      <c r="AI861" s="213"/>
      <c r="AJ861" s="213"/>
      <c r="AK861" s="213"/>
      <c r="AL861" s="213"/>
      <c r="AM861" s="213"/>
    </row>
    <row r="862" spans="1:39" ht="15.75" customHeight="1">
      <c r="A862" s="213"/>
      <c r="B862" s="212"/>
      <c r="C862" s="212"/>
      <c r="D862" s="212"/>
      <c r="E862" s="212"/>
      <c r="F862" s="212"/>
      <c r="G862" s="212"/>
      <c r="H862" s="212"/>
      <c r="I862" s="212"/>
      <c r="J862" s="212"/>
      <c r="K862" s="212"/>
      <c r="L862" s="212"/>
      <c r="M862" s="212"/>
      <c r="N862" s="55"/>
      <c r="O862" s="55"/>
      <c r="P862" s="55"/>
      <c r="Q862" s="55"/>
      <c r="R862" s="55"/>
      <c r="S862" s="55"/>
      <c r="T862" s="55"/>
      <c r="U862" s="213"/>
      <c r="V862" s="213"/>
      <c r="W862" s="213"/>
      <c r="X862" s="213"/>
      <c r="Y862" s="213"/>
      <c r="Z862" s="213"/>
      <c r="AA862" s="213"/>
      <c r="AB862" s="213"/>
      <c r="AC862" s="213"/>
      <c r="AD862" s="213"/>
      <c r="AE862" s="213"/>
      <c r="AF862" s="213"/>
      <c r="AG862" s="213"/>
      <c r="AH862" s="213"/>
      <c r="AI862" s="213"/>
      <c r="AJ862" s="213"/>
      <c r="AK862" s="213"/>
      <c r="AL862" s="213"/>
      <c r="AM862" s="213"/>
    </row>
    <row r="863" spans="1:39" ht="15.75" customHeight="1">
      <c r="A863" s="213"/>
      <c r="B863" s="212"/>
      <c r="C863" s="212"/>
      <c r="D863" s="212"/>
      <c r="E863" s="212"/>
      <c r="F863" s="212"/>
      <c r="G863" s="212"/>
      <c r="H863" s="212"/>
      <c r="I863" s="212"/>
      <c r="J863" s="212"/>
      <c r="K863" s="212"/>
      <c r="L863" s="212"/>
      <c r="M863" s="212"/>
      <c r="N863" s="55"/>
      <c r="O863" s="55"/>
      <c r="P863" s="55"/>
      <c r="Q863" s="55"/>
      <c r="R863" s="55"/>
      <c r="S863" s="55"/>
      <c r="T863" s="55"/>
      <c r="U863" s="213"/>
      <c r="V863" s="213"/>
      <c r="W863" s="213"/>
      <c r="X863" s="213"/>
      <c r="Y863" s="213"/>
      <c r="Z863" s="213"/>
      <c r="AA863" s="213"/>
      <c r="AB863" s="213"/>
      <c r="AC863" s="213"/>
      <c r="AD863" s="213"/>
      <c r="AE863" s="213"/>
      <c r="AF863" s="213"/>
      <c r="AG863" s="213"/>
      <c r="AH863" s="213"/>
      <c r="AI863" s="213"/>
      <c r="AJ863" s="213"/>
      <c r="AK863" s="213"/>
      <c r="AL863" s="213"/>
      <c r="AM863" s="213"/>
    </row>
    <row r="864" spans="1:39" ht="15.75" customHeight="1">
      <c r="A864" s="213"/>
      <c r="B864" s="212"/>
      <c r="C864" s="212"/>
      <c r="D864" s="212"/>
      <c r="E864" s="212"/>
      <c r="F864" s="212"/>
      <c r="G864" s="212"/>
      <c r="H864" s="212"/>
      <c r="I864" s="212"/>
      <c r="J864" s="212"/>
      <c r="K864" s="212"/>
      <c r="L864" s="212"/>
      <c r="M864" s="212"/>
      <c r="N864" s="55"/>
      <c r="O864" s="55"/>
      <c r="P864" s="55"/>
      <c r="Q864" s="55"/>
      <c r="R864" s="55"/>
      <c r="S864" s="55"/>
      <c r="T864" s="55"/>
      <c r="U864" s="213"/>
      <c r="V864" s="213"/>
      <c r="W864" s="213"/>
      <c r="X864" s="213"/>
      <c r="Y864" s="213"/>
      <c r="Z864" s="213"/>
      <c r="AA864" s="213"/>
      <c r="AB864" s="213"/>
      <c r="AC864" s="213"/>
      <c r="AD864" s="213"/>
      <c r="AE864" s="213"/>
      <c r="AF864" s="213"/>
      <c r="AG864" s="213"/>
      <c r="AH864" s="213"/>
      <c r="AI864" s="213"/>
      <c r="AJ864" s="213"/>
      <c r="AK864" s="213"/>
      <c r="AL864" s="213"/>
      <c r="AM864" s="213"/>
    </row>
    <row r="865" spans="1:39" ht="15.75" customHeight="1">
      <c r="A865" s="213"/>
      <c r="B865" s="212"/>
      <c r="C865" s="212"/>
      <c r="D865" s="212"/>
      <c r="E865" s="212"/>
      <c r="F865" s="212"/>
      <c r="G865" s="212"/>
      <c r="H865" s="212"/>
      <c r="I865" s="212"/>
      <c r="J865" s="212"/>
      <c r="K865" s="212"/>
      <c r="L865" s="212"/>
      <c r="M865" s="212"/>
      <c r="N865" s="55"/>
      <c r="O865" s="55"/>
      <c r="P865" s="55"/>
      <c r="Q865" s="55"/>
      <c r="R865" s="55"/>
      <c r="S865" s="55"/>
      <c r="T865" s="55"/>
      <c r="U865" s="213"/>
      <c r="V865" s="213"/>
      <c r="W865" s="213"/>
      <c r="X865" s="213"/>
      <c r="Y865" s="213"/>
      <c r="Z865" s="213"/>
      <c r="AA865" s="213"/>
      <c r="AB865" s="213"/>
      <c r="AC865" s="213"/>
      <c r="AD865" s="213"/>
      <c r="AE865" s="213"/>
      <c r="AF865" s="213"/>
      <c r="AG865" s="213"/>
      <c r="AH865" s="213"/>
      <c r="AI865" s="213"/>
      <c r="AJ865" s="213"/>
      <c r="AK865" s="213"/>
      <c r="AL865" s="213"/>
      <c r="AM865" s="213"/>
    </row>
    <row r="866" spans="1:39" ht="15.75" customHeight="1">
      <c r="A866" s="213"/>
      <c r="B866" s="212"/>
      <c r="C866" s="212"/>
      <c r="D866" s="212"/>
      <c r="E866" s="212"/>
      <c r="F866" s="212"/>
      <c r="G866" s="212"/>
      <c r="H866" s="212"/>
      <c r="I866" s="212"/>
      <c r="J866" s="212"/>
      <c r="K866" s="212"/>
      <c r="L866" s="212"/>
      <c r="M866" s="212"/>
      <c r="N866" s="55"/>
      <c r="O866" s="55"/>
      <c r="P866" s="55"/>
      <c r="Q866" s="55"/>
      <c r="R866" s="55"/>
      <c r="S866" s="55"/>
      <c r="T866" s="55"/>
      <c r="U866" s="213"/>
      <c r="V866" s="213"/>
      <c r="W866" s="213"/>
      <c r="X866" s="213"/>
      <c r="Y866" s="213"/>
      <c r="Z866" s="213"/>
      <c r="AA866" s="213"/>
      <c r="AB866" s="213"/>
      <c r="AC866" s="213"/>
      <c r="AD866" s="213"/>
      <c r="AE866" s="213"/>
      <c r="AF866" s="213"/>
      <c r="AG866" s="213"/>
      <c r="AH866" s="213"/>
      <c r="AI866" s="213"/>
      <c r="AJ866" s="213"/>
      <c r="AK866" s="213"/>
      <c r="AL866" s="213"/>
      <c r="AM866" s="213"/>
    </row>
    <row r="867" spans="1:39" ht="15.75" customHeight="1">
      <c r="A867" s="213"/>
      <c r="B867" s="212"/>
      <c r="C867" s="212"/>
      <c r="D867" s="212"/>
      <c r="E867" s="212"/>
      <c r="F867" s="212"/>
      <c r="G867" s="212"/>
      <c r="H867" s="212"/>
      <c r="I867" s="212"/>
      <c r="J867" s="212"/>
      <c r="K867" s="212"/>
      <c r="L867" s="212"/>
      <c r="M867" s="212"/>
      <c r="N867" s="55"/>
      <c r="O867" s="55"/>
      <c r="P867" s="55"/>
      <c r="Q867" s="55"/>
      <c r="R867" s="55"/>
      <c r="S867" s="55"/>
      <c r="T867" s="55"/>
      <c r="U867" s="213"/>
      <c r="V867" s="213"/>
      <c r="W867" s="213"/>
      <c r="X867" s="213"/>
      <c r="Y867" s="213"/>
      <c r="Z867" s="213"/>
      <c r="AA867" s="213"/>
      <c r="AB867" s="213"/>
      <c r="AC867" s="213"/>
      <c r="AD867" s="213"/>
      <c r="AE867" s="213"/>
      <c r="AF867" s="213"/>
      <c r="AG867" s="213"/>
      <c r="AH867" s="213"/>
      <c r="AI867" s="213"/>
      <c r="AJ867" s="213"/>
      <c r="AK867" s="213"/>
      <c r="AL867" s="213"/>
      <c r="AM867" s="213"/>
    </row>
    <row r="868" spans="1:39" ht="15.75" customHeight="1">
      <c r="A868" s="213"/>
      <c r="B868" s="212"/>
      <c r="C868" s="212"/>
      <c r="D868" s="212"/>
      <c r="E868" s="212"/>
      <c r="F868" s="212"/>
      <c r="G868" s="212"/>
      <c r="H868" s="212"/>
      <c r="I868" s="212"/>
      <c r="J868" s="212"/>
      <c r="K868" s="212"/>
      <c r="L868" s="212"/>
      <c r="M868" s="212"/>
      <c r="N868" s="55"/>
      <c r="O868" s="55"/>
      <c r="P868" s="55"/>
      <c r="Q868" s="55"/>
      <c r="R868" s="55"/>
      <c r="S868" s="55"/>
      <c r="T868" s="55"/>
      <c r="U868" s="213"/>
      <c r="V868" s="213"/>
      <c r="W868" s="213"/>
      <c r="X868" s="213"/>
      <c r="Y868" s="213"/>
      <c r="Z868" s="213"/>
      <c r="AA868" s="213"/>
      <c r="AB868" s="213"/>
      <c r="AC868" s="213"/>
      <c r="AD868" s="213"/>
      <c r="AE868" s="213"/>
      <c r="AF868" s="213"/>
      <c r="AG868" s="213"/>
      <c r="AH868" s="213"/>
      <c r="AI868" s="213"/>
      <c r="AJ868" s="213"/>
      <c r="AK868" s="213"/>
      <c r="AL868" s="213"/>
      <c r="AM868" s="213"/>
    </row>
    <row r="869" spans="1:39" ht="15.75" customHeight="1">
      <c r="A869" s="213"/>
      <c r="B869" s="212"/>
      <c r="C869" s="212"/>
      <c r="D869" s="212"/>
      <c r="E869" s="212"/>
      <c r="F869" s="212"/>
      <c r="G869" s="212"/>
      <c r="H869" s="212"/>
      <c r="I869" s="212"/>
      <c r="J869" s="212"/>
      <c r="K869" s="212"/>
      <c r="L869" s="212"/>
      <c r="M869" s="212"/>
      <c r="N869" s="55"/>
      <c r="O869" s="55"/>
      <c r="P869" s="55"/>
      <c r="Q869" s="55"/>
      <c r="R869" s="55"/>
      <c r="S869" s="55"/>
      <c r="T869" s="55"/>
      <c r="U869" s="213"/>
      <c r="V869" s="213"/>
      <c r="W869" s="213"/>
      <c r="X869" s="213"/>
      <c r="Y869" s="213"/>
      <c r="Z869" s="213"/>
      <c r="AA869" s="213"/>
      <c r="AB869" s="213"/>
      <c r="AC869" s="213"/>
      <c r="AD869" s="213"/>
      <c r="AE869" s="213"/>
      <c r="AF869" s="213"/>
      <c r="AG869" s="213"/>
      <c r="AH869" s="213"/>
      <c r="AI869" s="213"/>
      <c r="AJ869" s="213"/>
      <c r="AK869" s="213"/>
      <c r="AL869" s="213"/>
      <c r="AM869" s="213"/>
    </row>
    <row r="870" spans="1:39" ht="15.75" customHeight="1">
      <c r="A870" s="213"/>
      <c r="B870" s="212"/>
      <c r="C870" s="212"/>
      <c r="D870" s="212"/>
      <c r="E870" s="212"/>
      <c r="F870" s="212"/>
      <c r="G870" s="212"/>
      <c r="H870" s="212"/>
      <c r="I870" s="212"/>
      <c r="J870" s="212"/>
      <c r="K870" s="212"/>
      <c r="L870" s="212"/>
      <c r="M870" s="212"/>
      <c r="N870" s="55"/>
      <c r="O870" s="55"/>
      <c r="P870" s="55"/>
      <c r="Q870" s="55"/>
      <c r="R870" s="55"/>
      <c r="S870" s="55"/>
      <c r="T870" s="55"/>
      <c r="U870" s="213"/>
      <c r="V870" s="213"/>
      <c r="W870" s="213"/>
      <c r="X870" s="213"/>
      <c r="Y870" s="213"/>
      <c r="Z870" s="213"/>
      <c r="AA870" s="213"/>
      <c r="AB870" s="213"/>
      <c r="AC870" s="213"/>
      <c r="AD870" s="213"/>
      <c r="AE870" s="213"/>
      <c r="AF870" s="213"/>
      <c r="AG870" s="213"/>
      <c r="AH870" s="213"/>
      <c r="AI870" s="213"/>
      <c r="AJ870" s="213"/>
      <c r="AK870" s="213"/>
      <c r="AL870" s="213"/>
      <c r="AM870" s="213"/>
    </row>
    <row r="871" spans="1:39" ht="15.75" customHeight="1">
      <c r="A871" s="213"/>
      <c r="B871" s="212"/>
      <c r="C871" s="212"/>
      <c r="D871" s="212"/>
      <c r="E871" s="212"/>
      <c r="F871" s="212"/>
      <c r="G871" s="212"/>
      <c r="H871" s="212"/>
      <c r="I871" s="212"/>
      <c r="J871" s="212"/>
      <c r="K871" s="212"/>
      <c r="L871" s="212"/>
      <c r="M871" s="212"/>
      <c r="N871" s="55"/>
      <c r="O871" s="55"/>
      <c r="P871" s="55"/>
      <c r="Q871" s="55"/>
      <c r="R871" s="55"/>
      <c r="S871" s="55"/>
      <c r="T871" s="55"/>
      <c r="U871" s="213"/>
      <c r="V871" s="213"/>
      <c r="W871" s="213"/>
      <c r="X871" s="213"/>
      <c r="Y871" s="213"/>
      <c r="Z871" s="213"/>
      <c r="AA871" s="213"/>
      <c r="AB871" s="213"/>
      <c r="AC871" s="213"/>
      <c r="AD871" s="213"/>
      <c r="AE871" s="213"/>
      <c r="AF871" s="213"/>
      <c r="AG871" s="213"/>
      <c r="AH871" s="213"/>
      <c r="AI871" s="213"/>
      <c r="AJ871" s="213"/>
      <c r="AK871" s="213"/>
      <c r="AL871" s="213"/>
      <c r="AM871" s="213"/>
    </row>
    <row r="872" spans="1:39" ht="15.75" customHeight="1">
      <c r="A872" s="213"/>
      <c r="B872" s="212"/>
      <c r="C872" s="212"/>
      <c r="D872" s="212"/>
      <c r="E872" s="212"/>
      <c r="F872" s="212"/>
      <c r="G872" s="212"/>
      <c r="H872" s="212"/>
      <c r="I872" s="212"/>
      <c r="J872" s="212"/>
      <c r="K872" s="212"/>
      <c r="L872" s="212"/>
      <c r="M872" s="212"/>
      <c r="N872" s="55"/>
      <c r="O872" s="55"/>
      <c r="P872" s="55"/>
      <c r="Q872" s="55"/>
      <c r="R872" s="55"/>
      <c r="S872" s="55"/>
      <c r="T872" s="55"/>
      <c r="U872" s="213"/>
      <c r="V872" s="213"/>
      <c r="W872" s="213"/>
      <c r="X872" s="213"/>
      <c r="Y872" s="213"/>
      <c r="Z872" s="213"/>
      <c r="AA872" s="213"/>
      <c r="AB872" s="213"/>
      <c r="AC872" s="213"/>
      <c r="AD872" s="213"/>
      <c r="AE872" s="213"/>
      <c r="AF872" s="213"/>
      <c r="AG872" s="213"/>
      <c r="AH872" s="213"/>
      <c r="AI872" s="213"/>
      <c r="AJ872" s="213"/>
      <c r="AK872" s="213"/>
      <c r="AL872" s="213"/>
      <c r="AM872" s="213"/>
    </row>
    <row r="873" spans="1:39" ht="15.75" customHeight="1">
      <c r="A873" s="213"/>
      <c r="B873" s="212"/>
      <c r="C873" s="212"/>
      <c r="D873" s="212"/>
      <c r="E873" s="212"/>
      <c r="F873" s="212"/>
      <c r="G873" s="212"/>
      <c r="H873" s="212"/>
      <c r="I873" s="212"/>
      <c r="J873" s="212"/>
      <c r="K873" s="212"/>
      <c r="L873" s="212"/>
      <c r="M873" s="212"/>
      <c r="N873" s="55"/>
      <c r="O873" s="55"/>
      <c r="P873" s="55"/>
      <c r="Q873" s="55"/>
      <c r="R873" s="55"/>
      <c r="S873" s="55"/>
      <c r="T873" s="55"/>
      <c r="U873" s="213"/>
      <c r="V873" s="213"/>
      <c r="W873" s="213"/>
      <c r="X873" s="213"/>
      <c r="Y873" s="213"/>
      <c r="Z873" s="213"/>
      <c r="AA873" s="213"/>
      <c r="AB873" s="213"/>
      <c r="AC873" s="213"/>
      <c r="AD873" s="213"/>
      <c r="AE873" s="213"/>
      <c r="AF873" s="213"/>
      <c r="AG873" s="213"/>
      <c r="AH873" s="213"/>
      <c r="AI873" s="213"/>
      <c r="AJ873" s="213"/>
      <c r="AK873" s="213"/>
      <c r="AL873" s="213"/>
      <c r="AM873" s="213"/>
    </row>
    <row r="874" spans="1:39" ht="15.75" customHeight="1">
      <c r="A874" s="213"/>
      <c r="B874" s="212"/>
      <c r="C874" s="212"/>
      <c r="D874" s="212"/>
      <c r="E874" s="212"/>
      <c r="F874" s="212"/>
      <c r="G874" s="212"/>
      <c r="H874" s="212"/>
      <c r="I874" s="212"/>
      <c r="J874" s="212"/>
      <c r="K874" s="212"/>
      <c r="L874" s="212"/>
      <c r="M874" s="212"/>
      <c r="N874" s="55"/>
      <c r="O874" s="55"/>
      <c r="P874" s="55"/>
      <c r="Q874" s="55"/>
      <c r="R874" s="55"/>
      <c r="S874" s="55"/>
      <c r="T874" s="55"/>
      <c r="U874" s="213"/>
      <c r="V874" s="213"/>
      <c r="W874" s="213"/>
      <c r="X874" s="213"/>
      <c r="Y874" s="213"/>
      <c r="Z874" s="213"/>
      <c r="AA874" s="213"/>
      <c r="AB874" s="213"/>
      <c r="AC874" s="213"/>
      <c r="AD874" s="213"/>
      <c r="AE874" s="213"/>
      <c r="AF874" s="213"/>
      <c r="AG874" s="213"/>
      <c r="AH874" s="213"/>
      <c r="AI874" s="213"/>
      <c r="AJ874" s="213"/>
      <c r="AK874" s="213"/>
      <c r="AL874" s="213"/>
      <c r="AM874" s="213"/>
    </row>
  </sheetData>
  <mergeCells count="6">
    <mergeCell ref="B67:O67"/>
    <mergeCell ref="B2:T2"/>
    <mergeCell ref="B4:T4"/>
    <mergeCell ref="B48:K48"/>
    <mergeCell ref="L48:M48"/>
    <mergeCell ref="O48:R48"/>
  </mergeCells>
  <conditionalFormatting sqref="B35:K46">
    <cfRule type="expression" dxfId="6" priority="10" stopIfTrue="1">
      <formula>ISERROR(B35)</formula>
    </cfRule>
  </conditionalFormatting>
  <conditionalFormatting sqref="B50:M61">
    <cfRule type="expression" dxfId="5" priority="11" stopIfTrue="1">
      <formula>ISERROR(B50)</formula>
    </cfRule>
  </conditionalFormatting>
  <conditionalFormatting sqref="B6:T17">
    <cfRule type="expression" dxfId="4" priority="8" stopIfTrue="1">
      <formula>ISERROR(B6)</formula>
    </cfRule>
  </conditionalFormatting>
  <conditionalFormatting sqref="B20:T31">
    <cfRule type="expression" dxfId="3" priority="9" stopIfTrue="1">
      <formula>ISERROR(B20)</formula>
    </cfRule>
  </conditionalFormatting>
  <conditionalFormatting sqref="E34">
    <cfRule type="cellIs" dxfId="2" priority="1" operator="lessThan">
      <formula>-1</formula>
    </cfRule>
  </conditionalFormatting>
  <conditionalFormatting sqref="H34">
    <cfRule type="cellIs" dxfId="1" priority="2" operator="lessThan">
      <formula>-1</formula>
    </cfRule>
  </conditionalFormatting>
  <conditionalFormatting sqref="K34">
    <cfRule type="cellIs" dxfId="0" priority="3" operator="lessThan">
      <formula>-1</formula>
    </cfRule>
  </conditionalFormatting>
  <printOptions horizontalCentered="1"/>
  <pageMargins left="0.25" right="0.25" top="0.4" bottom="0.4" header="0.3" footer="0.3"/>
  <pageSetup paperSize="3" scale="68" fitToHeight="0" orientation="landscape" r:id="rId1"/>
  <headerFooter>
    <oddHeader>&amp;LSugarland Petroleum</oddHeader>
    <oddFooter>&amp;RPage &amp;P of &amp;N   |   Generated &amp;D</oddFooter>
  </headerFooter>
  <ignoredErrors>
    <ignoredError sqref="M20 R6" evalError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Z1000"/>
  <sheetViews>
    <sheetView workbookViewId="0"/>
  </sheetViews>
  <sheetFormatPr defaultColWidth="14.42578125" defaultRowHeight="15" customHeight="1"/>
  <cols>
    <col min="1" max="2" width="9.140625" customWidth="1"/>
    <col min="3" max="3" width="15.85546875" customWidth="1"/>
    <col min="4" max="4" width="14.7109375" customWidth="1"/>
    <col min="5" max="5" width="18.42578125" customWidth="1"/>
    <col min="6" max="6" width="12.140625" customWidth="1"/>
    <col min="7" max="7" width="16.7109375" customWidth="1"/>
    <col min="8" max="8" width="17.140625" customWidth="1"/>
    <col min="9" max="9" width="15.42578125" customWidth="1"/>
    <col min="10" max="10" width="19" customWidth="1"/>
    <col min="11" max="11" width="9.140625" customWidth="1"/>
    <col min="12" max="26" width="8.7109375" customWidth="1"/>
  </cols>
  <sheetData>
    <row r="1" spans="1:26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8">
        <v>31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>
      <c r="A2" s="2"/>
      <c r="B2" s="3"/>
      <c r="C2" s="3" t="s">
        <v>102</v>
      </c>
      <c r="D2" s="3" t="s">
        <v>38</v>
      </c>
      <c r="E2" s="3" t="s">
        <v>39</v>
      </c>
      <c r="F2" s="3" t="s">
        <v>40</v>
      </c>
      <c r="G2" s="3" t="s">
        <v>103</v>
      </c>
      <c r="H2" s="3" t="s">
        <v>104</v>
      </c>
      <c r="I2" s="3" t="s">
        <v>27</v>
      </c>
      <c r="J2" s="3" t="s">
        <v>105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 customHeight="1">
      <c r="A3" s="2"/>
      <c r="B3" s="3"/>
      <c r="C3" s="3" t="s">
        <v>45</v>
      </c>
      <c r="D3" s="3" t="s">
        <v>46</v>
      </c>
      <c r="E3" s="3" t="s">
        <v>47</v>
      </c>
      <c r="F3" s="3" t="s">
        <v>48</v>
      </c>
      <c r="G3" s="3" t="s">
        <v>106</v>
      </c>
      <c r="H3" s="3" t="s">
        <v>107</v>
      </c>
      <c r="I3" s="3" t="s">
        <v>108</v>
      </c>
      <c r="J3" s="3" t="s">
        <v>109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 customHeight="1">
      <c r="A4" s="1"/>
      <c r="B4" s="4" t="s">
        <v>82</v>
      </c>
      <c r="C4" s="5"/>
      <c r="D4" s="5"/>
      <c r="E4" s="5"/>
      <c r="F4" s="6"/>
      <c r="G4" s="6"/>
      <c r="H4" s="7"/>
      <c r="I4" s="6"/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"/>
      <c r="B5" s="4" t="s">
        <v>83</v>
      </c>
      <c r="C5" s="5"/>
      <c r="D5" s="5"/>
      <c r="E5" s="5"/>
      <c r="F5" s="6"/>
      <c r="G5" s="6"/>
      <c r="H5" s="7"/>
      <c r="I5" s="6"/>
      <c r="J5" s="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1"/>
      <c r="B6" s="4" t="s">
        <v>84</v>
      </c>
      <c r="C6" s="5"/>
      <c r="D6" s="5"/>
      <c r="E6" s="5"/>
      <c r="F6" s="6"/>
      <c r="G6" s="6"/>
      <c r="H6" s="7"/>
      <c r="I6" s="6"/>
      <c r="J6" s="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1"/>
      <c r="B7" s="4" t="s">
        <v>85</v>
      </c>
      <c r="C7" s="5"/>
      <c r="D7" s="5"/>
      <c r="E7" s="5"/>
      <c r="F7" s="6"/>
      <c r="G7" s="6"/>
      <c r="H7" s="7"/>
      <c r="I7" s="6"/>
      <c r="J7" s="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1"/>
      <c r="B8" s="4" t="s">
        <v>86</v>
      </c>
      <c r="C8" s="5"/>
      <c r="D8" s="5"/>
      <c r="E8" s="5"/>
      <c r="F8" s="6"/>
      <c r="G8" s="6"/>
      <c r="H8" s="7"/>
      <c r="I8" s="6"/>
      <c r="J8" s="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1"/>
      <c r="B9" s="4" t="s">
        <v>87</v>
      </c>
      <c r="C9" s="5"/>
      <c r="D9" s="5"/>
      <c r="E9" s="5"/>
      <c r="F9" s="6"/>
      <c r="G9" s="6"/>
      <c r="H9" s="7"/>
      <c r="I9" s="6"/>
      <c r="J9" s="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1"/>
      <c r="B10" s="4" t="s">
        <v>88</v>
      </c>
      <c r="C10" s="5"/>
      <c r="D10" s="5"/>
      <c r="E10" s="5"/>
      <c r="F10" s="6"/>
      <c r="G10" s="6"/>
      <c r="H10" s="7"/>
      <c r="I10" s="6"/>
      <c r="J10" s="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1"/>
      <c r="B11" s="4" t="s">
        <v>89</v>
      </c>
      <c r="C11" s="5"/>
      <c r="D11" s="5"/>
      <c r="E11" s="5"/>
      <c r="F11" s="6"/>
      <c r="G11" s="6"/>
      <c r="H11" s="7"/>
      <c r="I11" s="6"/>
      <c r="J11" s="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1"/>
      <c r="B12" s="4" t="s">
        <v>90</v>
      </c>
      <c r="C12" s="5"/>
      <c r="D12" s="5"/>
      <c r="E12" s="5"/>
      <c r="F12" s="6"/>
      <c r="G12" s="6"/>
      <c r="H12" s="7"/>
      <c r="I12" s="6"/>
      <c r="J12" s="6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1"/>
      <c r="B13" s="4" t="s">
        <v>91</v>
      </c>
      <c r="C13" s="5">
        <v>35882</v>
      </c>
      <c r="D13" s="5">
        <v>4603</v>
      </c>
      <c r="E13" s="5">
        <v>4372</v>
      </c>
      <c r="F13" s="6">
        <f>D13+E13</f>
        <v>8975</v>
      </c>
      <c r="G13" s="6">
        <f>C13-F13</f>
        <v>26907</v>
      </c>
      <c r="H13" s="7">
        <f>G13/K1</f>
        <v>867.9677419354839</v>
      </c>
      <c r="I13" s="9">
        <v>163616.49</v>
      </c>
      <c r="J13" s="9">
        <f>I13/G13</f>
        <v>6.0808150295462147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"/>
      <c r="B14" s="4" t="s">
        <v>92</v>
      </c>
      <c r="C14" s="5">
        <v>1041</v>
      </c>
      <c r="D14" s="5">
        <v>133</v>
      </c>
      <c r="E14" s="5">
        <v>138</v>
      </c>
      <c r="F14" s="6">
        <f>D14+E14</f>
        <v>271</v>
      </c>
      <c r="G14" s="6">
        <f>C14-F14</f>
        <v>770</v>
      </c>
      <c r="H14" s="7">
        <f>G14/K1</f>
        <v>24.838709677419356</v>
      </c>
      <c r="I14" s="9">
        <f>103585+16000</f>
        <v>119585</v>
      </c>
      <c r="J14" s="9">
        <f>I14/G14</f>
        <v>155.30519480519482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1"/>
      <c r="B15" s="4" t="s">
        <v>93</v>
      </c>
      <c r="C15" s="5"/>
      <c r="D15" s="5"/>
      <c r="E15" s="5"/>
      <c r="F15" s="6"/>
      <c r="G15" s="6"/>
      <c r="H15" s="7"/>
      <c r="I15" s="6"/>
      <c r="J15" s="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1"/>
      <c r="B17" s="1"/>
      <c r="C17" s="1" t="s">
        <v>110</v>
      </c>
      <c r="D17" s="1" t="s">
        <v>111</v>
      </c>
      <c r="E17" s="1" t="s">
        <v>112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1"/>
      <c r="B19" s="1"/>
      <c r="C19" s="1"/>
      <c r="D19" s="1"/>
      <c r="E19" s="1"/>
      <c r="F19" s="1"/>
      <c r="G19" s="1"/>
      <c r="H19" s="1"/>
      <c r="I19" s="1"/>
      <c r="J19" s="1">
        <v>670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1"/>
      <c r="B20" s="1"/>
      <c r="C20" s="1"/>
      <c r="D20" s="1"/>
      <c r="E20" s="1"/>
      <c r="F20" s="1"/>
      <c r="G20" s="1"/>
      <c r="H20" s="1"/>
      <c r="I20" s="1"/>
      <c r="J20" s="1">
        <v>138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1"/>
      <c r="B21" s="1"/>
      <c r="C21" s="1"/>
      <c r="D21" s="1"/>
      <c r="E21" s="1"/>
      <c r="F21" s="1"/>
      <c r="G21" s="1"/>
      <c r="H21" s="1"/>
      <c r="I21" s="1"/>
      <c r="J21" s="1">
        <v>362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1"/>
      <c r="B22" s="1"/>
      <c r="C22" s="1"/>
      <c r="D22" s="1"/>
      <c r="E22" s="1"/>
      <c r="F22" s="1"/>
      <c r="G22" s="1"/>
      <c r="H22" s="1"/>
      <c r="I22" s="1"/>
      <c r="J22" s="1">
        <v>262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1"/>
      <c r="B23" s="1"/>
      <c r="C23" s="1"/>
      <c r="D23" s="1"/>
      <c r="E23" s="1"/>
      <c r="F23" s="1"/>
      <c r="G23" s="1"/>
      <c r="H23" s="1"/>
      <c r="I23" s="1"/>
      <c r="J23" s="1">
        <v>560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1"/>
      <c r="B24" s="1"/>
      <c r="C24" s="1"/>
      <c r="D24" s="1"/>
      <c r="E24" s="1"/>
      <c r="F24" s="1"/>
      <c r="G24" s="1"/>
      <c r="H24" s="1"/>
      <c r="I24" s="1"/>
      <c r="J24" s="1">
        <f>SUM(J19:J23)</f>
        <v>1992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Executive Summary</vt:lpstr>
      <vt:lpstr>0008</vt:lpstr>
      <vt:lpstr>Sheet2</vt:lpstr>
      <vt:lpstr>0028</vt:lpstr>
      <vt:lpstr>0062</vt:lpstr>
      <vt:lpstr>0025</vt:lpstr>
      <vt:lpstr>Sheet1</vt:lpstr>
      <vt:lpstr>'0008'!Print_Area</vt:lpstr>
      <vt:lpstr>'0025'!Print_Area</vt:lpstr>
      <vt:lpstr>'0028'!Print_Area</vt:lpstr>
      <vt:lpstr>'0062'!Print_Area</vt:lpstr>
      <vt:lpstr>'Executive Summary'!Print_Area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Furqan Ali</dc:creator>
  <cp:lastModifiedBy>Furqan Ali</cp:lastModifiedBy>
  <cp:lastPrinted>2026-08-07T17:16:31Z</cp:lastPrinted>
  <dcterms:created xsi:type="dcterms:W3CDTF">2006-09-16T00:00:00Z</dcterms:created>
  <dcterms:modified xsi:type="dcterms:W3CDTF">2026-09-11T16:17:12Z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242AB756600F41B4A67914102900328A_12</vt:lpwstr>
  </property>
  <property fmtid="{D5CDD505-2E9C-101B-9397-08002B2CF9AE}" pid="3" name="KSOProductBuildVer">
    <vt:lpwstr>1033-12.2.0.23230</vt:lpwstr>
  </property>
</Properties>
</file>